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\\HLCCISTERNASR\c$\Users\ccisternasr\Desktop\COMPARTIDOS\NATALIA\CONSOLIDADOS AÑO 2021\REM A Y BS CONSOLIDADOS\SERIE A\"/>
    </mc:Choice>
  </mc:AlternateContent>
  <xr:revisionPtr revIDLastSave="0" documentId="13_ncr:1_{26FBE5EC-E07E-4DED-8C38-CA78EB31727A}" xr6:coauthVersionLast="45" xr6:coauthVersionMax="45" xr10:uidLastSave="{00000000-0000-0000-0000-000000000000}"/>
  <bookViews>
    <workbookView xWindow="-120" yWindow="-120" windowWidth="24240" windowHeight="13140" tabRatio="757" activeTab="12" xr2:uid="{00000000-000D-0000-FFFF-FFFF00000000}"/>
  </bookViews>
  <sheets>
    <sheet name="RESUMEN" sheetId="1" r:id="rId1"/>
    <sheet name="ENERO" sheetId="2" r:id="rId2"/>
    <sheet name="FEBRERO" sheetId="3" r:id="rId3"/>
    <sheet name="MARZO" sheetId="4" r:id="rId4"/>
    <sheet name="ABRIL" sheetId="5" r:id="rId5"/>
    <sheet name="MAYO" sheetId="6" r:id="rId6"/>
    <sheet name="JUNIO" sheetId="7" r:id="rId7"/>
    <sheet name="JULIO" sheetId="8" r:id="rId8"/>
    <sheet name="AGOSTO" sheetId="9" r:id="rId9"/>
    <sheet name="SEPTIEMBRE" sheetId="10" r:id="rId10"/>
    <sheet name="OCTUBRE" sheetId="11" r:id="rId11"/>
    <sheet name="NOVIEMBRE" sheetId="12" r:id="rId12"/>
    <sheet name="DICIEMBRE" sheetId="13" r:id="rId13"/>
  </sheets>
  <externalReferences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99" i="13" l="1"/>
  <c r="F99" i="13"/>
  <c r="E99" i="13"/>
  <c r="D99" i="13"/>
  <c r="C99" i="13"/>
  <c r="CH98" i="13"/>
  <c r="CA98" i="13"/>
  <c r="H98" i="13" s="1"/>
  <c r="B98" i="13"/>
  <c r="CH97" i="13"/>
  <c r="CA97" i="13"/>
  <c r="H97" i="13" s="1"/>
  <c r="B97" i="13"/>
  <c r="CH96" i="13"/>
  <c r="CA96" i="13"/>
  <c r="H96" i="13" s="1"/>
  <c r="B96" i="13"/>
  <c r="CH95" i="13"/>
  <c r="CA95" i="13"/>
  <c r="H95" i="13" s="1"/>
  <c r="B95" i="13"/>
  <c r="CH94" i="13"/>
  <c r="CA94" i="13"/>
  <c r="H94" i="13" s="1"/>
  <c r="B94" i="13"/>
  <c r="CH93" i="13"/>
  <c r="CA93" i="13"/>
  <c r="H93" i="13" s="1"/>
  <c r="B93" i="13"/>
  <c r="CH92" i="13"/>
  <c r="CA92" i="13"/>
  <c r="H92" i="13" s="1"/>
  <c r="B92" i="13"/>
  <c r="B99" i="13" s="1"/>
  <c r="CG99" i="13" s="1"/>
  <c r="CA99" i="13" s="1"/>
  <c r="H99" i="13" s="1"/>
  <c r="I88" i="13"/>
  <c r="H88" i="13"/>
  <c r="G88" i="13"/>
  <c r="F88" i="13"/>
  <c r="E88" i="13"/>
  <c r="D88" i="13"/>
  <c r="C88" i="13"/>
  <c r="B88" i="13"/>
  <c r="CG87" i="13"/>
  <c r="CA87" i="13"/>
  <c r="J87" i="13" s="1"/>
  <c r="CG86" i="13"/>
  <c r="CA86" i="13"/>
  <c r="J86" i="13"/>
  <c r="CG85" i="13"/>
  <c r="CA85" i="13"/>
  <c r="J85" i="13"/>
  <c r="CG84" i="13"/>
  <c r="CA84" i="13" s="1"/>
  <c r="J84" i="13" s="1"/>
  <c r="CG83" i="13"/>
  <c r="CA83" i="13"/>
  <c r="J83" i="13" s="1"/>
  <c r="CG82" i="13"/>
  <c r="CA82" i="13"/>
  <c r="J82" i="13"/>
  <c r="CG81" i="13"/>
  <c r="CA81" i="13"/>
  <c r="J81" i="13"/>
  <c r="CG80" i="13"/>
  <c r="CA80" i="13" s="1"/>
  <c r="J80" i="13" s="1"/>
  <c r="CG79" i="13"/>
  <c r="CA79" i="13"/>
  <c r="J79" i="13" s="1"/>
  <c r="CG78" i="13"/>
  <c r="CA78" i="13"/>
  <c r="J78" i="13"/>
  <c r="CG77" i="13"/>
  <c r="CA77" i="13"/>
  <c r="J77" i="13"/>
  <c r="CG76" i="13"/>
  <c r="CA76" i="13" s="1"/>
  <c r="J76" i="13" s="1"/>
  <c r="J71" i="13"/>
  <c r="C71" i="13"/>
  <c r="J70" i="13"/>
  <c r="C70" i="13"/>
  <c r="J69" i="13"/>
  <c r="C69" i="13"/>
  <c r="J68" i="13"/>
  <c r="C68" i="13"/>
  <c r="CL67" i="13"/>
  <c r="CK67" i="13"/>
  <c r="CJ67" i="13"/>
  <c r="CI67" i="13"/>
  <c r="CH67" i="13"/>
  <c r="CG67" i="13"/>
  <c r="B211" i="13" s="1"/>
  <c r="CF67" i="13"/>
  <c r="CE67" i="13"/>
  <c r="CD67" i="13"/>
  <c r="CC67" i="13"/>
  <c r="J67" i="13" s="1"/>
  <c r="CB67" i="13"/>
  <c r="CA67" i="13"/>
  <c r="C67" i="13"/>
  <c r="E64" i="13"/>
  <c r="D64" i="13"/>
  <c r="C64" i="13"/>
  <c r="B64" i="13"/>
  <c r="B55" i="13"/>
  <c r="B54" i="13"/>
  <c r="B53" i="13"/>
  <c r="B50" i="13"/>
  <c r="B49" i="13"/>
  <c r="B48" i="13"/>
  <c r="CG34" i="13"/>
  <c r="CA34" i="13"/>
  <c r="L34" i="13" s="1"/>
  <c r="C34" i="13"/>
  <c r="CG33" i="13"/>
  <c r="CA33" i="13"/>
  <c r="L33" i="13" s="1"/>
  <c r="C33" i="13"/>
  <c r="CG32" i="13"/>
  <c r="CA32" i="13"/>
  <c r="L32" i="13" s="1"/>
  <c r="C32" i="13"/>
  <c r="CG31" i="13"/>
  <c r="CA31" i="13"/>
  <c r="L31" i="13" s="1"/>
  <c r="C31" i="13"/>
  <c r="CG30" i="13"/>
  <c r="CA30" i="13"/>
  <c r="L30" i="13" s="1"/>
  <c r="C30" i="13"/>
  <c r="CG29" i="13"/>
  <c r="CA29" i="13"/>
  <c r="L29" i="13" s="1"/>
  <c r="C29" i="13"/>
  <c r="CG28" i="13"/>
  <c r="CA28" i="13"/>
  <c r="L28" i="13" s="1"/>
  <c r="C28" i="13"/>
  <c r="B23" i="13"/>
  <c r="B22" i="13"/>
  <c r="B21" i="13"/>
  <c r="B20" i="13"/>
  <c r="B19" i="13"/>
  <c r="Z16" i="13"/>
  <c r="U16" i="13"/>
  <c r="P16" i="13"/>
  <c r="K16" i="13"/>
  <c r="G16" i="13"/>
  <c r="Z15" i="13"/>
  <c r="U15" i="13"/>
  <c r="P15" i="13"/>
  <c r="K15" i="13"/>
  <c r="G15" i="13"/>
  <c r="Z14" i="13"/>
  <c r="U14" i="13"/>
  <c r="P14" i="13"/>
  <c r="K14" i="13"/>
  <c r="G14" i="13"/>
  <c r="Z13" i="13"/>
  <c r="Z12" i="13" s="1"/>
  <c r="U13" i="13"/>
  <c r="U12" i="13" s="1"/>
  <c r="P13" i="13"/>
  <c r="K13" i="13"/>
  <c r="K12" i="13" s="1"/>
  <c r="G13" i="13"/>
  <c r="G12" i="13" s="1"/>
  <c r="AB12" i="13"/>
  <c r="AA12" i="13"/>
  <c r="Y12" i="13"/>
  <c r="X12" i="13"/>
  <c r="W12" i="13"/>
  <c r="V12" i="13"/>
  <c r="T12" i="13"/>
  <c r="S12" i="13"/>
  <c r="R12" i="13"/>
  <c r="Q12" i="13"/>
  <c r="P12" i="13"/>
  <c r="O12" i="13"/>
  <c r="N12" i="13"/>
  <c r="M12" i="13"/>
  <c r="L12" i="13"/>
  <c r="J12" i="13"/>
  <c r="I12" i="13"/>
  <c r="H12" i="13"/>
  <c r="F12" i="13"/>
  <c r="E12" i="13"/>
  <c r="D12" i="13"/>
  <c r="C12" i="13"/>
  <c r="B12" i="13"/>
  <c r="A5" i="13"/>
  <c r="A4" i="13"/>
  <c r="A3" i="13"/>
  <c r="A2" i="13"/>
  <c r="A211" i="13" l="1"/>
  <c r="G99" i="12"/>
  <c r="F99" i="12"/>
  <c r="E99" i="12"/>
  <c r="D99" i="12"/>
  <c r="C99" i="12"/>
  <c r="B98" i="12"/>
  <c r="CH98" i="12" s="1"/>
  <c r="CA98" i="12" s="1"/>
  <c r="H98" i="12" s="1"/>
  <c r="B97" i="12"/>
  <c r="CH97" i="12" s="1"/>
  <c r="CA97" i="12" s="1"/>
  <c r="H97" i="12" s="1"/>
  <c r="B96" i="12"/>
  <c r="CH96" i="12" s="1"/>
  <c r="CA96" i="12" s="1"/>
  <c r="H96" i="12" s="1"/>
  <c r="B95" i="12"/>
  <c r="CH95" i="12" s="1"/>
  <c r="CA95" i="12" s="1"/>
  <c r="H95" i="12" s="1"/>
  <c r="B94" i="12"/>
  <c r="CH94" i="12" s="1"/>
  <c r="CA94" i="12" s="1"/>
  <c r="H94" i="12" s="1"/>
  <c r="B93" i="12"/>
  <c r="CH93" i="12" s="1"/>
  <c r="CA93" i="12" s="1"/>
  <c r="H93" i="12" s="1"/>
  <c r="B92" i="12"/>
  <c r="B99" i="12" s="1"/>
  <c r="CG99" i="12" s="1"/>
  <c r="CA99" i="12" s="1"/>
  <c r="H99" i="12" s="1"/>
  <c r="I88" i="12"/>
  <c r="H88" i="12"/>
  <c r="G88" i="12"/>
  <c r="F88" i="12"/>
  <c r="E88" i="12"/>
  <c r="D88" i="12"/>
  <c r="C88" i="12"/>
  <c r="B88" i="12"/>
  <c r="CG87" i="12"/>
  <c r="CA87" i="12" s="1"/>
  <c r="J87" i="12" s="1"/>
  <c r="CG86" i="12"/>
  <c r="CA86" i="12" s="1"/>
  <c r="J86" i="12" s="1"/>
  <c r="CG85" i="12"/>
  <c r="CA85" i="12" s="1"/>
  <c r="J85" i="12" s="1"/>
  <c r="CG84" i="12"/>
  <c r="CA84" i="12"/>
  <c r="J84" i="12" s="1"/>
  <c r="CG83" i="12"/>
  <c r="CA83" i="12" s="1"/>
  <c r="J83" i="12" s="1"/>
  <c r="CG82" i="12"/>
  <c r="CA82" i="12" s="1"/>
  <c r="J82" i="12" s="1"/>
  <c r="CG81" i="12"/>
  <c r="CA81" i="12" s="1"/>
  <c r="J81" i="12" s="1"/>
  <c r="CG80" i="12"/>
  <c r="CA80" i="12"/>
  <c r="J80" i="12" s="1"/>
  <c r="CG79" i="12"/>
  <c r="CA79" i="12" s="1"/>
  <c r="J79" i="12" s="1"/>
  <c r="CG78" i="12"/>
  <c r="CA78" i="12" s="1"/>
  <c r="J78" i="12" s="1"/>
  <c r="CG77" i="12"/>
  <c r="CA77" i="12" s="1"/>
  <c r="J77" i="12" s="1"/>
  <c r="CG76" i="12"/>
  <c r="CA76" i="12"/>
  <c r="J76" i="12" s="1"/>
  <c r="J71" i="12"/>
  <c r="C71" i="12"/>
  <c r="J70" i="12"/>
  <c r="C70" i="12"/>
  <c r="J69" i="12"/>
  <c r="C69" i="12"/>
  <c r="J68" i="12"/>
  <c r="C68" i="12"/>
  <c r="CL67" i="12"/>
  <c r="CK67" i="12"/>
  <c r="CJ67" i="12"/>
  <c r="CI67" i="12"/>
  <c r="CH67" i="12"/>
  <c r="CG67" i="12"/>
  <c r="CF67" i="12"/>
  <c r="CE67" i="12"/>
  <c r="CD67" i="12"/>
  <c r="CC67" i="12"/>
  <c r="CB67" i="12"/>
  <c r="CA67" i="12"/>
  <c r="J67" i="12" s="1"/>
  <c r="C67" i="12"/>
  <c r="E64" i="12"/>
  <c r="D64" i="12"/>
  <c r="C64" i="12"/>
  <c r="B64" i="12"/>
  <c r="B55" i="12"/>
  <c r="B54" i="12"/>
  <c r="B53" i="12"/>
  <c r="B50" i="12"/>
  <c r="B49" i="12"/>
  <c r="B48" i="12"/>
  <c r="C34" i="12"/>
  <c r="CG34" i="12" s="1"/>
  <c r="CA34" i="12" s="1"/>
  <c r="L34" i="12" s="1"/>
  <c r="C33" i="12"/>
  <c r="CG33" i="12" s="1"/>
  <c r="CA33" i="12" s="1"/>
  <c r="L33" i="12" s="1"/>
  <c r="C32" i="12"/>
  <c r="CG32" i="12" s="1"/>
  <c r="CA32" i="12" s="1"/>
  <c r="L32" i="12" s="1"/>
  <c r="C31" i="12"/>
  <c r="CG31" i="12" s="1"/>
  <c r="CA31" i="12" s="1"/>
  <c r="L31" i="12" s="1"/>
  <c r="C30" i="12"/>
  <c r="CG30" i="12" s="1"/>
  <c r="CA30" i="12" s="1"/>
  <c r="L30" i="12" s="1"/>
  <c r="C29" i="12"/>
  <c r="CG29" i="12" s="1"/>
  <c r="CA29" i="12" s="1"/>
  <c r="L29" i="12" s="1"/>
  <c r="C28" i="12"/>
  <c r="CG28" i="12" s="1"/>
  <c r="B23" i="12"/>
  <c r="B22" i="12"/>
  <c r="B21" i="12"/>
  <c r="B20" i="12"/>
  <c r="B19" i="12"/>
  <c r="Z16" i="12"/>
  <c r="U16" i="12"/>
  <c r="P16" i="12"/>
  <c r="K16" i="12"/>
  <c r="G16" i="12"/>
  <c r="Z15" i="12"/>
  <c r="Z12" i="12" s="1"/>
  <c r="U15" i="12"/>
  <c r="U12" i="12" s="1"/>
  <c r="P15" i="12"/>
  <c r="K15" i="12"/>
  <c r="G15" i="12"/>
  <c r="Z14" i="12"/>
  <c r="U14" i="12"/>
  <c r="P14" i="12"/>
  <c r="K14" i="12"/>
  <c r="G14" i="12"/>
  <c r="Z13" i="12"/>
  <c r="U13" i="12"/>
  <c r="P13" i="12"/>
  <c r="P12" i="12" s="1"/>
  <c r="K13" i="12"/>
  <c r="G13" i="12"/>
  <c r="AB12" i="12"/>
  <c r="AA12" i="12"/>
  <c r="Y12" i="12"/>
  <c r="X12" i="12"/>
  <c r="W12" i="12"/>
  <c r="V12" i="12"/>
  <c r="T12" i="12"/>
  <c r="S12" i="12"/>
  <c r="R12" i="12"/>
  <c r="Q12" i="12"/>
  <c r="O12" i="12"/>
  <c r="N12" i="12"/>
  <c r="M12" i="12"/>
  <c r="L12" i="12"/>
  <c r="K12" i="12"/>
  <c r="J12" i="12"/>
  <c r="I12" i="12"/>
  <c r="H12" i="12"/>
  <c r="G12" i="12"/>
  <c r="F12" i="12"/>
  <c r="E12" i="12"/>
  <c r="D12" i="12"/>
  <c r="C12" i="12"/>
  <c r="B12" i="12"/>
  <c r="A5" i="12"/>
  <c r="A4" i="12"/>
  <c r="A3" i="12"/>
  <c r="A2" i="12"/>
  <c r="A211" i="12" l="1"/>
  <c r="CA28" i="12"/>
  <c r="L28" i="12" s="1"/>
  <c r="CH92" i="12"/>
  <c r="CA92" i="12" s="1"/>
  <c r="H92" i="12" s="1"/>
  <c r="G99" i="10"/>
  <c r="F99" i="10"/>
  <c r="E99" i="10"/>
  <c r="D99" i="10"/>
  <c r="C99" i="10"/>
  <c r="CH98" i="10"/>
  <c r="CA98" i="10" s="1"/>
  <c r="H98" i="10" s="1"/>
  <c r="B98" i="10"/>
  <c r="CH97" i="10"/>
  <c r="CA97" i="10" s="1"/>
  <c r="H97" i="10" s="1"/>
  <c r="B97" i="10"/>
  <c r="CH96" i="10"/>
  <c r="CA96" i="10" s="1"/>
  <c r="H96" i="10" s="1"/>
  <c r="B96" i="10"/>
  <c r="CH95" i="10"/>
  <c r="CA95" i="10" s="1"/>
  <c r="H95" i="10" s="1"/>
  <c r="B95" i="10"/>
  <c r="CH94" i="10"/>
  <c r="CA94" i="10" s="1"/>
  <c r="H94" i="10" s="1"/>
  <c r="B94" i="10"/>
  <c r="CH93" i="10"/>
  <c r="CA93" i="10" s="1"/>
  <c r="H93" i="10" s="1"/>
  <c r="B93" i="10"/>
  <c r="CH92" i="10"/>
  <c r="CA92" i="10" s="1"/>
  <c r="H92" i="10" s="1"/>
  <c r="B92" i="10"/>
  <c r="B99" i="10" s="1"/>
  <c r="CG99" i="10" s="1"/>
  <c r="CA99" i="10" s="1"/>
  <c r="H99" i="10" s="1"/>
  <c r="I88" i="10"/>
  <c r="H88" i="10"/>
  <c r="G88" i="10"/>
  <c r="F88" i="10"/>
  <c r="E88" i="10"/>
  <c r="D88" i="10"/>
  <c r="C88" i="10"/>
  <c r="B88" i="10"/>
  <c r="CG87" i="10"/>
  <c r="CA87" i="10" s="1"/>
  <c r="J87" i="10" s="1"/>
  <c r="CG86" i="10"/>
  <c r="CA86" i="10"/>
  <c r="J86" i="10" s="1"/>
  <c r="CG85" i="10"/>
  <c r="CA85" i="10" s="1"/>
  <c r="J85" i="10" s="1"/>
  <c r="CG84" i="10"/>
  <c r="CA84" i="10"/>
  <c r="J84" i="10" s="1"/>
  <c r="CG83" i="10"/>
  <c r="CA83" i="10" s="1"/>
  <c r="J83" i="10" s="1"/>
  <c r="CG82" i="10"/>
  <c r="CA82" i="10"/>
  <c r="J82" i="10" s="1"/>
  <c r="CG81" i="10"/>
  <c r="CA81" i="10" s="1"/>
  <c r="J81" i="10" s="1"/>
  <c r="CG80" i="10"/>
  <c r="CA80" i="10"/>
  <c r="J80" i="10" s="1"/>
  <c r="CG79" i="10"/>
  <c r="CA79" i="10" s="1"/>
  <c r="J79" i="10" s="1"/>
  <c r="CG78" i="10"/>
  <c r="CA78" i="10"/>
  <c r="J78" i="10" s="1"/>
  <c r="CG77" i="10"/>
  <c r="CA77" i="10" s="1"/>
  <c r="J77" i="10" s="1"/>
  <c r="CG76" i="10"/>
  <c r="CA76" i="10"/>
  <c r="J76" i="10" s="1"/>
  <c r="J71" i="10"/>
  <c r="C71" i="10"/>
  <c r="J70" i="10"/>
  <c r="C70" i="10"/>
  <c r="J69" i="10"/>
  <c r="C69" i="10"/>
  <c r="J68" i="10"/>
  <c r="C68" i="10"/>
  <c r="CL67" i="10"/>
  <c r="CK67" i="10"/>
  <c r="CJ67" i="10"/>
  <c r="CI67" i="10"/>
  <c r="CH67" i="10"/>
  <c r="CG67" i="10"/>
  <c r="CF67" i="10"/>
  <c r="CE67" i="10"/>
  <c r="CD67" i="10"/>
  <c r="CC67" i="10"/>
  <c r="CB67" i="10"/>
  <c r="J67" i="10" s="1"/>
  <c r="CA67" i="10"/>
  <c r="C67" i="10"/>
  <c r="E64" i="10"/>
  <c r="D64" i="10"/>
  <c r="C64" i="10"/>
  <c r="B64" i="10"/>
  <c r="B55" i="10"/>
  <c r="B54" i="10"/>
  <c r="B53" i="10"/>
  <c r="B50" i="10"/>
  <c r="B49" i="10"/>
  <c r="B48" i="10"/>
  <c r="CG34" i="10"/>
  <c r="CA34" i="10" s="1"/>
  <c r="L34" i="10" s="1"/>
  <c r="C34" i="10"/>
  <c r="CG33" i="10"/>
  <c r="CA33" i="10" s="1"/>
  <c r="L33" i="10" s="1"/>
  <c r="C33" i="10"/>
  <c r="CG32" i="10"/>
  <c r="CA32" i="10" s="1"/>
  <c r="L32" i="10" s="1"/>
  <c r="C32" i="10"/>
  <c r="CG31" i="10"/>
  <c r="CA31" i="10" s="1"/>
  <c r="L31" i="10" s="1"/>
  <c r="C31" i="10"/>
  <c r="CG30" i="10"/>
  <c r="CA30" i="10" s="1"/>
  <c r="L30" i="10" s="1"/>
  <c r="C30" i="10"/>
  <c r="CG29" i="10"/>
  <c r="CA29" i="10" s="1"/>
  <c r="L29" i="10" s="1"/>
  <c r="C29" i="10"/>
  <c r="CG28" i="10"/>
  <c r="B211" i="10" s="1"/>
  <c r="C28" i="10"/>
  <c r="B23" i="10"/>
  <c r="B22" i="10"/>
  <c r="B21" i="10"/>
  <c r="B20" i="10"/>
  <c r="B19" i="10"/>
  <c r="Z16" i="10"/>
  <c r="U16" i="10"/>
  <c r="P16" i="10"/>
  <c r="K16" i="10"/>
  <c r="G16" i="10"/>
  <c r="Z15" i="10"/>
  <c r="U15" i="10"/>
  <c r="P15" i="10"/>
  <c r="K15" i="10"/>
  <c r="G15" i="10"/>
  <c r="Z14" i="10"/>
  <c r="U14" i="10"/>
  <c r="P14" i="10"/>
  <c r="K14" i="10"/>
  <c r="G14" i="10"/>
  <c r="Z13" i="10"/>
  <c r="Z12" i="10" s="1"/>
  <c r="U13" i="10"/>
  <c r="P13" i="10"/>
  <c r="P12" i="10" s="1"/>
  <c r="K13" i="10"/>
  <c r="G13" i="10"/>
  <c r="AB12" i="10"/>
  <c r="AA12" i="10"/>
  <c r="Y12" i="10"/>
  <c r="X12" i="10"/>
  <c r="W12" i="10"/>
  <c r="V12" i="10"/>
  <c r="U12" i="10"/>
  <c r="T12" i="10"/>
  <c r="S12" i="10"/>
  <c r="R12" i="10"/>
  <c r="Q12" i="10"/>
  <c r="O12" i="10"/>
  <c r="N12" i="10"/>
  <c r="M12" i="10"/>
  <c r="L12" i="10"/>
  <c r="K12" i="10"/>
  <c r="J12" i="10"/>
  <c r="I12" i="10"/>
  <c r="H12" i="10"/>
  <c r="G12" i="10"/>
  <c r="F12" i="10"/>
  <c r="E12" i="10"/>
  <c r="D12" i="10"/>
  <c r="C12" i="10"/>
  <c r="A211" i="10" s="1"/>
  <c r="B12" i="10"/>
  <c r="A5" i="10"/>
  <c r="A4" i="10"/>
  <c r="A3" i="10"/>
  <c r="A2" i="10"/>
  <c r="B211" i="12" l="1"/>
  <c r="CA28" i="10"/>
  <c r="L28" i="10" s="1"/>
  <c r="G99" i="9" l="1"/>
  <c r="F99" i="9"/>
  <c r="E99" i="9"/>
  <c r="D99" i="9"/>
  <c r="C99" i="9"/>
  <c r="CH98" i="9"/>
  <c r="CA98" i="9"/>
  <c r="H98" i="9" s="1"/>
  <c r="B98" i="9"/>
  <c r="CH97" i="9"/>
  <c r="CA97" i="9"/>
  <c r="H97" i="9" s="1"/>
  <c r="B97" i="9"/>
  <c r="CH96" i="9"/>
  <c r="CA96" i="9"/>
  <c r="H96" i="9" s="1"/>
  <c r="B96" i="9"/>
  <c r="CH95" i="9"/>
  <c r="CA95" i="9"/>
  <c r="H95" i="9" s="1"/>
  <c r="B95" i="9"/>
  <c r="CH94" i="9"/>
  <c r="CA94" i="9"/>
  <c r="H94" i="9" s="1"/>
  <c r="B94" i="9"/>
  <c r="CH93" i="9"/>
  <c r="CA93" i="9"/>
  <c r="H93" i="9" s="1"/>
  <c r="B93" i="9"/>
  <c r="CH92" i="9"/>
  <c r="CA92" i="9"/>
  <c r="H92" i="9" s="1"/>
  <c r="B92" i="9"/>
  <c r="B99" i="9" s="1"/>
  <c r="CG99" i="9" s="1"/>
  <c r="CA99" i="9" s="1"/>
  <c r="H99" i="9" s="1"/>
  <c r="I88" i="9"/>
  <c r="H88" i="9"/>
  <c r="G88" i="9"/>
  <c r="F88" i="9"/>
  <c r="E88" i="9"/>
  <c r="D88" i="9"/>
  <c r="C88" i="9"/>
  <c r="B88" i="9"/>
  <c r="CG87" i="9"/>
  <c r="CA87" i="9"/>
  <c r="J87" i="9" s="1"/>
  <c r="CG86" i="9"/>
  <c r="CA86" i="9"/>
  <c r="J86" i="9"/>
  <c r="CG85" i="9"/>
  <c r="CA85" i="9"/>
  <c r="J85" i="9"/>
  <c r="CG84" i="9"/>
  <c r="CA84" i="9" s="1"/>
  <c r="J84" i="9" s="1"/>
  <c r="CG83" i="9"/>
  <c r="CA83" i="9"/>
  <c r="J83" i="9" s="1"/>
  <c r="CG82" i="9"/>
  <c r="CA82" i="9"/>
  <c r="J82" i="9"/>
  <c r="CG81" i="9"/>
  <c r="CA81" i="9"/>
  <c r="J81" i="9"/>
  <c r="CG80" i="9"/>
  <c r="CA80" i="9" s="1"/>
  <c r="J80" i="9" s="1"/>
  <c r="CG79" i="9"/>
  <c r="CA79" i="9"/>
  <c r="J79" i="9" s="1"/>
  <c r="CG78" i="9"/>
  <c r="CA78" i="9"/>
  <c r="J78" i="9"/>
  <c r="CG77" i="9"/>
  <c r="CA77" i="9"/>
  <c r="J77" i="9"/>
  <c r="CG76" i="9"/>
  <c r="CA76" i="9" s="1"/>
  <c r="J76" i="9" s="1"/>
  <c r="J71" i="9"/>
  <c r="C71" i="9"/>
  <c r="J70" i="9"/>
  <c r="C70" i="9"/>
  <c r="J69" i="9"/>
  <c r="C69" i="9"/>
  <c r="J68" i="9"/>
  <c r="C68" i="9"/>
  <c r="CL67" i="9"/>
  <c r="CK67" i="9"/>
  <c r="CJ67" i="9"/>
  <c r="CI67" i="9"/>
  <c r="CH67" i="9"/>
  <c r="CG67" i="9"/>
  <c r="B211" i="9" s="1"/>
  <c r="CF67" i="9"/>
  <c r="CE67" i="9"/>
  <c r="CD67" i="9"/>
  <c r="CC67" i="9"/>
  <c r="J67" i="9" s="1"/>
  <c r="CB67" i="9"/>
  <c r="CA67" i="9"/>
  <c r="C67" i="9"/>
  <c r="E64" i="9"/>
  <c r="D64" i="9"/>
  <c r="C64" i="9"/>
  <c r="B64" i="9"/>
  <c r="B55" i="9"/>
  <c r="B54" i="9"/>
  <c r="B53" i="9"/>
  <c r="B50" i="9"/>
  <c r="B49" i="9"/>
  <c r="B48" i="9"/>
  <c r="CG34" i="9"/>
  <c r="CA34" i="9"/>
  <c r="L34" i="9" s="1"/>
  <c r="C34" i="9"/>
  <c r="CG33" i="9"/>
  <c r="CA33" i="9"/>
  <c r="L33" i="9" s="1"/>
  <c r="C33" i="9"/>
  <c r="CG32" i="9"/>
  <c r="CA32" i="9"/>
  <c r="L32" i="9" s="1"/>
  <c r="C32" i="9"/>
  <c r="CG31" i="9"/>
  <c r="CA31" i="9"/>
  <c r="L31" i="9" s="1"/>
  <c r="C31" i="9"/>
  <c r="CG30" i="9"/>
  <c r="CA30" i="9"/>
  <c r="L30" i="9" s="1"/>
  <c r="C30" i="9"/>
  <c r="CG29" i="9"/>
  <c r="CA29" i="9"/>
  <c r="L29" i="9" s="1"/>
  <c r="C29" i="9"/>
  <c r="CG28" i="9"/>
  <c r="CA28" i="9"/>
  <c r="L28" i="9" s="1"/>
  <c r="C28" i="9"/>
  <c r="B23" i="9"/>
  <c r="B22" i="9"/>
  <c r="B21" i="9"/>
  <c r="B20" i="9"/>
  <c r="B19" i="9"/>
  <c r="Z16" i="9"/>
  <c r="U16" i="9"/>
  <c r="P16" i="9"/>
  <c r="K16" i="9"/>
  <c r="G16" i="9"/>
  <c r="Z15" i="9"/>
  <c r="U15" i="9"/>
  <c r="P15" i="9"/>
  <c r="K15" i="9"/>
  <c r="G15" i="9"/>
  <c r="Z14" i="9"/>
  <c r="U14" i="9"/>
  <c r="P14" i="9"/>
  <c r="K14" i="9"/>
  <c r="G14" i="9"/>
  <c r="Z13" i="9"/>
  <c r="Z12" i="9" s="1"/>
  <c r="U13" i="9"/>
  <c r="U12" i="9" s="1"/>
  <c r="P13" i="9"/>
  <c r="K13" i="9"/>
  <c r="K12" i="9" s="1"/>
  <c r="G13" i="9"/>
  <c r="G12" i="9" s="1"/>
  <c r="AB12" i="9"/>
  <c r="AA12" i="9"/>
  <c r="Y12" i="9"/>
  <c r="X12" i="9"/>
  <c r="W12" i="9"/>
  <c r="V12" i="9"/>
  <c r="T12" i="9"/>
  <c r="S12" i="9"/>
  <c r="R12" i="9"/>
  <c r="Q12" i="9"/>
  <c r="P12" i="9"/>
  <c r="O12" i="9"/>
  <c r="N12" i="9"/>
  <c r="M12" i="9"/>
  <c r="L12" i="9"/>
  <c r="J12" i="9"/>
  <c r="I12" i="9"/>
  <c r="H12" i="9"/>
  <c r="F12" i="9"/>
  <c r="E12" i="9"/>
  <c r="D12" i="9"/>
  <c r="C12" i="9"/>
  <c r="B12" i="9"/>
  <c r="A211" i="9" s="1"/>
  <c r="A5" i="9"/>
  <c r="A4" i="9"/>
  <c r="A3" i="9"/>
  <c r="A2" i="9"/>
  <c r="G99" i="8" l="1"/>
  <c r="F99" i="8"/>
  <c r="E99" i="8"/>
  <c r="D99" i="8"/>
  <c r="C99" i="8"/>
  <c r="CH98" i="8"/>
  <c r="CA98" i="8" s="1"/>
  <c r="H98" i="8" s="1"/>
  <c r="B98" i="8"/>
  <c r="CH97" i="8"/>
  <c r="CA97" i="8" s="1"/>
  <c r="H97" i="8" s="1"/>
  <c r="B97" i="8"/>
  <c r="CH96" i="8"/>
  <c r="CA96" i="8" s="1"/>
  <c r="H96" i="8" s="1"/>
  <c r="B96" i="8"/>
  <c r="CH95" i="8"/>
  <c r="CA95" i="8" s="1"/>
  <c r="H95" i="8" s="1"/>
  <c r="B95" i="8"/>
  <c r="CH94" i="8"/>
  <c r="CA94" i="8" s="1"/>
  <c r="H94" i="8" s="1"/>
  <c r="B94" i="8"/>
  <c r="CH93" i="8"/>
  <c r="CA93" i="8" s="1"/>
  <c r="H93" i="8" s="1"/>
  <c r="B93" i="8"/>
  <c r="CH92" i="8"/>
  <c r="CA92" i="8" s="1"/>
  <c r="H92" i="8" s="1"/>
  <c r="B92" i="8"/>
  <c r="B99" i="8" s="1"/>
  <c r="CG99" i="8" s="1"/>
  <c r="CA99" i="8" s="1"/>
  <c r="H99" i="8" s="1"/>
  <c r="I88" i="8"/>
  <c r="H88" i="8"/>
  <c r="G88" i="8"/>
  <c r="F88" i="8"/>
  <c r="E88" i="8"/>
  <c r="D88" i="8"/>
  <c r="C88" i="8"/>
  <c r="B88" i="8"/>
  <c r="CG87" i="8"/>
  <c r="CA87" i="8" s="1"/>
  <c r="J87" i="8" s="1"/>
  <c r="CG86" i="8"/>
  <c r="CA86" i="8"/>
  <c r="J86" i="8" s="1"/>
  <c r="CG85" i="8"/>
  <c r="CA85" i="8" s="1"/>
  <c r="J85" i="8" s="1"/>
  <c r="CG84" i="8"/>
  <c r="CA84" i="8"/>
  <c r="J84" i="8" s="1"/>
  <c r="CG83" i="8"/>
  <c r="CA83" i="8" s="1"/>
  <c r="J83" i="8" s="1"/>
  <c r="CG82" i="8"/>
  <c r="CA82" i="8"/>
  <c r="J82" i="8" s="1"/>
  <c r="CG81" i="8"/>
  <c r="CA81" i="8" s="1"/>
  <c r="J81" i="8" s="1"/>
  <c r="CG80" i="8"/>
  <c r="CA80" i="8"/>
  <c r="J80" i="8" s="1"/>
  <c r="CG79" i="8"/>
  <c r="CA79" i="8" s="1"/>
  <c r="J79" i="8" s="1"/>
  <c r="CG78" i="8"/>
  <c r="CA78" i="8"/>
  <c r="J78" i="8" s="1"/>
  <c r="CG77" i="8"/>
  <c r="CA77" i="8" s="1"/>
  <c r="J77" i="8" s="1"/>
  <c r="CG76" i="8"/>
  <c r="CA76" i="8"/>
  <c r="J76" i="8" s="1"/>
  <c r="J71" i="8"/>
  <c r="C71" i="8"/>
  <c r="J70" i="8"/>
  <c r="C70" i="8"/>
  <c r="J69" i="8"/>
  <c r="C69" i="8"/>
  <c r="J68" i="8"/>
  <c r="C68" i="8"/>
  <c r="CL67" i="8"/>
  <c r="CK67" i="8"/>
  <c r="CJ67" i="8"/>
  <c r="CI67" i="8"/>
  <c r="CH67" i="8"/>
  <c r="CG67" i="8"/>
  <c r="CF67" i="8"/>
  <c r="CE67" i="8"/>
  <c r="CD67" i="8"/>
  <c r="CC67" i="8"/>
  <c r="CB67" i="8"/>
  <c r="J67" i="8" s="1"/>
  <c r="CA67" i="8"/>
  <c r="C67" i="8"/>
  <c r="E64" i="8"/>
  <c r="D64" i="8"/>
  <c r="C64" i="8"/>
  <c r="B64" i="8"/>
  <c r="B55" i="8"/>
  <c r="B54" i="8"/>
  <c r="B53" i="8"/>
  <c r="B50" i="8"/>
  <c r="B49" i="8"/>
  <c r="B48" i="8"/>
  <c r="CG34" i="8"/>
  <c r="CA34" i="8" s="1"/>
  <c r="L34" i="8" s="1"/>
  <c r="C34" i="8"/>
  <c r="CG33" i="8"/>
  <c r="CA33" i="8" s="1"/>
  <c r="L33" i="8" s="1"/>
  <c r="C33" i="8"/>
  <c r="CG32" i="8"/>
  <c r="CA32" i="8" s="1"/>
  <c r="L32" i="8" s="1"/>
  <c r="C32" i="8"/>
  <c r="CG31" i="8"/>
  <c r="CA31" i="8" s="1"/>
  <c r="L31" i="8" s="1"/>
  <c r="C31" i="8"/>
  <c r="CG30" i="8"/>
  <c r="CA30" i="8" s="1"/>
  <c r="L30" i="8" s="1"/>
  <c r="C30" i="8"/>
  <c r="CG29" i="8"/>
  <c r="CA29" i="8" s="1"/>
  <c r="L29" i="8" s="1"/>
  <c r="C29" i="8"/>
  <c r="CG28" i="8"/>
  <c r="B211" i="8" s="1"/>
  <c r="C28" i="8"/>
  <c r="B23" i="8"/>
  <c r="B22" i="8"/>
  <c r="B21" i="8"/>
  <c r="B20" i="8"/>
  <c r="B19" i="8"/>
  <c r="Z16" i="8"/>
  <c r="U16" i="8"/>
  <c r="P16" i="8"/>
  <c r="K16" i="8"/>
  <c r="G16" i="8"/>
  <c r="Z15" i="8"/>
  <c r="U15" i="8"/>
  <c r="P15" i="8"/>
  <c r="K15" i="8"/>
  <c r="G15" i="8"/>
  <c r="Z14" i="8"/>
  <c r="U14" i="8"/>
  <c r="P14" i="8"/>
  <c r="K14" i="8"/>
  <c r="G14" i="8"/>
  <c r="Z13" i="8"/>
  <c r="Z12" i="8" s="1"/>
  <c r="U13" i="8"/>
  <c r="P13" i="8"/>
  <c r="P12" i="8" s="1"/>
  <c r="K13" i="8"/>
  <c r="G13" i="8"/>
  <c r="AB12" i="8"/>
  <c r="AA12" i="8"/>
  <c r="Y12" i="8"/>
  <c r="X12" i="8"/>
  <c r="W12" i="8"/>
  <c r="V12" i="8"/>
  <c r="U12" i="8"/>
  <c r="T12" i="8"/>
  <c r="S12" i="8"/>
  <c r="R12" i="8"/>
  <c r="Q12" i="8"/>
  <c r="O12" i="8"/>
  <c r="N12" i="8"/>
  <c r="M12" i="8"/>
  <c r="L12" i="8"/>
  <c r="K12" i="8"/>
  <c r="J12" i="8"/>
  <c r="I12" i="8"/>
  <c r="H12" i="8"/>
  <c r="G12" i="8"/>
  <c r="F12" i="8"/>
  <c r="E12" i="8"/>
  <c r="D12" i="8"/>
  <c r="C12" i="8"/>
  <c r="A211" i="8" s="1"/>
  <c r="B12" i="8"/>
  <c r="A5" i="8"/>
  <c r="A4" i="8"/>
  <c r="A3" i="8"/>
  <c r="A2" i="8"/>
  <c r="CA28" i="8" l="1"/>
  <c r="L28" i="8" s="1"/>
  <c r="G99" i="7" l="1"/>
  <c r="F99" i="7"/>
  <c r="E99" i="7"/>
  <c r="D99" i="7"/>
  <c r="C99" i="7"/>
  <c r="CH98" i="7"/>
  <c r="CA98" i="7"/>
  <c r="H98" i="7" s="1"/>
  <c r="B98" i="7"/>
  <c r="CH97" i="7"/>
  <c r="CA97" i="7"/>
  <c r="H97" i="7" s="1"/>
  <c r="B97" i="7"/>
  <c r="CH96" i="7"/>
  <c r="CA96" i="7"/>
  <c r="H96" i="7" s="1"/>
  <c r="B96" i="7"/>
  <c r="CH95" i="7"/>
  <c r="CA95" i="7"/>
  <c r="H95" i="7" s="1"/>
  <c r="B95" i="7"/>
  <c r="CH94" i="7"/>
  <c r="CA94" i="7"/>
  <c r="H94" i="7" s="1"/>
  <c r="B94" i="7"/>
  <c r="CH93" i="7"/>
  <c r="CA93" i="7"/>
  <c r="H93" i="7" s="1"/>
  <c r="B93" i="7"/>
  <c r="CH92" i="7"/>
  <c r="CA92" i="7"/>
  <c r="H92" i="7" s="1"/>
  <c r="B92" i="7"/>
  <c r="B99" i="7" s="1"/>
  <c r="CG99" i="7" s="1"/>
  <c r="CA99" i="7" s="1"/>
  <c r="H99" i="7" s="1"/>
  <c r="I88" i="7"/>
  <c r="H88" i="7"/>
  <c r="G88" i="7"/>
  <c r="F88" i="7"/>
  <c r="E88" i="7"/>
  <c r="D88" i="7"/>
  <c r="C88" i="7"/>
  <c r="B88" i="7"/>
  <c r="CG87" i="7"/>
  <c r="CA87" i="7"/>
  <c r="J87" i="7" s="1"/>
  <c r="CG86" i="7"/>
  <c r="CA86" i="7"/>
  <c r="J86" i="7"/>
  <c r="CG85" i="7"/>
  <c r="CA85" i="7"/>
  <c r="J85" i="7"/>
  <c r="CG84" i="7"/>
  <c r="CA84" i="7" s="1"/>
  <c r="J84" i="7" s="1"/>
  <c r="CG83" i="7"/>
  <c r="CA83" i="7"/>
  <c r="J83" i="7" s="1"/>
  <c r="CG82" i="7"/>
  <c r="CA82" i="7"/>
  <c r="J82" i="7"/>
  <c r="CG81" i="7"/>
  <c r="CA81" i="7"/>
  <c r="J81" i="7"/>
  <c r="CG80" i="7"/>
  <c r="CA80" i="7" s="1"/>
  <c r="J80" i="7" s="1"/>
  <c r="CG79" i="7"/>
  <c r="CA79" i="7"/>
  <c r="J79" i="7" s="1"/>
  <c r="CG78" i="7"/>
  <c r="CA78" i="7"/>
  <c r="J78" i="7"/>
  <c r="CG77" i="7"/>
  <c r="CA77" i="7"/>
  <c r="J77" i="7"/>
  <c r="CG76" i="7"/>
  <c r="CA76" i="7" s="1"/>
  <c r="J76" i="7" s="1"/>
  <c r="J71" i="7"/>
  <c r="C71" i="7"/>
  <c r="J70" i="7"/>
  <c r="C70" i="7"/>
  <c r="J69" i="7"/>
  <c r="C69" i="7"/>
  <c r="J68" i="7"/>
  <c r="C68" i="7"/>
  <c r="CL67" i="7"/>
  <c r="CK67" i="7"/>
  <c r="CJ67" i="7"/>
  <c r="CI67" i="7"/>
  <c r="CH67" i="7"/>
  <c r="CG67" i="7"/>
  <c r="B211" i="7" s="1"/>
  <c r="CF67" i="7"/>
  <c r="CE67" i="7"/>
  <c r="CD67" i="7"/>
  <c r="CC67" i="7"/>
  <c r="J67" i="7" s="1"/>
  <c r="CB67" i="7"/>
  <c r="CA67" i="7"/>
  <c r="C67" i="7"/>
  <c r="E64" i="7"/>
  <c r="D64" i="7"/>
  <c r="C64" i="7"/>
  <c r="B64" i="7"/>
  <c r="B55" i="7"/>
  <c r="B54" i="7"/>
  <c r="B53" i="7"/>
  <c r="B50" i="7"/>
  <c r="B49" i="7"/>
  <c r="B48" i="7"/>
  <c r="CG34" i="7"/>
  <c r="CA34" i="7"/>
  <c r="L34" i="7" s="1"/>
  <c r="C34" i="7"/>
  <c r="CG33" i="7"/>
  <c r="CA33" i="7"/>
  <c r="L33" i="7" s="1"/>
  <c r="C33" i="7"/>
  <c r="CG32" i="7"/>
  <c r="CA32" i="7"/>
  <c r="L32" i="7" s="1"/>
  <c r="C32" i="7"/>
  <c r="CG31" i="7"/>
  <c r="CA31" i="7"/>
  <c r="L31" i="7" s="1"/>
  <c r="C31" i="7"/>
  <c r="CG30" i="7"/>
  <c r="CA30" i="7"/>
  <c r="L30" i="7" s="1"/>
  <c r="C30" i="7"/>
  <c r="CG29" i="7"/>
  <c r="CA29" i="7"/>
  <c r="L29" i="7" s="1"/>
  <c r="C29" i="7"/>
  <c r="CG28" i="7"/>
  <c r="CA28" i="7"/>
  <c r="L28" i="7" s="1"/>
  <c r="C28" i="7"/>
  <c r="B23" i="7"/>
  <c r="B22" i="7"/>
  <c r="B21" i="7"/>
  <c r="B20" i="7"/>
  <c r="B19" i="7"/>
  <c r="Z16" i="7"/>
  <c r="U16" i="7"/>
  <c r="P16" i="7"/>
  <c r="K16" i="7"/>
  <c r="G16" i="7"/>
  <c r="Z15" i="7"/>
  <c r="U15" i="7"/>
  <c r="P15" i="7"/>
  <c r="K15" i="7"/>
  <c r="G15" i="7"/>
  <c r="Z14" i="7"/>
  <c r="U14" i="7"/>
  <c r="P14" i="7"/>
  <c r="K14" i="7"/>
  <c r="G14" i="7"/>
  <c r="Z13" i="7"/>
  <c r="Z12" i="7" s="1"/>
  <c r="U13" i="7"/>
  <c r="U12" i="7" s="1"/>
  <c r="P13" i="7"/>
  <c r="K13" i="7"/>
  <c r="K12" i="7" s="1"/>
  <c r="G13" i="7"/>
  <c r="G12" i="7" s="1"/>
  <c r="AB12" i="7"/>
  <c r="AA12" i="7"/>
  <c r="Y12" i="7"/>
  <c r="X12" i="7"/>
  <c r="W12" i="7"/>
  <c r="V12" i="7"/>
  <c r="T12" i="7"/>
  <c r="S12" i="7"/>
  <c r="R12" i="7"/>
  <c r="Q12" i="7"/>
  <c r="P12" i="7"/>
  <c r="O12" i="7"/>
  <c r="N12" i="7"/>
  <c r="M12" i="7"/>
  <c r="L12" i="7"/>
  <c r="J12" i="7"/>
  <c r="I12" i="7"/>
  <c r="H12" i="7"/>
  <c r="F12" i="7"/>
  <c r="E12" i="7"/>
  <c r="D12" i="7"/>
  <c r="C12" i="7"/>
  <c r="B12" i="7"/>
  <c r="A211" i="7" s="1"/>
  <c r="A5" i="7"/>
  <c r="A4" i="7"/>
  <c r="A3" i="7"/>
  <c r="A2" i="7"/>
  <c r="G99" i="6" l="1"/>
  <c r="F99" i="6"/>
  <c r="E99" i="6"/>
  <c r="D99" i="6"/>
  <c r="C99" i="6"/>
  <c r="CH98" i="6"/>
  <c r="CA98" i="6" s="1"/>
  <c r="H98" i="6" s="1"/>
  <c r="B98" i="6"/>
  <c r="CH97" i="6"/>
  <c r="CA97" i="6" s="1"/>
  <c r="H97" i="6" s="1"/>
  <c r="B97" i="6"/>
  <c r="CH96" i="6"/>
  <c r="CA96" i="6" s="1"/>
  <c r="H96" i="6" s="1"/>
  <c r="B96" i="6"/>
  <c r="CH95" i="6"/>
  <c r="CA95" i="6" s="1"/>
  <c r="H95" i="6" s="1"/>
  <c r="B95" i="6"/>
  <c r="CH94" i="6"/>
  <c r="CA94" i="6" s="1"/>
  <c r="H94" i="6" s="1"/>
  <c r="B94" i="6"/>
  <c r="CH93" i="6"/>
  <c r="CA93" i="6" s="1"/>
  <c r="H93" i="6" s="1"/>
  <c r="B93" i="6"/>
  <c r="CH92" i="6"/>
  <c r="CA92" i="6" s="1"/>
  <c r="H92" i="6" s="1"/>
  <c r="B92" i="6"/>
  <c r="B99" i="6" s="1"/>
  <c r="CG99" i="6" s="1"/>
  <c r="CA99" i="6" s="1"/>
  <c r="H99" i="6" s="1"/>
  <c r="I88" i="6"/>
  <c r="H88" i="6"/>
  <c r="G88" i="6"/>
  <c r="F88" i="6"/>
  <c r="E88" i="6"/>
  <c r="D88" i="6"/>
  <c r="C88" i="6"/>
  <c r="B88" i="6"/>
  <c r="CG87" i="6"/>
  <c r="CA87" i="6" s="1"/>
  <c r="J87" i="6" s="1"/>
  <c r="CG86" i="6"/>
  <c r="CA86" i="6"/>
  <c r="J86" i="6" s="1"/>
  <c r="CG85" i="6"/>
  <c r="CA85" i="6"/>
  <c r="J85" i="6"/>
  <c r="CG84" i="6"/>
  <c r="CA84" i="6"/>
  <c r="J84" i="6"/>
  <c r="CG83" i="6"/>
  <c r="CA83" i="6" s="1"/>
  <c r="J83" i="6" s="1"/>
  <c r="CG82" i="6"/>
  <c r="CA82" i="6"/>
  <c r="J82" i="6" s="1"/>
  <c r="CG81" i="6"/>
  <c r="CA81" i="6"/>
  <c r="J81" i="6"/>
  <c r="CG80" i="6"/>
  <c r="CA80" i="6"/>
  <c r="J80" i="6"/>
  <c r="CG79" i="6"/>
  <c r="CA79" i="6" s="1"/>
  <c r="J79" i="6" s="1"/>
  <c r="CG78" i="6"/>
  <c r="CA78" i="6"/>
  <c r="J78" i="6" s="1"/>
  <c r="CG77" i="6"/>
  <c r="CA77" i="6"/>
  <c r="J77" i="6"/>
  <c r="CG76" i="6"/>
  <c r="CA76" i="6"/>
  <c r="J76" i="6"/>
  <c r="J71" i="6"/>
  <c r="C71" i="6"/>
  <c r="J70" i="6"/>
  <c r="C70" i="6"/>
  <c r="J69" i="6"/>
  <c r="C69" i="6"/>
  <c r="J68" i="6"/>
  <c r="C68" i="6"/>
  <c r="CL67" i="6"/>
  <c r="CK67" i="6"/>
  <c r="CJ67" i="6"/>
  <c r="CI67" i="6"/>
  <c r="CH67" i="6"/>
  <c r="CG67" i="6"/>
  <c r="CF67" i="6"/>
  <c r="CE67" i="6"/>
  <c r="CD67" i="6"/>
  <c r="CC67" i="6"/>
  <c r="CB67" i="6"/>
  <c r="CA67" i="6"/>
  <c r="J67" i="6"/>
  <c r="C67" i="6"/>
  <c r="E64" i="6"/>
  <c r="D64" i="6"/>
  <c r="C64" i="6"/>
  <c r="B64" i="6"/>
  <c r="B55" i="6"/>
  <c r="B54" i="6"/>
  <c r="B53" i="6"/>
  <c r="B50" i="6"/>
  <c r="B49" i="6"/>
  <c r="B48" i="6"/>
  <c r="CG34" i="6"/>
  <c r="CA34" i="6" s="1"/>
  <c r="L34" i="6" s="1"/>
  <c r="C34" i="6"/>
  <c r="CG33" i="6"/>
  <c r="CA33" i="6" s="1"/>
  <c r="L33" i="6" s="1"/>
  <c r="C33" i="6"/>
  <c r="CG32" i="6"/>
  <c r="CA32" i="6" s="1"/>
  <c r="L32" i="6" s="1"/>
  <c r="C32" i="6"/>
  <c r="CG31" i="6"/>
  <c r="CA31" i="6" s="1"/>
  <c r="L31" i="6" s="1"/>
  <c r="C31" i="6"/>
  <c r="CG30" i="6"/>
  <c r="CA30" i="6" s="1"/>
  <c r="L30" i="6" s="1"/>
  <c r="C30" i="6"/>
  <c r="CG29" i="6"/>
  <c r="CA29" i="6" s="1"/>
  <c r="L29" i="6" s="1"/>
  <c r="C29" i="6"/>
  <c r="CG28" i="6"/>
  <c r="B211" i="6" s="1"/>
  <c r="C28" i="6"/>
  <c r="B23" i="6"/>
  <c r="B22" i="6"/>
  <c r="B21" i="6"/>
  <c r="B20" i="6"/>
  <c r="B19" i="6"/>
  <c r="Z16" i="6"/>
  <c r="U16" i="6"/>
  <c r="P16" i="6"/>
  <c r="K16" i="6"/>
  <c r="G16" i="6"/>
  <c r="Z15" i="6"/>
  <c r="U15" i="6"/>
  <c r="P15" i="6"/>
  <c r="K15" i="6"/>
  <c r="G15" i="6"/>
  <c r="Z14" i="6"/>
  <c r="U14" i="6"/>
  <c r="P14" i="6"/>
  <c r="K14" i="6"/>
  <c r="G14" i="6"/>
  <c r="Z13" i="6"/>
  <c r="Z12" i="6" s="1"/>
  <c r="U13" i="6"/>
  <c r="P13" i="6"/>
  <c r="P12" i="6" s="1"/>
  <c r="K13" i="6"/>
  <c r="K12" i="6" s="1"/>
  <c r="G13" i="6"/>
  <c r="G12" i="6" s="1"/>
  <c r="AB12" i="6"/>
  <c r="AA12" i="6"/>
  <c r="Y12" i="6"/>
  <c r="X12" i="6"/>
  <c r="W12" i="6"/>
  <c r="V12" i="6"/>
  <c r="U12" i="6"/>
  <c r="T12" i="6"/>
  <c r="S12" i="6"/>
  <c r="R12" i="6"/>
  <c r="Q12" i="6"/>
  <c r="O12" i="6"/>
  <c r="N12" i="6"/>
  <c r="M12" i="6"/>
  <c r="L12" i="6"/>
  <c r="J12" i="6"/>
  <c r="I12" i="6"/>
  <c r="H12" i="6"/>
  <c r="F12" i="6"/>
  <c r="E12" i="6"/>
  <c r="D12" i="6"/>
  <c r="C12" i="6"/>
  <c r="B12" i="6"/>
  <c r="A211" i="6" s="1"/>
  <c r="A5" i="6"/>
  <c r="A4" i="6"/>
  <c r="A3" i="6"/>
  <c r="A2" i="6"/>
  <c r="CA28" i="6" l="1"/>
  <c r="L28" i="6" s="1"/>
  <c r="G99" i="5" l="1"/>
  <c r="F99" i="5"/>
  <c r="E99" i="5"/>
  <c r="D99" i="5"/>
  <c r="C99" i="5"/>
  <c r="CH98" i="5"/>
  <c r="CA98" i="5" s="1"/>
  <c r="H98" i="5" s="1"/>
  <c r="B98" i="5"/>
  <c r="CH97" i="5"/>
  <c r="CA97" i="5" s="1"/>
  <c r="H97" i="5" s="1"/>
  <c r="B97" i="5"/>
  <c r="CH96" i="5"/>
  <c r="CA96" i="5" s="1"/>
  <c r="H96" i="5" s="1"/>
  <c r="B96" i="5"/>
  <c r="CH95" i="5"/>
  <c r="CA95" i="5" s="1"/>
  <c r="H95" i="5" s="1"/>
  <c r="B95" i="5"/>
  <c r="CH94" i="5"/>
  <c r="CA94" i="5" s="1"/>
  <c r="H94" i="5" s="1"/>
  <c r="B94" i="5"/>
  <c r="CH93" i="5"/>
  <c r="CA93" i="5" s="1"/>
  <c r="H93" i="5" s="1"/>
  <c r="B93" i="5"/>
  <c r="CH92" i="5"/>
  <c r="CA92" i="5" s="1"/>
  <c r="H92" i="5" s="1"/>
  <c r="B92" i="5"/>
  <c r="B99" i="5" s="1"/>
  <c r="CG99" i="5" s="1"/>
  <c r="CA99" i="5" s="1"/>
  <c r="H99" i="5" s="1"/>
  <c r="I88" i="5"/>
  <c r="H88" i="5"/>
  <c r="G88" i="5"/>
  <c r="F88" i="5"/>
  <c r="E88" i="5"/>
  <c r="D88" i="5"/>
  <c r="C88" i="5"/>
  <c r="B88" i="5"/>
  <c r="CG87" i="5"/>
  <c r="CA87" i="5" s="1"/>
  <c r="J87" i="5" s="1"/>
  <c r="CG86" i="5"/>
  <c r="CA86" i="5"/>
  <c r="J86" i="5" s="1"/>
  <c r="CG85" i="5"/>
  <c r="CA85" i="5"/>
  <c r="J85" i="5"/>
  <c r="CG84" i="5"/>
  <c r="CA84" i="5"/>
  <c r="J84" i="5"/>
  <c r="CG83" i="5"/>
  <c r="CA83" i="5" s="1"/>
  <c r="J83" i="5" s="1"/>
  <c r="CG82" i="5"/>
  <c r="CA82" i="5"/>
  <c r="J82" i="5" s="1"/>
  <c r="CG81" i="5"/>
  <c r="CA81" i="5"/>
  <c r="J81" i="5"/>
  <c r="CG80" i="5"/>
  <c r="CA80" i="5"/>
  <c r="J80" i="5"/>
  <c r="CG79" i="5"/>
  <c r="CA79" i="5" s="1"/>
  <c r="J79" i="5" s="1"/>
  <c r="CG78" i="5"/>
  <c r="CA78" i="5"/>
  <c r="J78" i="5" s="1"/>
  <c r="CG77" i="5"/>
  <c r="CA77" i="5"/>
  <c r="J77" i="5"/>
  <c r="CG76" i="5"/>
  <c r="CA76" i="5"/>
  <c r="J76" i="5"/>
  <c r="J71" i="5"/>
  <c r="C71" i="5"/>
  <c r="J70" i="5"/>
  <c r="C70" i="5"/>
  <c r="J69" i="5"/>
  <c r="C69" i="5"/>
  <c r="J68" i="5"/>
  <c r="C68" i="5"/>
  <c r="CL67" i="5"/>
  <c r="CK67" i="5"/>
  <c r="CJ67" i="5"/>
  <c r="CI67" i="5"/>
  <c r="CH67" i="5"/>
  <c r="CG67" i="5"/>
  <c r="CF67" i="5"/>
  <c r="CE67" i="5"/>
  <c r="CD67" i="5"/>
  <c r="CC67" i="5"/>
  <c r="CB67" i="5"/>
  <c r="CA67" i="5"/>
  <c r="J67" i="5"/>
  <c r="C67" i="5"/>
  <c r="E64" i="5"/>
  <c r="D64" i="5"/>
  <c r="C64" i="5"/>
  <c r="B64" i="5"/>
  <c r="B55" i="5"/>
  <c r="B54" i="5"/>
  <c r="B53" i="5"/>
  <c r="B50" i="5"/>
  <c r="B49" i="5"/>
  <c r="B48" i="5"/>
  <c r="CG34" i="5"/>
  <c r="CA34" i="5" s="1"/>
  <c r="L34" i="5" s="1"/>
  <c r="C34" i="5"/>
  <c r="CG33" i="5"/>
  <c r="CA33" i="5" s="1"/>
  <c r="L33" i="5" s="1"/>
  <c r="C33" i="5"/>
  <c r="CG32" i="5"/>
  <c r="CA32" i="5" s="1"/>
  <c r="L32" i="5" s="1"/>
  <c r="C32" i="5"/>
  <c r="CG31" i="5"/>
  <c r="CA31" i="5" s="1"/>
  <c r="L31" i="5" s="1"/>
  <c r="C31" i="5"/>
  <c r="CG30" i="5"/>
  <c r="CA30" i="5" s="1"/>
  <c r="L30" i="5" s="1"/>
  <c r="C30" i="5"/>
  <c r="CG29" i="5"/>
  <c r="CA29" i="5" s="1"/>
  <c r="L29" i="5" s="1"/>
  <c r="C29" i="5"/>
  <c r="CG28" i="5"/>
  <c r="B211" i="5" s="1"/>
  <c r="C28" i="5"/>
  <c r="B23" i="5"/>
  <c r="B22" i="5"/>
  <c r="B21" i="5"/>
  <c r="B20" i="5"/>
  <c r="B19" i="5"/>
  <c r="Z16" i="5"/>
  <c r="U16" i="5"/>
  <c r="P16" i="5"/>
  <c r="K16" i="5"/>
  <c r="G16" i="5"/>
  <c r="Z15" i="5"/>
  <c r="U15" i="5"/>
  <c r="P15" i="5"/>
  <c r="K15" i="5"/>
  <c r="G15" i="5"/>
  <c r="Z14" i="5"/>
  <c r="U14" i="5"/>
  <c r="P14" i="5"/>
  <c r="K14" i="5"/>
  <c r="G14" i="5"/>
  <c r="Z13" i="5"/>
  <c r="U13" i="5"/>
  <c r="P13" i="5"/>
  <c r="P12" i="5" s="1"/>
  <c r="K13" i="5"/>
  <c r="K12" i="5" s="1"/>
  <c r="G13" i="5"/>
  <c r="G12" i="5" s="1"/>
  <c r="AB12" i="5"/>
  <c r="AA12" i="5"/>
  <c r="Z12" i="5"/>
  <c r="Y12" i="5"/>
  <c r="X12" i="5"/>
  <c r="W12" i="5"/>
  <c r="V12" i="5"/>
  <c r="U12" i="5"/>
  <c r="T12" i="5"/>
  <c r="S12" i="5"/>
  <c r="R12" i="5"/>
  <c r="Q12" i="5"/>
  <c r="O12" i="5"/>
  <c r="N12" i="5"/>
  <c r="M12" i="5"/>
  <c r="L12" i="5"/>
  <c r="J12" i="5"/>
  <c r="I12" i="5"/>
  <c r="H12" i="5"/>
  <c r="F12" i="5"/>
  <c r="E12" i="5"/>
  <c r="D12" i="5"/>
  <c r="C12" i="5"/>
  <c r="B12" i="5"/>
  <c r="A5" i="5"/>
  <c r="A4" i="5"/>
  <c r="A3" i="5"/>
  <c r="A2" i="5"/>
  <c r="A211" i="5" l="1"/>
  <c r="CA28" i="5"/>
  <c r="L28" i="5" s="1"/>
  <c r="G99" i="4" l="1"/>
  <c r="F99" i="4"/>
  <c r="E99" i="4"/>
  <c r="D99" i="4"/>
  <c r="C99" i="4"/>
  <c r="CH98" i="4"/>
  <c r="CA98" i="4" s="1"/>
  <c r="H98" i="4" s="1"/>
  <c r="B98" i="4"/>
  <c r="CH97" i="4"/>
  <c r="CA97" i="4" s="1"/>
  <c r="H97" i="4" s="1"/>
  <c r="B97" i="4"/>
  <c r="CH96" i="4"/>
  <c r="CA96" i="4" s="1"/>
  <c r="H96" i="4" s="1"/>
  <c r="B96" i="4"/>
  <c r="CH95" i="4"/>
  <c r="CA95" i="4" s="1"/>
  <c r="H95" i="4" s="1"/>
  <c r="B95" i="4"/>
  <c r="CH94" i="4"/>
  <c r="CA94" i="4" s="1"/>
  <c r="H94" i="4" s="1"/>
  <c r="B94" i="4"/>
  <c r="CH93" i="4"/>
  <c r="CA93" i="4" s="1"/>
  <c r="H93" i="4" s="1"/>
  <c r="B93" i="4"/>
  <c r="CH92" i="4"/>
  <c r="CA92" i="4" s="1"/>
  <c r="H92" i="4" s="1"/>
  <c r="B92" i="4"/>
  <c r="B99" i="4" s="1"/>
  <c r="CG99" i="4" s="1"/>
  <c r="CA99" i="4" s="1"/>
  <c r="H99" i="4" s="1"/>
  <c r="I88" i="4"/>
  <c r="H88" i="4"/>
  <c r="G88" i="4"/>
  <c r="F88" i="4"/>
  <c r="E88" i="4"/>
  <c r="D88" i="4"/>
  <c r="C88" i="4"/>
  <c r="B88" i="4"/>
  <c r="CG87" i="4"/>
  <c r="CA87" i="4" s="1"/>
  <c r="J87" i="4" s="1"/>
  <c r="CG86" i="4"/>
  <c r="CA86" i="4"/>
  <c r="J86" i="4" s="1"/>
  <c r="CG85" i="4"/>
  <c r="CA85" i="4"/>
  <c r="J85" i="4"/>
  <c r="CG84" i="4"/>
  <c r="CA84" i="4"/>
  <c r="J84" i="4"/>
  <c r="CG83" i="4"/>
  <c r="CA83" i="4" s="1"/>
  <c r="J83" i="4" s="1"/>
  <c r="CG82" i="4"/>
  <c r="CA82" i="4"/>
  <c r="J82" i="4" s="1"/>
  <c r="CG81" i="4"/>
  <c r="CA81" i="4"/>
  <c r="J81" i="4"/>
  <c r="CG80" i="4"/>
  <c r="CA80" i="4"/>
  <c r="J80" i="4"/>
  <c r="CG79" i="4"/>
  <c r="CA79" i="4" s="1"/>
  <c r="J79" i="4" s="1"/>
  <c r="CG78" i="4"/>
  <c r="CA78" i="4"/>
  <c r="J78" i="4" s="1"/>
  <c r="CG77" i="4"/>
  <c r="CA77" i="4"/>
  <c r="J77" i="4"/>
  <c r="CG76" i="4"/>
  <c r="CA76" i="4"/>
  <c r="J76" i="4"/>
  <c r="J71" i="4"/>
  <c r="C71" i="4"/>
  <c r="J70" i="4"/>
  <c r="C70" i="4"/>
  <c r="J69" i="4"/>
  <c r="C69" i="4"/>
  <c r="J68" i="4"/>
  <c r="C68" i="4"/>
  <c r="CL67" i="4"/>
  <c r="CK67" i="4"/>
  <c r="CJ67" i="4"/>
  <c r="CI67" i="4"/>
  <c r="CH67" i="4"/>
  <c r="CG67" i="4"/>
  <c r="CF67" i="4"/>
  <c r="CE67" i="4"/>
  <c r="CD67" i="4"/>
  <c r="J67" i="4" s="1"/>
  <c r="CC67" i="4"/>
  <c r="CB67" i="4"/>
  <c r="CA67" i="4"/>
  <c r="C67" i="4"/>
  <c r="E64" i="4"/>
  <c r="D64" i="4"/>
  <c r="C64" i="4"/>
  <c r="B64" i="4"/>
  <c r="B55" i="4"/>
  <c r="B54" i="4"/>
  <c r="B53" i="4"/>
  <c r="B50" i="4"/>
  <c r="B49" i="4"/>
  <c r="B48" i="4"/>
  <c r="CG34" i="4"/>
  <c r="CA34" i="4" s="1"/>
  <c r="L34" i="4" s="1"/>
  <c r="C34" i="4"/>
  <c r="CG33" i="4"/>
  <c r="CA33" i="4" s="1"/>
  <c r="L33" i="4" s="1"/>
  <c r="C33" i="4"/>
  <c r="CG32" i="4"/>
  <c r="CA32" i="4" s="1"/>
  <c r="L32" i="4" s="1"/>
  <c r="C32" i="4"/>
  <c r="CG31" i="4"/>
  <c r="CA31" i="4" s="1"/>
  <c r="L31" i="4" s="1"/>
  <c r="C31" i="4"/>
  <c r="CG30" i="4"/>
  <c r="CA30" i="4" s="1"/>
  <c r="L30" i="4" s="1"/>
  <c r="C30" i="4"/>
  <c r="CG29" i="4"/>
  <c r="CA29" i="4" s="1"/>
  <c r="L29" i="4" s="1"/>
  <c r="C29" i="4"/>
  <c r="CG28" i="4"/>
  <c r="B211" i="4" s="1"/>
  <c r="C28" i="4"/>
  <c r="B23" i="4"/>
  <c r="B22" i="4"/>
  <c r="B21" i="4"/>
  <c r="B20" i="4"/>
  <c r="B19" i="4"/>
  <c r="Z16" i="4"/>
  <c r="U16" i="4"/>
  <c r="P16" i="4"/>
  <c r="K16" i="4"/>
  <c r="G16" i="4"/>
  <c r="Z15" i="4"/>
  <c r="U15" i="4"/>
  <c r="P15" i="4"/>
  <c r="K15" i="4"/>
  <c r="G15" i="4"/>
  <c r="Z14" i="4"/>
  <c r="U14" i="4"/>
  <c r="P14" i="4"/>
  <c r="K14" i="4"/>
  <c r="G14" i="4"/>
  <c r="Z13" i="4"/>
  <c r="U13" i="4"/>
  <c r="P13" i="4"/>
  <c r="P12" i="4" s="1"/>
  <c r="K13" i="4"/>
  <c r="K12" i="4" s="1"/>
  <c r="G13" i="4"/>
  <c r="G12" i="4" s="1"/>
  <c r="AB12" i="4"/>
  <c r="AA12" i="4"/>
  <c r="Z12" i="4"/>
  <c r="Y12" i="4"/>
  <c r="X12" i="4"/>
  <c r="W12" i="4"/>
  <c r="V12" i="4"/>
  <c r="U12" i="4"/>
  <c r="T12" i="4"/>
  <c r="S12" i="4"/>
  <c r="R12" i="4"/>
  <c r="Q12" i="4"/>
  <c r="O12" i="4"/>
  <c r="N12" i="4"/>
  <c r="M12" i="4"/>
  <c r="L12" i="4"/>
  <c r="J12" i="4"/>
  <c r="I12" i="4"/>
  <c r="H12" i="4"/>
  <c r="F12" i="4"/>
  <c r="E12" i="4"/>
  <c r="D12" i="4"/>
  <c r="C12" i="4"/>
  <c r="B12" i="4"/>
  <c r="A211" i="4" s="1"/>
  <c r="A5" i="4"/>
  <c r="A4" i="4"/>
  <c r="A3" i="4"/>
  <c r="A2" i="4"/>
  <c r="CA28" i="4" l="1"/>
  <c r="L28" i="4" s="1"/>
  <c r="G99" i="2" l="1"/>
  <c r="F99" i="2"/>
  <c r="E99" i="2"/>
  <c r="D99" i="2"/>
  <c r="C99" i="2"/>
  <c r="B98" i="2"/>
  <c r="CH98" i="2" s="1"/>
  <c r="CA98" i="2" s="1"/>
  <c r="H98" i="2" s="1"/>
  <c r="B97" i="2"/>
  <c r="CH97" i="2" s="1"/>
  <c r="CA97" i="2" s="1"/>
  <c r="H97" i="2" s="1"/>
  <c r="B96" i="2"/>
  <c r="CH96" i="2" s="1"/>
  <c r="CA96" i="2" s="1"/>
  <c r="H96" i="2" s="1"/>
  <c r="B95" i="2"/>
  <c r="CH95" i="2" s="1"/>
  <c r="CA95" i="2" s="1"/>
  <c r="H95" i="2" s="1"/>
  <c r="B94" i="2"/>
  <c r="CH94" i="2" s="1"/>
  <c r="CA94" i="2" s="1"/>
  <c r="H94" i="2" s="1"/>
  <c r="B93" i="2"/>
  <c r="CH93" i="2" s="1"/>
  <c r="CA93" i="2" s="1"/>
  <c r="H93" i="2" s="1"/>
  <c r="B92" i="2"/>
  <c r="CH92" i="2" s="1"/>
  <c r="CA92" i="2" s="1"/>
  <c r="H92" i="2" s="1"/>
  <c r="I88" i="2"/>
  <c r="H88" i="2"/>
  <c r="G88" i="2"/>
  <c r="F88" i="2"/>
  <c r="E88" i="2"/>
  <c r="D88" i="2"/>
  <c r="C88" i="2"/>
  <c r="B88" i="2"/>
  <c r="CG87" i="2"/>
  <c r="CA87" i="2" s="1"/>
  <c r="J87" i="2" s="1"/>
  <c r="CG86" i="2"/>
  <c r="CA86" i="2" s="1"/>
  <c r="J86" i="2" s="1"/>
  <c r="CG85" i="2"/>
  <c r="CA85" i="2"/>
  <c r="J85" i="2" s="1"/>
  <c r="CG84" i="2"/>
  <c r="CA84" i="2"/>
  <c r="J84" i="2"/>
  <c r="CG83" i="2"/>
  <c r="CA83" i="2" s="1"/>
  <c r="J83" i="2" s="1"/>
  <c r="CG82" i="2"/>
  <c r="CA82" i="2" s="1"/>
  <c r="J82" i="2" s="1"/>
  <c r="CG81" i="2"/>
  <c r="CA81" i="2"/>
  <c r="J81" i="2" s="1"/>
  <c r="CG80" i="2"/>
  <c r="CA80" i="2"/>
  <c r="J80" i="2"/>
  <c r="CG79" i="2"/>
  <c r="CA79" i="2" s="1"/>
  <c r="J79" i="2" s="1"/>
  <c r="CG78" i="2"/>
  <c r="CA78" i="2" s="1"/>
  <c r="J78" i="2" s="1"/>
  <c r="CG77" i="2"/>
  <c r="CA77" i="2"/>
  <c r="J77" i="2" s="1"/>
  <c r="CG76" i="2"/>
  <c r="CA76" i="2"/>
  <c r="J76" i="2"/>
  <c r="J71" i="2"/>
  <c r="C71" i="2"/>
  <c r="J70" i="2"/>
  <c r="C70" i="2"/>
  <c r="J69" i="2"/>
  <c r="C69" i="2"/>
  <c r="J68" i="2"/>
  <c r="C68" i="2"/>
  <c r="CL67" i="2"/>
  <c r="CK67" i="2"/>
  <c r="CJ67" i="2"/>
  <c r="CI67" i="2"/>
  <c r="CH67" i="2"/>
  <c r="CG67" i="2"/>
  <c r="CF67" i="2"/>
  <c r="CE67" i="2"/>
  <c r="CD67" i="2"/>
  <c r="CC67" i="2"/>
  <c r="CB67" i="2"/>
  <c r="CA67" i="2"/>
  <c r="J67" i="2" s="1"/>
  <c r="C67" i="2"/>
  <c r="E64" i="2"/>
  <c r="D64" i="2"/>
  <c r="C64" i="2"/>
  <c r="B64" i="2"/>
  <c r="B55" i="2"/>
  <c r="B54" i="2"/>
  <c r="B53" i="2"/>
  <c r="B50" i="2"/>
  <c r="B49" i="2"/>
  <c r="B48" i="2"/>
  <c r="C34" i="2"/>
  <c r="CG34" i="2" s="1"/>
  <c r="CA34" i="2" s="1"/>
  <c r="L34" i="2" s="1"/>
  <c r="C33" i="2"/>
  <c r="CG33" i="2" s="1"/>
  <c r="CA33" i="2" s="1"/>
  <c r="L33" i="2" s="1"/>
  <c r="C32" i="2"/>
  <c r="CG32" i="2" s="1"/>
  <c r="CA32" i="2" s="1"/>
  <c r="L32" i="2" s="1"/>
  <c r="C31" i="2"/>
  <c r="CG31" i="2" s="1"/>
  <c r="CA31" i="2" s="1"/>
  <c r="L31" i="2" s="1"/>
  <c r="C30" i="2"/>
  <c r="CG30" i="2" s="1"/>
  <c r="CA30" i="2" s="1"/>
  <c r="L30" i="2" s="1"/>
  <c r="C29" i="2"/>
  <c r="CG29" i="2" s="1"/>
  <c r="CA29" i="2" s="1"/>
  <c r="L29" i="2" s="1"/>
  <c r="C28" i="2"/>
  <c r="CG28" i="2" s="1"/>
  <c r="B23" i="2"/>
  <c r="B22" i="2"/>
  <c r="B21" i="2"/>
  <c r="B20" i="2"/>
  <c r="B19" i="2"/>
  <c r="Z16" i="2"/>
  <c r="U16" i="2"/>
  <c r="P16" i="2"/>
  <c r="K16" i="2"/>
  <c r="G16" i="2"/>
  <c r="Z15" i="2"/>
  <c r="U15" i="2"/>
  <c r="U12" i="2" s="1"/>
  <c r="P15" i="2"/>
  <c r="K15" i="2"/>
  <c r="G15" i="2"/>
  <c r="Z14" i="2"/>
  <c r="U14" i="2"/>
  <c r="P14" i="2"/>
  <c r="K14" i="2"/>
  <c r="G14" i="2"/>
  <c r="G12" i="2" s="1"/>
  <c r="Z13" i="2"/>
  <c r="U13" i="2"/>
  <c r="P13" i="2"/>
  <c r="P12" i="2" s="1"/>
  <c r="K13" i="2"/>
  <c r="K12" i="2" s="1"/>
  <c r="G13" i="2"/>
  <c r="AB12" i="2"/>
  <c r="AA12" i="2"/>
  <c r="Z12" i="2"/>
  <c r="Y12" i="2"/>
  <c r="X12" i="2"/>
  <c r="W12" i="2"/>
  <c r="V12" i="2"/>
  <c r="T12" i="2"/>
  <c r="S12" i="2"/>
  <c r="R12" i="2"/>
  <c r="Q12" i="2"/>
  <c r="O12" i="2"/>
  <c r="N12" i="2"/>
  <c r="M12" i="2"/>
  <c r="L12" i="2"/>
  <c r="J12" i="2"/>
  <c r="I12" i="2"/>
  <c r="H12" i="2"/>
  <c r="F12" i="2"/>
  <c r="E12" i="2"/>
  <c r="D12" i="2"/>
  <c r="C12" i="2"/>
  <c r="B12" i="2"/>
  <c r="A5" i="2"/>
  <c r="A4" i="2"/>
  <c r="A3" i="2"/>
  <c r="A2" i="2"/>
  <c r="A211" i="2" l="1"/>
  <c r="B211" i="2"/>
  <c r="CA28" i="2"/>
  <c r="L28" i="2" s="1"/>
  <c r="B99" i="2"/>
  <c r="CG99" i="2" s="1"/>
  <c r="CA99" i="2" s="1"/>
  <c r="H99" i="2" s="1"/>
  <c r="G99" i="3" l="1"/>
  <c r="F99" i="3"/>
  <c r="E99" i="3"/>
  <c r="D99" i="3"/>
  <c r="C99" i="3"/>
  <c r="CH98" i="3"/>
  <c r="CA98" i="3" s="1"/>
  <c r="H98" i="3" s="1"/>
  <c r="B98" i="3"/>
  <c r="CH97" i="3"/>
  <c r="CA97" i="3" s="1"/>
  <c r="H97" i="3" s="1"/>
  <c r="B97" i="3"/>
  <c r="CH96" i="3"/>
  <c r="CA96" i="3" s="1"/>
  <c r="H96" i="3" s="1"/>
  <c r="B96" i="3"/>
  <c r="CH95" i="3"/>
  <c r="CA95" i="3" s="1"/>
  <c r="H95" i="3" s="1"/>
  <c r="B95" i="3"/>
  <c r="CH94" i="3"/>
  <c r="CA94" i="3" s="1"/>
  <c r="H94" i="3" s="1"/>
  <c r="B94" i="3"/>
  <c r="CH93" i="3"/>
  <c r="CA93" i="3" s="1"/>
  <c r="H93" i="3" s="1"/>
  <c r="B93" i="3"/>
  <c r="CH92" i="3"/>
  <c r="CA92" i="3" s="1"/>
  <c r="H92" i="3" s="1"/>
  <c r="B92" i="3"/>
  <c r="B99" i="3" s="1"/>
  <c r="CG99" i="3" s="1"/>
  <c r="CA99" i="3" s="1"/>
  <c r="H99" i="3" s="1"/>
  <c r="I88" i="3"/>
  <c r="H88" i="3"/>
  <c r="G88" i="3"/>
  <c r="F88" i="3"/>
  <c r="E88" i="3"/>
  <c r="D88" i="3"/>
  <c r="C88" i="3"/>
  <c r="B88" i="3"/>
  <c r="CG87" i="3"/>
  <c r="CA87" i="3" s="1"/>
  <c r="J87" i="3" s="1"/>
  <c r="CG86" i="3"/>
  <c r="CA86" i="3"/>
  <c r="J86" i="3" s="1"/>
  <c r="CG85" i="3"/>
  <c r="CA85" i="3"/>
  <c r="J85" i="3"/>
  <c r="CG84" i="3"/>
  <c r="CA84" i="3"/>
  <c r="J84" i="3"/>
  <c r="CG83" i="3"/>
  <c r="CA83" i="3" s="1"/>
  <c r="J83" i="3" s="1"/>
  <c r="CG82" i="3"/>
  <c r="CA82" i="3"/>
  <c r="J82" i="3" s="1"/>
  <c r="CG81" i="3"/>
  <c r="CA81" i="3"/>
  <c r="J81" i="3"/>
  <c r="CG80" i="3"/>
  <c r="CA80" i="3"/>
  <c r="J80" i="3"/>
  <c r="CG79" i="3"/>
  <c r="CA79" i="3" s="1"/>
  <c r="J79" i="3" s="1"/>
  <c r="CG78" i="3"/>
  <c r="CA78" i="3"/>
  <c r="J78" i="3" s="1"/>
  <c r="CG77" i="3"/>
  <c r="CA77" i="3"/>
  <c r="J77" i="3"/>
  <c r="CG76" i="3"/>
  <c r="CA76" i="3"/>
  <c r="J76" i="3"/>
  <c r="J71" i="3"/>
  <c r="C71" i="3"/>
  <c r="J70" i="3"/>
  <c r="C70" i="3"/>
  <c r="J69" i="3"/>
  <c r="C69" i="3"/>
  <c r="J68" i="3"/>
  <c r="C68" i="3"/>
  <c r="CL67" i="3"/>
  <c r="CK67" i="3"/>
  <c r="CJ67" i="3"/>
  <c r="CI67" i="3"/>
  <c r="CH67" i="3"/>
  <c r="CG67" i="3"/>
  <c r="CF67" i="3"/>
  <c r="CE67" i="3"/>
  <c r="CD67" i="3"/>
  <c r="CC67" i="3"/>
  <c r="CB67" i="3"/>
  <c r="CA67" i="3"/>
  <c r="J67" i="3"/>
  <c r="C67" i="3"/>
  <c r="E64" i="3"/>
  <c r="D64" i="3"/>
  <c r="C64" i="3"/>
  <c r="B64" i="3"/>
  <c r="B55" i="3"/>
  <c r="B54" i="3"/>
  <c r="B53" i="3"/>
  <c r="B50" i="3"/>
  <c r="B49" i="3"/>
  <c r="B48" i="3"/>
  <c r="CG34" i="3"/>
  <c r="CA34" i="3" s="1"/>
  <c r="L34" i="3" s="1"/>
  <c r="C34" i="3"/>
  <c r="CG33" i="3"/>
  <c r="CA33" i="3" s="1"/>
  <c r="L33" i="3" s="1"/>
  <c r="C33" i="3"/>
  <c r="CG32" i="3"/>
  <c r="CA32" i="3" s="1"/>
  <c r="L32" i="3" s="1"/>
  <c r="C32" i="3"/>
  <c r="CG31" i="3"/>
  <c r="CA31" i="3" s="1"/>
  <c r="L31" i="3" s="1"/>
  <c r="C31" i="3"/>
  <c r="CG30" i="3"/>
  <c r="CA30" i="3" s="1"/>
  <c r="L30" i="3" s="1"/>
  <c r="C30" i="3"/>
  <c r="CG29" i="3"/>
  <c r="CA29" i="3" s="1"/>
  <c r="L29" i="3" s="1"/>
  <c r="C29" i="3"/>
  <c r="CG28" i="3"/>
  <c r="B211" i="3" s="1"/>
  <c r="C28" i="3"/>
  <c r="B23" i="3"/>
  <c r="B22" i="3"/>
  <c r="B21" i="3"/>
  <c r="B20" i="3"/>
  <c r="B19" i="3"/>
  <c r="Z16" i="3"/>
  <c r="U16" i="3"/>
  <c r="P16" i="3"/>
  <c r="K16" i="3"/>
  <c r="G16" i="3"/>
  <c r="Z15" i="3"/>
  <c r="U15" i="3"/>
  <c r="P15" i="3"/>
  <c r="K15" i="3"/>
  <c r="G15" i="3"/>
  <c r="Z14" i="3"/>
  <c r="U14" i="3"/>
  <c r="P14" i="3"/>
  <c r="K14" i="3"/>
  <c r="G14" i="3"/>
  <c r="Z13" i="3"/>
  <c r="U13" i="3"/>
  <c r="P13" i="3"/>
  <c r="P12" i="3" s="1"/>
  <c r="K13" i="3"/>
  <c r="K12" i="3" s="1"/>
  <c r="G13" i="3"/>
  <c r="G12" i="3" s="1"/>
  <c r="AB12" i="3"/>
  <c r="AA12" i="3"/>
  <c r="Z12" i="3"/>
  <c r="Y12" i="3"/>
  <c r="X12" i="3"/>
  <c r="W12" i="3"/>
  <c r="V12" i="3"/>
  <c r="U12" i="3"/>
  <c r="T12" i="3"/>
  <c r="S12" i="3"/>
  <c r="R12" i="3"/>
  <c r="Q12" i="3"/>
  <c r="O12" i="3"/>
  <c r="N12" i="3"/>
  <c r="M12" i="3"/>
  <c r="L12" i="3"/>
  <c r="J12" i="3"/>
  <c r="I12" i="3"/>
  <c r="H12" i="3"/>
  <c r="F12" i="3"/>
  <c r="E12" i="3"/>
  <c r="D12" i="3"/>
  <c r="C12" i="3"/>
  <c r="B12" i="3"/>
  <c r="A211" i="3" s="1"/>
  <c r="A5" i="3"/>
  <c r="A4" i="3"/>
  <c r="A3" i="3"/>
  <c r="A2" i="3"/>
  <c r="CA28" i="3" l="1"/>
  <c r="L28" i="3" s="1"/>
  <c r="G99" i="11" l="1"/>
  <c r="F99" i="11"/>
  <c r="E99" i="11"/>
  <c r="D99" i="11"/>
  <c r="C99" i="11"/>
  <c r="CH98" i="11"/>
  <c r="CA98" i="11" s="1"/>
  <c r="H98" i="11" s="1"/>
  <c r="B98" i="11"/>
  <c r="CH97" i="11"/>
  <c r="CA97" i="11" s="1"/>
  <c r="H97" i="11" s="1"/>
  <c r="B97" i="11"/>
  <c r="CH96" i="11"/>
  <c r="CA96" i="11" s="1"/>
  <c r="H96" i="11" s="1"/>
  <c r="B96" i="11"/>
  <c r="CH95" i="11"/>
  <c r="CA95" i="11" s="1"/>
  <c r="H95" i="11" s="1"/>
  <c r="B95" i="11"/>
  <c r="CH94" i="11"/>
  <c r="CA94" i="11" s="1"/>
  <c r="H94" i="11" s="1"/>
  <c r="B94" i="11"/>
  <c r="CH93" i="11"/>
  <c r="CA93" i="11" s="1"/>
  <c r="H93" i="11" s="1"/>
  <c r="B93" i="11"/>
  <c r="CH92" i="11"/>
  <c r="CA92" i="11" s="1"/>
  <c r="H92" i="11" s="1"/>
  <c r="B92" i="11"/>
  <c r="B99" i="11" s="1"/>
  <c r="CG99" i="11" s="1"/>
  <c r="CA99" i="11" s="1"/>
  <c r="H99" i="11" s="1"/>
  <c r="I88" i="11"/>
  <c r="H88" i="11"/>
  <c r="G88" i="11"/>
  <c r="F88" i="11"/>
  <c r="E88" i="11"/>
  <c r="D88" i="11"/>
  <c r="C88" i="11"/>
  <c r="B88" i="11"/>
  <c r="CG87" i="11"/>
  <c r="CA87" i="11" s="1"/>
  <c r="J87" i="11" s="1"/>
  <c r="CG86" i="11"/>
  <c r="CA86" i="11"/>
  <c r="J86" i="11" s="1"/>
  <c r="CG85" i="11"/>
  <c r="CA85" i="11"/>
  <c r="J85" i="11"/>
  <c r="CG84" i="11"/>
  <c r="CA84" i="11"/>
  <c r="J84" i="11"/>
  <c r="CG83" i="11"/>
  <c r="CA83" i="11" s="1"/>
  <c r="J83" i="11" s="1"/>
  <c r="CG82" i="11"/>
  <c r="CA82" i="11"/>
  <c r="J82" i="11" s="1"/>
  <c r="CG81" i="11"/>
  <c r="CA81" i="11"/>
  <c r="J81" i="11"/>
  <c r="CG80" i="11"/>
  <c r="CA80" i="11"/>
  <c r="J80" i="11"/>
  <c r="CG79" i="11"/>
  <c r="CA79" i="11" s="1"/>
  <c r="J79" i="11" s="1"/>
  <c r="CG78" i="11"/>
  <c r="CA78" i="11"/>
  <c r="J78" i="11" s="1"/>
  <c r="CG77" i="11"/>
  <c r="CA77" i="11"/>
  <c r="J77" i="11"/>
  <c r="CG76" i="11"/>
  <c r="CA76" i="11"/>
  <c r="J76" i="11"/>
  <c r="J71" i="11"/>
  <c r="C71" i="11"/>
  <c r="J70" i="11"/>
  <c r="C70" i="11"/>
  <c r="J69" i="11"/>
  <c r="C69" i="11"/>
  <c r="J68" i="11"/>
  <c r="C68" i="11"/>
  <c r="CL67" i="11"/>
  <c r="CK67" i="11"/>
  <c r="CJ67" i="11"/>
  <c r="CI67" i="11"/>
  <c r="CH67" i="11"/>
  <c r="CG67" i="11"/>
  <c r="CF67" i="11"/>
  <c r="CE67" i="11"/>
  <c r="CD67" i="11"/>
  <c r="CC67" i="11"/>
  <c r="CB67" i="11"/>
  <c r="CA67" i="11"/>
  <c r="J67" i="11"/>
  <c r="C67" i="11"/>
  <c r="E64" i="11"/>
  <c r="D64" i="11"/>
  <c r="C64" i="11"/>
  <c r="B64" i="11"/>
  <c r="B55" i="11"/>
  <c r="B54" i="11"/>
  <c r="B53" i="11"/>
  <c r="B50" i="11"/>
  <c r="B49" i="11"/>
  <c r="B48" i="11"/>
  <c r="CG34" i="11"/>
  <c r="CA34" i="11" s="1"/>
  <c r="L34" i="11" s="1"/>
  <c r="C34" i="11"/>
  <c r="CG33" i="11"/>
  <c r="CA33" i="11" s="1"/>
  <c r="L33" i="11" s="1"/>
  <c r="C33" i="11"/>
  <c r="CG32" i="11"/>
  <c r="CA32" i="11" s="1"/>
  <c r="L32" i="11" s="1"/>
  <c r="C32" i="11"/>
  <c r="CG31" i="11"/>
  <c r="CA31" i="11" s="1"/>
  <c r="L31" i="11" s="1"/>
  <c r="C31" i="11"/>
  <c r="CG30" i="11"/>
  <c r="CA30" i="11" s="1"/>
  <c r="L30" i="11" s="1"/>
  <c r="C30" i="11"/>
  <c r="CG29" i="11"/>
  <c r="CA29" i="11" s="1"/>
  <c r="L29" i="11" s="1"/>
  <c r="C29" i="11"/>
  <c r="CG28" i="11"/>
  <c r="B211" i="11" s="1"/>
  <c r="C28" i="11"/>
  <c r="B23" i="11"/>
  <c r="B22" i="11"/>
  <c r="B21" i="11"/>
  <c r="B20" i="11"/>
  <c r="B19" i="11"/>
  <c r="Z16" i="11"/>
  <c r="U16" i="11"/>
  <c r="P16" i="11"/>
  <c r="K16" i="11"/>
  <c r="G16" i="11"/>
  <c r="Z15" i="11"/>
  <c r="U15" i="11"/>
  <c r="P15" i="11"/>
  <c r="K15" i="11"/>
  <c r="G15" i="11"/>
  <c r="Z14" i="11"/>
  <c r="U14" i="11"/>
  <c r="P14" i="11"/>
  <c r="K14" i="11"/>
  <c r="G14" i="11"/>
  <c r="Z13" i="11"/>
  <c r="Z12" i="11" s="1"/>
  <c r="U13" i="11"/>
  <c r="P13" i="11"/>
  <c r="P12" i="11" s="1"/>
  <c r="K13" i="11"/>
  <c r="K12" i="11" s="1"/>
  <c r="G13" i="11"/>
  <c r="G12" i="11" s="1"/>
  <c r="AB12" i="11"/>
  <c r="AA12" i="11"/>
  <c r="Y12" i="11"/>
  <c r="X12" i="11"/>
  <c r="W12" i="11"/>
  <c r="V12" i="11"/>
  <c r="U12" i="11"/>
  <c r="T12" i="11"/>
  <c r="S12" i="11"/>
  <c r="R12" i="11"/>
  <c r="Q12" i="11"/>
  <c r="O12" i="11"/>
  <c r="N12" i="11"/>
  <c r="M12" i="11"/>
  <c r="L12" i="11"/>
  <c r="J12" i="11"/>
  <c r="I12" i="11"/>
  <c r="H12" i="11"/>
  <c r="F12" i="11"/>
  <c r="E12" i="11"/>
  <c r="D12" i="11"/>
  <c r="C12" i="11"/>
  <c r="B12" i="11"/>
  <c r="A211" i="11" s="1"/>
  <c r="A5" i="11"/>
  <c r="A4" i="11"/>
  <c r="A3" i="11"/>
  <c r="A2" i="11"/>
  <c r="CA28" i="11" l="1"/>
  <c r="L28" i="11" s="1"/>
  <c r="G98" i="1" l="1"/>
  <c r="F98" i="1"/>
  <c r="E98" i="1"/>
  <c r="D98" i="1"/>
  <c r="C98" i="1"/>
  <c r="G97" i="1"/>
  <c r="F97" i="1"/>
  <c r="E97" i="1"/>
  <c r="D97" i="1"/>
  <c r="C97" i="1"/>
  <c r="G96" i="1"/>
  <c r="F96" i="1"/>
  <c r="E96" i="1"/>
  <c r="D96" i="1"/>
  <c r="C96" i="1"/>
  <c r="G95" i="1"/>
  <c r="F95" i="1"/>
  <c r="E95" i="1"/>
  <c r="D95" i="1"/>
  <c r="C95" i="1"/>
  <c r="G94" i="1"/>
  <c r="F94" i="1"/>
  <c r="E94" i="1"/>
  <c r="D94" i="1"/>
  <c r="C94" i="1"/>
  <c r="G93" i="1"/>
  <c r="F93" i="1"/>
  <c r="E93" i="1"/>
  <c r="D93" i="1"/>
  <c r="C93" i="1"/>
  <c r="G92" i="1"/>
  <c r="F92" i="1"/>
  <c r="E92" i="1"/>
  <c r="D92" i="1"/>
  <c r="C92" i="1"/>
  <c r="I87" i="1"/>
  <c r="H87" i="1"/>
  <c r="G87" i="1"/>
  <c r="F87" i="1"/>
  <c r="E87" i="1"/>
  <c r="D87" i="1"/>
  <c r="C87" i="1"/>
  <c r="B87" i="1"/>
  <c r="I86" i="1"/>
  <c r="H86" i="1"/>
  <c r="G86" i="1"/>
  <c r="F86" i="1"/>
  <c r="E86" i="1"/>
  <c r="D86" i="1"/>
  <c r="C86" i="1"/>
  <c r="B86" i="1"/>
  <c r="I85" i="1"/>
  <c r="H85" i="1"/>
  <c r="G85" i="1"/>
  <c r="F85" i="1"/>
  <c r="E85" i="1"/>
  <c r="D85" i="1"/>
  <c r="C85" i="1"/>
  <c r="B85" i="1"/>
  <c r="I84" i="1"/>
  <c r="H84" i="1"/>
  <c r="G84" i="1"/>
  <c r="F84" i="1"/>
  <c r="E84" i="1"/>
  <c r="D84" i="1"/>
  <c r="C84" i="1"/>
  <c r="B84" i="1"/>
  <c r="I83" i="1"/>
  <c r="H83" i="1"/>
  <c r="G83" i="1"/>
  <c r="F83" i="1"/>
  <c r="E83" i="1"/>
  <c r="D83" i="1"/>
  <c r="C83" i="1"/>
  <c r="B83" i="1"/>
  <c r="I82" i="1"/>
  <c r="H82" i="1"/>
  <c r="G82" i="1"/>
  <c r="F82" i="1"/>
  <c r="E82" i="1"/>
  <c r="D82" i="1"/>
  <c r="C82" i="1"/>
  <c r="B82" i="1"/>
  <c r="I81" i="1"/>
  <c r="H81" i="1"/>
  <c r="G81" i="1"/>
  <c r="F81" i="1"/>
  <c r="E81" i="1"/>
  <c r="D81" i="1"/>
  <c r="C81" i="1"/>
  <c r="B81" i="1"/>
  <c r="I80" i="1"/>
  <c r="H80" i="1"/>
  <c r="G80" i="1"/>
  <c r="F80" i="1"/>
  <c r="E80" i="1"/>
  <c r="D80" i="1"/>
  <c r="C80" i="1"/>
  <c r="B80" i="1"/>
  <c r="I79" i="1"/>
  <c r="H79" i="1"/>
  <c r="G79" i="1"/>
  <c r="F79" i="1"/>
  <c r="E79" i="1"/>
  <c r="D79" i="1"/>
  <c r="C79" i="1"/>
  <c r="B79" i="1"/>
  <c r="I78" i="1"/>
  <c r="H78" i="1"/>
  <c r="G78" i="1"/>
  <c r="F78" i="1"/>
  <c r="E78" i="1"/>
  <c r="D78" i="1"/>
  <c r="C78" i="1"/>
  <c r="B78" i="1"/>
  <c r="I77" i="1"/>
  <c r="H77" i="1"/>
  <c r="G77" i="1"/>
  <c r="F77" i="1"/>
  <c r="E77" i="1"/>
  <c r="D77" i="1"/>
  <c r="C77" i="1"/>
  <c r="B77" i="1"/>
  <c r="I76" i="1"/>
  <c r="H76" i="1"/>
  <c r="G76" i="1"/>
  <c r="F76" i="1"/>
  <c r="E76" i="1"/>
  <c r="D76" i="1"/>
  <c r="C76" i="1"/>
  <c r="B76" i="1"/>
  <c r="I71" i="1"/>
  <c r="H71" i="1"/>
  <c r="G71" i="1"/>
  <c r="F71" i="1"/>
  <c r="E71" i="1"/>
  <c r="D71" i="1"/>
  <c r="I70" i="1"/>
  <c r="H70" i="1"/>
  <c r="G70" i="1"/>
  <c r="F70" i="1"/>
  <c r="E70" i="1"/>
  <c r="D70" i="1"/>
  <c r="I69" i="1"/>
  <c r="H69" i="1"/>
  <c r="G69" i="1"/>
  <c r="F69" i="1"/>
  <c r="E69" i="1"/>
  <c r="D69" i="1"/>
  <c r="I68" i="1"/>
  <c r="H68" i="1"/>
  <c r="G68" i="1"/>
  <c r="F68" i="1"/>
  <c r="E68" i="1"/>
  <c r="D68" i="1"/>
  <c r="I67" i="1"/>
  <c r="H67" i="1"/>
  <c r="G67" i="1"/>
  <c r="F67" i="1"/>
  <c r="E67" i="1"/>
  <c r="D67" i="1"/>
  <c r="E63" i="1"/>
  <c r="D63" i="1"/>
  <c r="C63" i="1"/>
  <c r="B63" i="1"/>
  <c r="E62" i="1"/>
  <c r="D62" i="1"/>
  <c r="C62" i="1"/>
  <c r="B62" i="1"/>
  <c r="E61" i="1"/>
  <c r="D61" i="1"/>
  <c r="C61" i="1"/>
  <c r="B61" i="1"/>
  <c r="E60" i="1"/>
  <c r="D60" i="1"/>
  <c r="C60" i="1"/>
  <c r="B60" i="1"/>
  <c r="E59" i="1"/>
  <c r="D59" i="1"/>
  <c r="C59" i="1"/>
  <c r="B59" i="1"/>
  <c r="E58" i="1"/>
  <c r="D58" i="1"/>
  <c r="C58" i="1"/>
  <c r="B58" i="1"/>
  <c r="D55" i="1"/>
  <c r="C55" i="1"/>
  <c r="D54" i="1"/>
  <c r="C54" i="1"/>
  <c r="D53" i="1"/>
  <c r="C53" i="1"/>
  <c r="D50" i="1"/>
  <c r="C50" i="1"/>
  <c r="D49" i="1"/>
  <c r="C49" i="1"/>
  <c r="D48" i="1"/>
  <c r="C48" i="1"/>
  <c r="B45" i="1"/>
  <c r="B44" i="1"/>
  <c r="B43" i="1"/>
  <c r="B42" i="1"/>
  <c r="B41" i="1"/>
  <c r="B40" i="1"/>
  <c r="B39" i="1"/>
  <c r="B38" i="1"/>
  <c r="B37" i="1"/>
  <c r="K34" i="1"/>
  <c r="J34" i="1"/>
  <c r="I34" i="1"/>
  <c r="H34" i="1"/>
  <c r="G34" i="1"/>
  <c r="F34" i="1"/>
  <c r="E34" i="1"/>
  <c r="D34" i="1"/>
  <c r="K33" i="1"/>
  <c r="J33" i="1"/>
  <c r="I33" i="1"/>
  <c r="H33" i="1"/>
  <c r="G33" i="1"/>
  <c r="F33" i="1"/>
  <c r="E33" i="1"/>
  <c r="D33" i="1"/>
  <c r="K32" i="1"/>
  <c r="J32" i="1"/>
  <c r="I32" i="1"/>
  <c r="H32" i="1"/>
  <c r="G32" i="1"/>
  <c r="F32" i="1"/>
  <c r="E32" i="1"/>
  <c r="D32" i="1"/>
  <c r="K31" i="1"/>
  <c r="J31" i="1"/>
  <c r="I31" i="1"/>
  <c r="H31" i="1"/>
  <c r="G31" i="1"/>
  <c r="F31" i="1"/>
  <c r="E31" i="1"/>
  <c r="D31" i="1"/>
  <c r="K30" i="1"/>
  <c r="J30" i="1"/>
  <c r="I30" i="1"/>
  <c r="H30" i="1"/>
  <c r="G30" i="1"/>
  <c r="F30" i="1"/>
  <c r="E30" i="1"/>
  <c r="D30" i="1"/>
  <c r="K29" i="1"/>
  <c r="J29" i="1"/>
  <c r="I29" i="1"/>
  <c r="H29" i="1"/>
  <c r="G29" i="1"/>
  <c r="F29" i="1"/>
  <c r="E29" i="1"/>
  <c r="D29" i="1"/>
  <c r="K28" i="1"/>
  <c r="J28" i="1"/>
  <c r="I28" i="1"/>
  <c r="H28" i="1"/>
  <c r="G28" i="1"/>
  <c r="F28" i="1"/>
  <c r="E28" i="1"/>
  <c r="D28" i="1"/>
  <c r="G23" i="1"/>
  <c r="F23" i="1"/>
  <c r="E23" i="1"/>
  <c r="D23" i="1"/>
  <c r="C23" i="1"/>
  <c r="G22" i="1"/>
  <c r="F22" i="1"/>
  <c r="E22" i="1"/>
  <c r="D22" i="1"/>
  <c r="C22" i="1"/>
  <c r="G21" i="1"/>
  <c r="F21" i="1"/>
  <c r="E21" i="1"/>
  <c r="D21" i="1"/>
  <c r="C21" i="1"/>
  <c r="G20" i="1"/>
  <c r="F20" i="1"/>
  <c r="E20" i="1"/>
  <c r="D20" i="1"/>
  <c r="C20" i="1"/>
  <c r="G19" i="1"/>
  <c r="F19" i="1"/>
  <c r="E19" i="1"/>
  <c r="D19" i="1"/>
  <c r="C19" i="1"/>
  <c r="AB16" i="1"/>
  <c r="AA16" i="1"/>
  <c r="AB15" i="1"/>
  <c r="AA15" i="1"/>
  <c r="AB14" i="1"/>
  <c r="AA14" i="1"/>
  <c r="AB13" i="1"/>
  <c r="AA13" i="1"/>
  <c r="Y16" i="1"/>
  <c r="X16" i="1"/>
  <c r="W16" i="1"/>
  <c r="V16" i="1"/>
  <c r="Y15" i="1"/>
  <c r="X15" i="1"/>
  <c r="W15" i="1"/>
  <c r="V15" i="1"/>
  <c r="Y14" i="1"/>
  <c r="X14" i="1"/>
  <c r="W14" i="1"/>
  <c r="V14" i="1"/>
  <c r="Y13" i="1"/>
  <c r="X13" i="1"/>
  <c r="W13" i="1"/>
  <c r="V13" i="1"/>
  <c r="T16" i="1"/>
  <c r="S16" i="1"/>
  <c r="R16" i="1"/>
  <c r="Q16" i="1"/>
  <c r="T15" i="1"/>
  <c r="S15" i="1"/>
  <c r="R15" i="1"/>
  <c r="Q15" i="1"/>
  <c r="T14" i="1"/>
  <c r="S14" i="1"/>
  <c r="R14" i="1"/>
  <c r="Q14" i="1"/>
  <c r="T13" i="1"/>
  <c r="S13" i="1"/>
  <c r="R13" i="1"/>
  <c r="Q13" i="1"/>
  <c r="O16" i="1"/>
  <c r="N16" i="1"/>
  <c r="M16" i="1"/>
  <c r="L16" i="1"/>
  <c r="O15" i="1"/>
  <c r="N15" i="1"/>
  <c r="M15" i="1"/>
  <c r="L15" i="1"/>
  <c r="O14" i="1"/>
  <c r="N14" i="1"/>
  <c r="M14" i="1"/>
  <c r="L14" i="1"/>
  <c r="O13" i="1"/>
  <c r="N13" i="1"/>
  <c r="M13" i="1"/>
  <c r="L13" i="1"/>
  <c r="J16" i="1"/>
  <c r="I16" i="1"/>
  <c r="H16" i="1"/>
  <c r="J15" i="1"/>
  <c r="I15" i="1"/>
  <c r="H15" i="1"/>
  <c r="J14" i="1"/>
  <c r="I14" i="1"/>
  <c r="H14" i="1"/>
  <c r="J13" i="1"/>
  <c r="I13" i="1"/>
  <c r="H13" i="1"/>
  <c r="F16" i="1"/>
  <c r="E16" i="1"/>
  <c r="D16" i="1"/>
  <c r="C16" i="1"/>
  <c r="B16" i="1"/>
  <c r="F15" i="1"/>
  <c r="E15" i="1"/>
  <c r="D15" i="1"/>
  <c r="C15" i="1"/>
  <c r="B15" i="1"/>
  <c r="F14" i="1"/>
  <c r="E14" i="1"/>
  <c r="D14" i="1"/>
  <c r="C14" i="1"/>
  <c r="B14" i="1"/>
  <c r="F13" i="1"/>
  <c r="E13" i="1"/>
  <c r="D13" i="1"/>
  <c r="C13" i="1"/>
  <c r="B13" i="1"/>
  <c r="G99" i="1" l="1"/>
  <c r="F99" i="1"/>
  <c r="E99" i="1"/>
  <c r="D99" i="1"/>
  <c r="C99" i="1"/>
  <c r="B98" i="1"/>
  <c r="CH98" i="1" s="1"/>
  <c r="CA98" i="1" s="1"/>
  <c r="H98" i="1" s="1"/>
  <c r="B97" i="1"/>
  <c r="CH97" i="1" s="1"/>
  <c r="CA97" i="1" s="1"/>
  <c r="H97" i="1" s="1"/>
  <c r="B96" i="1"/>
  <c r="CH96" i="1" s="1"/>
  <c r="CA96" i="1" s="1"/>
  <c r="H96" i="1" s="1"/>
  <c r="B95" i="1"/>
  <c r="CH95" i="1" s="1"/>
  <c r="CA95" i="1" s="1"/>
  <c r="H95" i="1" s="1"/>
  <c r="B94" i="1"/>
  <c r="CH94" i="1" s="1"/>
  <c r="CA94" i="1" s="1"/>
  <c r="H94" i="1" s="1"/>
  <c r="B93" i="1"/>
  <c r="CH93" i="1" s="1"/>
  <c r="CA93" i="1" s="1"/>
  <c r="H93" i="1" s="1"/>
  <c r="B92" i="1"/>
  <c r="CH92" i="1" s="1"/>
  <c r="CA92" i="1" s="1"/>
  <c r="H92" i="1" s="1"/>
  <c r="I88" i="1"/>
  <c r="H88" i="1"/>
  <c r="G88" i="1"/>
  <c r="F88" i="1"/>
  <c r="E88" i="1"/>
  <c r="D88" i="1"/>
  <c r="C88" i="1"/>
  <c r="B88" i="1"/>
  <c r="CG87" i="1"/>
  <c r="CA87" i="1" s="1"/>
  <c r="J87" i="1" s="1"/>
  <c r="CG86" i="1"/>
  <c r="CA86" i="1" s="1"/>
  <c r="J86" i="1" s="1"/>
  <c r="CG85" i="1"/>
  <c r="CA85" i="1" s="1"/>
  <c r="J85" i="1" s="1"/>
  <c r="CG84" i="1"/>
  <c r="CA84" i="1" s="1"/>
  <c r="J84" i="1" s="1"/>
  <c r="CG83" i="1"/>
  <c r="CA83" i="1" s="1"/>
  <c r="J83" i="1" s="1"/>
  <c r="CG82" i="1"/>
  <c r="CA82" i="1" s="1"/>
  <c r="J82" i="1" s="1"/>
  <c r="CG81" i="1"/>
  <c r="CA81" i="1" s="1"/>
  <c r="J81" i="1" s="1"/>
  <c r="CG80" i="1"/>
  <c r="CA80" i="1" s="1"/>
  <c r="J80" i="1" s="1"/>
  <c r="CG79" i="1"/>
  <c r="CA79" i="1" s="1"/>
  <c r="J79" i="1" s="1"/>
  <c r="CG78" i="1"/>
  <c r="CA78" i="1" s="1"/>
  <c r="J78" i="1" s="1"/>
  <c r="CG77" i="1"/>
  <c r="CA77" i="1" s="1"/>
  <c r="J77" i="1" s="1"/>
  <c r="CG76" i="1"/>
  <c r="CA76" i="1" s="1"/>
  <c r="J76" i="1" s="1"/>
  <c r="J71" i="1"/>
  <c r="C71" i="1"/>
  <c r="J70" i="1"/>
  <c r="C70" i="1"/>
  <c r="J69" i="1"/>
  <c r="C69" i="1"/>
  <c r="J68" i="1"/>
  <c r="C68" i="1"/>
  <c r="CL67" i="1"/>
  <c r="CK67" i="1"/>
  <c r="CJ67" i="1"/>
  <c r="CI67" i="1"/>
  <c r="CH67" i="1"/>
  <c r="CG67" i="1"/>
  <c r="CF67" i="1"/>
  <c r="CE67" i="1"/>
  <c r="CD67" i="1"/>
  <c r="CC67" i="1"/>
  <c r="CB67" i="1"/>
  <c r="CA67" i="1"/>
  <c r="C67" i="1"/>
  <c r="E64" i="1"/>
  <c r="D64" i="1"/>
  <c r="C64" i="1"/>
  <c r="B64" i="1"/>
  <c r="B55" i="1"/>
  <c r="B54" i="1"/>
  <c r="B53" i="1"/>
  <c r="B50" i="1"/>
  <c r="B49" i="1"/>
  <c r="B48" i="1"/>
  <c r="C34" i="1"/>
  <c r="CG34" i="1" s="1"/>
  <c r="CA34" i="1" s="1"/>
  <c r="L34" i="1" s="1"/>
  <c r="C33" i="1"/>
  <c r="CG33" i="1" s="1"/>
  <c r="CA33" i="1" s="1"/>
  <c r="L33" i="1" s="1"/>
  <c r="C32" i="1"/>
  <c r="CG32" i="1" s="1"/>
  <c r="CA32" i="1" s="1"/>
  <c r="L32" i="1" s="1"/>
  <c r="C31" i="1"/>
  <c r="CG31" i="1" s="1"/>
  <c r="CA31" i="1" s="1"/>
  <c r="L31" i="1" s="1"/>
  <c r="C30" i="1"/>
  <c r="CG30" i="1" s="1"/>
  <c r="CA30" i="1" s="1"/>
  <c r="L30" i="1" s="1"/>
  <c r="C29" i="1"/>
  <c r="CG29" i="1" s="1"/>
  <c r="CA29" i="1" s="1"/>
  <c r="L29" i="1" s="1"/>
  <c r="C28" i="1"/>
  <c r="CG28" i="1" s="1"/>
  <c r="CA28" i="1" s="1"/>
  <c r="L28" i="1" s="1"/>
  <c r="B23" i="1"/>
  <c r="B22" i="1"/>
  <c r="B21" i="1"/>
  <c r="B20" i="1"/>
  <c r="B19" i="1"/>
  <c r="Z16" i="1"/>
  <c r="U16" i="1"/>
  <c r="P16" i="1"/>
  <c r="K16" i="1"/>
  <c r="G16" i="1"/>
  <c r="Z15" i="1"/>
  <c r="U15" i="1"/>
  <c r="P15" i="1"/>
  <c r="K15" i="1"/>
  <c r="G15" i="1"/>
  <c r="Z14" i="1"/>
  <c r="U14" i="1"/>
  <c r="P14" i="1"/>
  <c r="K14" i="1"/>
  <c r="G14" i="1"/>
  <c r="Z13" i="1"/>
  <c r="U13" i="1"/>
  <c r="P13" i="1"/>
  <c r="K13" i="1"/>
  <c r="G13" i="1"/>
  <c r="AB12" i="1"/>
  <c r="AA12" i="1"/>
  <c r="Y12" i="1"/>
  <c r="X12" i="1"/>
  <c r="W12" i="1"/>
  <c r="V12" i="1"/>
  <c r="T12" i="1"/>
  <c r="S12" i="1"/>
  <c r="R12" i="1"/>
  <c r="Q12" i="1"/>
  <c r="O12" i="1"/>
  <c r="N12" i="1"/>
  <c r="M12" i="1"/>
  <c r="L12" i="1"/>
  <c r="J12" i="1"/>
  <c r="I12" i="1"/>
  <c r="H12" i="1"/>
  <c r="F12" i="1"/>
  <c r="E12" i="1"/>
  <c r="D12" i="1"/>
  <c r="C12" i="1"/>
  <c r="B12" i="1"/>
  <c r="A5" i="1"/>
  <c r="A4" i="1"/>
  <c r="A3" i="1"/>
  <c r="A2" i="1"/>
  <c r="P12" i="1" l="1"/>
  <c r="Z12" i="1"/>
  <c r="B99" i="1"/>
  <c r="CG99" i="1" s="1"/>
  <c r="CA99" i="1" s="1"/>
  <c r="H99" i="1" s="1"/>
  <c r="J67" i="1"/>
  <c r="U12" i="1"/>
  <c r="K12" i="1"/>
  <c r="G12" i="1"/>
  <c r="A211" i="1" l="1"/>
  <c r="B211" i="1"/>
</calcChain>
</file>

<file path=xl/sharedStrings.xml><?xml version="1.0" encoding="utf-8"?>
<sst xmlns="http://schemas.openxmlformats.org/spreadsheetml/2006/main" count="2327" uniqueCount="137">
  <si>
    <t>SERVICIO DE SALUD</t>
  </si>
  <si>
    <t>REM-21.   QUIRÓFANOS Y OTROS RECURSOS HOSPITALARIOS</t>
  </si>
  <si>
    <t>SECCIÓN A:  CAPACIDAD INSTALADA Y UTILIZACIÓN DE LOS QUIRÓFANOS</t>
  </si>
  <si>
    <t>TIPO DE QUIRÓFANOS</t>
  </si>
  <si>
    <t>NÙMERO DE QUIRÓFANOS EN DOTACIÓN</t>
  </si>
  <si>
    <t>PROMEDIO MENSUAL DE QUIRÓFANOS HABILITADOS</t>
  </si>
  <si>
    <t>PROMEDIO MENSUAL  DE QUIRÓFANOS EN TRABAJO</t>
  </si>
  <si>
    <t>TOTAL  DE HORAS MENSUALES DE QUIRÓFANOS HABILITADOS (HORARIO HÁBIL)</t>
  </si>
  <si>
    <t>TOTAL DE HORAS MENSUALES DE QUIRÓFANOS EN TRABAJO</t>
  </si>
  <si>
    <r>
      <t xml:space="preserve">HORAS MENSUALES </t>
    </r>
    <r>
      <rPr>
        <b/>
        <sz val="8"/>
        <rFont val="Verdana"/>
        <family val="2"/>
      </rPr>
      <t>PROGRAMADAS</t>
    </r>
    <r>
      <rPr>
        <sz val="8"/>
        <rFont val="Verdana"/>
        <family val="2"/>
      </rPr>
      <t xml:space="preserve"> DE TABLA QUIRÚRGICA DE QUIRÓFANOS EN TRABAJO, HORARIO HABIL</t>
    </r>
  </si>
  <si>
    <r>
      <t xml:space="preserve">HORAS MENSUALES </t>
    </r>
    <r>
      <rPr>
        <b/>
        <sz val="8"/>
        <rFont val="Verdana"/>
        <family val="2"/>
      </rPr>
      <t>OCUPADAS</t>
    </r>
    <r>
      <rPr>
        <sz val="8"/>
        <rFont val="Verdana"/>
        <family val="2"/>
      </rPr>
      <t xml:space="preserve"> DE QUIRÓFANOS EN TRABAJO HORARIO HÁBIL</t>
    </r>
  </si>
  <si>
    <r>
      <t xml:space="preserve">HORAS MENSUALES </t>
    </r>
    <r>
      <rPr>
        <b/>
        <sz val="8"/>
        <rFont val="Verdana"/>
        <family val="2"/>
      </rPr>
      <t>OCUPADAS</t>
    </r>
    <r>
      <rPr>
        <sz val="8"/>
        <rFont val="Verdana"/>
        <family val="2"/>
      </rPr>
      <t xml:space="preserve"> DE QUIRÓFANOS EN TRABAJO HORARIO INHÁBIL DE LUNES A VIERNES</t>
    </r>
  </si>
  <si>
    <r>
      <t xml:space="preserve">HORAS MENSUALES </t>
    </r>
    <r>
      <rPr>
        <b/>
        <sz val="8"/>
        <rFont val="Verdana"/>
        <family val="2"/>
      </rPr>
      <t>OCUPADAS</t>
    </r>
    <r>
      <rPr>
        <sz val="8"/>
        <rFont val="Verdana"/>
        <family val="2"/>
      </rPr>
      <t xml:space="preserve"> DE QUIRÓFANOS EN TRABAJO HORARIO SÁBADO, DOMINGO Y FESTIVO</t>
    </r>
  </si>
  <si>
    <r>
      <t xml:space="preserve">TOTAL HORAS MENSUALES </t>
    </r>
    <r>
      <rPr>
        <b/>
        <sz val="8"/>
        <rFont val="Verdana"/>
        <family val="2"/>
      </rPr>
      <t>OCUPADAS</t>
    </r>
    <r>
      <rPr>
        <sz val="8"/>
        <rFont val="Verdana"/>
        <family val="2"/>
      </rPr>
      <t xml:space="preserve"> DE QUIRÓFANOS EN TRABAJO, HORARIO HABIL</t>
    </r>
  </si>
  <si>
    <t>Totales</t>
  </si>
  <si>
    <t>Beneficiarios MAI</t>
  </si>
  <si>
    <t>Beneficiarios MLE</t>
  </si>
  <si>
    <t>Otros</t>
  </si>
  <si>
    <t>De preparación</t>
  </si>
  <si>
    <t>Beneficiarios MOLE</t>
  </si>
  <si>
    <t>Cirugía Menor</t>
  </si>
  <si>
    <t>Otros Procedimientos</t>
  </si>
  <si>
    <t>TOTAL QUIRÓFANOS</t>
  </si>
  <si>
    <t>DE CIRUGÍA ELECTIVA</t>
  </si>
  <si>
    <t>DE URGENCIA</t>
  </si>
  <si>
    <t>OBSTÉTRICO</t>
  </si>
  <si>
    <t>INDIFERENCIADO</t>
  </si>
  <si>
    <t>SECCIÓN B:  PROCEDIMIENTOS COMPLEJOS AMBULATORIOS</t>
  </si>
  <si>
    <t>COMPONENTES</t>
  </si>
  <si>
    <t>TOTAL</t>
  </si>
  <si>
    <t>QUIMIOTERAPIA</t>
  </si>
  <si>
    <t>HEMODIÁLISIS</t>
  </si>
  <si>
    <t>CIRUGÍA 
MAYOR
AMBULATORIA</t>
  </si>
  <si>
    <t>CORONARIO
GRAFÍA</t>
  </si>
  <si>
    <t>OTRAS</t>
  </si>
  <si>
    <t>RECURSO DISPONIBLE</t>
  </si>
  <si>
    <t>INGRESOS</t>
  </si>
  <si>
    <t>PERSONAS ATENDIDAS</t>
  </si>
  <si>
    <t>DÍAS PERSONAS ATENDIDAS</t>
  </si>
  <si>
    <t>ALTAS</t>
  </si>
  <si>
    <t>SECCIÓN C:  HOSPITALIZACIÓN DOMICILIARIA</t>
  </si>
  <si>
    <t>SECCIÓN C.1:  PERSONAS ATENDIDAS EN EL PROGRAMA</t>
  </si>
  <si>
    <t>EDAD</t>
  </si>
  <si>
    <t>ORIGEN DE LA DERIVACIÓN</t>
  </si>
  <si>
    <t>Menores de 15 años</t>
  </si>
  <si>
    <t>15 años y más</t>
  </si>
  <si>
    <t>APS</t>
  </si>
  <si>
    <t>Urgencia</t>
  </si>
  <si>
    <t>Hospitalización</t>
  </si>
  <si>
    <t>Ambulatorio</t>
  </si>
  <si>
    <t>Ley de Urgencia</t>
  </si>
  <si>
    <t>UGCC</t>
  </si>
  <si>
    <t>FALLECIDOS</t>
  </si>
  <si>
    <t>Esperados</t>
  </si>
  <si>
    <t xml:space="preserve">No esperados </t>
  </si>
  <si>
    <t>REINGRESOS A HOSPITALIZACIÓN TRADICIONAL</t>
  </si>
  <si>
    <t xml:space="preserve">SECCIÓN C.2:  VISITAS REALIZADAS </t>
  </si>
  <si>
    <t>COMPONENTE</t>
  </si>
  <si>
    <t>Total</t>
  </si>
  <si>
    <t>MÉDICO</t>
  </si>
  <si>
    <t>ENFERMERA</t>
  </si>
  <si>
    <t>TÉCNICO PARAMÉDICO</t>
  </si>
  <si>
    <t>MATRONA</t>
  </si>
  <si>
    <t>KINESIÓLOGO</t>
  </si>
  <si>
    <t>PSICÓLOGO</t>
  </si>
  <si>
    <t>FONOAUDIÓLOGO</t>
  </si>
  <si>
    <t>TRABAJADOR SOCIAL</t>
  </si>
  <si>
    <t>TERAPEUTA OCUPACIONAL</t>
  </si>
  <si>
    <t>SECCIÓN C.3:  CUPOS DISPONIBLES</t>
  </si>
  <si>
    <t>N° de Cupos</t>
  </si>
  <si>
    <t>N° de cupos CAM INV Adicionales</t>
  </si>
  <si>
    <t>NÚMERO CUPOS PROGRAMADOS</t>
  </si>
  <si>
    <t>NÚMERO CUPOS UTILIZADOS</t>
  </si>
  <si>
    <t>NÚMERO DE CUPOS DISPONIBLES</t>
  </si>
  <si>
    <t>SECCIÓN C.4: ASISTENCIA VENTILATORIA Y OXÍGENO EN DOMICILIO</t>
  </si>
  <si>
    <t>TIPO DE ESTRATEGIA</t>
  </si>
  <si>
    <t>Menor de 20 años</t>
  </si>
  <si>
    <t>De 20 años y más</t>
  </si>
  <si>
    <t>Estrategia de Asistencia Ventilatoria Invasiva en Domicilio</t>
  </si>
  <si>
    <t>Estrategia de Asistencia Ventilatoria no Invasiva en Domicilio</t>
  </si>
  <si>
    <t>Estrategia Oxígeno Domiciliario para pacientes Crónicos</t>
  </si>
  <si>
    <t>SECCIÓN C.5: INGRESOS Y EGRESOS AL PROGRAMA</t>
  </si>
  <si>
    <t>ACTIVIDAD</t>
  </si>
  <si>
    <t xml:space="preserve">Número de ingresos </t>
  </si>
  <si>
    <t xml:space="preserve">Número de egresos </t>
  </si>
  <si>
    <t>Número de personas activas</t>
  </si>
  <si>
    <t>Número de controles médicos</t>
  </si>
  <si>
    <t>ASISTENCIA VENTILATORIA INVASIVA INFANTIL (AVI)</t>
  </si>
  <si>
    <t>ASISTENCIA VENTILATORIA INVASIVA DEL ADULTO (AVIA)</t>
  </si>
  <si>
    <t>ASISTENCIA VENTILATORIA NO INVASIVA INFANTIL (AVNI)</t>
  </si>
  <si>
    <t>ASISTENCIA VENTILATORIA NO INVASIVA ADULTO (AVNIA)</t>
  </si>
  <si>
    <t>OXIGENOTERAPIA AMBULATORIO CRÓNICO RESPIRATORIO INFANTIL</t>
  </si>
  <si>
    <t xml:space="preserve">OXIGENOTERAPIA AMBULATORIO CRÓNICO RESPIRATORIO ADULTO </t>
  </si>
  <si>
    <t>SECCIÓN D: APOYO PSICOSOCIAL EN NIÑOS (AS) HOSPITALIZADOS</t>
  </si>
  <si>
    <t>CONCEPTO</t>
  </si>
  <si>
    <t>INTERVENCIÓN</t>
  </si>
  <si>
    <t>Hasta 28 días</t>
  </si>
  <si>
    <t xml:space="preserve">29 días hasta menor de 1 año </t>
  </si>
  <si>
    <t>1 a 4 años</t>
  </si>
  <si>
    <t>5 a 9 años</t>
  </si>
  <si>
    <t>10 a 14 años</t>
  </si>
  <si>
    <t>15 a 19 años</t>
  </si>
  <si>
    <t>TOTAL DE EGRESOS (en el período)</t>
  </si>
  <si>
    <t>EGRESADOS CON APOYO PSICOSOCIAL (en el período)</t>
  </si>
  <si>
    <t>Intervención Psicosocial</t>
  </si>
  <si>
    <t>Estimulación del Desarrollo</t>
  </si>
  <si>
    <t>Nº DE ATENCIONES (en el mes)</t>
  </si>
  <si>
    <t>SECCIÓN E: GESTIÓN DE PROCESOS DE PACIENTES QUIRÚRGICOS CON CIRUGÍA ELECTIVA</t>
  </si>
  <si>
    <t>ESPECIALIDAD</t>
  </si>
  <si>
    <t>DÍAS DE ESTADA PREQUIRÚRGICOS</t>
  </si>
  <si>
    <t>PACIENTES INTERVENIDOS</t>
  </si>
  <si>
    <t>PROGRAMACIÓN DE TABLA QUIRÚRGICA (N° DE PACIENTES)</t>
  </si>
  <si>
    <t>PACIENTES PROGRAMADOS</t>
  </si>
  <si>
    <t>PACIENTES SUSPENDIDOS</t>
  </si>
  <si>
    <t>CIRUGÍA GENERAL</t>
  </si>
  <si>
    <t>CIRUGÍA CARDIOVASCULAR</t>
  </si>
  <si>
    <t>CIRUGÍA MÁXILOFACIAL</t>
  </si>
  <si>
    <t>CIRUGÍA TÓRAX</t>
  </si>
  <si>
    <t>TRAUMATOLOGÍA</t>
  </si>
  <si>
    <t>NEUROCIRUGÍA</t>
  </si>
  <si>
    <t>OTORRINOLARINGOLOGÍA</t>
  </si>
  <si>
    <t>OFTALMOLOGÍA</t>
  </si>
  <si>
    <t>OBSTETRICIA Y GINECOLOGÍA</t>
  </si>
  <si>
    <t>GINECOLOGÍA</t>
  </si>
  <si>
    <t>UROLOGÍA</t>
  </si>
  <si>
    <t>RESTO ESPECIALIDADES</t>
  </si>
  <si>
    <t>SECCIÓN F: CAUSAS DE SUSPENSIÓN DE CIRUGÍAS ELECTIVAS</t>
  </si>
  <si>
    <t xml:space="preserve">CAUSAS DE SUSPENSIÓN ATRIBUIBLES A:
</t>
  </si>
  <si>
    <t>Nº DE PERSONAS</t>
  </si>
  <si>
    <t>TOTALES</t>
  </si>
  <si>
    <t>PACIENTE</t>
  </si>
  <si>
    <t>ADMINISTRATIVAS</t>
  </si>
  <si>
    <t>UNIDAD DE APOYO CLÍNICO</t>
  </si>
  <si>
    <t>EQUIPO QUIRÚRGICO</t>
  </si>
  <si>
    <t>INFRAESTRUCTURA</t>
  </si>
  <si>
    <t>EMERGENCIAS</t>
  </si>
  <si>
    <t>GREMIALES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</si>
</sst>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8"/>
      <name val="Verdana"/>
      <family val="2"/>
    </font>
    <font>
      <sz val="11"/>
      <name val="Verdana"/>
      <family val="2"/>
    </font>
    <font>
      <b/>
      <sz val="12"/>
      <name val="Verdana"/>
      <family val="2"/>
    </font>
    <font>
      <sz val="10"/>
      <name val="Comic Sans MS"/>
      <family val="4"/>
    </font>
    <font>
      <sz val="8"/>
      <name val="Verdana"/>
      <family val="2"/>
    </font>
    <font>
      <b/>
      <sz val="11"/>
      <name val="Verdana"/>
      <family val="2"/>
    </font>
    <font>
      <sz val="11"/>
      <color indexed="8"/>
      <name val="Calibri"/>
      <family val="2"/>
    </font>
    <font>
      <sz val="9"/>
      <name val="Verdana"/>
      <family val="2"/>
    </font>
    <font>
      <sz val="11"/>
      <name val="Calibri"/>
      <family val="2"/>
      <scheme val="minor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CCFFCC"/>
        <bgColor indexed="64"/>
      </patternFill>
    </fill>
  </fills>
  <borders count="770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rgb="FFB2B2B2"/>
      </left>
      <right style="thin">
        <color auto="1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rgb="FFB2B2B2"/>
      </top>
      <bottom style="thin">
        <color auto="1"/>
      </bottom>
      <diagonal/>
    </border>
    <border>
      <left style="thin">
        <color indexed="22"/>
      </left>
      <right style="thin">
        <color auto="1"/>
      </right>
      <top style="thin">
        <color rgb="FFB2B2B2"/>
      </top>
      <bottom style="thin">
        <color auto="1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hair">
        <color indexed="9"/>
      </right>
      <top style="hair">
        <color indexed="9"/>
      </top>
      <bottom style="hair">
        <color indexed="9"/>
      </bottom>
      <diagonal/>
    </border>
    <border>
      <left style="hair">
        <color indexed="9"/>
      </left>
      <right style="hair">
        <color indexed="9"/>
      </right>
      <top/>
      <bottom style="hair">
        <color indexed="9"/>
      </bottom>
      <diagonal/>
    </border>
    <border>
      <left style="hair">
        <color indexed="9"/>
      </left>
      <right style="thin">
        <color indexed="9"/>
      </right>
      <top style="thin">
        <color auto="1"/>
      </top>
      <bottom style="hair">
        <color indexed="9"/>
      </bottom>
      <diagonal/>
    </border>
    <border>
      <left style="thin">
        <color indexed="9"/>
      </left>
      <right/>
      <top style="thin">
        <color auto="1"/>
      </top>
      <bottom style="hair">
        <color indexed="9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hair">
        <color indexed="9"/>
      </left>
      <right style="hair">
        <color indexed="9"/>
      </right>
      <top style="hair">
        <color indexed="9"/>
      </top>
      <bottom style="hair">
        <color indexed="9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hair">
        <color indexed="9"/>
      </left>
      <right style="hair">
        <color indexed="9"/>
      </right>
      <top style="hair">
        <color indexed="9"/>
      </top>
      <bottom/>
      <diagonal/>
    </border>
    <border>
      <left/>
      <right style="hair">
        <color indexed="9"/>
      </right>
      <top style="hair">
        <color indexed="9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indexed="64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hair">
        <color indexed="9"/>
      </left>
      <right style="hair">
        <color indexed="9"/>
      </right>
      <top style="hair">
        <color indexed="9"/>
      </top>
      <bottom/>
      <diagonal/>
    </border>
    <border>
      <left style="hair">
        <color indexed="9"/>
      </left>
      <right style="hair">
        <color indexed="9"/>
      </right>
      <top style="hair">
        <color indexed="9"/>
      </top>
      <bottom style="hair">
        <color indexed="9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9"/>
      </left>
      <right style="hair">
        <color indexed="9"/>
      </right>
      <top style="hair">
        <color indexed="9"/>
      </top>
      <bottom/>
      <diagonal/>
    </border>
    <border>
      <left style="hair">
        <color indexed="9"/>
      </left>
      <right style="hair">
        <color indexed="9"/>
      </right>
      <top style="hair">
        <color indexed="9"/>
      </top>
      <bottom style="hair">
        <color indexed="9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9"/>
      </left>
      <right style="hair">
        <color indexed="9"/>
      </right>
      <top style="hair">
        <color indexed="9"/>
      </top>
      <bottom/>
      <diagonal/>
    </border>
    <border>
      <left style="hair">
        <color indexed="9"/>
      </left>
      <right style="hair">
        <color indexed="9"/>
      </right>
      <top style="hair">
        <color indexed="9"/>
      </top>
      <bottom style="hair">
        <color indexed="9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9"/>
      </left>
      <right style="hair">
        <color indexed="9"/>
      </right>
      <top style="hair">
        <color indexed="9"/>
      </top>
      <bottom/>
      <diagonal/>
    </border>
    <border>
      <left style="hair">
        <color indexed="9"/>
      </left>
      <right style="hair">
        <color indexed="9"/>
      </right>
      <top style="hair">
        <color indexed="9"/>
      </top>
      <bottom style="hair">
        <color indexed="9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9"/>
      </right>
      <top style="hair">
        <color indexed="9"/>
      </top>
      <bottom/>
      <diagonal/>
    </border>
    <border>
      <left style="hair">
        <color indexed="9"/>
      </left>
      <right/>
      <top/>
      <bottom style="thin">
        <color auto="1"/>
      </bottom>
      <diagonal/>
    </border>
    <border>
      <left/>
      <right style="hair">
        <color indexed="9"/>
      </right>
      <top/>
      <bottom style="thin">
        <color auto="1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9"/>
      </right>
      <top style="hair">
        <color indexed="9"/>
      </top>
      <bottom style="hair">
        <color indexed="9"/>
      </bottom>
      <diagonal/>
    </border>
    <border>
      <left style="hair">
        <color indexed="9"/>
      </left>
      <right style="hair">
        <color indexed="9"/>
      </right>
      <top/>
      <bottom style="hair">
        <color indexed="9"/>
      </bottom>
      <diagonal/>
    </border>
    <border>
      <left/>
      <right style="hair">
        <color indexed="9"/>
      </right>
      <top style="hair">
        <color indexed="9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indexed="9"/>
      </right>
      <top style="hair">
        <color indexed="9"/>
      </top>
      <bottom style="hair">
        <color indexed="9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hair">
        <color indexed="9"/>
      </right>
      <top style="hair">
        <color indexed="9"/>
      </top>
      <bottom/>
      <diagonal/>
    </border>
    <border>
      <left style="hair">
        <color indexed="64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/>
      <right style="hair">
        <color indexed="9"/>
      </right>
      <top/>
      <bottom style="thin">
        <color auto="1"/>
      </bottom>
      <diagonal/>
    </border>
    <border>
      <left style="hair">
        <color indexed="64"/>
      </left>
      <right style="hair">
        <color indexed="64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indexed="9"/>
      </right>
      <top style="hair">
        <color indexed="9"/>
      </top>
      <bottom style="hair">
        <color indexed="9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double">
        <color auto="1"/>
      </right>
      <top/>
      <bottom style="hair">
        <color auto="1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indexed="9"/>
      </left>
      <right style="hair">
        <color indexed="9"/>
      </right>
      <top style="hair">
        <color indexed="9"/>
      </top>
      <bottom/>
      <diagonal/>
    </border>
    <border>
      <left style="hair">
        <color indexed="9"/>
      </left>
      <right style="hair">
        <color indexed="9"/>
      </right>
      <top style="hair">
        <color indexed="9"/>
      </top>
      <bottom style="hair">
        <color indexed="9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auto="1"/>
      </bottom>
      <diagonal/>
    </border>
    <border>
      <left style="hair">
        <color indexed="9"/>
      </left>
      <right style="hair">
        <color indexed="9"/>
      </right>
      <top/>
      <bottom style="hair">
        <color indexed="9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hair">
        <color auto="1"/>
      </right>
      <top style="thin">
        <color auto="1"/>
      </top>
      <bottom style="thin">
        <color indexed="22"/>
      </bottom>
      <diagonal/>
    </border>
    <border>
      <left/>
      <right style="thin">
        <color auto="1"/>
      </right>
      <top/>
      <bottom style="thin">
        <color indexed="22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22"/>
      </left>
      <right style="hair">
        <color auto="1"/>
      </right>
      <top style="thin">
        <color indexed="22"/>
      </top>
      <bottom style="thin">
        <color indexed="22"/>
      </bottom>
      <diagonal/>
    </border>
    <border>
      <left/>
      <right style="thin">
        <color auto="1"/>
      </right>
      <top style="thin">
        <color indexed="22"/>
      </top>
      <bottom style="thin">
        <color indexed="22"/>
      </bottom>
      <diagonal/>
    </border>
    <border>
      <left style="thin">
        <color auto="1"/>
      </left>
      <right style="thin">
        <color indexed="22"/>
      </right>
      <top style="thin">
        <color indexed="22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auto="1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22"/>
      </right>
      <top style="thin">
        <color indexed="22"/>
      </top>
      <bottom style="thin">
        <color auto="1"/>
      </bottom>
      <diagonal/>
    </border>
    <border>
      <left style="thin">
        <color indexed="22"/>
      </left>
      <right style="hair">
        <color auto="1"/>
      </right>
      <top style="thin">
        <color indexed="22"/>
      </top>
      <bottom style="thin">
        <color auto="1"/>
      </bottom>
      <diagonal/>
    </border>
    <border>
      <left/>
      <right style="thin">
        <color auto="1"/>
      </right>
      <top style="thin">
        <color indexed="22"/>
      </top>
      <bottom style="thin">
        <color auto="1"/>
      </bottom>
      <diagonal/>
    </border>
    <border>
      <left style="hair">
        <color indexed="9"/>
      </left>
      <right style="thin">
        <color indexed="9"/>
      </right>
      <top style="thin">
        <color auto="1"/>
      </top>
      <bottom style="hair">
        <color indexed="9"/>
      </bottom>
      <diagonal/>
    </border>
    <border>
      <left style="thin">
        <color indexed="9"/>
      </left>
      <right/>
      <top style="thin">
        <color auto="1"/>
      </top>
      <bottom style="hair">
        <color indexed="9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hair">
        <color indexed="9"/>
      </right>
      <top style="hair">
        <color indexed="9"/>
      </top>
      <bottom/>
      <diagonal/>
    </border>
    <border>
      <left style="hair">
        <color indexed="9"/>
      </left>
      <right style="hair">
        <color indexed="9"/>
      </right>
      <top/>
      <bottom style="hair">
        <color indexed="9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hair">
        <color indexed="9"/>
      </left>
      <right style="hair">
        <color indexed="9"/>
      </right>
      <top style="hair">
        <color indexed="9"/>
      </top>
      <bottom/>
      <diagonal/>
    </border>
    <border>
      <left style="hair">
        <color indexed="9"/>
      </left>
      <right style="hair">
        <color indexed="9"/>
      </right>
      <top style="hair">
        <color indexed="9"/>
      </top>
      <bottom style="hair">
        <color indexed="9"/>
      </bottom>
      <diagonal/>
    </border>
    <border>
      <left style="hair">
        <color indexed="64"/>
      </left>
      <right style="hair">
        <color indexed="64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indexed="9"/>
      </left>
      <right style="hair">
        <color indexed="9"/>
      </right>
      <top style="hair">
        <color indexed="9"/>
      </top>
      <bottom/>
      <diagonal/>
    </border>
    <border>
      <left style="hair">
        <color indexed="9"/>
      </left>
      <right style="hair">
        <color indexed="9"/>
      </right>
      <top style="hair">
        <color indexed="9"/>
      </top>
      <bottom style="hair">
        <color indexed="9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9"/>
      </left>
      <right style="hair">
        <color indexed="9"/>
      </right>
      <top style="hair">
        <color indexed="9"/>
      </top>
      <bottom/>
      <diagonal/>
    </border>
    <border>
      <left style="hair">
        <color indexed="9"/>
      </left>
      <right style="hair">
        <color indexed="9"/>
      </right>
      <top style="hair">
        <color indexed="9"/>
      </top>
      <bottom style="hair">
        <color indexed="9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9"/>
      </left>
      <right style="hair">
        <color indexed="9"/>
      </right>
      <top style="hair">
        <color indexed="9"/>
      </top>
      <bottom/>
      <diagonal/>
    </border>
    <border>
      <left style="hair">
        <color indexed="9"/>
      </left>
      <right style="hair">
        <color indexed="9"/>
      </right>
      <top style="hair">
        <color indexed="9"/>
      </top>
      <bottom style="hair">
        <color indexed="9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9"/>
      </right>
      <top style="hair">
        <color indexed="9"/>
      </top>
      <bottom/>
      <diagonal/>
    </border>
    <border>
      <left style="hair">
        <color indexed="9"/>
      </left>
      <right/>
      <top/>
      <bottom style="thin">
        <color auto="1"/>
      </bottom>
      <diagonal/>
    </border>
    <border>
      <left/>
      <right style="hair">
        <color indexed="9"/>
      </right>
      <top style="hair">
        <color indexed="9"/>
      </top>
      <bottom style="hair">
        <color indexed="9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auto="1"/>
      </bottom>
      <diagonal/>
    </border>
    <border>
      <left/>
      <right style="hair">
        <color indexed="9"/>
      </right>
      <top style="hair">
        <color indexed="9"/>
      </top>
      <bottom style="thin">
        <color auto="1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double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9"/>
      </right>
      <top style="hair">
        <color indexed="9"/>
      </top>
      <bottom style="hair">
        <color indexed="9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indexed="9"/>
      </left>
      <right style="hair">
        <color indexed="9"/>
      </right>
      <top style="hair">
        <color indexed="9"/>
      </top>
      <bottom style="hair">
        <color indexed="9"/>
      </bottom>
      <diagonal/>
    </border>
    <border>
      <left style="hair">
        <color indexed="9"/>
      </left>
      <right/>
      <top/>
      <bottom style="thin">
        <color auto="1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auto="1"/>
      </bottom>
      <diagonal/>
    </border>
    <border>
      <left style="hair">
        <color indexed="9"/>
      </left>
      <right style="hair">
        <color indexed="9"/>
      </right>
      <top/>
      <bottom style="hair">
        <color indexed="9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hair">
        <color auto="1"/>
      </right>
      <top style="thin">
        <color auto="1"/>
      </top>
      <bottom style="thin">
        <color indexed="22"/>
      </bottom>
      <diagonal/>
    </border>
    <border>
      <left/>
      <right style="thin">
        <color auto="1"/>
      </right>
      <top/>
      <bottom style="thin">
        <color indexed="22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 style="double">
        <color auto="1"/>
      </right>
      <top/>
      <bottom style="hair">
        <color auto="1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9"/>
      </left>
      <right style="hair">
        <color indexed="9"/>
      </right>
      <top/>
      <bottom style="hair">
        <color indexed="9"/>
      </bottom>
      <diagonal/>
    </border>
    <border>
      <left style="hair">
        <color indexed="9"/>
      </left>
      <right style="hair">
        <color indexed="9"/>
      </right>
      <top/>
      <bottom style="hair">
        <color indexed="9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hair">
        <color indexed="9"/>
      </left>
      <right style="hair">
        <color indexed="9"/>
      </right>
      <top style="hair">
        <color indexed="9"/>
      </top>
      <bottom/>
      <diagonal/>
    </border>
    <border>
      <left style="hair">
        <color indexed="9"/>
      </left>
      <right style="hair">
        <color indexed="9"/>
      </right>
      <top style="hair">
        <color indexed="9"/>
      </top>
      <bottom style="hair">
        <color indexed="9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indexed="9"/>
      </left>
      <right style="hair">
        <color indexed="9"/>
      </right>
      <top style="hair">
        <color indexed="9"/>
      </top>
      <bottom/>
      <diagonal/>
    </border>
    <border>
      <left style="hair">
        <color indexed="9"/>
      </left>
      <right style="hair">
        <color indexed="9"/>
      </right>
      <top style="hair">
        <color indexed="9"/>
      </top>
      <bottom style="hair">
        <color indexed="9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9"/>
      </right>
      <top style="hair">
        <color indexed="9"/>
      </top>
      <bottom/>
      <diagonal/>
    </border>
    <border>
      <left/>
      <right style="hair">
        <color indexed="9"/>
      </right>
      <top/>
      <bottom style="thin">
        <color auto="1"/>
      </bottom>
      <diagonal/>
    </border>
    <border>
      <left/>
      <right style="hair">
        <color indexed="9"/>
      </right>
      <top style="hair">
        <color indexed="9"/>
      </top>
      <bottom style="hair">
        <color indexed="9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auto="1"/>
      </bottom>
      <diagonal/>
    </border>
    <border>
      <left/>
      <right style="hair">
        <color indexed="9"/>
      </right>
      <top style="hair">
        <color indexed="9"/>
      </top>
      <bottom style="thin">
        <color auto="1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hair">
        <color auto="1"/>
      </right>
      <top style="thin">
        <color auto="1"/>
      </top>
      <bottom style="thin">
        <color indexed="22"/>
      </bottom>
      <diagonal/>
    </border>
    <border>
      <left/>
      <right style="thin">
        <color auto="1"/>
      </right>
      <top/>
      <bottom style="thin">
        <color indexed="22"/>
      </bottom>
      <diagonal/>
    </border>
    <border>
      <left style="thin">
        <color indexed="22"/>
      </left>
      <right style="hair">
        <color auto="1"/>
      </right>
      <top style="thin">
        <color indexed="22"/>
      </top>
      <bottom style="thin">
        <color indexed="22"/>
      </bottom>
      <diagonal/>
    </border>
    <border>
      <left/>
      <right style="thin">
        <color auto="1"/>
      </right>
      <top style="thin">
        <color indexed="22"/>
      </top>
      <bottom style="thin">
        <color indexed="22"/>
      </bottom>
      <diagonal/>
    </border>
    <border>
      <left style="thin">
        <color auto="1"/>
      </left>
      <right style="thin">
        <color indexed="22"/>
      </right>
      <top style="thin">
        <color indexed="22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auto="1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22"/>
      </right>
      <top style="thin">
        <color indexed="22"/>
      </top>
      <bottom style="thin">
        <color auto="1"/>
      </bottom>
      <diagonal/>
    </border>
    <border>
      <left style="thin">
        <color indexed="22"/>
      </left>
      <right style="hair">
        <color auto="1"/>
      </right>
      <top style="thin">
        <color indexed="22"/>
      </top>
      <bottom style="thin">
        <color auto="1"/>
      </bottom>
      <diagonal/>
    </border>
    <border>
      <left/>
      <right style="thin">
        <color auto="1"/>
      </right>
      <top style="thin">
        <color indexed="22"/>
      </top>
      <bottom style="thin">
        <color auto="1"/>
      </bottom>
      <diagonal/>
    </border>
    <border>
      <left style="hair">
        <color indexed="9"/>
      </left>
      <right style="thin">
        <color indexed="9"/>
      </right>
      <top style="thin">
        <color auto="1"/>
      </top>
      <bottom style="hair">
        <color indexed="9"/>
      </bottom>
      <diagonal/>
    </border>
    <border>
      <left style="thin">
        <color indexed="9"/>
      </left>
      <right/>
      <top style="thin">
        <color auto="1"/>
      </top>
      <bottom style="hair">
        <color indexed="9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 style="double">
        <color auto="1"/>
      </right>
      <top/>
      <bottom style="hair">
        <color auto="1"/>
      </bottom>
      <diagonal/>
    </border>
    <border>
      <left style="hair">
        <color indexed="9"/>
      </left>
      <right style="hair">
        <color indexed="9"/>
      </right>
      <top/>
      <bottom style="hair">
        <color indexed="9"/>
      </bottom>
      <diagonal/>
    </border>
    <border>
      <left style="hair">
        <color indexed="9"/>
      </left>
      <right style="hair">
        <color indexed="9"/>
      </right>
      <top/>
      <bottom style="hair">
        <color indexed="9"/>
      </bottom>
      <diagonal/>
    </border>
    <border>
      <left style="hair">
        <color indexed="64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hair">
        <color indexed="9"/>
      </left>
      <right style="hair">
        <color indexed="9"/>
      </right>
      <top style="hair">
        <color indexed="9"/>
      </top>
      <bottom/>
      <diagonal/>
    </border>
    <border>
      <left style="hair">
        <color indexed="9"/>
      </left>
      <right style="hair">
        <color indexed="9"/>
      </right>
      <top style="hair">
        <color indexed="9"/>
      </top>
      <bottom style="hair">
        <color indexed="9"/>
      </bottom>
      <diagonal/>
    </border>
    <border>
      <left style="hair">
        <color indexed="9"/>
      </left>
      <right/>
      <top/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auto="1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double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22"/>
      </left>
      <right style="hair">
        <color auto="1"/>
      </right>
      <top style="thin">
        <color indexed="22"/>
      </top>
      <bottom style="thin">
        <color indexed="22"/>
      </bottom>
      <diagonal/>
    </border>
    <border>
      <left/>
      <right style="thin">
        <color auto="1"/>
      </right>
      <top style="thin">
        <color indexed="22"/>
      </top>
      <bottom style="thin">
        <color indexed="22"/>
      </bottom>
      <diagonal/>
    </border>
    <border>
      <left style="thin">
        <color auto="1"/>
      </left>
      <right style="thin">
        <color indexed="22"/>
      </right>
      <top style="thin">
        <color indexed="22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auto="1"/>
      </bottom>
      <diagonal/>
    </border>
    <border>
      <left/>
      <right style="thin">
        <color indexed="22"/>
      </right>
      <top style="thin">
        <color indexed="22"/>
      </top>
      <bottom style="thin">
        <color auto="1"/>
      </bottom>
      <diagonal/>
    </border>
    <border>
      <left style="thin">
        <color indexed="22"/>
      </left>
      <right style="hair">
        <color auto="1"/>
      </right>
      <top style="thin">
        <color indexed="22"/>
      </top>
      <bottom style="thin">
        <color auto="1"/>
      </bottom>
      <diagonal/>
    </border>
    <border>
      <left/>
      <right style="thin">
        <color auto="1"/>
      </right>
      <top style="thin">
        <color indexed="22"/>
      </top>
      <bottom style="thin">
        <color auto="1"/>
      </bottom>
      <diagonal/>
    </border>
    <border>
      <left style="hair">
        <color indexed="9"/>
      </left>
      <right style="hair">
        <color indexed="9"/>
      </right>
      <top/>
      <bottom style="hair">
        <color indexed="9"/>
      </bottom>
      <diagonal/>
    </border>
    <border>
      <left style="hair">
        <color indexed="9"/>
      </left>
      <right style="thin">
        <color indexed="9"/>
      </right>
      <top style="thin">
        <color auto="1"/>
      </top>
      <bottom style="hair">
        <color indexed="9"/>
      </bottom>
      <diagonal/>
    </border>
    <border>
      <left style="thin">
        <color indexed="9"/>
      </left>
      <right/>
      <top style="thin">
        <color auto="1"/>
      </top>
      <bottom style="hair">
        <color indexed="9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 style="double">
        <color auto="1"/>
      </right>
      <top/>
      <bottom style="hair">
        <color auto="1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hair">
        <color indexed="9"/>
      </left>
      <right style="hair">
        <color indexed="9"/>
      </right>
      <top style="hair">
        <color indexed="9"/>
      </top>
      <bottom/>
      <diagonal/>
    </border>
    <border>
      <left style="hair">
        <color indexed="9"/>
      </left>
      <right style="hair">
        <color indexed="9"/>
      </right>
      <top style="hair">
        <color indexed="9"/>
      </top>
      <bottom style="hair">
        <color indexed="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indexed="9"/>
      </left>
      <right style="hair">
        <color indexed="9"/>
      </right>
      <top style="hair">
        <color indexed="9"/>
      </top>
      <bottom/>
      <diagonal/>
    </border>
    <border>
      <left style="hair">
        <color indexed="9"/>
      </left>
      <right style="hair">
        <color indexed="9"/>
      </right>
      <top style="hair">
        <color indexed="9"/>
      </top>
      <bottom style="hair">
        <color indexed="9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9"/>
      </right>
      <top style="hair">
        <color indexed="9"/>
      </top>
      <bottom style="hair">
        <color indexed="9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auto="1"/>
      </bottom>
      <diagonal/>
    </border>
    <border>
      <left/>
      <right style="hair">
        <color indexed="9"/>
      </right>
      <top style="hair">
        <color indexed="9"/>
      </top>
      <bottom style="thin">
        <color auto="1"/>
      </bottom>
      <diagonal/>
    </border>
    <border>
      <left style="hair">
        <color indexed="9"/>
      </left>
      <right style="hair">
        <color indexed="9"/>
      </right>
      <top/>
      <bottom style="hair">
        <color indexed="9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hair">
        <color indexed="64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hair">
        <color indexed="9"/>
      </left>
      <right style="hair">
        <color indexed="9"/>
      </right>
      <top style="hair">
        <color indexed="9"/>
      </top>
      <bottom/>
      <diagonal/>
    </border>
    <border>
      <left style="hair">
        <color indexed="9"/>
      </left>
      <right style="hair">
        <color indexed="9"/>
      </right>
      <top style="hair">
        <color indexed="9"/>
      </top>
      <bottom style="hair">
        <color indexed="9"/>
      </bottom>
      <diagonal/>
    </border>
    <border>
      <left/>
      <right style="hair">
        <color indexed="9"/>
      </right>
      <top style="hair">
        <color indexed="9"/>
      </top>
      <bottom/>
      <diagonal/>
    </border>
    <border>
      <left/>
      <right style="hair">
        <color indexed="9"/>
      </right>
      <top style="hair">
        <color indexed="9"/>
      </top>
      <bottom style="hair">
        <color indexed="9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auto="1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22"/>
      </left>
      <right style="hair">
        <color auto="1"/>
      </right>
      <top style="thin">
        <color auto="1"/>
      </top>
      <bottom style="thin">
        <color indexed="22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22"/>
      </left>
      <right style="hair">
        <color auto="1"/>
      </right>
      <top style="thin">
        <color indexed="22"/>
      </top>
      <bottom style="thin">
        <color indexed="22"/>
      </bottom>
      <diagonal/>
    </border>
    <border>
      <left/>
      <right style="thin">
        <color auto="1"/>
      </right>
      <top style="thin">
        <color indexed="22"/>
      </top>
      <bottom style="thin">
        <color indexed="22"/>
      </bottom>
      <diagonal/>
    </border>
    <border>
      <left style="thin">
        <color auto="1"/>
      </left>
      <right style="thin">
        <color indexed="22"/>
      </right>
      <top style="thin">
        <color indexed="22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auto="1"/>
      </bottom>
      <diagonal/>
    </border>
    <border>
      <left/>
      <right style="thin">
        <color indexed="22"/>
      </right>
      <top style="thin">
        <color indexed="22"/>
      </top>
      <bottom style="thin">
        <color auto="1"/>
      </bottom>
      <diagonal/>
    </border>
    <border>
      <left style="thin">
        <color indexed="22"/>
      </left>
      <right style="hair">
        <color auto="1"/>
      </right>
      <top style="thin">
        <color indexed="22"/>
      </top>
      <bottom style="thin">
        <color auto="1"/>
      </bottom>
      <diagonal/>
    </border>
    <border>
      <left/>
      <right style="thin">
        <color auto="1"/>
      </right>
      <top style="thin">
        <color indexed="22"/>
      </top>
      <bottom style="thin">
        <color auto="1"/>
      </bottom>
      <diagonal/>
    </border>
    <border>
      <left style="hair">
        <color indexed="9"/>
      </left>
      <right style="thin">
        <color indexed="9"/>
      </right>
      <top style="thin">
        <color auto="1"/>
      </top>
      <bottom style="hair">
        <color indexed="9"/>
      </bottom>
      <diagonal/>
    </border>
    <border>
      <left style="thin">
        <color indexed="9"/>
      </left>
      <right/>
      <top style="thin">
        <color auto="1"/>
      </top>
      <bottom style="hair">
        <color indexed="9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 style="double">
        <color auto="1"/>
      </right>
      <top/>
      <bottom style="hair">
        <color auto="1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indexed="9"/>
      </left>
      <right style="hair">
        <color indexed="9"/>
      </right>
      <top/>
      <bottom style="hair">
        <color indexed="9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hair">
        <color indexed="9"/>
      </left>
      <right style="hair">
        <color indexed="9"/>
      </right>
      <top style="hair">
        <color indexed="9"/>
      </top>
      <bottom/>
      <diagonal/>
    </border>
    <border>
      <left style="hair">
        <color indexed="9"/>
      </left>
      <right style="hair">
        <color indexed="9"/>
      </right>
      <top style="hair">
        <color indexed="9"/>
      </top>
      <bottom style="hair">
        <color indexed="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indexed="9"/>
      </left>
      <right style="hair">
        <color indexed="9"/>
      </right>
      <top style="hair">
        <color indexed="9"/>
      </top>
      <bottom/>
      <diagonal/>
    </border>
    <border>
      <left style="hair">
        <color indexed="9"/>
      </left>
      <right style="hair">
        <color indexed="9"/>
      </right>
      <top style="hair">
        <color indexed="9"/>
      </top>
      <bottom style="hair">
        <color indexed="9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9"/>
      </right>
      <top style="hair">
        <color indexed="9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9"/>
      </right>
      <top style="hair">
        <color indexed="9"/>
      </top>
      <bottom style="hair">
        <color indexed="9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auto="1"/>
      </bottom>
      <diagonal/>
    </border>
    <border>
      <left/>
      <right style="hair">
        <color indexed="9"/>
      </right>
      <top style="hair">
        <color indexed="9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/>
      <right style="thin">
        <color auto="1"/>
      </right>
      <top/>
      <bottom style="thin">
        <color indexed="22"/>
      </bottom>
      <diagonal/>
    </border>
    <border>
      <left style="thin">
        <color indexed="22"/>
      </left>
      <right style="hair">
        <color auto="1"/>
      </right>
      <top style="thin">
        <color indexed="22"/>
      </top>
      <bottom style="thin">
        <color indexed="22"/>
      </bottom>
      <diagonal/>
    </border>
    <border>
      <left/>
      <right style="thin">
        <color auto="1"/>
      </right>
      <top style="thin">
        <color indexed="22"/>
      </top>
      <bottom style="thin">
        <color indexed="22"/>
      </bottom>
      <diagonal/>
    </border>
    <border>
      <left style="thin">
        <color auto="1"/>
      </left>
      <right style="thin">
        <color indexed="22"/>
      </right>
      <top style="thin">
        <color indexed="22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auto="1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22"/>
      </right>
      <top style="thin">
        <color indexed="22"/>
      </top>
      <bottom style="thin">
        <color auto="1"/>
      </bottom>
      <diagonal/>
    </border>
    <border>
      <left style="thin">
        <color indexed="22"/>
      </left>
      <right style="hair">
        <color auto="1"/>
      </right>
      <top style="thin">
        <color indexed="22"/>
      </top>
      <bottom style="thin">
        <color auto="1"/>
      </bottom>
      <diagonal/>
    </border>
    <border>
      <left/>
      <right style="thin">
        <color auto="1"/>
      </right>
      <top style="thin">
        <color indexed="22"/>
      </top>
      <bottom style="thin">
        <color auto="1"/>
      </bottom>
      <diagonal/>
    </border>
    <border>
      <left style="hair">
        <color indexed="9"/>
      </left>
      <right style="hair">
        <color indexed="9"/>
      </right>
      <top/>
      <bottom style="hair">
        <color indexed="9"/>
      </bottom>
      <diagonal/>
    </border>
    <border>
      <left style="hair">
        <color indexed="9"/>
      </left>
      <right style="thin">
        <color indexed="9"/>
      </right>
      <top style="thin">
        <color auto="1"/>
      </top>
      <bottom style="hair">
        <color indexed="9"/>
      </bottom>
      <diagonal/>
    </border>
    <border>
      <left style="thin">
        <color indexed="9"/>
      </left>
      <right/>
      <top style="thin">
        <color auto="1"/>
      </top>
      <bottom style="hair">
        <color indexed="9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double">
        <color auto="1"/>
      </right>
      <top/>
      <bottom style="hair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hair">
        <color indexed="9"/>
      </left>
      <right style="hair">
        <color indexed="9"/>
      </right>
      <top style="hair">
        <color indexed="9"/>
      </top>
      <bottom/>
      <diagonal/>
    </border>
    <border>
      <left style="hair">
        <color indexed="9"/>
      </left>
      <right style="hair">
        <color indexed="9"/>
      </right>
      <top style="hair">
        <color indexed="9"/>
      </top>
      <bottom style="hair">
        <color indexed="9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indexed="9"/>
      </left>
      <right style="hair">
        <color indexed="9"/>
      </right>
      <top style="hair">
        <color indexed="9"/>
      </top>
      <bottom/>
      <diagonal/>
    </border>
    <border>
      <left style="hair">
        <color indexed="9"/>
      </left>
      <right style="hair">
        <color indexed="9"/>
      </right>
      <top style="hair">
        <color indexed="9"/>
      </top>
      <bottom style="hair">
        <color indexed="9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9"/>
      </left>
      <right/>
      <top/>
      <bottom style="thin">
        <color auto="1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9"/>
      </right>
      <top style="hair">
        <color indexed="9"/>
      </top>
      <bottom style="hair">
        <color indexed="9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auto="1"/>
      </bottom>
      <diagonal/>
    </border>
    <border>
      <left/>
      <right style="hair">
        <color indexed="9"/>
      </right>
      <top style="hair">
        <color indexed="9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indexed="22"/>
      </left>
      <right style="hair">
        <color auto="1"/>
      </right>
      <top style="thin">
        <color indexed="22"/>
      </top>
      <bottom style="thin">
        <color indexed="22"/>
      </bottom>
      <diagonal/>
    </border>
    <border>
      <left/>
      <right style="thin">
        <color auto="1"/>
      </right>
      <top style="thin">
        <color indexed="22"/>
      </top>
      <bottom style="thin">
        <color indexed="22"/>
      </bottom>
      <diagonal/>
    </border>
    <border>
      <left style="thin">
        <color auto="1"/>
      </left>
      <right style="thin">
        <color indexed="22"/>
      </right>
      <top style="thin">
        <color indexed="22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auto="1"/>
      </bottom>
      <diagonal/>
    </border>
    <border>
      <left/>
      <right style="thin">
        <color indexed="22"/>
      </right>
      <top style="thin">
        <color indexed="22"/>
      </top>
      <bottom style="thin">
        <color auto="1"/>
      </bottom>
      <diagonal/>
    </border>
    <border>
      <left style="thin">
        <color indexed="22"/>
      </left>
      <right style="hair">
        <color auto="1"/>
      </right>
      <top style="thin">
        <color indexed="22"/>
      </top>
      <bottom style="thin">
        <color auto="1"/>
      </bottom>
      <diagonal/>
    </border>
    <border>
      <left/>
      <right style="thin">
        <color auto="1"/>
      </right>
      <top style="thin">
        <color indexed="22"/>
      </top>
      <bottom style="thin">
        <color auto="1"/>
      </bottom>
      <diagonal/>
    </border>
    <border>
      <left style="hair">
        <color indexed="9"/>
      </left>
      <right style="thin">
        <color indexed="9"/>
      </right>
      <top style="thin">
        <color auto="1"/>
      </top>
      <bottom style="hair">
        <color indexed="9"/>
      </bottom>
      <diagonal/>
    </border>
    <border>
      <left style="thin">
        <color indexed="9"/>
      </left>
      <right/>
      <top style="thin">
        <color auto="1"/>
      </top>
      <bottom style="hair">
        <color indexed="9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hair">
        <color indexed="9"/>
      </left>
      <right style="hair">
        <color indexed="9"/>
      </right>
      <top style="hair">
        <color indexed="9"/>
      </top>
      <bottom/>
      <diagonal/>
    </border>
    <border>
      <left style="hair">
        <color indexed="9"/>
      </left>
      <right style="hair">
        <color indexed="9"/>
      </right>
      <top style="hair">
        <color indexed="9"/>
      </top>
      <bottom style="hair">
        <color indexed="9"/>
      </bottom>
      <diagonal/>
    </border>
    <border>
      <left style="hair">
        <color indexed="64"/>
      </left>
      <right style="hair">
        <color indexed="64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indexed="9"/>
      </left>
      <right style="hair">
        <color indexed="9"/>
      </right>
      <top style="hair">
        <color indexed="9"/>
      </top>
      <bottom/>
      <diagonal/>
    </border>
    <border>
      <left style="hair">
        <color indexed="9"/>
      </left>
      <right style="hair">
        <color indexed="9"/>
      </right>
      <top style="hair">
        <color indexed="9"/>
      </top>
      <bottom style="hair">
        <color indexed="9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9"/>
      </right>
      <top style="hair">
        <color indexed="9"/>
      </top>
      <bottom/>
      <diagonal/>
    </border>
    <border>
      <left/>
      <right style="hair">
        <color indexed="9"/>
      </right>
      <top style="hair">
        <color indexed="9"/>
      </top>
      <bottom style="hair">
        <color indexed="9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auto="1"/>
      </bottom>
      <diagonal/>
    </border>
    <border>
      <left/>
      <right style="hair">
        <color indexed="9"/>
      </right>
      <top style="hair">
        <color indexed="9"/>
      </top>
      <bottom style="thin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indexed="9"/>
      </left>
      <right style="hair">
        <color indexed="9"/>
      </right>
      <top/>
      <bottom style="hair">
        <color indexed="9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 style="double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indexed="9"/>
      </left>
      <right style="hair">
        <color indexed="9"/>
      </right>
      <top style="hair">
        <color indexed="9"/>
      </top>
      <bottom/>
      <diagonal/>
    </border>
    <border>
      <left style="hair">
        <color indexed="9"/>
      </left>
      <right style="hair">
        <color indexed="9"/>
      </right>
      <top style="hair">
        <color indexed="9"/>
      </top>
      <bottom style="hair">
        <color indexed="9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9"/>
      </right>
      <top style="hair">
        <color indexed="9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9"/>
      </right>
      <top style="hair">
        <color indexed="9"/>
      </top>
      <bottom style="hair">
        <color indexed="9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auto="1"/>
      </bottom>
      <diagonal/>
    </border>
    <border>
      <left/>
      <right style="hair">
        <color indexed="9"/>
      </right>
      <top style="hair">
        <color indexed="9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hair">
        <color auto="1"/>
      </right>
      <top style="thin">
        <color auto="1"/>
      </top>
      <bottom style="thin">
        <color indexed="22"/>
      </bottom>
      <diagonal/>
    </border>
    <border>
      <left/>
      <right style="thin">
        <color auto="1"/>
      </right>
      <top/>
      <bottom style="thin">
        <color indexed="22"/>
      </bottom>
      <diagonal/>
    </border>
    <border>
      <left style="thin">
        <color indexed="22"/>
      </left>
      <right style="hair">
        <color auto="1"/>
      </right>
      <top style="thin">
        <color indexed="22"/>
      </top>
      <bottom style="thin">
        <color indexed="22"/>
      </bottom>
      <diagonal/>
    </border>
    <border>
      <left/>
      <right style="thin">
        <color auto="1"/>
      </right>
      <top style="thin">
        <color indexed="22"/>
      </top>
      <bottom style="thin">
        <color indexed="22"/>
      </bottom>
      <diagonal/>
    </border>
    <border>
      <left style="thin">
        <color auto="1"/>
      </left>
      <right style="thin">
        <color indexed="22"/>
      </right>
      <top style="thin">
        <color indexed="22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auto="1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22"/>
      </right>
      <top style="thin">
        <color indexed="22"/>
      </top>
      <bottom style="thin">
        <color auto="1"/>
      </bottom>
      <diagonal/>
    </border>
    <border>
      <left style="thin">
        <color indexed="22"/>
      </left>
      <right style="hair">
        <color auto="1"/>
      </right>
      <top style="thin">
        <color indexed="22"/>
      </top>
      <bottom style="thin">
        <color auto="1"/>
      </bottom>
      <diagonal/>
    </border>
    <border>
      <left/>
      <right style="thin">
        <color auto="1"/>
      </right>
      <top style="thin">
        <color indexed="22"/>
      </top>
      <bottom style="thin">
        <color auto="1"/>
      </bottom>
      <diagonal/>
    </border>
    <border>
      <left style="hair">
        <color indexed="9"/>
      </left>
      <right style="thin">
        <color indexed="9"/>
      </right>
      <top style="thin">
        <color auto="1"/>
      </top>
      <bottom style="hair">
        <color indexed="9"/>
      </bottom>
      <diagonal/>
    </border>
    <border>
      <left style="thin">
        <color indexed="9"/>
      </left>
      <right/>
      <top style="thin">
        <color auto="1"/>
      </top>
      <bottom style="hair">
        <color indexed="9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hair">
        <color indexed="9"/>
      </left>
      <right style="hair">
        <color indexed="9"/>
      </right>
      <top style="hair">
        <color indexed="9"/>
      </top>
      <bottom/>
      <diagonal/>
    </border>
    <border>
      <left style="hair">
        <color indexed="9"/>
      </left>
      <right style="hair">
        <color indexed="9"/>
      </right>
      <top style="hair">
        <color indexed="9"/>
      </top>
      <bottom style="hair">
        <color indexed="9"/>
      </bottom>
      <diagonal/>
    </border>
    <border>
      <left style="hair">
        <color indexed="9"/>
      </left>
      <right/>
      <top/>
      <bottom style="thin">
        <color auto="1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auto="1"/>
      </bottom>
      <diagonal/>
    </border>
    <border>
      <left style="hair">
        <color indexed="9"/>
      </left>
      <right style="hair">
        <color indexed="9"/>
      </right>
      <top/>
      <bottom style="hair">
        <color indexed="9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indexed="9"/>
      </left>
      <right style="hair">
        <color indexed="9"/>
      </right>
      <top style="hair">
        <color indexed="9"/>
      </top>
      <bottom/>
      <diagonal/>
    </border>
    <border>
      <left style="hair">
        <color indexed="9"/>
      </left>
      <right style="hair">
        <color indexed="9"/>
      </right>
      <top style="hair">
        <color indexed="9"/>
      </top>
      <bottom style="hair">
        <color indexed="9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indexed="9"/>
      </right>
      <top style="hair">
        <color indexed="9"/>
      </top>
      <bottom/>
      <diagonal/>
    </border>
    <border>
      <left/>
      <right style="hair">
        <color indexed="9"/>
      </right>
      <top style="hair">
        <color indexed="9"/>
      </top>
      <bottom style="hair">
        <color indexed="9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hair">
        <color auto="1"/>
      </right>
      <top style="thin">
        <color auto="1"/>
      </top>
      <bottom style="thin">
        <color indexed="22"/>
      </bottom>
      <diagonal/>
    </border>
    <border>
      <left/>
      <right style="thin">
        <color auto="1"/>
      </right>
      <top/>
      <bottom style="thin">
        <color indexed="22"/>
      </bottom>
      <diagonal/>
    </border>
    <border>
      <left style="thin">
        <color indexed="22"/>
      </left>
      <right style="hair">
        <color auto="1"/>
      </right>
      <top style="thin">
        <color indexed="22"/>
      </top>
      <bottom style="thin">
        <color indexed="22"/>
      </bottom>
      <diagonal/>
    </border>
    <border>
      <left/>
      <right style="thin">
        <color auto="1"/>
      </right>
      <top style="thin">
        <color indexed="22"/>
      </top>
      <bottom style="thin">
        <color indexed="22"/>
      </bottom>
      <diagonal/>
    </border>
    <border>
      <left style="thin">
        <color auto="1"/>
      </left>
      <right style="thin">
        <color indexed="22"/>
      </right>
      <top style="thin">
        <color indexed="22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auto="1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22"/>
      </right>
      <top style="thin">
        <color indexed="22"/>
      </top>
      <bottom style="thin">
        <color auto="1"/>
      </bottom>
      <diagonal/>
    </border>
    <border>
      <left style="thin">
        <color indexed="22"/>
      </left>
      <right style="hair">
        <color auto="1"/>
      </right>
      <top style="thin">
        <color indexed="22"/>
      </top>
      <bottom style="thin">
        <color auto="1"/>
      </bottom>
      <diagonal/>
    </border>
    <border>
      <left/>
      <right style="thin">
        <color auto="1"/>
      </right>
      <top style="thin">
        <color indexed="22"/>
      </top>
      <bottom style="thin">
        <color auto="1"/>
      </bottom>
      <diagonal/>
    </border>
    <border>
      <left style="hair">
        <color indexed="9"/>
      </left>
      <right style="thin">
        <color indexed="9"/>
      </right>
      <top style="thin">
        <color auto="1"/>
      </top>
      <bottom style="hair">
        <color indexed="9"/>
      </bottom>
      <diagonal/>
    </border>
    <border>
      <left style="thin">
        <color indexed="9"/>
      </left>
      <right/>
      <top style="thin">
        <color auto="1"/>
      </top>
      <bottom style="hair">
        <color indexed="9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hair">
        <color indexed="9"/>
      </left>
      <right style="hair">
        <color indexed="9"/>
      </right>
      <top style="hair">
        <color indexed="9"/>
      </top>
      <bottom/>
      <diagonal/>
    </border>
    <border>
      <left style="hair">
        <color indexed="9"/>
      </left>
      <right style="hair">
        <color indexed="9"/>
      </right>
      <top style="hair">
        <color indexed="9"/>
      </top>
      <bottom style="hair">
        <color indexed="9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indexed="9"/>
      </left>
      <right style="hair">
        <color indexed="9"/>
      </right>
      <top style="hair">
        <color indexed="9"/>
      </top>
      <bottom/>
      <diagonal/>
    </border>
    <border>
      <left style="hair">
        <color indexed="9"/>
      </left>
      <right style="hair">
        <color indexed="9"/>
      </right>
      <top style="hair">
        <color indexed="9"/>
      </top>
      <bottom style="hair">
        <color indexed="9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9"/>
      </right>
      <top style="hair">
        <color indexed="9"/>
      </top>
      <bottom/>
      <diagonal/>
    </border>
    <border>
      <left style="hair">
        <color indexed="9"/>
      </left>
      <right/>
      <top/>
      <bottom style="thin">
        <color auto="1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9"/>
      </right>
      <top style="hair">
        <color indexed="9"/>
      </top>
      <bottom style="hair">
        <color indexed="9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auto="1"/>
      </bottom>
      <diagonal/>
    </border>
    <border>
      <left style="hair">
        <color indexed="9"/>
      </left>
      <right style="hair">
        <color indexed="9"/>
      </right>
      <top/>
      <bottom style="hair">
        <color indexed="9"/>
      </bottom>
      <diagonal/>
    </border>
    <border>
      <left/>
      <right style="hair">
        <color indexed="9"/>
      </right>
      <top style="hair">
        <color indexed="9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22"/>
      </left>
      <right style="hair">
        <color auto="1"/>
      </right>
      <top style="thin">
        <color auto="1"/>
      </top>
      <bottom style="thin">
        <color indexed="22"/>
      </bottom>
      <diagonal/>
    </border>
    <border>
      <left style="thin">
        <color indexed="22"/>
      </left>
      <right style="hair">
        <color auto="1"/>
      </right>
      <top style="thin">
        <color indexed="22"/>
      </top>
      <bottom style="thin">
        <color indexed="22"/>
      </bottom>
      <diagonal/>
    </border>
    <border>
      <left/>
      <right style="thin">
        <color auto="1"/>
      </right>
      <top style="thin">
        <color indexed="22"/>
      </top>
      <bottom style="thin">
        <color indexed="22"/>
      </bottom>
      <diagonal/>
    </border>
    <border>
      <left style="thin">
        <color auto="1"/>
      </left>
      <right style="thin">
        <color indexed="22"/>
      </right>
      <top style="thin">
        <color indexed="22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auto="1"/>
      </bottom>
      <diagonal/>
    </border>
    <border>
      <left/>
      <right style="thin">
        <color indexed="22"/>
      </right>
      <top style="thin">
        <color indexed="22"/>
      </top>
      <bottom style="thin">
        <color auto="1"/>
      </bottom>
      <diagonal/>
    </border>
    <border>
      <left style="thin">
        <color indexed="22"/>
      </left>
      <right style="hair">
        <color auto="1"/>
      </right>
      <top style="thin">
        <color indexed="22"/>
      </top>
      <bottom style="thin">
        <color auto="1"/>
      </bottom>
      <diagonal/>
    </border>
    <border>
      <left/>
      <right style="thin">
        <color auto="1"/>
      </right>
      <top style="thin">
        <color indexed="22"/>
      </top>
      <bottom style="thin">
        <color auto="1"/>
      </bottom>
      <diagonal/>
    </border>
    <border>
      <left style="hair">
        <color indexed="9"/>
      </left>
      <right style="thin">
        <color indexed="9"/>
      </right>
      <top style="thin">
        <color auto="1"/>
      </top>
      <bottom style="hair">
        <color indexed="9"/>
      </bottom>
      <diagonal/>
    </border>
    <border>
      <left style="thin">
        <color indexed="9"/>
      </left>
      <right/>
      <top style="thin">
        <color auto="1"/>
      </top>
      <bottom style="hair">
        <color indexed="9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hair">
        <color indexed="9"/>
      </left>
      <right style="hair">
        <color indexed="9"/>
      </right>
      <top style="hair">
        <color indexed="9"/>
      </top>
      <bottom/>
      <diagonal/>
    </border>
    <border>
      <left style="hair">
        <color indexed="9"/>
      </left>
      <right style="hair">
        <color indexed="9"/>
      </right>
      <top style="hair">
        <color indexed="9"/>
      </top>
      <bottom style="hair">
        <color indexed="9"/>
      </bottom>
      <diagonal/>
    </border>
    <border>
      <left style="hair">
        <color indexed="64"/>
      </left>
      <right style="hair">
        <color indexed="64"/>
      </right>
      <top style="thin">
        <color auto="1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indexed="9"/>
      </left>
      <right style="hair">
        <color indexed="9"/>
      </right>
      <top style="hair">
        <color indexed="9"/>
      </top>
      <bottom/>
      <diagonal/>
    </border>
    <border>
      <left style="hair">
        <color indexed="9"/>
      </left>
      <right style="hair">
        <color indexed="9"/>
      </right>
      <top style="hair">
        <color indexed="9"/>
      </top>
      <bottom style="hair">
        <color indexed="9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9"/>
      </left>
      <right style="hair">
        <color indexed="9"/>
      </right>
      <top style="hair">
        <color indexed="9"/>
      </top>
      <bottom/>
      <diagonal/>
    </border>
    <border>
      <left style="hair">
        <color indexed="9"/>
      </left>
      <right style="hair">
        <color indexed="9"/>
      </right>
      <top style="hair">
        <color indexed="9"/>
      </top>
      <bottom style="hair">
        <color indexed="9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hair">
        <color auto="1"/>
      </right>
      <top style="thin">
        <color auto="1"/>
      </top>
      <bottom style="thin">
        <color indexed="22"/>
      </bottom>
      <diagonal/>
    </border>
    <border>
      <left/>
      <right style="thin">
        <color auto="1"/>
      </right>
      <top/>
      <bottom style="thin">
        <color indexed="22"/>
      </bottom>
      <diagonal/>
    </border>
    <border>
      <left style="thin">
        <color indexed="22"/>
      </left>
      <right style="hair">
        <color auto="1"/>
      </right>
      <top style="thin">
        <color indexed="22"/>
      </top>
      <bottom style="thin">
        <color indexed="22"/>
      </bottom>
      <diagonal/>
    </border>
    <border>
      <left/>
      <right style="thin">
        <color auto="1"/>
      </right>
      <top style="thin">
        <color indexed="22"/>
      </top>
      <bottom style="thin">
        <color indexed="22"/>
      </bottom>
      <diagonal/>
    </border>
    <border>
      <left style="thin">
        <color auto="1"/>
      </left>
      <right style="thin">
        <color indexed="22"/>
      </right>
      <top style="thin">
        <color indexed="22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auto="1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22"/>
      </right>
      <top style="thin">
        <color indexed="22"/>
      </top>
      <bottom style="thin">
        <color auto="1"/>
      </bottom>
      <diagonal/>
    </border>
    <border>
      <left style="thin">
        <color indexed="22"/>
      </left>
      <right style="hair">
        <color auto="1"/>
      </right>
      <top style="thin">
        <color indexed="22"/>
      </top>
      <bottom style="thin">
        <color auto="1"/>
      </bottom>
      <diagonal/>
    </border>
    <border>
      <left/>
      <right style="thin">
        <color auto="1"/>
      </right>
      <top style="thin">
        <color indexed="22"/>
      </top>
      <bottom style="thin">
        <color auto="1"/>
      </bottom>
      <diagonal/>
    </border>
    <border>
      <left style="hair">
        <color indexed="9"/>
      </left>
      <right style="thin">
        <color indexed="9"/>
      </right>
      <top style="thin">
        <color auto="1"/>
      </top>
      <bottom style="hair">
        <color indexed="9"/>
      </bottom>
      <diagonal/>
    </border>
    <border>
      <left style="thin">
        <color indexed="9"/>
      </left>
      <right/>
      <top style="thin">
        <color auto="1"/>
      </top>
      <bottom style="hair">
        <color indexed="9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hair">
        <color indexed="9"/>
      </left>
      <right style="hair">
        <color indexed="9"/>
      </right>
      <top style="hair">
        <color indexed="9"/>
      </top>
      <bottom/>
      <diagonal/>
    </border>
    <border>
      <left style="hair">
        <color indexed="9"/>
      </left>
      <right style="hair">
        <color indexed="9"/>
      </right>
      <top style="hair">
        <color indexed="9"/>
      </top>
      <bottom style="hair">
        <color indexed="9"/>
      </bottom>
      <diagonal/>
    </border>
    <border>
      <left/>
      <right style="hair">
        <color indexed="9"/>
      </right>
      <top style="hair">
        <color indexed="9"/>
      </top>
      <bottom/>
      <diagonal/>
    </border>
    <border>
      <left style="hair">
        <color indexed="9"/>
      </left>
      <right/>
      <top/>
      <bottom style="thin">
        <color auto="1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9"/>
      </right>
      <top style="hair">
        <color indexed="9"/>
      </top>
      <bottom style="hair">
        <color indexed="9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auto="1"/>
      </bottom>
      <diagonal/>
    </border>
    <border>
      <left style="hair">
        <color indexed="9"/>
      </left>
      <right style="hair">
        <color indexed="9"/>
      </right>
      <top/>
      <bottom style="hair">
        <color indexed="9"/>
      </bottom>
      <diagonal/>
    </border>
    <border>
      <left/>
      <right style="hair">
        <color indexed="9"/>
      </right>
      <top style="hair">
        <color indexed="9"/>
      </top>
      <bottom style="thin">
        <color auto="1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indexed="22"/>
      </left>
      <right style="hair">
        <color auto="1"/>
      </right>
      <top style="thin">
        <color auto="1"/>
      </top>
      <bottom style="thin">
        <color indexed="22"/>
      </bottom>
      <diagonal/>
    </border>
    <border>
      <left/>
      <right style="thin">
        <color auto="1"/>
      </right>
      <top/>
      <bottom style="thin">
        <color indexed="22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22"/>
      </left>
      <right style="hair">
        <color auto="1"/>
      </right>
      <top style="thin">
        <color indexed="22"/>
      </top>
      <bottom style="thin">
        <color indexed="22"/>
      </bottom>
      <diagonal/>
    </border>
    <border>
      <left/>
      <right style="thin">
        <color auto="1"/>
      </right>
      <top style="thin">
        <color indexed="22"/>
      </top>
      <bottom style="thin">
        <color indexed="22"/>
      </bottom>
      <diagonal/>
    </border>
    <border>
      <left style="thin">
        <color auto="1"/>
      </left>
      <right style="thin">
        <color indexed="22"/>
      </right>
      <top style="thin">
        <color indexed="22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auto="1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22"/>
      </right>
      <top style="thin">
        <color indexed="22"/>
      </top>
      <bottom style="thin">
        <color auto="1"/>
      </bottom>
      <diagonal/>
    </border>
    <border>
      <left style="thin">
        <color indexed="22"/>
      </left>
      <right style="hair">
        <color auto="1"/>
      </right>
      <top style="thin">
        <color indexed="22"/>
      </top>
      <bottom style="thin">
        <color auto="1"/>
      </bottom>
      <diagonal/>
    </border>
    <border>
      <left/>
      <right style="thin">
        <color auto="1"/>
      </right>
      <top style="thin">
        <color indexed="22"/>
      </top>
      <bottom style="thin">
        <color auto="1"/>
      </bottom>
      <diagonal/>
    </border>
    <border>
      <left style="hair">
        <color indexed="9"/>
      </left>
      <right style="thin">
        <color indexed="9"/>
      </right>
      <top style="thin">
        <color auto="1"/>
      </top>
      <bottom style="hair">
        <color indexed="9"/>
      </bottom>
      <diagonal/>
    </border>
    <border>
      <left style="thin">
        <color indexed="9"/>
      </left>
      <right/>
      <top style="thin">
        <color auto="1"/>
      </top>
      <bottom style="hair">
        <color indexed="9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9"/>
      </left>
      <right style="hair">
        <color indexed="9"/>
      </right>
      <top/>
      <bottom style="hair">
        <color indexed="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auto="1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9"/>
      </right>
      <top style="hair">
        <color indexed="9"/>
      </top>
      <bottom/>
      <diagonal/>
    </border>
    <border>
      <left style="hair">
        <color indexed="9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9"/>
      </right>
      <top style="hair">
        <color indexed="9"/>
      </top>
      <bottom style="hair">
        <color indexed="9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9"/>
      </left>
      <right style="hair">
        <color indexed="9"/>
      </right>
      <top style="hair">
        <color indexed="9"/>
      </top>
      <bottom style="hair">
        <color indexed="9"/>
      </bottom>
      <diagonal/>
    </border>
    <border>
      <left style="hair">
        <color indexed="9"/>
      </left>
      <right style="hair">
        <color indexed="9"/>
      </right>
      <top/>
      <bottom style="hair">
        <color indexed="9"/>
      </bottom>
      <diagonal/>
    </border>
    <border>
      <left/>
      <right style="hair">
        <color indexed="9"/>
      </right>
      <top style="hair">
        <color indexed="9"/>
      </top>
      <bottom style="thin">
        <color auto="1"/>
      </bottom>
      <diagonal/>
    </border>
    <border>
      <left/>
      <right style="hair">
        <color indexed="9"/>
      </right>
      <top style="hair">
        <color indexed="9"/>
      </top>
      <bottom style="hair">
        <color indexed="9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</borders>
  <cellStyleXfs count="4">
    <xf numFmtId="0" fontId="0" fillId="0" borderId="0"/>
    <xf numFmtId="0" fontId="4" fillId="0" borderId="0"/>
    <xf numFmtId="0" fontId="7" fillId="2" borderId="1" applyNumberFormat="0" applyFont="0" applyAlignment="0" applyProtection="0"/>
    <xf numFmtId="0" fontId="10" fillId="0" borderId="0"/>
  </cellStyleXfs>
  <cellXfs count="1802">
    <xf numFmtId="0" fontId="0" fillId="0" borderId="0" xfId="0"/>
    <xf numFmtId="1" fontId="1" fillId="3" borderId="0" xfId="0" applyNumberFormat="1" applyFont="1" applyFill="1"/>
    <xf numFmtId="1" fontId="2" fillId="3" borderId="0" xfId="0" applyNumberFormat="1" applyFont="1" applyFill="1"/>
    <xf numFmtId="1" fontId="2" fillId="3" borderId="0" xfId="0" applyNumberFormat="1" applyFont="1" applyFill="1" applyProtection="1">
      <protection locked="0"/>
    </xf>
    <xf numFmtId="1" fontId="2" fillId="4" borderId="0" xfId="0" applyNumberFormat="1" applyFont="1" applyFill="1" applyProtection="1">
      <protection locked="0"/>
    </xf>
    <xf numFmtId="1" fontId="2" fillId="5" borderId="0" xfId="0" applyNumberFormat="1" applyFont="1" applyFill="1" applyProtection="1">
      <protection locked="0"/>
    </xf>
    <xf numFmtId="1" fontId="2" fillId="6" borderId="0" xfId="0" applyNumberFormat="1" applyFont="1" applyFill="1" applyProtection="1">
      <protection locked="0"/>
    </xf>
    <xf numFmtId="1" fontId="3" fillId="3" borderId="0" xfId="0" applyNumberFormat="1" applyFont="1" applyFill="1"/>
    <xf numFmtId="1" fontId="3" fillId="3" borderId="0" xfId="1" applyNumberFormat="1" applyFont="1" applyFill="1" applyAlignment="1">
      <alignment vertical="center" wrapText="1"/>
    </xf>
    <xf numFmtId="1" fontId="5" fillId="3" borderId="0" xfId="1" applyNumberFormat="1" applyFont="1" applyFill="1" applyProtection="1">
      <protection hidden="1"/>
    </xf>
    <xf numFmtId="1" fontId="6" fillId="0" borderId="0" xfId="1" applyNumberFormat="1" applyFont="1"/>
    <xf numFmtId="1" fontId="2" fillId="4" borderId="0" xfId="0" applyNumberFormat="1" applyFont="1" applyFill="1"/>
    <xf numFmtId="1" fontId="5" fillId="3" borderId="3" xfId="0" applyNumberFormat="1" applyFont="1" applyFill="1" applyBorder="1" applyAlignment="1">
      <alignment horizontal="center" vertical="center" wrapText="1"/>
    </xf>
    <xf numFmtId="1" fontId="5" fillId="3" borderId="15" xfId="0" applyNumberFormat="1" applyFont="1" applyFill="1" applyBorder="1" applyAlignment="1">
      <alignment horizontal="center" vertical="center" wrapText="1"/>
    </xf>
    <xf numFmtId="1" fontId="5" fillId="3" borderId="6" xfId="0" applyNumberFormat="1" applyFont="1" applyFill="1" applyBorder="1" applyAlignment="1">
      <alignment horizontal="center" vertical="center" wrapText="1"/>
    </xf>
    <xf numFmtId="1" fontId="5" fillId="3" borderId="16" xfId="0" applyNumberFormat="1" applyFont="1" applyFill="1" applyBorder="1" applyAlignment="1">
      <alignment horizontal="center" vertical="center" wrapText="1"/>
    </xf>
    <xf numFmtId="1" fontId="5" fillId="3" borderId="2" xfId="0" applyNumberFormat="1" applyFont="1" applyFill="1" applyBorder="1" applyAlignment="1">
      <alignment horizontal="center" vertical="center"/>
    </xf>
    <xf numFmtId="1" fontId="5" fillId="3" borderId="3" xfId="0" applyNumberFormat="1" applyFont="1" applyFill="1" applyBorder="1" applyAlignment="1">
      <alignment horizontal="center" vertical="center"/>
    </xf>
    <xf numFmtId="2" fontId="5" fillId="3" borderId="4" xfId="0" applyNumberFormat="1" applyFont="1" applyFill="1" applyBorder="1" applyAlignment="1">
      <alignment horizontal="center" vertical="center"/>
    </xf>
    <xf numFmtId="2" fontId="5" fillId="3" borderId="15" xfId="0" applyNumberFormat="1" applyFont="1" applyFill="1" applyBorder="1" applyAlignment="1">
      <alignment horizontal="center" vertical="center"/>
    </xf>
    <xf numFmtId="2" fontId="5" fillId="3" borderId="6" xfId="0" applyNumberFormat="1" applyFont="1" applyFill="1" applyBorder="1" applyAlignment="1">
      <alignment horizontal="center" vertical="center"/>
    </xf>
    <xf numFmtId="2" fontId="5" fillId="3" borderId="3" xfId="0" applyNumberFormat="1" applyFont="1" applyFill="1" applyBorder="1" applyAlignment="1">
      <alignment horizontal="center" vertical="center"/>
    </xf>
    <xf numFmtId="2" fontId="5" fillId="3" borderId="16" xfId="0" applyNumberFormat="1" applyFont="1" applyFill="1" applyBorder="1" applyAlignment="1">
      <alignment horizontal="center" vertical="center"/>
    </xf>
    <xf numFmtId="1" fontId="5" fillId="3" borderId="17" xfId="0" applyNumberFormat="1" applyFont="1" applyFill="1" applyBorder="1" applyAlignment="1">
      <alignment horizontal="center" vertical="center"/>
    </xf>
    <xf numFmtId="1" fontId="5" fillId="2" borderId="18" xfId="2" applyNumberFormat="1" applyFont="1" applyBorder="1" applyAlignment="1" applyProtection="1">
      <alignment horizontal="center" vertical="center"/>
      <protection locked="0"/>
    </xf>
    <xf numFmtId="2" fontId="5" fillId="3" borderId="19" xfId="0" applyNumberFormat="1" applyFont="1" applyFill="1" applyBorder="1" applyAlignment="1">
      <alignment horizontal="center" vertical="center"/>
    </xf>
    <xf numFmtId="2" fontId="5" fillId="3" borderId="20" xfId="0" applyNumberFormat="1" applyFont="1" applyFill="1" applyBorder="1" applyAlignment="1">
      <alignment horizontal="center" vertical="center"/>
    </xf>
    <xf numFmtId="2" fontId="1" fillId="2" borderId="21" xfId="2" applyNumberFormat="1" applyFont="1" applyBorder="1" applyAlignment="1" applyProtection="1">
      <alignment horizontal="center" vertical="center"/>
      <protection locked="0"/>
    </xf>
    <xf numFmtId="1" fontId="5" fillId="3" borderId="22" xfId="0" applyNumberFormat="1" applyFont="1" applyFill="1" applyBorder="1" applyAlignment="1">
      <alignment horizontal="center" vertical="center"/>
    </xf>
    <xf numFmtId="1" fontId="5" fillId="2" borderId="1" xfId="2" applyNumberFormat="1" applyFont="1" applyAlignment="1" applyProtection="1">
      <alignment horizontal="center" vertical="center"/>
      <protection locked="0"/>
    </xf>
    <xf numFmtId="2" fontId="5" fillId="2" borderId="1" xfId="2" applyNumberFormat="1" applyFont="1" applyAlignment="1" applyProtection="1">
      <alignment horizontal="center" vertical="center"/>
      <protection locked="0"/>
    </xf>
    <xf numFmtId="2" fontId="5" fillId="3" borderId="23" xfId="0" applyNumberFormat="1" applyFont="1" applyFill="1" applyBorder="1" applyAlignment="1">
      <alignment horizontal="center" vertical="center"/>
    </xf>
    <xf numFmtId="2" fontId="5" fillId="2" borderId="24" xfId="2" applyNumberFormat="1" applyFont="1" applyBorder="1" applyAlignment="1" applyProtection="1">
      <alignment horizontal="center" vertical="center"/>
      <protection locked="0"/>
    </xf>
    <xf numFmtId="2" fontId="5" fillId="3" borderId="25" xfId="0" applyNumberFormat="1" applyFont="1" applyFill="1" applyBorder="1" applyAlignment="1">
      <alignment horizontal="center" vertical="center"/>
    </xf>
    <xf numFmtId="2" fontId="1" fillId="2" borderId="1" xfId="2" applyNumberFormat="1" applyFont="1" applyAlignment="1" applyProtection="1">
      <alignment horizontal="center" vertical="center"/>
      <protection locked="0"/>
    </xf>
    <xf numFmtId="2" fontId="1" fillId="2" borderId="26" xfId="2" applyNumberFormat="1" applyFont="1" applyBorder="1" applyAlignment="1" applyProtection="1">
      <alignment horizontal="center" vertical="center"/>
      <protection locked="0"/>
    </xf>
    <xf numFmtId="1" fontId="5" fillId="3" borderId="27" xfId="0" applyNumberFormat="1" applyFont="1" applyFill="1" applyBorder="1" applyAlignment="1">
      <alignment horizontal="center" vertical="center"/>
    </xf>
    <xf numFmtId="1" fontId="5" fillId="3" borderId="28" xfId="1" applyNumberFormat="1" applyFont="1" applyFill="1" applyBorder="1" applyAlignment="1">
      <alignment horizontal="center" vertical="center"/>
    </xf>
    <xf numFmtId="2" fontId="5" fillId="2" borderId="29" xfId="2" applyNumberFormat="1" applyFont="1" applyBorder="1" applyAlignment="1" applyProtection="1">
      <alignment horizontal="center" vertical="center"/>
      <protection locked="0"/>
    </xf>
    <xf numFmtId="2" fontId="5" fillId="2" borderId="30" xfId="2" applyNumberFormat="1" applyFont="1" applyBorder="1" applyAlignment="1" applyProtection="1">
      <alignment horizontal="center" vertical="center"/>
      <protection locked="0"/>
    </xf>
    <xf numFmtId="2" fontId="5" fillId="3" borderId="31" xfId="0" applyNumberFormat="1" applyFont="1" applyFill="1" applyBorder="1" applyAlignment="1">
      <alignment horizontal="center" vertical="center"/>
    </xf>
    <xf numFmtId="2" fontId="5" fillId="3" borderId="32" xfId="0" applyNumberFormat="1" applyFont="1" applyFill="1" applyBorder="1" applyAlignment="1">
      <alignment horizontal="center" vertical="center"/>
    </xf>
    <xf numFmtId="1" fontId="6" fillId="0" borderId="0" xfId="1" applyNumberFormat="1" applyFont="1" applyAlignment="1">
      <alignment horizontal="center"/>
    </xf>
    <xf numFmtId="1" fontId="5" fillId="0" borderId="33" xfId="1" applyNumberFormat="1" applyFont="1" applyBorder="1" applyProtection="1">
      <protection hidden="1"/>
    </xf>
    <xf numFmtId="1" fontId="6" fillId="0" borderId="34" xfId="1" applyNumberFormat="1" applyFont="1" applyBorder="1" applyAlignment="1">
      <alignment horizontal="center"/>
    </xf>
    <xf numFmtId="1" fontId="6" fillId="0" borderId="35" xfId="1" applyNumberFormat="1" applyFont="1" applyBorder="1" applyAlignment="1">
      <alignment horizontal="center"/>
    </xf>
    <xf numFmtId="1" fontId="5" fillId="0" borderId="0" xfId="1" applyNumberFormat="1" applyFont="1"/>
    <xf numFmtId="1" fontId="5" fillId="0" borderId="36" xfId="1" applyNumberFormat="1" applyFont="1" applyBorder="1" applyProtection="1">
      <protection hidden="1"/>
    </xf>
    <xf numFmtId="1" fontId="5" fillId="0" borderId="7" xfId="1" applyNumberFormat="1" applyFont="1" applyBorder="1" applyAlignment="1">
      <alignment horizontal="center" vertical="center" wrapText="1"/>
    </xf>
    <xf numFmtId="1" fontId="5" fillId="0" borderId="37" xfId="1" applyNumberFormat="1" applyFont="1" applyBorder="1" applyAlignment="1">
      <alignment horizontal="center" vertical="center" wrapText="1"/>
    </xf>
    <xf numFmtId="1" fontId="5" fillId="0" borderId="38" xfId="1" applyNumberFormat="1" applyFont="1" applyBorder="1" applyAlignment="1">
      <alignment horizontal="center" vertical="center" wrapText="1"/>
    </xf>
    <xf numFmtId="1" fontId="5" fillId="0" borderId="5" xfId="1" applyNumberFormat="1" applyFont="1" applyBorder="1" applyAlignment="1">
      <alignment horizontal="center" vertical="center" wrapText="1"/>
    </xf>
    <xf numFmtId="1" fontId="5" fillId="0" borderId="39" xfId="1" applyNumberFormat="1" applyFont="1" applyBorder="1" applyAlignment="1">
      <alignment horizontal="center" vertical="center" wrapText="1"/>
    </xf>
    <xf numFmtId="1" fontId="5" fillId="0" borderId="33" xfId="1" applyNumberFormat="1" applyFont="1" applyBorder="1" applyAlignment="1">
      <alignment horizontal="center" vertical="center" wrapText="1"/>
    </xf>
    <xf numFmtId="1" fontId="5" fillId="0" borderId="40" xfId="1" applyNumberFormat="1" applyFont="1" applyBorder="1" applyProtection="1">
      <protection hidden="1"/>
    </xf>
    <xf numFmtId="1" fontId="5" fillId="0" borderId="41" xfId="1" applyNumberFormat="1" applyFont="1" applyBorder="1"/>
    <xf numFmtId="1" fontId="5" fillId="0" borderId="42" xfId="1" applyNumberFormat="1" applyFont="1" applyBorder="1"/>
    <xf numFmtId="1" fontId="8" fillId="0" borderId="33" xfId="1" applyNumberFormat="1" applyFont="1" applyBorder="1"/>
    <xf numFmtId="1" fontId="5" fillId="0" borderId="43" xfId="1" applyNumberFormat="1" applyFont="1" applyBorder="1"/>
    <xf numFmtId="1" fontId="5" fillId="0" borderId="22" xfId="1" applyNumberFormat="1" applyFont="1" applyBorder="1"/>
    <xf numFmtId="1" fontId="5" fillId="0" borderId="33" xfId="1" applyNumberFormat="1" applyFont="1" applyBorder="1"/>
    <xf numFmtId="1" fontId="5" fillId="0" borderId="11" xfId="1" applyNumberFormat="1" applyFont="1" applyBorder="1"/>
    <xf numFmtId="1" fontId="5" fillId="0" borderId="28" xfId="1" applyNumberFormat="1" applyFont="1" applyBorder="1"/>
    <xf numFmtId="1" fontId="6" fillId="0" borderId="33" xfId="1" applyNumberFormat="1" applyFont="1" applyBorder="1"/>
    <xf numFmtId="1" fontId="5" fillId="0" borderId="40" xfId="1" applyNumberFormat="1" applyFont="1" applyBorder="1"/>
    <xf numFmtId="1" fontId="5" fillId="0" borderId="44" xfId="1" applyNumberFormat="1" applyFont="1" applyBorder="1"/>
    <xf numFmtId="1" fontId="5" fillId="0" borderId="45" xfId="1" applyNumberFormat="1" applyFont="1" applyBorder="1"/>
    <xf numFmtId="1" fontId="5" fillId="0" borderId="0" xfId="1" applyNumberFormat="1" applyFont="1" applyBorder="1"/>
    <xf numFmtId="1" fontId="5" fillId="0" borderId="2" xfId="1" applyNumberFormat="1" applyFont="1" applyBorder="1" applyAlignment="1">
      <alignment horizontal="center" vertical="center" wrapText="1"/>
    </xf>
    <xf numFmtId="1" fontId="5" fillId="0" borderId="47" xfId="1" applyNumberFormat="1" applyFont="1" applyBorder="1" applyAlignment="1">
      <alignment horizontal="center" vertical="center" wrapText="1"/>
    </xf>
    <xf numFmtId="1" fontId="5" fillId="0" borderId="6" xfId="1" applyNumberFormat="1" applyFont="1" applyBorder="1" applyAlignment="1">
      <alignment horizontal="center" vertical="center" wrapText="1"/>
    </xf>
    <xf numFmtId="1" fontId="5" fillId="0" borderId="51" xfId="1" applyNumberFormat="1" applyFont="1" applyBorder="1"/>
    <xf numFmtId="1" fontId="5" fillId="4" borderId="0" xfId="0" applyNumberFormat="1" applyFont="1" applyFill="1" applyAlignment="1">
      <alignment vertical="top"/>
    </xf>
    <xf numFmtId="1" fontId="2" fillId="5" borderId="0" xfId="0" applyNumberFormat="1" applyFont="1" applyFill="1" applyProtection="1"/>
    <xf numFmtId="1" fontId="2" fillId="6" borderId="0" xfId="0" applyNumberFormat="1" applyFont="1" applyFill="1" applyProtection="1"/>
    <xf numFmtId="1" fontId="5" fillId="0" borderId="53" xfId="1" applyNumberFormat="1" applyFont="1" applyBorder="1"/>
    <xf numFmtId="1" fontId="5" fillId="7" borderId="28" xfId="1" applyNumberFormat="1" applyFont="1" applyFill="1" applyBorder="1" applyAlignment="1" applyProtection="1">
      <alignment horizontal="center"/>
      <protection locked="0"/>
    </xf>
    <xf numFmtId="1" fontId="5" fillId="7" borderId="55" xfId="1" applyNumberFormat="1" applyFont="1" applyFill="1" applyBorder="1" applyAlignment="1" applyProtection="1">
      <alignment horizontal="center"/>
      <protection locked="0"/>
    </xf>
    <xf numFmtId="1" fontId="5" fillId="7" borderId="54" xfId="1" applyNumberFormat="1" applyFont="1" applyFill="1" applyBorder="1" applyAlignment="1" applyProtection="1">
      <alignment horizontal="center"/>
      <protection locked="0"/>
    </xf>
    <xf numFmtId="1" fontId="5" fillId="0" borderId="56" xfId="1" applyNumberFormat="1" applyFont="1" applyBorder="1" applyAlignment="1">
      <alignment horizontal="left"/>
    </xf>
    <xf numFmtId="1" fontId="5" fillId="0" borderId="53" xfId="1" applyNumberFormat="1" applyFont="1" applyBorder="1" applyAlignment="1">
      <alignment horizontal="left"/>
    </xf>
    <xf numFmtId="1" fontId="5" fillId="0" borderId="57" xfId="1" applyNumberFormat="1" applyFont="1" applyBorder="1"/>
    <xf numFmtId="1" fontId="6" fillId="0" borderId="40" xfId="1" applyNumberFormat="1" applyFont="1" applyBorder="1" applyProtection="1">
      <protection hidden="1"/>
    </xf>
    <xf numFmtId="1" fontId="5" fillId="0" borderId="0" xfId="1" applyNumberFormat="1" applyFont="1" applyProtection="1">
      <protection hidden="1"/>
    </xf>
    <xf numFmtId="1" fontId="5" fillId="0" borderId="34" xfId="1" applyNumberFormat="1" applyFont="1" applyBorder="1" applyProtection="1">
      <protection hidden="1"/>
    </xf>
    <xf numFmtId="1" fontId="2" fillId="3" borderId="40" xfId="0" applyNumberFormat="1" applyFont="1" applyFill="1" applyBorder="1"/>
    <xf numFmtId="1" fontId="5" fillId="0" borderId="56" xfId="1" applyNumberFormat="1" applyFont="1" applyBorder="1"/>
    <xf numFmtId="1" fontId="5" fillId="7" borderId="27" xfId="1" applyNumberFormat="1" applyFont="1" applyFill="1" applyBorder="1" applyAlignment="1" applyProtection="1">
      <alignment horizontal="center"/>
      <protection locked="0"/>
    </xf>
    <xf numFmtId="1" fontId="6" fillId="0" borderId="34" xfId="1" applyNumberFormat="1" applyFont="1" applyBorder="1" applyProtection="1">
      <protection hidden="1"/>
    </xf>
    <xf numFmtId="1" fontId="5" fillId="0" borderId="59" xfId="1" applyNumberFormat="1" applyFont="1" applyBorder="1"/>
    <xf numFmtId="1" fontId="5" fillId="0" borderId="17" xfId="1" applyNumberFormat="1" applyFont="1" applyBorder="1" applyAlignment="1">
      <alignment horizontal="right"/>
    </xf>
    <xf numFmtId="1" fontId="5" fillId="0" borderId="28" xfId="1" applyNumberFormat="1" applyFont="1" applyBorder="1" applyAlignment="1">
      <alignment horizontal="right"/>
    </xf>
    <xf numFmtId="1" fontId="5" fillId="7" borderId="28" xfId="1" applyNumberFormat="1" applyFont="1" applyFill="1" applyBorder="1" applyProtection="1">
      <protection locked="0"/>
    </xf>
    <xf numFmtId="1" fontId="5" fillId="0" borderId="0" xfId="1" applyNumberFormat="1" applyFont="1" applyBorder="1" applyAlignment="1">
      <alignment horizontal="right"/>
    </xf>
    <xf numFmtId="1" fontId="5" fillId="0" borderId="0" xfId="1" applyNumberFormat="1" applyFont="1" applyFill="1" applyBorder="1" applyProtection="1">
      <protection locked="0"/>
    </xf>
    <xf numFmtId="1" fontId="5" fillId="0" borderId="44" xfId="1" applyNumberFormat="1" applyFont="1" applyBorder="1" applyProtection="1">
      <protection hidden="1"/>
    </xf>
    <xf numFmtId="1" fontId="5" fillId="0" borderId="2" xfId="0" applyNumberFormat="1" applyFont="1" applyBorder="1" applyAlignment="1">
      <alignment horizontal="center" vertical="center" wrapText="1"/>
    </xf>
    <xf numFmtId="1" fontId="5" fillId="0" borderId="60" xfId="0" applyNumberFormat="1" applyFont="1" applyBorder="1" applyAlignment="1">
      <alignment horizontal="center" vertical="center" wrapText="1"/>
    </xf>
    <xf numFmtId="1" fontId="5" fillId="0" borderId="61" xfId="0" applyNumberFormat="1" applyFont="1" applyBorder="1" applyAlignment="1">
      <alignment horizontal="center" vertical="center" wrapText="1"/>
    </xf>
    <xf numFmtId="0" fontId="5" fillId="0" borderId="42" xfId="0" applyFont="1" applyBorder="1" applyAlignment="1">
      <alignment vertical="center" wrapText="1"/>
    </xf>
    <xf numFmtId="1" fontId="5" fillId="0" borderId="42" xfId="0" applyNumberFormat="1" applyFont="1" applyBorder="1" applyAlignment="1">
      <alignment horizontal="right" vertical="center"/>
    </xf>
    <xf numFmtId="0" fontId="5" fillId="0" borderId="22" xfId="0" applyFont="1" applyBorder="1" applyAlignment="1">
      <alignment vertical="center" wrapText="1"/>
    </xf>
    <xf numFmtId="1" fontId="5" fillId="0" borderId="22" xfId="0" applyNumberFormat="1" applyFont="1" applyBorder="1" applyAlignment="1">
      <alignment horizontal="right" vertical="center"/>
    </xf>
    <xf numFmtId="0" fontId="5" fillId="0" borderId="62" xfId="0" applyFont="1" applyBorder="1" applyAlignment="1">
      <alignment vertical="center" wrapText="1"/>
    </xf>
    <xf numFmtId="1" fontId="5" fillId="0" borderId="62" xfId="0" applyNumberFormat="1" applyFont="1" applyBorder="1" applyAlignment="1">
      <alignment horizontal="right" vertical="center"/>
    </xf>
    <xf numFmtId="1" fontId="5" fillId="0" borderId="64" xfId="1" applyNumberFormat="1" applyFont="1" applyBorder="1" applyProtection="1">
      <protection hidden="1"/>
    </xf>
    <xf numFmtId="1" fontId="5" fillId="0" borderId="65" xfId="1" applyNumberFormat="1" applyFont="1" applyBorder="1" applyProtection="1">
      <protection hidden="1"/>
    </xf>
    <xf numFmtId="0" fontId="9" fillId="0" borderId="0" xfId="0" applyFont="1"/>
    <xf numFmtId="1" fontId="5" fillId="3" borderId="2" xfId="0" applyNumberFormat="1" applyFont="1" applyFill="1" applyBorder="1" applyAlignment="1">
      <alignment horizontal="center" vertical="center" wrapText="1"/>
    </xf>
    <xf numFmtId="1" fontId="5" fillId="0" borderId="9" xfId="0" applyNumberFormat="1" applyFont="1" applyBorder="1" applyAlignment="1">
      <alignment horizontal="center" vertical="center" wrapText="1"/>
    </xf>
    <xf numFmtId="1" fontId="5" fillId="0" borderId="38" xfId="0" applyNumberFormat="1" applyFont="1" applyBorder="1" applyAlignment="1">
      <alignment horizontal="center" vertical="center" wrapText="1"/>
    </xf>
    <xf numFmtId="1" fontId="5" fillId="0" borderId="5" xfId="0" applyNumberFormat="1" applyFont="1" applyBorder="1" applyAlignment="1">
      <alignment horizontal="center" vertical="center" wrapText="1"/>
    </xf>
    <xf numFmtId="1" fontId="5" fillId="0" borderId="20" xfId="0" applyNumberFormat="1" applyFont="1" applyBorder="1"/>
    <xf numFmtId="1" fontId="5" fillId="0" borderId="66" xfId="0" applyNumberFormat="1" applyFont="1" applyBorder="1"/>
    <xf numFmtId="1" fontId="5" fillId="7" borderId="67" xfId="0" applyNumberFormat="1" applyFont="1" applyFill="1" applyBorder="1" applyProtection="1">
      <protection locked="0"/>
    </xf>
    <xf numFmtId="1" fontId="5" fillId="7" borderId="68" xfId="0" applyNumberFormat="1" applyFont="1" applyFill="1" applyBorder="1" applyProtection="1">
      <protection locked="0"/>
    </xf>
    <xf numFmtId="1" fontId="5" fillId="0" borderId="70" xfId="1" applyNumberFormat="1" applyFont="1" applyBorder="1" applyProtection="1">
      <protection hidden="1"/>
    </xf>
    <xf numFmtId="1" fontId="5" fillId="0" borderId="71" xfId="1" applyNumberFormat="1" applyFont="1" applyBorder="1" applyProtection="1">
      <protection hidden="1"/>
    </xf>
    <xf numFmtId="1" fontId="5" fillId="0" borderId="72" xfId="0" applyNumberFormat="1" applyFont="1" applyBorder="1"/>
    <xf numFmtId="1" fontId="5" fillId="0" borderId="73" xfId="1" applyNumberFormat="1" applyFont="1" applyBorder="1" applyProtection="1">
      <protection hidden="1"/>
    </xf>
    <xf numFmtId="1" fontId="5" fillId="0" borderId="74" xfId="1" applyNumberFormat="1" applyFont="1" applyBorder="1" applyProtection="1">
      <protection hidden="1"/>
    </xf>
    <xf numFmtId="1" fontId="5" fillId="0" borderId="75" xfId="0" applyNumberFormat="1" applyFont="1" applyBorder="1"/>
    <xf numFmtId="1" fontId="5" fillId="0" borderId="76" xfId="1" applyNumberFormat="1" applyFont="1" applyBorder="1" applyProtection="1">
      <protection hidden="1"/>
    </xf>
    <xf numFmtId="1" fontId="5" fillId="0" borderId="77" xfId="1" applyNumberFormat="1" applyFont="1" applyBorder="1" applyProtection="1">
      <protection hidden="1"/>
    </xf>
    <xf numFmtId="1" fontId="5" fillId="0" borderId="32" xfId="0" applyNumberFormat="1" applyFont="1" applyBorder="1"/>
    <xf numFmtId="1" fontId="5" fillId="7" borderId="28" xfId="0" applyNumberFormat="1" applyFont="1" applyFill="1" applyBorder="1" applyProtection="1">
      <protection locked="0"/>
    </xf>
    <xf numFmtId="1" fontId="5" fillId="7" borderId="32" xfId="0" applyNumberFormat="1" applyFont="1" applyFill="1" applyBorder="1" applyProtection="1">
      <protection locked="0"/>
    </xf>
    <xf numFmtId="1" fontId="5" fillId="7" borderId="54" xfId="0" applyNumberFormat="1" applyFont="1" applyFill="1" applyBorder="1" applyProtection="1">
      <protection locked="0"/>
    </xf>
    <xf numFmtId="1" fontId="5" fillId="0" borderId="46" xfId="0" applyNumberFormat="1" applyFont="1" applyBorder="1"/>
    <xf numFmtId="1" fontId="5" fillId="0" borderId="78" xfId="0" applyNumberFormat="1" applyFont="1" applyBorder="1"/>
    <xf numFmtId="1" fontId="5" fillId="0" borderId="14" xfId="0" applyNumberFormat="1" applyFont="1" applyBorder="1"/>
    <xf numFmtId="1" fontId="5" fillId="0" borderId="6" xfId="0" applyNumberFormat="1" applyFont="1" applyBorder="1"/>
    <xf numFmtId="1" fontId="5" fillId="0" borderId="79" xfId="1" applyNumberFormat="1" applyFont="1" applyBorder="1" applyProtection="1">
      <protection hidden="1"/>
    </xf>
    <xf numFmtId="1" fontId="5" fillId="0" borderId="76" xfId="1" applyNumberFormat="1" applyFont="1" applyBorder="1"/>
    <xf numFmtId="1" fontId="5" fillId="0" borderId="77" xfId="1" applyNumberFormat="1" applyFont="1" applyBorder="1"/>
    <xf numFmtId="1" fontId="5" fillId="0" borderId="60" xfId="1" applyNumberFormat="1" applyFont="1" applyBorder="1" applyAlignment="1">
      <alignment horizontal="center" vertical="center"/>
    </xf>
    <xf numFmtId="1" fontId="5" fillId="0" borderId="82" xfId="3" applyNumberFormat="1" applyFont="1" applyBorder="1" applyAlignment="1">
      <alignment horizontal="center" vertical="center" wrapText="1"/>
    </xf>
    <xf numFmtId="1" fontId="5" fillId="0" borderId="82" xfId="3" applyNumberFormat="1" applyFont="1" applyBorder="1" applyAlignment="1">
      <alignment horizontal="center" vertical="center"/>
    </xf>
    <xf numFmtId="1" fontId="5" fillId="0" borderId="6" xfId="3" applyNumberFormat="1" applyFont="1" applyBorder="1" applyAlignment="1">
      <alignment horizontal="center" vertical="center"/>
    </xf>
    <xf numFmtId="1" fontId="5" fillId="4" borderId="83" xfId="1" applyNumberFormat="1" applyFont="1" applyFill="1" applyBorder="1" applyProtection="1">
      <protection hidden="1"/>
    </xf>
    <xf numFmtId="1" fontId="5" fillId="4" borderId="77" xfId="1" applyNumberFormat="1" applyFont="1" applyFill="1" applyBorder="1" applyProtection="1">
      <protection hidden="1"/>
    </xf>
    <xf numFmtId="1" fontId="5" fillId="4" borderId="77" xfId="1" applyNumberFormat="1" applyFont="1" applyFill="1" applyBorder="1"/>
    <xf numFmtId="1" fontId="5" fillId="0" borderId="2" xfId="1" applyNumberFormat="1" applyFont="1" applyBorder="1" applyAlignment="1">
      <alignment horizontal="right"/>
    </xf>
    <xf numFmtId="1" fontId="5" fillId="4" borderId="0" xfId="0" applyNumberFormat="1" applyFont="1" applyFill="1" applyAlignment="1">
      <alignment wrapText="1"/>
    </xf>
    <xf numFmtId="1" fontId="5" fillId="0" borderId="41" xfId="1" applyNumberFormat="1" applyFont="1" applyBorder="1" applyAlignment="1">
      <alignment wrapText="1"/>
    </xf>
    <xf numFmtId="1" fontId="5" fillId="0" borderId="42" xfId="1" applyNumberFormat="1" applyFont="1" applyBorder="1" applyAlignment="1">
      <alignment horizontal="right"/>
    </xf>
    <xf numFmtId="1" fontId="5" fillId="7" borderId="19" xfId="1" applyNumberFormat="1" applyFont="1" applyFill="1" applyBorder="1" applyAlignment="1" applyProtection="1">
      <alignment horizontal="right"/>
      <protection locked="0"/>
    </xf>
    <xf numFmtId="1" fontId="5" fillId="0" borderId="56" xfId="1" applyNumberFormat="1" applyFont="1" applyBorder="1" applyAlignment="1">
      <alignment wrapText="1"/>
    </xf>
    <xf numFmtId="1" fontId="5" fillId="0" borderId="27" xfId="1" applyNumberFormat="1" applyFont="1" applyBorder="1" applyAlignment="1">
      <alignment horizontal="right"/>
    </xf>
    <xf numFmtId="1" fontId="5" fillId="7" borderId="23" xfId="1" applyNumberFormat="1" applyFont="1" applyFill="1" applyBorder="1" applyAlignment="1" applyProtection="1">
      <alignment horizontal="right"/>
      <protection locked="0"/>
    </xf>
    <xf numFmtId="1" fontId="5" fillId="7" borderId="10" xfId="1" applyNumberFormat="1" applyFont="1" applyFill="1" applyBorder="1" applyAlignment="1" applyProtection="1">
      <alignment horizontal="right"/>
      <protection locked="0"/>
    </xf>
    <xf numFmtId="1" fontId="5" fillId="7" borderId="21" xfId="1" applyNumberFormat="1" applyFont="1" applyFill="1" applyBorder="1" applyAlignment="1" applyProtection="1">
      <alignment horizontal="right"/>
      <protection locked="0"/>
    </xf>
    <xf numFmtId="1" fontId="5" fillId="0" borderId="11" xfId="1" applyNumberFormat="1" applyFont="1" applyBorder="1" applyAlignment="1">
      <alignment wrapText="1"/>
    </xf>
    <xf numFmtId="1" fontId="5" fillId="0" borderId="62" xfId="1" applyNumberFormat="1" applyFont="1" applyBorder="1" applyAlignment="1">
      <alignment horizontal="right"/>
    </xf>
    <xf numFmtId="1" fontId="5" fillId="7" borderId="54" xfId="1" applyNumberFormat="1" applyFont="1" applyFill="1" applyBorder="1" applyAlignment="1" applyProtection="1">
      <alignment horizontal="right"/>
      <protection locked="0"/>
    </xf>
    <xf numFmtId="1" fontId="6" fillId="0" borderId="84" xfId="1" applyNumberFormat="1" applyFont="1" applyBorder="1" applyProtection="1">
      <protection hidden="1"/>
    </xf>
    <xf numFmtId="1" fontId="5" fillId="0" borderId="84" xfId="1" applyNumberFormat="1" applyFont="1" applyBorder="1" applyProtection="1">
      <protection hidden="1"/>
    </xf>
    <xf numFmtId="1" fontId="5" fillId="0" borderId="85" xfId="1" applyNumberFormat="1" applyFont="1" applyBorder="1"/>
    <xf numFmtId="1" fontId="2" fillId="3" borderId="77" xfId="0" applyNumberFormat="1" applyFont="1" applyFill="1" applyBorder="1"/>
    <xf numFmtId="1" fontId="5" fillId="0" borderId="83" xfId="1" applyNumberFormat="1" applyFont="1" applyBorder="1"/>
    <xf numFmtId="1" fontId="2" fillId="0" borderId="83" xfId="0" applyNumberFormat="1" applyFont="1" applyBorder="1"/>
    <xf numFmtId="1" fontId="5" fillId="0" borderId="60" xfId="1" applyNumberFormat="1" applyFont="1" applyBorder="1" applyAlignment="1">
      <alignment horizontal="center" vertical="center" wrapText="1"/>
    </xf>
    <xf numFmtId="1" fontId="5" fillId="0" borderId="48" xfId="1" applyNumberFormat="1" applyFont="1" applyBorder="1" applyAlignment="1">
      <alignment horizontal="center" vertical="center" wrapText="1"/>
    </xf>
    <xf numFmtId="1" fontId="5" fillId="0" borderId="42" xfId="1" applyNumberFormat="1" applyFont="1" applyBorder="1" applyAlignment="1">
      <alignment wrapText="1"/>
    </xf>
    <xf numFmtId="1" fontId="5" fillId="7" borderId="19" xfId="1" applyNumberFormat="1" applyFont="1" applyFill="1" applyBorder="1" applyProtection="1">
      <protection locked="0"/>
    </xf>
    <xf numFmtId="1" fontId="5" fillId="0" borderId="86" xfId="1" applyNumberFormat="1" applyFont="1" applyBorder="1" applyAlignment="1">
      <alignment wrapText="1"/>
    </xf>
    <xf numFmtId="1" fontId="5" fillId="7" borderId="87" xfId="1" applyNumberFormat="1" applyFont="1" applyFill="1" applyBorder="1" applyAlignment="1" applyProtection="1">
      <alignment horizontal="right"/>
      <protection locked="0"/>
    </xf>
    <xf numFmtId="1" fontId="5" fillId="7" borderId="88" xfId="1" applyNumberFormat="1" applyFont="1" applyFill="1" applyBorder="1" applyAlignment="1" applyProtection="1">
      <alignment horizontal="right"/>
      <protection locked="0"/>
    </xf>
    <xf numFmtId="1" fontId="5" fillId="7" borderId="87" xfId="1" applyNumberFormat="1" applyFont="1" applyFill="1" applyBorder="1" applyProtection="1">
      <protection locked="0"/>
    </xf>
    <xf numFmtId="1" fontId="5" fillId="7" borderId="88" xfId="1" applyNumberFormat="1" applyFont="1" applyFill="1" applyBorder="1" applyProtection="1">
      <protection locked="0"/>
    </xf>
    <xf numFmtId="1" fontId="5" fillId="7" borderId="54" xfId="1" applyNumberFormat="1" applyFont="1" applyFill="1" applyBorder="1" applyProtection="1">
      <protection locked="0"/>
    </xf>
    <xf numFmtId="1" fontId="5" fillId="0" borderId="2" xfId="1" applyNumberFormat="1" applyFont="1" applyBorder="1" applyAlignment="1">
      <alignment wrapText="1"/>
    </xf>
    <xf numFmtId="1" fontId="1" fillId="0" borderId="60" xfId="1" applyNumberFormat="1" applyFont="1" applyBorder="1" applyAlignment="1">
      <alignment horizontal="right"/>
    </xf>
    <xf numFmtId="1" fontId="1" fillId="0" borderId="6" xfId="1" applyNumberFormat="1" applyFont="1" applyBorder="1" applyAlignment="1">
      <alignment horizontal="right"/>
    </xf>
    <xf numFmtId="1" fontId="1" fillId="0" borderId="60" xfId="1" applyNumberFormat="1" applyFont="1" applyBorder="1"/>
    <xf numFmtId="1" fontId="1" fillId="0" borderId="6" xfId="1" applyNumberFormat="1" applyFont="1" applyBorder="1"/>
    <xf numFmtId="1" fontId="5" fillId="0" borderId="84" xfId="1" applyNumberFormat="1" applyFont="1" applyBorder="1"/>
    <xf numFmtId="1" fontId="5" fillId="0" borderId="4" xfId="1" applyNumberFormat="1" applyFont="1" applyBorder="1" applyAlignment="1">
      <alignment horizontal="center" vertical="center" wrapText="1"/>
    </xf>
    <xf numFmtId="1" fontId="5" fillId="0" borderId="89" xfId="1" applyNumberFormat="1" applyFont="1" applyBorder="1" applyAlignment="1">
      <alignment horizontal="center" vertical="center" wrapText="1"/>
    </xf>
    <xf numFmtId="1" fontId="5" fillId="0" borderId="67" xfId="1" applyNumberFormat="1" applyFont="1" applyBorder="1" applyAlignment="1">
      <alignment wrapText="1"/>
    </xf>
    <xf numFmtId="1" fontId="5" fillId="0" borderId="67" xfId="1" applyNumberFormat="1" applyFont="1" applyBorder="1"/>
    <xf numFmtId="1" fontId="5" fillId="4" borderId="83" xfId="1" applyNumberFormat="1" applyFont="1" applyFill="1" applyBorder="1"/>
    <xf numFmtId="1" fontId="2" fillId="4" borderId="77" xfId="0" applyNumberFormat="1" applyFont="1" applyFill="1" applyBorder="1"/>
    <xf numFmtId="1" fontId="5" fillId="0" borderId="62" xfId="1" applyNumberFormat="1" applyFont="1" applyBorder="1" applyAlignment="1">
      <alignment wrapText="1"/>
    </xf>
    <xf numFmtId="1" fontId="5" fillId="0" borderId="62" xfId="1" applyNumberFormat="1" applyFont="1" applyBorder="1"/>
    <xf numFmtId="1" fontId="5" fillId="7" borderId="63" xfId="1" applyNumberFormat="1" applyFont="1" applyFill="1" applyBorder="1" applyProtection="1">
      <protection locked="0"/>
    </xf>
    <xf numFmtId="1" fontId="5" fillId="0" borderId="28" xfId="1" applyNumberFormat="1" applyFont="1" applyBorder="1" applyAlignment="1">
      <alignment wrapText="1"/>
    </xf>
    <xf numFmtId="1" fontId="5" fillId="0" borderId="2" xfId="1" applyNumberFormat="1" applyFont="1" applyBorder="1"/>
    <xf numFmtId="1" fontId="1" fillId="0" borderId="47" xfId="1" applyNumberFormat="1" applyFont="1" applyBorder="1"/>
    <xf numFmtId="1" fontId="1" fillId="0" borderId="4" xfId="1" applyNumberFormat="1" applyFont="1" applyBorder="1"/>
    <xf numFmtId="1" fontId="1" fillId="0" borderId="89" xfId="1" applyNumberFormat="1" applyFont="1" applyBorder="1"/>
    <xf numFmtId="1" fontId="2" fillId="8" borderId="0" xfId="0" applyNumberFormat="1" applyFont="1" applyFill="1"/>
    <xf numFmtId="1" fontId="2" fillId="8" borderId="0" xfId="0" applyNumberFormat="1" applyFont="1" applyFill="1" applyProtection="1">
      <protection locked="0"/>
    </xf>
    <xf numFmtId="1" fontId="5" fillId="0" borderId="90" xfId="1" applyNumberFormat="1" applyFont="1" applyBorder="1" applyProtection="1">
      <protection hidden="1"/>
    </xf>
    <xf numFmtId="1" fontId="5" fillId="0" borderId="90" xfId="1" applyNumberFormat="1" applyFont="1" applyBorder="1" applyAlignment="1">
      <alignment horizontal="center" vertical="center" wrapText="1"/>
    </xf>
    <xf numFmtId="1" fontId="8" fillId="0" borderId="90" xfId="1" applyNumberFormat="1" applyFont="1" applyBorder="1"/>
    <xf numFmtId="1" fontId="5" fillId="0" borderId="91" xfId="1" applyNumberFormat="1" applyFont="1" applyBorder="1"/>
    <xf numFmtId="1" fontId="5" fillId="7" borderId="92" xfId="1" applyNumberFormat="1" applyFont="1" applyFill="1" applyBorder="1" applyProtection="1">
      <protection locked="0"/>
    </xf>
    <xf numFmtId="1" fontId="5" fillId="0" borderId="90" xfId="1" applyNumberFormat="1" applyFont="1" applyBorder="1"/>
    <xf numFmtId="1" fontId="6" fillId="0" borderId="90" xfId="1" applyNumberFormat="1" applyFont="1" applyBorder="1"/>
    <xf numFmtId="1" fontId="5" fillId="0" borderId="93" xfId="1" applyNumberFormat="1" applyFont="1" applyBorder="1"/>
    <xf numFmtId="0" fontId="5" fillId="0" borderId="67" xfId="0" applyFont="1" applyBorder="1" applyAlignment="1">
      <alignment vertical="center" wrapText="1"/>
    </xf>
    <xf numFmtId="1" fontId="5" fillId="0" borderId="67" xfId="0" applyNumberFormat="1" applyFont="1" applyBorder="1" applyAlignment="1">
      <alignment horizontal="right" vertical="center"/>
    </xf>
    <xf numFmtId="1" fontId="5" fillId="7" borderId="92" xfId="0" applyNumberFormat="1" applyFont="1" applyFill="1" applyBorder="1" applyProtection="1">
      <protection locked="0"/>
    </xf>
    <xf numFmtId="1" fontId="5" fillId="7" borderId="96" xfId="0" applyNumberFormat="1" applyFont="1" applyFill="1" applyBorder="1" applyProtection="1">
      <protection locked="0"/>
    </xf>
    <xf numFmtId="1" fontId="5" fillId="7" borderId="96" xfId="1" applyNumberFormat="1" applyFont="1" applyFill="1" applyBorder="1" applyAlignment="1" applyProtection="1">
      <alignment horizontal="right"/>
      <protection locked="0"/>
    </xf>
    <xf numFmtId="1" fontId="5" fillId="7" borderId="96" xfId="1" applyNumberFormat="1" applyFont="1" applyFill="1" applyBorder="1" applyProtection="1">
      <protection locked="0"/>
    </xf>
    <xf numFmtId="2" fontId="1" fillId="2" borderId="58" xfId="2" applyNumberFormat="1" applyFont="1" applyBorder="1" applyAlignment="1" applyProtection="1">
      <alignment horizontal="center" vertical="center"/>
      <protection locked="0"/>
    </xf>
    <xf numFmtId="1" fontId="5" fillId="7" borderId="58" xfId="1" applyNumberFormat="1" applyFont="1" applyFill="1" applyBorder="1" applyAlignment="1" applyProtection="1">
      <alignment horizontal="center"/>
      <protection locked="0"/>
    </xf>
    <xf numFmtId="1" fontId="5" fillId="7" borderId="98" xfId="0" applyNumberFormat="1" applyFont="1" applyFill="1" applyBorder="1" applyProtection="1">
      <protection locked="0"/>
    </xf>
    <xf numFmtId="1" fontId="2" fillId="5" borderId="0" xfId="0" applyNumberFormat="1" applyFont="1" applyFill="1"/>
    <xf numFmtId="1" fontId="2" fillId="6" borderId="0" xfId="0" applyNumberFormat="1" applyFont="1" applyFill="1"/>
    <xf numFmtId="1" fontId="5" fillId="0" borderId="0" xfId="1" applyNumberFormat="1" applyFont="1" applyAlignment="1">
      <alignment horizontal="right"/>
    </xf>
    <xf numFmtId="1" fontId="5" fillId="0" borderId="0" xfId="1" applyNumberFormat="1" applyFont="1" applyProtection="1">
      <protection locked="0"/>
    </xf>
    <xf numFmtId="1" fontId="5" fillId="7" borderId="99" xfId="1" applyNumberFormat="1" applyFont="1" applyFill="1" applyBorder="1" applyAlignment="1" applyProtection="1">
      <alignment horizontal="center"/>
      <protection locked="0"/>
    </xf>
    <xf numFmtId="1" fontId="5" fillId="7" borderId="101" xfId="1" applyNumberFormat="1" applyFont="1" applyFill="1" applyBorder="1" applyAlignment="1" applyProtection="1">
      <alignment horizontal="center"/>
      <protection locked="0"/>
    </xf>
    <xf numFmtId="1" fontId="5" fillId="7" borderId="102" xfId="1" applyNumberFormat="1" applyFont="1" applyFill="1" applyBorder="1" applyProtection="1">
      <protection locked="0"/>
    </xf>
    <xf numFmtId="1" fontId="5" fillId="0" borderId="105" xfId="1" applyNumberFormat="1" applyFont="1" applyBorder="1" applyAlignment="1">
      <alignment horizontal="center" vertical="center" wrapText="1"/>
    </xf>
    <xf numFmtId="1" fontId="5" fillId="0" borderId="103" xfId="1" applyNumberFormat="1" applyFont="1" applyBorder="1" applyAlignment="1">
      <alignment horizontal="center" vertical="center" wrapText="1"/>
    </xf>
    <xf numFmtId="1" fontId="5" fillId="0" borderId="106" xfId="1" applyNumberFormat="1" applyFont="1" applyBorder="1" applyAlignment="1">
      <alignment horizontal="center" vertical="center" wrapText="1"/>
    </xf>
    <xf numFmtId="1" fontId="5" fillId="0" borderId="105" xfId="0" applyNumberFormat="1" applyFont="1" applyBorder="1" applyAlignment="1">
      <alignment horizontal="center" vertical="center" wrapText="1"/>
    </xf>
    <xf numFmtId="1" fontId="5" fillId="0" borderId="103" xfId="0" applyNumberFormat="1" applyFont="1" applyBorder="1" applyAlignment="1">
      <alignment horizontal="center" vertical="center" wrapText="1"/>
    </xf>
    <xf numFmtId="1" fontId="5" fillId="7" borderId="108" xfId="1" applyNumberFormat="1" applyFont="1" applyFill="1" applyBorder="1" applyProtection="1">
      <protection locked="0"/>
    </xf>
    <xf numFmtId="1" fontId="5" fillId="7" borderId="109" xfId="1" applyNumberFormat="1" applyFont="1" applyFill="1" applyBorder="1" applyProtection="1">
      <protection locked="0"/>
    </xf>
    <xf numFmtId="1" fontId="5" fillId="0" borderId="108" xfId="0" applyNumberFormat="1" applyFont="1" applyBorder="1"/>
    <xf numFmtId="0" fontId="5" fillId="0" borderId="99" xfId="0" applyFont="1" applyBorder="1" applyAlignment="1">
      <alignment vertical="center" wrapText="1"/>
    </xf>
    <xf numFmtId="1" fontId="5" fillId="0" borderId="99" xfId="0" applyNumberFormat="1" applyFont="1" applyBorder="1" applyAlignment="1">
      <alignment horizontal="right" vertical="center"/>
    </xf>
    <xf numFmtId="1" fontId="5" fillId="0" borderId="99" xfId="1" applyNumberFormat="1" applyFont="1" applyBorder="1" applyAlignment="1">
      <alignment horizontal="right"/>
    </xf>
    <xf numFmtId="1" fontId="5" fillId="0" borderId="99" xfId="1" applyNumberFormat="1" applyFont="1" applyBorder="1" applyAlignment="1">
      <alignment wrapText="1"/>
    </xf>
    <xf numFmtId="1" fontId="5" fillId="0" borderId="99" xfId="1" applyNumberFormat="1" applyFont="1" applyBorder="1"/>
    <xf numFmtId="1" fontId="5" fillId="0" borderId="110" xfId="1" applyNumberFormat="1" applyFont="1" applyBorder="1"/>
    <xf numFmtId="1" fontId="5" fillId="7" borderId="111" xfId="1" applyNumberFormat="1" applyFont="1" applyFill="1" applyBorder="1" applyProtection="1">
      <protection locked="0"/>
    </xf>
    <xf numFmtId="1" fontId="5" fillId="0" borderId="112" xfId="1" applyNumberFormat="1" applyFont="1" applyBorder="1"/>
    <xf numFmtId="1" fontId="5" fillId="7" borderId="113" xfId="1" applyNumberFormat="1" applyFont="1" applyFill="1" applyBorder="1" applyAlignment="1" applyProtection="1">
      <alignment horizontal="center"/>
      <protection locked="0"/>
    </xf>
    <xf numFmtId="1" fontId="5" fillId="7" borderId="114" xfId="1" applyNumberFormat="1" applyFont="1" applyFill="1" applyBorder="1" applyAlignment="1" applyProtection="1">
      <alignment horizontal="center"/>
      <protection locked="0"/>
    </xf>
    <xf numFmtId="1" fontId="5" fillId="0" borderId="118" xfId="1" applyNumberFormat="1" applyFont="1" applyBorder="1" applyAlignment="1">
      <alignment horizontal="center" vertical="center" wrapText="1"/>
    </xf>
    <xf numFmtId="1" fontId="5" fillId="0" borderId="117" xfId="1" applyNumberFormat="1" applyFont="1" applyBorder="1" applyAlignment="1">
      <alignment horizontal="center" vertical="center" wrapText="1"/>
    </xf>
    <xf numFmtId="1" fontId="5" fillId="0" borderId="118" xfId="0" applyNumberFormat="1" applyFont="1" applyBorder="1" applyAlignment="1">
      <alignment horizontal="center" vertical="center" wrapText="1"/>
    </xf>
    <xf numFmtId="2" fontId="5" fillId="3" borderId="117" xfId="0" applyNumberFormat="1" applyFont="1" applyFill="1" applyBorder="1" applyAlignment="1">
      <alignment horizontal="center" vertical="center"/>
    </xf>
    <xf numFmtId="0" fontId="5" fillId="0" borderId="113" xfId="0" applyFont="1" applyBorder="1" applyAlignment="1">
      <alignment vertical="center" wrapText="1"/>
    </xf>
    <xf numFmtId="1" fontId="5" fillId="0" borderId="113" xfId="0" applyNumberFormat="1" applyFont="1" applyBorder="1" applyAlignment="1">
      <alignment horizontal="right" vertical="center"/>
    </xf>
    <xf numFmtId="1" fontId="5" fillId="0" borderId="113" xfId="1" applyNumberFormat="1" applyFont="1" applyBorder="1" applyAlignment="1">
      <alignment horizontal="right"/>
    </xf>
    <xf numFmtId="1" fontId="5" fillId="0" borderId="120" xfId="1" applyNumberFormat="1" applyFont="1" applyBorder="1"/>
    <xf numFmtId="1" fontId="5" fillId="0" borderId="113" xfId="1" applyNumberFormat="1" applyFont="1" applyBorder="1" applyAlignment="1">
      <alignment wrapText="1"/>
    </xf>
    <xf numFmtId="1" fontId="5" fillId="0" borderId="113" xfId="1" applyNumberFormat="1" applyFont="1" applyBorder="1"/>
    <xf numFmtId="1" fontId="5" fillId="3" borderId="121" xfId="0" applyNumberFormat="1" applyFont="1" applyFill="1" applyBorder="1" applyAlignment="1">
      <alignment horizontal="center" vertical="center"/>
    </xf>
    <xf numFmtId="2" fontId="5" fillId="3" borderId="122" xfId="0" applyNumberFormat="1" applyFont="1" applyFill="1" applyBorder="1" applyAlignment="1">
      <alignment horizontal="center" vertical="center"/>
    </xf>
    <xf numFmtId="1" fontId="5" fillId="0" borderId="123" xfId="1" applyNumberFormat="1" applyFont="1" applyBorder="1"/>
    <xf numFmtId="1" fontId="5" fillId="0" borderId="124" xfId="1" applyNumberFormat="1" applyFont="1" applyBorder="1"/>
    <xf numFmtId="1" fontId="5" fillId="7" borderId="125" xfId="1" applyNumberFormat="1" applyFont="1" applyFill="1" applyBorder="1" applyProtection="1">
      <protection locked="0"/>
    </xf>
    <xf numFmtId="1" fontId="5" fillId="7" borderId="126" xfId="1" applyNumberFormat="1" applyFont="1" applyFill="1" applyBorder="1" applyProtection="1">
      <protection locked="0"/>
    </xf>
    <xf numFmtId="1" fontId="5" fillId="7" borderId="124" xfId="1" applyNumberFormat="1" applyFont="1" applyFill="1" applyBorder="1" applyAlignment="1" applyProtection="1">
      <alignment horizontal="center"/>
      <protection locked="0"/>
    </xf>
    <xf numFmtId="1" fontId="5" fillId="7" borderId="128" xfId="1" applyNumberFormat="1" applyFont="1" applyFill="1" applyBorder="1" applyAlignment="1" applyProtection="1">
      <alignment horizontal="center"/>
      <protection locked="0"/>
    </xf>
    <xf numFmtId="1" fontId="5" fillId="7" borderId="129" xfId="1" applyNumberFormat="1" applyFont="1" applyFill="1" applyBorder="1" applyAlignment="1" applyProtection="1">
      <alignment horizontal="center"/>
      <protection locked="0"/>
    </xf>
    <xf numFmtId="1" fontId="5" fillId="7" borderId="130" xfId="1" applyNumberFormat="1" applyFont="1" applyFill="1" applyBorder="1" applyAlignment="1" applyProtection="1">
      <alignment horizontal="center"/>
      <protection locked="0"/>
    </xf>
    <xf numFmtId="1" fontId="5" fillId="0" borderId="131" xfId="1" applyNumberFormat="1" applyFont="1" applyBorder="1"/>
    <xf numFmtId="1" fontId="5" fillId="0" borderId="132" xfId="0" applyNumberFormat="1" applyFont="1" applyBorder="1" applyAlignment="1">
      <alignment horizontal="center" vertical="center" wrapText="1"/>
    </xf>
    <xf numFmtId="0" fontId="5" fillId="0" borderId="124" xfId="0" applyFont="1" applyBorder="1" applyAlignment="1">
      <alignment vertical="center" wrapText="1"/>
    </xf>
    <xf numFmtId="1" fontId="5" fillId="0" borderId="124" xfId="0" applyNumberFormat="1" applyFont="1" applyBorder="1" applyAlignment="1">
      <alignment horizontal="right" vertical="center"/>
    </xf>
    <xf numFmtId="1" fontId="5" fillId="7" borderId="124" xfId="0" applyNumberFormat="1" applyFont="1" applyFill="1" applyBorder="1" applyProtection="1">
      <protection locked="0"/>
    </xf>
    <xf numFmtId="1" fontId="5" fillId="7" borderId="127" xfId="0" applyNumberFormat="1" applyFont="1" applyFill="1" applyBorder="1" applyProtection="1">
      <protection locked="0"/>
    </xf>
    <xf numFmtId="1" fontId="5" fillId="0" borderId="138" xfId="1" applyNumberFormat="1" applyFont="1" applyBorder="1" applyProtection="1">
      <protection hidden="1"/>
    </xf>
    <xf numFmtId="1" fontId="5" fillId="0" borderId="139" xfId="1" applyNumberFormat="1" applyFont="1" applyBorder="1" applyProtection="1">
      <protection hidden="1"/>
    </xf>
    <xf numFmtId="1" fontId="5" fillId="0" borderId="139" xfId="1" applyNumberFormat="1" applyFont="1" applyBorder="1"/>
    <xf numFmtId="1" fontId="5" fillId="0" borderId="132" xfId="1" applyNumberFormat="1" applyFont="1" applyBorder="1" applyAlignment="1">
      <alignment horizontal="center" vertical="center"/>
    </xf>
    <xf numFmtId="1" fontId="5" fillId="0" borderId="141" xfId="3" applyNumberFormat="1" applyFont="1" applyBorder="1" applyAlignment="1">
      <alignment horizontal="center" vertical="center" wrapText="1"/>
    </xf>
    <xf numFmtId="1" fontId="5" fillId="0" borderId="141" xfId="3" applyNumberFormat="1" applyFont="1" applyBorder="1" applyAlignment="1">
      <alignment horizontal="center" vertical="center"/>
    </xf>
    <xf numFmtId="1" fontId="5" fillId="7" borderId="132" xfId="1" applyNumberFormat="1" applyFont="1" applyFill="1" applyBorder="1" applyAlignment="1" applyProtection="1">
      <alignment horizontal="right"/>
      <protection locked="0"/>
    </xf>
    <xf numFmtId="1" fontId="5" fillId="7" borderId="141" xfId="1" applyNumberFormat="1" applyFont="1" applyFill="1" applyBorder="1" applyAlignment="1" applyProtection="1">
      <alignment horizontal="right"/>
      <protection locked="0"/>
    </xf>
    <xf numFmtId="1" fontId="5" fillId="0" borderId="123" xfId="1" applyNumberFormat="1" applyFont="1" applyBorder="1" applyAlignment="1">
      <alignment wrapText="1"/>
    </xf>
    <xf numFmtId="1" fontId="5" fillId="0" borderId="124" xfId="1" applyNumberFormat="1" applyFont="1" applyBorder="1" applyAlignment="1">
      <alignment horizontal="right"/>
    </xf>
    <xf numFmtId="1" fontId="5" fillId="7" borderId="142" xfId="1" applyNumberFormat="1" applyFont="1" applyFill="1" applyBorder="1" applyAlignment="1" applyProtection="1">
      <alignment horizontal="right"/>
      <protection locked="0"/>
    </xf>
    <xf numFmtId="1" fontId="5" fillId="7" borderId="143" xfId="1" applyNumberFormat="1" applyFont="1" applyFill="1" applyBorder="1" applyAlignment="1" applyProtection="1">
      <alignment horizontal="right"/>
      <protection locked="0"/>
    </xf>
    <xf numFmtId="1" fontId="5" fillId="7" borderId="127" xfId="1" applyNumberFormat="1" applyFont="1" applyFill="1" applyBorder="1" applyAlignment="1" applyProtection="1">
      <alignment horizontal="right"/>
      <protection locked="0"/>
    </xf>
    <xf numFmtId="1" fontId="6" fillId="0" borderId="145" xfId="1" applyNumberFormat="1" applyFont="1" applyBorder="1" applyProtection="1">
      <protection hidden="1"/>
    </xf>
    <xf numFmtId="1" fontId="5" fillId="0" borderId="145" xfId="1" applyNumberFormat="1" applyFont="1" applyBorder="1" applyProtection="1">
      <protection hidden="1"/>
    </xf>
    <xf numFmtId="1" fontId="2" fillId="3" borderId="139" xfId="0" applyNumberFormat="1" applyFont="1" applyFill="1" applyBorder="1"/>
    <xf numFmtId="1" fontId="5" fillId="0" borderId="132" xfId="1" applyNumberFormat="1" applyFont="1" applyBorder="1" applyAlignment="1">
      <alignment horizontal="center" vertical="center" wrapText="1"/>
    </xf>
    <xf numFmtId="1" fontId="5" fillId="0" borderId="124" xfId="1" applyNumberFormat="1" applyFont="1" applyBorder="1" applyAlignment="1">
      <alignment wrapText="1"/>
    </xf>
    <xf numFmtId="1" fontId="5" fillId="7" borderId="122" xfId="1" applyNumberFormat="1" applyFont="1" applyFill="1" applyBorder="1" applyAlignment="1" applyProtection="1">
      <alignment horizontal="right"/>
      <protection locked="0"/>
    </xf>
    <xf numFmtId="1" fontId="5" fillId="7" borderId="122" xfId="1" applyNumberFormat="1" applyFont="1" applyFill="1" applyBorder="1" applyProtection="1">
      <protection locked="0"/>
    </xf>
    <xf numFmtId="1" fontId="1" fillId="0" borderId="132" xfId="1" applyNumberFormat="1" applyFont="1" applyBorder="1" applyAlignment="1">
      <alignment horizontal="right"/>
    </xf>
    <xf numFmtId="1" fontId="1" fillId="0" borderId="132" xfId="1" applyNumberFormat="1" applyFont="1" applyBorder="1"/>
    <xf numFmtId="1" fontId="5" fillId="0" borderId="145" xfId="1" applyNumberFormat="1" applyFont="1" applyBorder="1"/>
    <xf numFmtId="1" fontId="5" fillId="0" borderId="147" xfId="1" applyNumberFormat="1" applyFont="1" applyBorder="1" applyAlignment="1">
      <alignment horizontal="center" vertical="center" wrapText="1"/>
    </xf>
    <xf numFmtId="1" fontId="5" fillId="0" borderId="148" xfId="1" applyNumberFormat="1" applyFont="1" applyBorder="1" applyAlignment="1">
      <alignment horizontal="center" vertical="center" wrapText="1"/>
    </xf>
    <xf numFmtId="1" fontId="1" fillId="0" borderId="146" xfId="1" applyNumberFormat="1" applyFont="1" applyBorder="1"/>
    <xf numFmtId="1" fontId="1" fillId="0" borderId="147" xfId="1" applyNumberFormat="1" applyFont="1" applyBorder="1"/>
    <xf numFmtId="1" fontId="1" fillId="0" borderId="148" xfId="1" applyNumberFormat="1" applyFont="1" applyBorder="1"/>
    <xf numFmtId="1" fontId="5" fillId="0" borderId="7" xfId="1" applyNumberFormat="1" applyFont="1" applyBorder="1" applyAlignment="1">
      <alignment horizontal="center" vertical="center" wrapText="1"/>
    </xf>
    <xf numFmtId="1" fontId="5" fillId="0" borderId="53" xfId="1" applyNumberFormat="1" applyFont="1" applyBorder="1" applyAlignment="1">
      <alignment horizontal="left"/>
    </xf>
    <xf numFmtId="1" fontId="5" fillId="0" borderId="107" xfId="1" applyNumberFormat="1" applyFont="1" applyBorder="1" applyAlignment="1">
      <alignment horizontal="center" vertical="center" wrapText="1"/>
    </xf>
    <xf numFmtId="1" fontId="5" fillId="0" borderId="104" xfId="1" applyNumberFormat="1" applyFont="1" applyBorder="1" applyAlignment="1">
      <alignment horizontal="center" vertical="center" wrapText="1"/>
    </xf>
    <xf numFmtId="1" fontId="5" fillId="0" borderId="116" xfId="1" applyNumberFormat="1" applyFont="1" applyBorder="1" applyAlignment="1">
      <alignment horizontal="center" vertical="center" wrapText="1"/>
    </xf>
    <xf numFmtId="1" fontId="5" fillId="0" borderId="53" xfId="1" applyNumberFormat="1" applyFont="1" applyBorder="1" applyAlignment="1">
      <alignment horizontal="left"/>
    </xf>
    <xf numFmtId="1" fontId="5" fillId="0" borderId="7" xfId="1" applyNumberFormat="1" applyFont="1" applyBorder="1" applyAlignment="1">
      <alignment horizontal="center" vertical="center" wrapText="1"/>
    </xf>
    <xf numFmtId="1" fontId="5" fillId="0" borderId="104" xfId="1" applyNumberFormat="1" applyFont="1" applyBorder="1" applyAlignment="1">
      <alignment horizontal="center" vertical="center" wrapText="1"/>
    </xf>
    <xf numFmtId="1" fontId="5" fillId="0" borderId="107" xfId="1" applyNumberFormat="1" applyFont="1" applyBorder="1" applyAlignment="1">
      <alignment horizontal="center" vertical="center" wrapText="1"/>
    </xf>
    <xf numFmtId="1" fontId="5" fillId="3" borderId="118" xfId="0" applyNumberFormat="1" applyFont="1" applyFill="1" applyBorder="1" applyAlignment="1">
      <alignment horizontal="center" vertical="center"/>
    </xf>
    <xf numFmtId="1" fontId="5" fillId="3" borderId="117" xfId="0" applyNumberFormat="1" applyFont="1" applyFill="1" applyBorder="1" applyAlignment="1">
      <alignment horizontal="center" vertical="center" wrapText="1"/>
    </xf>
    <xf numFmtId="1" fontId="5" fillId="3" borderId="132" xfId="0" applyNumberFormat="1" applyFont="1" applyFill="1" applyBorder="1" applyAlignment="1">
      <alignment horizontal="center" vertical="center" wrapText="1"/>
    </xf>
    <xf numFmtId="1" fontId="5" fillId="3" borderId="141" xfId="0" applyNumberFormat="1" applyFont="1" applyFill="1" applyBorder="1" applyAlignment="1">
      <alignment horizontal="center" vertical="center" wrapText="1"/>
    </xf>
    <xf numFmtId="1" fontId="5" fillId="3" borderId="133" xfId="0" applyNumberFormat="1" applyFont="1" applyFill="1" applyBorder="1" applyAlignment="1">
      <alignment horizontal="center" vertical="center" wrapText="1"/>
    </xf>
    <xf numFmtId="1" fontId="5" fillId="3" borderId="148" xfId="0" applyNumberFormat="1" applyFont="1" applyFill="1" applyBorder="1" applyAlignment="1">
      <alignment horizontal="center" vertical="center" wrapText="1"/>
    </xf>
    <xf numFmtId="1" fontId="5" fillId="3" borderId="135" xfId="0" applyNumberFormat="1" applyFont="1" applyFill="1" applyBorder="1" applyAlignment="1">
      <alignment horizontal="center" vertical="center"/>
    </xf>
    <xf numFmtId="1" fontId="5" fillId="3" borderId="132" xfId="0" applyNumberFormat="1" applyFont="1" applyFill="1" applyBorder="1" applyAlignment="1">
      <alignment horizontal="center" vertical="center"/>
    </xf>
    <xf numFmtId="2" fontId="5" fillId="3" borderId="147" xfId="0" applyNumberFormat="1" applyFont="1" applyFill="1" applyBorder="1" applyAlignment="1">
      <alignment horizontal="center" vertical="center"/>
    </xf>
    <xf numFmtId="2" fontId="5" fillId="3" borderId="141" xfId="0" applyNumberFormat="1" applyFont="1" applyFill="1" applyBorder="1" applyAlignment="1">
      <alignment horizontal="center" vertical="center"/>
    </xf>
    <xf numFmtId="2" fontId="5" fillId="3" borderId="133" xfId="0" applyNumberFormat="1" applyFont="1" applyFill="1" applyBorder="1" applyAlignment="1">
      <alignment horizontal="center" vertical="center"/>
    </xf>
    <xf numFmtId="2" fontId="5" fillId="3" borderId="132" xfId="0" applyNumberFormat="1" applyFont="1" applyFill="1" applyBorder="1" applyAlignment="1">
      <alignment horizontal="center" vertical="center"/>
    </xf>
    <xf numFmtId="2" fontId="5" fillId="3" borderId="148" xfId="0" applyNumberFormat="1" applyFont="1" applyFill="1" applyBorder="1" applyAlignment="1">
      <alignment horizontal="center" vertical="center"/>
    </xf>
    <xf numFmtId="1" fontId="5" fillId="2" borderId="150" xfId="2" applyNumberFormat="1" applyFont="1" applyBorder="1" applyAlignment="1" applyProtection="1">
      <alignment horizontal="center" vertical="center"/>
      <protection locked="0"/>
    </xf>
    <xf numFmtId="2" fontId="5" fillId="2" borderId="150" xfId="2" applyNumberFormat="1" applyFont="1" applyBorder="1" applyAlignment="1" applyProtection="1">
      <alignment horizontal="center" vertical="center"/>
      <protection locked="0"/>
    </xf>
    <xf numFmtId="2" fontId="5" fillId="2" borderId="151" xfId="2" applyNumberFormat="1" applyFont="1" applyBorder="1" applyAlignment="1" applyProtection="1">
      <alignment horizontal="center" vertical="center"/>
      <protection locked="0"/>
    </xf>
    <xf numFmtId="2" fontId="5" fillId="3" borderId="125" xfId="0" applyNumberFormat="1" applyFont="1" applyFill="1" applyBorder="1" applyAlignment="1">
      <alignment horizontal="center" vertical="center"/>
    </xf>
    <xf numFmtId="2" fontId="5" fillId="2" borderId="152" xfId="2" applyNumberFormat="1" applyFont="1" applyBorder="1" applyAlignment="1" applyProtection="1">
      <alignment horizontal="center" vertical="center"/>
      <protection locked="0"/>
    </xf>
    <xf numFmtId="2" fontId="5" fillId="2" borderId="153" xfId="2" applyNumberFormat="1" applyFont="1" applyBorder="1" applyAlignment="1" applyProtection="1">
      <alignment horizontal="center" vertical="center"/>
      <protection locked="0"/>
    </xf>
    <xf numFmtId="2" fontId="1" fillId="2" borderId="150" xfId="2" applyNumberFormat="1" applyFont="1" applyBorder="1" applyAlignment="1" applyProtection="1">
      <alignment horizontal="center" vertical="center"/>
      <protection locked="0"/>
    </xf>
    <xf numFmtId="1" fontId="5" fillId="3" borderId="136" xfId="0" applyNumberFormat="1" applyFont="1" applyFill="1" applyBorder="1" applyAlignment="1">
      <alignment horizontal="center" vertical="center"/>
    </xf>
    <xf numFmtId="2" fontId="5" fillId="3" borderId="154" xfId="0" applyNumberFormat="1" applyFont="1" applyFill="1" applyBorder="1" applyAlignment="1">
      <alignment horizontal="center" vertical="center"/>
    </xf>
    <xf numFmtId="2" fontId="5" fillId="2" borderId="155" xfId="2" applyNumberFormat="1" applyFont="1" applyBorder="1" applyAlignment="1" applyProtection="1">
      <alignment horizontal="center" vertical="center"/>
      <protection locked="0"/>
    </xf>
    <xf numFmtId="2" fontId="5" fillId="2" borderId="156" xfId="2" applyNumberFormat="1" applyFont="1" applyBorder="1" applyAlignment="1" applyProtection="1">
      <alignment horizontal="center" vertical="center"/>
      <protection locked="0"/>
    </xf>
    <xf numFmtId="1" fontId="5" fillId="2" borderId="157" xfId="2" applyNumberFormat="1" applyFont="1" applyBorder="1" applyAlignment="1" applyProtection="1">
      <alignment horizontal="center" vertical="center"/>
      <protection locked="0"/>
    </xf>
    <xf numFmtId="2" fontId="5" fillId="2" borderId="158" xfId="2" applyNumberFormat="1" applyFont="1" applyBorder="1" applyAlignment="1" applyProtection="1">
      <alignment horizontal="center" vertical="center"/>
      <protection locked="0"/>
    </xf>
    <xf numFmtId="2" fontId="5" fillId="3" borderId="159" xfId="0" applyNumberFormat="1" applyFont="1" applyFill="1" applyBorder="1" applyAlignment="1">
      <alignment horizontal="center" vertical="center"/>
    </xf>
    <xf numFmtId="2" fontId="5" fillId="2" borderId="160" xfId="2" applyNumberFormat="1" applyFont="1" applyBorder="1" applyAlignment="1" applyProtection="1">
      <alignment horizontal="center" vertical="center"/>
      <protection locked="0"/>
    </xf>
    <xf numFmtId="2" fontId="5" fillId="2" borderId="161" xfId="2" applyNumberFormat="1" applyFont="1" applyBorder="1" applyAlignment="1" applyProtection="1">
      <alignment horizontal="center" vertical="center"/>
      <protection locked="0"/>
    </xf>
    <xf numFmtId="2" fontId="5" fillId="2" borderId="162" xfId="2" applyNumberFormat="1" applyFont="1" applyBorder="1" applyAlignment="1" applyProtection="1">
      <alignment horizontal="center" vertical="center"/>
      <protection locked="0"/>
    </xf>
    <xf numFmtId="2" fontId="1" fillId="2" borderId="158" xfId="2" applyNumberFormat="1" applyFont="1" applyBorder="1" applyAlignment="1" applyProtection="1">
      <alignment horizontal="center" vertical="center"/>
      <protection locked="0"/>
    </xf>
    <xf numFmtId="1" fontId="5" fillId="0" borderId="120" xfId="1" applyNumberFormat="1" applyFont="1" applyBorder="1" applyProtection="1">
      <protection hidden="1"/>
    </xf>
    <xf numFmtId="1" fontId="6" fillId="0" borderId="145" xfId="1" applyNumberFormat="1" applyFont="1" applyBorder="1" applyAlignment="1">
      <alignment horizontal="center"/>
    </xf>
    <xf numFmtId="1" fontId="6" fillId="0" borderId="163" xfId="1" applyNumberFormat="1" applyFont="1" applyBorder="1" applyAlignment="1">
      <alignment horizontal="center"/>
    </xf>
    <xf numFmtId="1" fontId="5" fillId="0" borderId="164" xfId="1" applyNumberFormat="1" applyFont="1" applyBorder="1" applyProtection="1">
      <protection hidden="1"/>
    </xf>
    <xf numFmtId="1" fontId="5" fillId="0" borderId="120" xfId="1" applyNumberFormat="1" applyFont="1" applyBorder="1" applyAlignment="1">
      <alignment horizontal="center" vertical="center" wrapText="1"/>
    </xf>
    <xf numFmtId="1" fontId="8" fillId="0" borderId="120" xfId="1" applyNumberFormat="1" applyFont="1" applyBorder="1"/>
    <xf numFmtId="1" fontId="5" fillId="0" borderId="136" xfId="1" applyNumberFormat="1" applyFont="1" applyBorder="1"/>
    <xf numFmtId="1" fontId="5" fillId="7" borderId="154" xfId="1" applyNumberFormat="1" applyFont="1" applyFill="1" applyBorder="1" applyProtection="1">
      <protection locked="0"/>
    </xf>
    <xf numFmtId="1" fontId="5" fillId="7" borderId="165" xfId="1" applyNumberFormat="1" applyFont="1" applyFill="1" applyBorder="1" applyProtection="1">
      <protection locked="0"/>
    </xf>
    <xf numFmtId="1" fontId="5" fillId="7" borderId="166" xfId="1" applyNumberFormat="1" applyFont="1" applyFill="1" applyBorder="1" applyProtection="1">
      <protection locked="0"/>
    </xf>
    <xf numFmtId="1" fontId="5" fillId="7" borderId="159" xfId="1" applyNumberFormat="1" applyFont="1" applyFill="1" applyBorder="1" applyProtection="1">
      <protection locked="0"/>
    </xf>
    <xf numFmtId="1" fontId="6" fillId="0" borderId="120" xfId="1" applyNumberFormat="1" applyFont="1" applyBorder="1"/>
    <xf numFmtId="1" fontId="5" fillId="0" borderId="138" xfId="1" applyNumberFormat="1" applyFont="1" applyBorder="1"/>
    <xf numFmtId="1" fontId="5" fillId="0" borderId="167" xfId="1" applyNumberFormat="1" applyFont="1" applyBorder="1"/>
    <xf numFmtId="1" fontId="5" fillId="0" borderId="146" xfId="1" applyNumberFormat="1" applyFont="1" applyBorder="1" applyAlignment="1">
      <alignment horizontal="center" vertical="center" wrapText="1"/>
    </xf>
    <xf numFmtId="1" fontId="6" fillId="0" borderId="139" xfId="1" applyNumberFormat="1" applyFont="1" applyBorder="1" applyProtection="1">
      <protection hidden="1"/>
    </xf>
    <xf numFmtId="1" fontId="5" fillId="0" borderId="168" xfId="1" applyNumberFormat="1" applyFont="1" applyBorder="1" applyProtection="1">
      <protection hidden="1"/>
    </xf>
    <xf numFmtId="1" fontId="5" fillId="0" borderId="169" xfId="1" applyNumberFormat="1" applyFont="1" applyBorder="1"/>
    <xf numFmtId="1" fontId="5" fillId="7" borderId="170" xfId="1" applyNumberFormat="1" applyFont="1" applyFill="1" applyBorder="1" applyAlignment="1" applyProtection="1">
      <alignment horizontal="center"/>
      <protection locked="0"/>
    </xf>
    <xf numFmtId="1" fontId="6" fillId="0" borderId="168" xfId="1" applyNumberFormat="1" applyFont="1" applyBorder="1" applyProtection="1">
      <protection hidden="1"/>
    </xf>
    <xf numFmtId="1" fontId="5" fillId="0" borderId="130" xfId="1" applyNumberFormat="1" applyFont="1" applyBorder="1" applyAlignment="1">
      <alignment horizontal="right"/>
    </xf>
    <xf numFmtId="1" fontId="5" fillId="7" borderId="130" xfId="1" applyNumberFormat="1" applyFont="1" applyFill="1" applyBorder="1" applyProtection="1">
      <protection locked="0"/>
    </xf>
    <xf numFmtId="1" fontId="5" fillId="0" borderId="117" xfId="0" applyNumberFormat="1" applyFont="1" applyBorder="1" applyAlignment="1">
      <alignment horizontal="center" vertical="center" wrapText="1"/>
    </xf>
    <xf numFmtId="1" fontId="5" fillId="7" borderId="171" xfId="0" applyNumberFormat="1" applyFont="1" applyFill="1" applyBorder="1" applyProtection="1">
      <protection locked="0"/>
    </xf>
    <xf numFmtId="1" fontId="5" fillId="7" borderId="172" xfId="0" applyNumberFormat="1" applyFont="1" applyFill="1" applyBorder="1" applyProtection="1">
      <protection locked="0"/>
    </xf>
    <xf numFmtId="0" fontId="5" fillId="0" borderId="136" xfId="0" applyFont="1" applyBorder="1" applyAlignment="1">
      <alignment vertical="center" wrapText="1"/>
    </xf>
    <xf numFmtId="1" fontId="5" fillId="0" borderId="136" xfId="0" applyNumberFormat="1" applyFont="1" applyBorder="1" applyAlignment="1">
      <alignment horizontal="right" vertical="center"/>
    </xf>
    <xf numFmtId="1" fontId="5" fillId="7" borderId="154" xfId="0" applyNumberFormat="1" applyFont="1" applyFill="1" applyBorder="1" applyProtection="1">
      <protection locked="0"/>
    </xf>
    <xf numFmtId="1" fontId="5" fillId="7" borderId="166" xfId="0" applyNumberFormat="1" applyFont="1" applyFill="1" applyBorder="1" applyProtection="1">
      <protection locked="0"/>
    </xf>
    <xf numFmtId="1" fontId="5" fillId="7" borderId="144" xfId="0" applyNumberFormat="1" applyFont="1" applyFill="1" applyBorder="1" applyProtection="1">
      <protection locked="0"/>
    </xf>
    <xf numFmtId="1" fontId="5" fillId="7" borderId="173" xfId="0" applyNumberFormat="1" applyFont="1" applyFill="1" applyBorder="1" applyProtection="1">
      <protection locked="0"/>
    </xf>
    <xf numFmtId="1" fontId="5" fillId="0" borderId="174" xfId="1" applyNumberFormat="1" applyFont="1" applyBorder="1" applyProtection="1">
      <protection hidden="1"/>
    </xf>
    <xf numFmtId="1" fontId="5" fillId="0" borderId="175" xfId="1" applyNumberFormat="1" applyFont="1" applyBorder="1" applyProtection="1">
      <protection hidden="1"/>
    </xf>
    <xf numFmtId="1" fontId="5" fillId="3" borderId="118" xfId="0" applyNumberFormat="1" applyFont="1" applyFill="1" applyBorder="1" applyAlignment="1">
      <alignment horizontal="center" vertical="center" wrapText="1"/>
    </xf>
    <xf numFmtId="1" fontId="5" fillId="0" borderId="171" xfId="0" applyNumberFormat="1" applyFont="1" applyBorder="1"/>
    <xf numFmtId="1" fontId="5" fillId="7" borderId="176" xfId="0" applyNumberFormat="1" applyFont="1" applyFill="1" applyBorder="1" applyProtection="1">
      <protection locked="0"/>
    </xf>
    <xf numFmtId="1" fontId="5" fillId="0" borderId="177" xfId="0" applyNumberFormat="1" applyFont="1" applyBorder="1"/>
    <xf numFmtId="1" fontId="5" fillId="7" borderId="178" xfId="0" applyNumberFormat="1" applyFont="1" applyFill="1" applyBorder="1" applyProtection="1">
      <protection locked="0"/>
    </xf>
    <xf numFmtId="1" fontId="5" fillId="7" borderId="177" xfId="0" applyNumberFormat="1" applyFont="1" applyFill="1" applyBorder="1" applyProtection="1">
      <protection locked="0"/>
    </xf>
    <xf numFmtId="1" fontId="5" fillId="7" borderId="179" xfId="0" applyNumberFormat="1" applyFont="1" applyFill="1" applyBorder="1" applyProtection="1">
      <protection locked="0"/>
    </xf>
    <xf numFmtId="1" fontId="5" fillId="7" borderId="180" xfId="0" applyNumberFormat="1" applyFont="1" applyFill="1" applyBorder="1" applyProtection="1">
      <protection locked="0"/>
    </xf>
    <xf numFmtId="1" fontId="5" fillId="0" borderId="181" xfId="1" applyNumberFormat="1" applyFont="1" applyBorder="1" applyProtection="1">
      <protection hidden="1"/>
    </xf>
    <xf numFmtId="1" fontId="5" fillId="0" borderId="182" xfId="1" applyNumberFormat="1" applyFont="1" applyBorder="1" applyProtection="1">
      <protection hidden="1"/>
    </xf>
    <xf numFmtId="1" fontId="5" fillId="0" borderId="183" xfId="0" applyNumberFormat="1" applyFont="1" applyBorder="1"/>
    <xf numFmtId="1" fontId="5" fillId="7" borderId="183" xfId="0" applyNumberFormat="1" applyFont="1" applyFill="1" applyBorder="1" applyProtection="1">
      <protection locked="0"/>
    </xf>
    <xf numFmtId="1" fontId="5" fillId="7" borderId="184" xfId="0" applyNumberFormat="1" applyFont="1" applyFill="1" applyBorder="1" applyProtection="1">
      <protection locked="0"/>
    </xf>
    <xf numFmtId="1" fontId="5" fillId="0" borderId="185" xfId="1" applyNumberFormat="1" applyFont="1" applyBorder="1" applyProtection="1">
      <protection hidden="1"/>
    </xf>
    <xf numFmtId="1" fontId="5" fillId="0" borderId="186" xfId="1" applyNumberFormat="1" applyFont="1" applyBorder="1" applyProtection="1">
      <protection hidden="1"/>
    </xf>
    <xf numFmtId="1" fontId="5" fillId="0" borderId="187" xfId="0" applyNumberFormat="1" applyFont="1" applyBorder="1"/>
    <xf numFmtId="1" fontId="5" fillId="7" borderId="187" xfId="0" applyNumberFormat="1" applyFont="1" applyFill="1" applyBorder="1" applyProtection="1">
      <protection locked="0"/>
    </xf>
    <xf numFmtId="1" fontId="5" fillId="7" borderId="188" xfId="0" applyNumberFormat="1" applyFont="1" applyFill="1" applyBorder="1" applyProtection="1">
      <protection locked="0"/>
    </xf>
    <xf numFmtId="1" fontId="5" fillId="0" borderId="189" xfId="1" applyNumberFormat="1" applyFont="1" applyBorder="1" applyProtection="1">
      <protection hidden="1"/>
    </xf>
    <xf numFmtId="1" fontId="5" fillId="0" borderId="190" xfId="1" applyNumberFormat="1" applyFont="1" applyBorder="1" applyProtection="1">
      <protection hidden="1"/>
    </xf>
    <xf numFmtId="1" fontId="5" fillId="7" borderId="191" xfId="0" applyNumberFormat="1" applyFont="1" applyFill="1" applyBorder="1" applyProtection="1">
      <protection locked="0"/>
    </xf>
    <xf numFmtId="1" fontId="5" fillId="0" borderId="115" xfId="0" applyNumberFormat="1" applyFont="1" applyBorder="1"/>
    <xf numFmtId="1" fontId="5" fillId="0" borderId="159" xfId="0" applyNumberFormat="1" applyFont="1" applyBorder="1"/>
    <xf numFmtId="1" fontId="5" fillId="0" borderId="117" xfId="0" applyNumberFormat="1" applyFont="1" applyBorder="1"/>
    <xf numFmtId="1" fontId="5" fillId="0" borderId="192" xfId="1" applyNumberFormat="1" applyFont="1" applyBorder="1" applyProtection="1">
      <protection hidden="1"/>
    </xf>
    <xf numFmtId="1" fontId="5" fillId="0" borderId="189" xfId="1" applyNumberFormat="1" applyFont="1" applyBorder="1"/>
    <xf numFmtId="1" fontId="5" fillId="0" borderId="190" xfId="1" applyNumberFormat="1" applyFont="1" applyBorder="1"/>
    <xf numFmtId="1" fontId="5" fillId="0" borderId="117" xfId="3" applyNumberFormat="1" applyFont="1" applyBorder="1" applyAlignment="1">
      <alignment horizontal="center" vertical="center"/>
    </xf>
    <xf numFmtId="1" fontId="5" fillId="4" borderId="194" xfId="1" applyNumberFormat="1" applyFont="1" applyFill="1" applyBorder="1" applyProtection="1">
      <protection hidden="1"/>
    </xf>
    <xf numFmtId="1" fontId="5" fillId="4" borderId="190" xfId="1" applyNumberFormat="1" applyFont="1" applyFill="1" applyBorder="1" applyProtection="1">
      <protection hidden="1"/>
    </xf>
    <xf numFmtId="1" fontId="5" fillId="4" borderId="190" xfId="1" applyNumberFormat="1" applyFont="1" applyFill="1" applyBorder="1"/>
    <xf numFmtId="1" fontId="5" fillId="0" borderId="118" xfId="1" applyNumberFormat="1" applyFont="1" applyBorder="1" applyAlignment="1">
      <alignment horizontal="right"/>
    </xf>
    <xf numFmtId="1" fontId="5" fillId="7" borderId="117" xfId="1" applyNumberFormat="1" applyFont="1" applyFill="1" applyBorder="1" applyAlignment="1" applyProtection="1">
      <alignment horizontal="right"/>
      <protection locked="0"/>
    </xf>
    <xf numFmtId="1" fontId="5" fillId="7" borderId="195" xfId="1" applyNumberFormat="1" applyFont="1" applyFill="1" applyBorder="1" applyAlignment="1" applyProtection="1">
      <alignment horizontal="right"/>
      <protection locked="0"/>
    </xf>
    <xf numFmtId="1" fontId="5" fillId="7" borderId="171" xfId="1" applyNumberFormat="1" applyFont="1" applyFill="1" applyBorder="1" applyAlignment="1" applyProtection="1">
      <alignment horizontal="right"/>
      <protection locked="0"/>
    </xf>
    <xf numFmtId="1" fontId="5" fillId="7" borderId="176" xfId="1" applyNumberFormat="1" applyFont="1" applyFill="1" applyBorder="1" applyAlignment="1" applyProtection="1">
      <alignment horizontal="right"/>
      <protection locked="0"/>
    </xf>
    <xf numFmtId="1" fontId="5" fillId="0" borderId="97" xfId="1" applyNumberFormat="1" applyFont="1" applyBorder="1" applyAlignment="1">
      <alignment wrapText="1"/>
    </xf>
    <xf numFmtId="1" fontId="5" fillId="7" borderId="196" xfId="1" applyNumberFormat="1" applyFont="1" applyFill="1" applyBorder="1" applyAlignment="1" applyProtection="1">
      <alignment horizontal="right"/>
      <protection locked="0"/>
    </xf>
    <xf numFmtId="1" fontId="5" fillId="7" borderId="191" xfId="1" applyNumberFormat="1" applyFont="1" applyFill="1" applyBorder="1" applyAlignment="1" applyProtection="1">
      <alignment horizontal="right"/>
      <protection locked="0"/>
    </xf>
    <xf numFmtId="1" fontId="5" fillId="0" borderId="197" xfId="1" applyNumberFormat="1" applyFont="1" applyBorder="1"/>
    <xf numFmtId="1" fontId="2" fillId="3" borderId="190" xfId="0" applyNumberFormat="1" applyFont="1" applyFill="1" applyBorder="1"/>
    <xf numFmtId="1" fontId="5" fillId="0" borderId="117" xfId="1" applyNumberFormat="1" applyFont="1" applyBorder="1" applyAlignment="1">
      <alignment horizontal="center" vertical="center" wrapText="1"/>
    </xf>
    <xf numFmtId="1" fontId="5" fillId="0" borderId="194" xfId="1" applyNumberFormat="1" applyFont="1" applyBorder="1"/>
    <xf numFmtId="1" fontId="2" fillId="0" borderId="194" xfId="0" applyNumberFormat="1" applyFont="1" applyBorder="1"/>
    <xf numFmtId="1" fontId="5" fillId="7" borderId="198" xfId="1" applyNumberFormat="1" applyFont="1" applyFill="1" applyBorder="1" applyAlignment="1" applyProtection="1">
      <alignment horizontal="right"/>
      <protection locked="0"/>
    </xf>
    <xf numFmtId="1" fontId="5" fillId="7" borderId="198" xfId="1" applyNumberFormat="1" applyFont="1" applyFill="1" applyBorder="1" applyProtection="1">
      <protection locked="0"/>
    </xf>
    <xf numFmtId="1" fontId="5" fillId="7" borderId="196" xfId="1" applyNumberFormat="1" applyFont="1" applyFill="1" applyBorder="1" applyProtection="1">
      <protection locked="0"/>
    </xf>
    <xf numFmtId="1" fontId="5" fillId="0" borderId="118" xfId="1" applyNumberFormat="1" applyFont="1" applyBorder="1" applyAlignment="1">
      <alignment wrapText="1"/>
    </xf>
    <xf numFmtId="1" fontId="1" fillId="0" borderId="117" xfId="1" applyNumberFormat="1" applyFont="1" applyBorder="1" applyAlignment="1">
      <alignment horizontal="right"/>
    </xf>
    <xf numFmtId="1" fontId="1" fillId="0" borderId="117" xfId="1" applyNumberFormat="1" applyFont="1" applyBorder="1"/>
    <xf numFmtId="1" fontId="5" fillId="0" borderId="119" xfId="1" applyNumberFormat="1" applyFont="1" applyBorder="1" applyAlignment="1">
      <alignment horizontal="center" vertical="center" wrapText="1"/>
    </xf>
    <xf numFmtId="1" fontId="5" fillId="7" borderId="199" xfId="1" applyNumberFormat="1" applyFont="1" applyFill="1" applyBorder="1" applyProtection="1">
      <protection locked="0"/>
    </xf>
    <xf numFmtId="1" fontId="5" fillId="7" borderId="200" xfId="1" applyNumberFormat="1" applyFont="1" applyFill="1" applyBorder="1" applyProtection="1">
      <protection locked="0"/>
    </xf>
    <xf numFmtId="1" fontId="5" fillId="0" borderId="178" xfId="1" applyNumberFormat="1" applyFont="1" applyBorder="1" applyAlignment="1">
      <alignment wrapText="1"/>
    </xf>
    <xf numFmtId="1" fontId="5" fillId="0" borderId="178" xfId="1" applyNumberFormat="1" applyFont="1" applyBorder="1"/>
    <xf numFmtId="1" fontId="5" fillId="7" borderId="201" xfId="1" applyNumberFormat="1" applyFont="1" applyFill="1" applyBorder="1" applyProtection="1">
      <protection locked="0"/>
    </xf>
    <xf numFmtId="1" fontId="5" fillId="7" borderId="202" xfId="1" applyNumberFormat="1" applyFont="1" applyFill="1" applyBorder="1" applyProtection="1">
      <protection locked="0"/>
    </xf>
    <xf numFmtId="1" fontId="5" fillId="7" borderId="203" xfId="1" applyNumberFormat="1" applyFont="1" applyFill="1" applyBorder="1" applyProtection="1">
      <protection locked="0"/>
    </xf>
    <xf numFmtId="1" fontId="5" fillId="4" borderId="194" xfId="1" applyNumberFormat="1" applyFont="1" applyFill="1" applyBorder="1"/>
    <xf numFmtId="1" fontId="2" fillId="4" borderId="190" xfId="0" applyNumberFormat="1" applyFont="1" applyFill="1" applyBorder="1"/>
    <xf numFmtId="1" fontId="5" fillId="7" borderId="134" xfId="1" applyNumberFormat="1" applyFont="1" applyFill="1" applyBorder="1" applyProtection="1">
      <protection locked="0"/>
    </xf>
    <xf numFmtId="1" fontId="5" fillId="0" borderId="118" xfId="1" applyNumberFormat="1" applyFont="1" applyBorder="1"/>
    <xf numFmtId="1" fontId="1" fillId="0" borderId="116" xfId="1" applyNumberFormat="1" applyFont="1" applyBorder="1"/>
    <xf numFmtId="1" fontId="1" fillId="0" borderId="119" xfId="1" applyNumberFormat="1" applyFont="1" applyBorder="1"/>
    <xf numFmtId="1" fontId="5" fillId="0" borderId="7" xfId="1" applyNumberFormat="1" applyFont="1" applyBorder="1" applyAlignment="1">
      <alignment horizontal="center" vertical="center" wrapText="1"/>
    </xf>
    <xf numFmtId="1" fontId="5" fillId="0" borderId="53" xfId="1" applyNumberFormat="1" applyFont="1" applyBorder="1" applyAlignment="1">
      <alignment horizontal="left"/>
    </xf>
    <xf numFmtId="1" fontId="5" fillId="0" borderId="107" xfId="1" applyNumberFormat="1" applyFont="1" applyBorder="1" applyAlignment="1">
      <alignment horizontal="center" vertical="center" wrapText="1"/>
    </xf>
    <xf numFmtId="1" fontId="5" fillId="0" borderId="104" xfId="1" applyNumberFormat="1" applyFont="1" applyBorder="1" applyAlignment="1">
      <alignment horizontal="center" vertical="center" wrapText="1"/>
    </xf>
    <xf numFmtId="2" fontId="5" fillId="3" borderId="171" xfId="0" applyNumberFormat="1" applyFont="1" applyFill="1" applyBorder="1" applyAlignment="1">
      <alignment horizontal="center" vertical="center"/>
    </xf>
    <xf numFmtId="1" fontId="5" fillId="3" borderId="178" xfId="0" applyNumberFormat="1" applyFont="1" applyFill="1" applyBorder="1" applyAlignment="1">
      <alignment horizontal="center" vertical="center"/>
    </xf>
    <xf numFmtId="2" fontId="5" fillId="3" borderId="204" xfId="0" applyNumberFormat="1" applyFont="1" applyFill="1" applyBorder="1" applyAlignment="1">
      <alignment horizontal="center" vertical="center"/>
    </xf>
    <xf numFmtId="1" fontId="5" fillId="0" borderId="205" xfId="1" applyNumberFormat="1" applyFont="1" applyBorder="1" applyProtection="1">
      <protection hidden="1"/>
    </xf>
    <xf numFmtId="1" fontId="5" fillId="0" borderId="205" xfId="1" applyNumberFormat="1" applyFont="1" applyBorder="1" applyAlignment="1">
      <alignment horizontal="center" vertical="center" wrapText="1"/>
    </xf>
    <xf numFmtId="1" fontId="5" fillId="0" borderId="206" xfId="1" applyNumberFormat="1" applyFont="1" applyBorder="1"/>
    <xf numFmtId="1" fontId="5" fillId="0" borderId="207" xfId="1" applyNumberFormat="1" applyFont="1" applyBorder="1"/>
    <xf numFmtId="1" fontId="5" fillId="7" borderId="208" xfId="1" applyNumberFormat="1" applyFont="1" applyFill="1" applyBorder="1" applyProtection="1">
      <protection locked="0"/>
    </xf>
    <xf numFmtId="1" fontId="5" fillId="7" borderId="209" xfId="1" applyNumberFormat="1" applyFont="1" applyFill="1" applyBorder="1" applyProtection="1">
      <protection locked="0"/>
    </xf>
    <xf numFmtId="1" fontId="5" fillId="7" borderId="210" xfId="1" applyNumberFormat="1" applyFont="1" applyFill="1" applyBorder="1" applyProtection="1">
      <protection locked="0"/>
    </xf>
    <xf numFmtId="1" fontId="8" fillId="0" borderId="205" xfId="1" applyNumberFormat="1" applyFont="1" applyBorder="1"/>
    <xf numFmtId="1" fontId="5" fillId="0" borderId="211" xfId="1" applyNumberFormat="1" applyFont="1" applyBorder="1"/>
    <xf numFmtId="1" fontId="5" fillId="7" borderId="212" xfId="1" applyNumberFormat="1" applyFont="1" applyFill="1" applyBorder="1" applyProtection="1">
      <protection locked="0"/>
    </xf>
    <xf numFmtId="1" fontId="5" fillId="0" borderId="205" xfId="1" applyNumberFormat="1" applyFont="1" applyBorder="1"/>
    <xf numFmtId="1" fontId="5" fillId="7" borderId="204" xfId="1" applyNumberFormat="1" applyFont="1" applyFill="1" applyBorder="1" applyProtection="1">
      <protection locked="0"/>
    </xf>
    <xf numFmtId="1" fontId="5" fillId="7" borderId="213" xfId="1" applyNumberFormat="1" applyFont="1" applyFill="1" applyBorder="1" applyProtection="1">
      <protection locked="0"/>
    </xf>
    <xf numFmtId="1" fontId="5" fillId="7" borderId="214" xfId="1" applyNumberFormat="1" applyFont="1" applyFill="1" applyBorder="1" applyProtection="1">
      <protection locked="0"/>
    </xf>
    <xf numFmtId="1" fontId="6" fillId="0" borderId="205" xfId="1" applyNumberFormat="1" applyFont="1" applyBorder="1"/>
    <xf numFmtId="1" fontId="5" fillId="0" borderId="181" xfId="1" applyNumberFormat="1" applyFont="1" applyBorder="1"/>
    <xf numFmtId="1" fontId="5" fillId="7" borderId="207" xfId="1" applyNumberFormat="1" applyFont="1" applyFill="1" applyBorder="1" applyAlignment="1" applyProtection="1">
      <alignment horizontal="center"/>
      <protection locked="0"/>
    </xf>
    <xf numFmtId="0" fontId="5" fillId="0" borderId="178" xfId="0" applyFont="1" applyBorder="1" applyAlignment="1">
      <alignment vertical="center" wrapText="1"/>
    </xf>
    <xf numFmtId="1" fontId="5" fillId="0" borderId="178" xfId="0" applyNumberFormat="1" applyFont="1" applyBorder="1" applyAlignment="1">
      <alignment horizontal="right" vertical="center"/>
    </xf>
    <xf numFmtId="1" fontId="5" fillId="7" borderId="212" xfId="0" applyNumberFormat="1" applyFont="1" applyFill="1" applyBorder="1" applyProtection="1">
      <protection locked="0"/>
    </xf>
    <xf numFmtId="1" fontId="5" fillId="0" borderId="216" xfId="1" applyNumberFormat="1" applyFont="1" applyBorder="1" applyProtection="1">
      <protection hidden="1"/>
    </xf>
    <xf numFmtId="1" fontId="5" fillId="0" borderId="204" xfId="0" applyNumberFormat="1" applyFont="1" applyBorder="1"/>
    <xf numFmtId="1" fontId="5" fillId="0" borderId="213" xfId="0" applyNumberFormat="1" applyFont="1" applyBorder="1"/>
    <xf numFmtId="1" fontId="5" fillId="0" borderId="216" xfId="1" applyNumberFormat="1" applyFont="1" applyBorder="1"/>
    <xf numFmtId="1" fontId="5" fillId="0" borderId="221" xfId="1" applyNumberFormat="1" applyFont="1" applyBorder="1" applyAlignment="1">
      <alignment horizontal="right"/>
    </xf>
    <xf numFmtId="1" fontId="5" fillId="7" borderId="220" xfId="1" applyNumberFormat="1" applyFont="1" applyFill="1" applyBorder="1" applyAlignment="1" applyProtection="1">
      <alignment horizontal="right"/>
      <protection locked="0"/>
    </xf>
    <xf numFmtId="1" fontId="2" fillId="3" borderId="216" xfId="0" applyNumberFormat="1" applyFont="1" applyFill="1" applyBorder="1"/>
    <xf numFmtId="1" fontId="5" fillId="0" borderId="220" xfId="1" applyNumberFormat="1" applyFont="1" applyBorder="1" applyAlignment="1">
      <alignment horizontal="center" vertical="center" wrapText="1"/>
    </xf>
    <xf numFmtId="1" fontId="5" fillId="0" borderId="221" xfId="1" applyNumberFormat="1" applyFont="1" applyBorder="1" applyAlignment="1">
      <alignment wrapText="1"/>
    </xf>
    <xf numFmtId="1" fontId="1" fillId="0" borderId="220" xfId="1" applyNumberFormat="1" applyFont="1" applyBorder="1" applyAlignment="1">
      <alignment horizontal="right"/>
    </xf>
    <xf numFmtId="1" fontId="1" fillId="0" borderId="220" xfId="1" applyNumberFormat="1" applyFont="1" applyBorder="1"/>
    <xf numFmtId="1" fontId="5" fillId="3" borderId="221" xfId="0" applyNumberFormat="1" applyFont="1" applyFill="1" applyBorder="1" applyAlignment="1">
      <alignment horizontal="center" vertical="center" wrapText="1"/>
    </xf>
    <xf numFmtId="1" fontId="5" fillId="0" borderId="225" xfId="1" applyNumberFormat="1" applyFont="1" applyBorder="1" applyAlignment="1">
      <alignment horizontal="center" vertical="center" wrapText="1"/>
    </xf>
    <xf numFmtId="1" fontId="5" fillId="0" borderId="226" xfId="1" applyNumberFormat="1" applyFont="1" applyBorder="1" applyAlignment="1">
      <alignment horizontal="center" vertical="center" wrapText="1"/>
    </xf>
    <xf numFmtId="1" fontId="5" fillId="7" borderId="228" xfId="1" applyNumberFormat="1" applyFont="1" applyFill="1" applyBorder="1" applyProtection="1">
      <protection locked="0"/>
    </xf>
    <xf numFmtId="1" fontId="5" fillId="7" borderId="173" xfId="1" applyNumberFormat="1" applyFont="1" applyFill="1" applyBorder="1" applyProtection="1">
      <protection locked="0"/>
    </xf>
    <xf numFmtId="1" fontId="5" fillId="0" borderId="221" xfId="1" applyNumberFormat="1" applyFont="1" applyBorder="1"/>
    <xf numFmtId="1" fontId="1" fillId="0" borderId="225" xfId="1" applyNumberFormat="1" applyFont="1" applyBorder="1"/>
    <xf numFmtId="1" fontId="1" fillId="0" borderId="226" xfId="1" applyNumberFormat="1" applyFont="1" applyBorder="1"/>
    <xf numFmtId="1" fontId="5" fillId="3" borderId="222" xfId="0" applyNumberFormat="1" applyFont="1" applyFill="1" applyBorder="1" applyAlignment="1">
      <alignment horizontal="center" vertical="center" wrapText="1"/>
    </xf>
    <xf numFmtId="1" fontId="5" fillId="3" borderId="218" xfId="0" applyNumberFormat="1" applyFont="1" applyFill="1" applyBorder="1" applyAlignment="1">
      <alignment horizontal="center" vertical="center" wrapText="1"/>
    </xf>
    <xf numFmtId="1" fontId="5" fillId="3" borderId="220" xfId="0" applyNumberFormat="1" applyFont="1" applyFill="1" applyBorder="1" applyAlignment="1">
      <alignment horizontal="center" vertical="center" wrapText="1"/>
    </xf>
    <xf numFmtId="1" fontId="5" fillId="3" borderId="227" xfId="0" applyNumberFormat="1" applyFont="1" applyFill="1" applyBorder="1" applyAlignment="1">
      <alignment horizontal="center" vertical="center" wrapText="1"/>
    </xf>
    <xf numFmtId="1" fontId="5" fillId="3" borderId="221" xfId="0" applyNumberFormat="1" applyFont="1" applyFill="1" applyBorder="1" applyAlignment="1">
      <alignment horizontal="center" vertical="center"/>
    </xf>
    <xf numFmtId="1" fontId="5" fillId="3" borderId="222" xfId="0" applyNumberFormat="1" applyFont="1" applyFill="1" applyBorder="1" applyAlignment="1">
      <alignment horizontal="center" vertical="center"/>
    </xf>
    <xf numFmtId="2" fontId="5" fillId="3" borderId="226" xfId="0" applyNumberFormat="1" applyFont="1" applyFill="1" applyBorder="1" applyAlignment="1">
      <alignment horizontal="center" vertical="center"/>
    </xf>
    <xf numFmtId="2" fontId="5" fillId="3" borderId="218" xfId="0" applyNumberFormat="1" applyFont="1" applyFill="1" applyBorder="1" applyAlignment="1">
      <alignment horizontal="center" vertical="center"/>
    </xf>
    <xf numFmtId="2" fontId="5" fillId="3" borderId="220" xfId="0" applyNumberFormat="1" applyFont="1" applyFill="1" applyBorder="1" applyAlignment="1">
      <alignment horizontal="center" vertical="center"/>
    </xf>
    <xf numFmtId="2" fontId="5" fillId="3" borderId="222" xfId="0" applyNumberFormat="1" applyFont="1" applyFill="1" applyBorder="1" applyAlignment="1">
      <alignment horizontal="center" vertical="center"/>
    </xf>
    <xf numFmtId="2" fontId="5" fillId="3" borderId="227" xfId="0" applyNumberFormat="1" applyFont="1" applyFill="1" applyBorder="1" applyAlignment="1">
      <alignment horizontal="center" vertical="center"/>
    </xf>
    <xf numFmtId="1" fontId="5" fillId="3" borderId="229" xfId="0" applyNumberFormat="1" applyFont="1" applyFill="1" applyBorder="1" applyAlignment="1">
      <alignment horizontal="center" vertical="center"/>
    </xf>
    <xf numFmtId="1" fontId="5" fillId="2" borderId="230" xfId="2" applyNumberFormat="1" applyFont="1" applyBorder="1" applyAlignment="1" applyProtection="1">
      <alignment horizontal="center" vertical="center"/>
      <protection locked="0"/>
    </xf>
    <xf numFmtId="2" fontId="5" fillId="2" borderId="230" xfId="2" applyNumberFormat="1" applyFont="1" applyBorder="1" applyAlignment="1" applyProtection="1">
      <alignment horizontal="center" vertical="center"/>
      <protection locked="0"/>
    </xf>
    <xf numFmtId="2" fontId="5" fillId="3" borderId="231" xfId="0" applyNumberFormat="1" applyFont="1" applyFill="1" applyBorder="1" applyAlignment="1">
      <alignment horizontal="center" vertical="center"/>
    </xf>
    <xf numFmtId="2" fontId="5" fillId="2" borderId="232" xfId="2" applyNumberFormat="1" applyFont="1" applyBorder="1" applyAlignment="1" applyProtection="1">
      <alignment horizontal="center" vertical="center"/>
      <protection locked="0"/>
    </xf>
    <xf numFmtId="2" fontId="5" fillId="3" borderId="208" xfId="0" applyNumberFormat="1" applyFont="1" applyFill="1" applyBorder="1" applyAlignment="1">
      <alignment horizontal="center" vertical="center"/>
    </xf>
    <xf numFmtId="2" fontId="5" fillId="2" borderId="233" xfId="2" applyNumberFormat="1" applyFont="1" applyBorder="1" applyAlignment="1" applyProtection="1">
      <alignment horizontal="center" vertical="center"/>
      <protection locked="0"/>
    </xf>
    <xf numFmtId="2" fontId="5" fillId="2" borderId="234" xfId="2" applyNumberFormat="1" applyFont="1" applyBorder="1" applyAlignment="1" applyProtection="1">
      <alignment horizontal="center" vertical="center"/>
      <protection locked="0"/>
    </xf>
    <xf numFmtId="2" fontId="1" fillId="2" borderId="230" xfId="2" applyNumberFormat="1" applyFont="1" applyBorder="1" applyAlignment="1" applyProtection="1">
      <alignment horizontal="center" vertical="center"/>
      <protection locked="0"/>
    </xf>
    <xf numFmtId="2" fontId="5" fillId="3" borderId="212" xfId="0" applyNumberFormat="1" applyFont="1" applyFill="1" applyBorder="1" applyAlignment="1">
      <alignment horizontal="center" vertical="center"/>
    </xf>
    <xf numFmtId="2" fontId="1" fillId="2" borderId="235" xfId="2" applyNumberFormat="1" applyFont="1" applyBorder="1" applyAlignment="1" applyProtection="1">
      <alignment horizontal="center" vertical="center"/>
      <protection locked="0"/>
    </xf>
    <xf numFmtId="1" fontId="6" fillId="0" borderId="224" xfId="1" applyNumberFormat="1" applyFont="1" applyBorder="1" applyAlignment="1">
      <alignment horizontal="center"/>
    </xf>
    <xf numFmtId="1" fontId="5" fillId="0" borderId="236" xfId="1" applyNumberFormat="1" applyFont="1" applyBorder="1"/>
    <xf numFmtId="1" fontId="5" fillId="0" borderId="221" xfId="1" applyNumberFormat="1" applyFont="1" applyBorder="1" applyAlignment="1">
      <alignment horizontal="center" vertical="center" wrapText="1"/>
    </xf>
    <xf numFmtId="1" fontId="5" fillId="0" borderId="237" xfId="1" applyNumberFormat="1" applyFont="1" applyBorder="1"/>
    <xf numFmtId="1" fontId="5" fillId="7" borderId="238" xfId="1" applyNumberFormat="1" applyFont="1" applyFill="1" applyBorder="1" applyAlignment="1" applyProtection="1">
      <alignment horizontal="center"/>
      <protection locked="0"/>
    </xf>
    <xf numFmtId="1" fontId="5" fillId="7" borderId="239" xfId="1" applyNumberFormat="1" applyFont="1" applyFill="1" applyBorder="1" applyAlignment="1" applyProtection="1">
      <alignment horizontal="center"/>
      <protection locked="0"/>
    </xf>
    <xf numFmtId="1" fontId="5" fillId="7" borderId="229" xfId="1" applyNumberFormat="1" applyFont="1" applyFill="1" applyBorder="1" applyAlignment="1" applyProtection="1">
      <alignment horizontal="center"/>
      <protection locked="0"/>
    </xf>
    <xf numFmtId="1" fontId="5" fillId="7" borderId="235" xfId="1" applyNumberFormat="1" applyFont="1" applyFill="1" applyBorder="1" applyAlignment="1" applyProtection="1">
      <alignment horizontal="center"/>
      <protection locked="0"/>
    </xf>
    <xf numFmtId="1" fontId="6" fillId="0" borderId="216" xfId="1" applyNumberFormat="1" applyFont="1" applyBorder="1" applyProtection="1">
      <protection hidden="1"/>
    </xf>
    <xf numFmtId="1" fontId="5" fillId="0" borderId="240" xfId="1" applyNumberFormat="1" applyFont="1" applyBorder="1" applyProtection="1">
      <protection hidden="1"/>
    </xf>
    <xf numFmtId="1" fontId="6" fillId="0" borderId="241" xfId="1" applyNumberFormat="1" applyFont="1" applyBorder="1" applyProtection="1">
      <protection hidden="1"/>
    </xf>
    <xf numFmtId="1" fontId="5" fillId="0" borderId="241" xfId="1" applyNumberFormat="1" applyFont="1" applyBorder="1" applyProtection="1">
      <protection hidden="1"/>
    </xf>
    <xf numFmtId="1" fontId="5" fillId="0" borderId="242" xfId="1" applyNumberFormat="1" applyFont="1" applyBorder="1"/>
    <xf numFmtId="1" fontId="5" fillId="0" borderId="229" xfId="1" applyNumberFormat="1" applyFont="1" applyBorder="1" applyAlignment="1">
      <alignment horizontal="right"/>
    </xf>
    <xf numFmtId="1" fontId="5" fillId="7" borderId="229" xfId="1" applyNumberFormat="1" applyFont="1" applyFill="1" applyBorder="1" applyProtection="1">
      <protection locked="0"/>
    </xf>
    <xf numFmtId="1" fontId="5" fillId="0" borderId="221" xfId="0" applyNumberFormat="1" applyFont="1" applyBorder="1" applyAlignment="1">
      <alignment horizontal="center" vertical="center" wrapText="1"/>
    </xf>
    <xf numFmtId="1" fontId="5" fillId="0" borderId="222" xfId="0" applyNumberFormat="1" applyFont="1" applyBorder="1" applyAlignment="1">
      <alignment horizontal="center" vertical="center" wrapText="1"/>
    </xf>
    <xf numFmtId="1" fontId="5" fillId="0" borderId="220" xfId="0" applyNumberFormat="1" applyFont="1" applyBorder="1" applyAlignment="1">
      <alignment horizontal="center" vertical="center" wrapText="1"/>
    </xf>
    <xf numFmtId="1" fontId="5" fillId="7" borderId="223" xfId="0" applyNumberFormat="1" applyFont="1" applyFill="1" applyBorder="1" applyProtection="1">
      <protection locked="0"/>
    </xf>
    <xf numFmtId="1" fontId="5" fillId="7" borderId="243" xfId="0" applyNumberFormat="1" applyFont="1" applyFill="1" applyBorder="1" applyProtection="1">
      <protection locked="0"/>
    </xf>
    <xf numFmtId="1" fontId="5" fillId="0" borderId="244" xfId="1" applyNumberFormat="1" applyFont="1" applyBorder="1" applyProtection="1">
      <protection hidden="1"/>
    </xf>
    <xf numFmtId="1" fontId="5" fillId="0" borderId="245" xfId="1" applyNumberFormat="1" applyFont="1" applyBorder="1" applyProtection="1">
      <protection hidden="1"/>
    </xf>
    <xf numFmtId="1" fontId="5" fillId="7" borderId="246" xfId="0" applyNumberFormat="1" applyFont="1" applyFill="1" applyBorder="1" applyProtection="1">
      <protection locked="0"/>
    </xf>
    <xf numFmtId="1" fontId="5" fillId="7" borderId="247" xfId="0" applyNumberFormat="1" applyFont="1" applyFill="1" applyBorder="1" applyProtection="1">
      <protection locked="0"/>
    </xf>
    <xf numFmtId="1" fontId="5" fillId="0" borderId="248" xfId="1" applyNumberFormat="1" applyFont="1" applyBorder="1" applyProtection="1">
      <protection hidden="1"/>
    </xf>
    <xf numFmtId="1" fontId="5" fillId="0" borderId="249" xfId="1" applyNumberFormat="1" applyFont="1" applyBorder="1" applyProtection="1">
      <protection hidden="1"/>
    </xf>
    <xf numFmtId="1" fontId="5" fillId="7" borderId="250" xfId="0" applyNumberFormat="1" applyFont="1" applyFill="1" applyBorder="1" applyProtection="1">
      <protection locked="0"/>
    </xf>
    <xf numFmtId="1" fontId="5" fillId="7" borderId="251" xfId="0" applyNumberFormat="1" applyFont="1" applyFill="1" applyBorder="1" applyProtection="1">
      <protection locked="0"/>
    </xf>
    <xf numFmtId="1" fontId="5" fillId="7" borderId="252" xfId="0" applyNumberFormat="1" applyFont="1" applyFill="1" applyBorder="1" applyProtection="1">
      <protection locked="0"/>
    </xf>
    <xf numFmtId="1" fontId="5" fillId="0" borderId="219" xfId="0" applyNumberFormat="1" applyFont="1" applyBorder="1"/>
    <xf numFmtId="1" fontId="5" fillId="0" borderId="220" xfId="0" applyNumberFormat="1" applyFont="1" applyBorder="1"/>
    <xf numFmtId="1" fontId="5" fillId="0" borderId="253" xfId="1" applyNumberFormat="1" applyFont="1" applyBorder="1" applyProtection="1">
      <protection hidden="1"/>
    </xf>
    <xf numFmtId="1" fontId="5" fillId="0" borderId="248" xfId="1" applyNumberFormat="1" applyFont="1" applyBorder="1"/>
    <xf numFmtId="1" fontId="5" fillId="0" borderId="249" xfId="1" applyNumberFormat="1" applyFont="1" applyBorder="1"/>
    <xf numFmtId="1" fontId="5" fillId="0" borderId="220" xfId="3" applyNumberFormat="1" applyFont="1" applyBorder="1" applyAlignment="1">
      <alignment horizontal="center" vertical="center"/>
    </xf>
    <xf numFmtId="1" fontId="5" fillId="4" borderId="255" xfId="1" applyNumberFormat="1" applyFont="1" applyFill="1" applyBorder="1" applyProtection="1">
      <protection hidden="1"/>
    </xf>
    <xf numFmtId="1" fontId="5" fillId="4" borderId="249" xfId="1" applyNumberFormat="1" applyFont="1" applyFill="1" applyBorder="1" applyProtection="1">
      <protection hidden="1"/>
    </xf>
    <xf numFmtId="1" fontId="5" fillId="4" borderId="249" xfId="1" applyNumberFormat="1" applyFont="1" applyFill="1" applyBorder="1"/>
    <xf numFmtId="1" fontId="5" fillId="7" borderId="256" xfId="1" applyNumberFormat="1" applyFont="1" applyFill="1" applyBorder="1" applyAlignment="1" applyProtection="1">
      <alignment horizontal="right"/>
      <protection locked="0"/>
    </xf>
    <xf numFmtId="1" fontId="5" fillId="7" borderId="257" xfId="1" applyNumberFormat="1" applyFont="1" applyFill="1" applyBorder="1" applyAlignment="1" applyProtection="1">
      <alignment horizontal="right"/>
      <protection locked="0"/>
    </xf>
    <xf numFmtId="1" fontId="5" fillId="7" borderId="258" xfId="1" applyNumberFormat="1" applyFont="1" applyFill="1" applyBorder="1" applyAlignment="1" applyProtection="1">
      <alignment horizontal="right"/>
      <protection locked="0"/>
    </xf>
    <xf numFmtId="1" fontId="5" fillId="0" borderId="236" xfId="1" applyNumberFormat="1" applyFont="1" applyBorder="1" applyAlignment="1">
      <alignment wrapText="1"/>
    </xf>
    <xf numFmtId="1" fontId="5" fillId="7" borderId="259" xfId="1" applyNumberFormat="1" applyFont="1" applyFill="1" applyBorder="1" applyAlignment="1" applyProtection="1">
      <alignment horizontal="right"/>
      <protection locked="0"/>
    </xf>
    <xf numFmtId="1" fontId="5" fillId="7" borderId="252" xfId="1" applyNumberFormat="1" applyFont="1" applyFill="1" applyBorder="1" applyAlignment="1" applyProtection="1">
      <alignment horizontal="right"/>
      <protection locked="0"/>
    </xf>
    <xf numFmtId="1" fontId="6" fillId="0" borderId="240" xfId="1" applyNumberFormat="1" applyFont="1" applyBorder="1" applyProtection="1">
      <protection hidden="1"/>
    </xf>
    <xf numFmtId="1" fontId="5" fillId="0" borderId="260" xfId="1" applyNumberFormat="1" applyFont="1" applyBorder="1"/>
    <xf numFmtId="1" fontId="2" fillId="3" borderId="249" xfId="0" applyNumberFormat="1" applyFont="1" applyFill="1" applyBorder="1"/>
    <xf numFmtId="1" fontId="5" fillId="0" borderId="255" xfId="1" applyNumberFormat="1" applyFont="1" applyBorder="1"/>
    <xf numFmtId="1" fontId="2" fillId="0" borderId="255" xfId="0" applyNumberFormat="1" applyFont="1" applyBorder="1"/>
    <xf numFmtId="1" fontId="5" fillId="7" borderId="231" xfId="1" applyNumberFormat="1" applyFont="1" applyFill="1" applyBorder="1" applyAlignment="1" applyProtection="1">
      <alignment horizontal="right"/>
      <protection locked="0"/>
    </xf>
    <xf numFmtId="1" fontId="5" fillId="7" borderId="261" xfId="1" applyNumberFormat="1" applyFont="1" applyFill="1" applyBorder="1" applyAlignment="1" applyProtection="1">
      <alignment horizontal="right"/>
      <protection locked="0"/>
    </xf>
    <xf numFmtId="1" fontId="5" fillId="7" borderId="231" xfId="1" applyNumberFormat="1" applyFont="1" applyFill="1" applyBorder="1" applyProtection="1">
      <protection locked="0"/>
    </xf>
    <xf numFmtId="1" fontId="5" fillId="7" borderId="261" xfId="1" applyNumberFormat="1" applyFont="1" applyFill="1" applyBorder="1" applyProtection="1">
      <protection locked="0"/>
    </xf>
    <xf numFmtId="1" fontId="5" fillId="7" borderId="259" xfId="1" applyNumberFormat="1" applyFont="1" applyFill="1" applyBorder="1" applyProtection="1">
      <protection locked="0"/>
    </xf>
    <xf numFmtId="1" fontId="5" fillId="0" borderId="241" xfId="1" applyNumberFormat="1" applyFont="1" applyBorder="1"/>
    <xf numFmtId="1" fontId="5" fillId="0" borderId="262" xfId="1" applyNumberFormat="1" applyFont="1" applyBorder="1" applyAlignment="1">
      <alignment horizontal="center" vertical="center" wrapText="1"/>
    </xf>
    <xf numFmtId="1" fontId="5" fillId="7" borderId="263" xfId="1" applyNumberFormat="1" applyFont="1" applyFill="1" applyBorder="1" applyProtection="1">
      <protection locked="0"/>
    </xf>
    <xf numFmtId="1" fontId="5" fillId="7" borderId="264" xfId="1" applyNumberFormat="1" applyFont="1" applyFill="1" applyBorder="1" applyProtection="1">
      <protection locked="0"/>
    </xf>
    <xf numFmtId="1" fontId="5" fillId="0" borderId="246" xfId="1" applyNumberFormat="1" applyFont="1" applyBorder="1" applyAlignment="1">
      <alignment wrapText="1"/>
    </xf>
    <xf numFmtId="1" fontId="5" fillId="0" borderId="246" xfId="1" applyNumberFormat="1" applyFont="1" applyBorder="1"/>
    <xf numFmtId="1" fontId="5" fillId="7" borderId="265" xfId="1" applyNumberFormat="1" applyFont="1" applyFill="1" applyBorder="1" applyProtection="1">
      <protection locked="0"/>
    </xf>
    <xf numFmtId="1" fontId="5" fillId="7" borderId="266" xfId="1" applyNumberFormat="1" applyFont="1" applyFill="1" applyBorder="1" applyProtection="1">
      <protection locked="0"/>
    </xf>
    <xf numFmtId="1" fontId="5" fillId="7" borderId="267" xfId="1" applyNumberFormat="1" applyFont="1" applyFill="1" applyBorder="1" applyProtection="1">
      <protection locked="0"/>
    </xf>
    <xf numFmtId="1" fontId="5" fillId="4" borderId="255" xfId="1" applyNumberFormat="1" applyFont="1" applyFill="1" applyBorder="1"/>
    <xf numFmtId="1" fontId="2" fillId="4" borderId="249" xfId="0" applyNumberFormat="1" applyFont="1" applyFill="1" applyBorder="1"/>
    <xf numFmtId="1" fontId="1" fillId="0" borderId="262" xfId="1" applyNumberFormat="1" applyFont="1" applyBorder="1"/>
    <xf numFmtId="1" fontId="5" fillId="3" borderId="262" xfId="0" applyNumberFormat="1" applyFont="1" applyFill="1" applyBorder="1" applyAlignment="1">
      <alignment horizontal="center" vertical="center" wrapText="1"/>
    </xf>
    <xf numFmtId="2" fontId="5" fillId="3" borderId="262" xfId="0" applyNumberFormat="1" applyFont="1" applyFill="1" applyBorder="1" applyAlignment="1">
      <alignment horizontal="center" vertical="center"/>
    </xf>
    <xf numFmtId="1" fontId="5" fillId="3" borderId="269" xfId="0" applyNumberFormat="1" applyFont="1" applyFill="1" applyBorder="1" applyAlignment="1">
      <alignment horizontal="center" vertical="center"/>
    </xf>
    <xf numFmtId="1" fontId="5" fillId="2" borderId="270" xfId="2" applyNumberFormat="1" applyFont="1" applyBorder="1" applyAlignment="1" applyProtection="1">
      <alignment horizontal="center" vertical="center"/>
      <protection locked="0"/>
    </xf>
    <xf numFmtId="2" fontId="5" fillId="2" borderId="270" xfId="2" applyNumberFormat="1" applyFont="1" applyBorder="1" applyAlignment="1" applyProtection="1">
      <alignment horizontal="center" vertical="center"/>
      <protection locked="0"/>
    </xf>
    <xf numFmtId="2" fontId="5" fillId="3" borderId="256" xfId="0" applyNumberFormat="1" applyFont="1" applyFill="1" applyBorder="1" applyAlignment="1">
      <alignment horizontal="center" vertical="center"/>
    </xf>
    <xf numFmtId="2" fontId="5" fillId="2" borderId="271" xfId="2" applyNumberFormat="1" applyFont="1" applyBorder="1" applyAlignment="1" applyProtection="1">
      <alignment horizontal="center" vertical="center"/>
      <protection locked="0"/>
    </xf>
    <xf numFmtId="2" fontId="5" fillId="2" borderId="272" xfId="2" applyNumberFormat="1" applyFont="1" applyBorder="1" applyAlignment="1" applyProtection="1">
      <alignment horizontal="center" vertical="center"/>
      <protection locked="0"/>
    </xf>
    <xf numFmtId="2" fontId="5" fillId="2" borderId="273" xfId="2" applyNumberFormat="1" applyFont="1" applyBorder="1" applyAlignment="1" applyProtection="1">
      <alignment horizontal="center" vertical="center"/>
      <protection locked="0"/>
    </xf>
    <xf numFmtId="2" fontId="1" fillId="2" borderId="270" xfId="2" applyNumberFormat="1" applyFont="1" applyBorder="1" applyAlignment="1" applyProtection="1">
      <alignment horizontal="center" vertical="center"/>
      <protection locked="0"/>
    </xf>
    <xf numFmtId="1" fontId="5" fillId="3" borderId="246" xfId="0" applyNumberFormat="1" applyFont="1" applyFill="1" applyBorder="1" applyAlignment="1">
      <alignment horizontal="center" vertical="center"/>
    </xf>
    <xf numFmtId="2" fontId="5" fillId="3" borderId="250" xfId="0" applyNumberFormat="1" applyFont="1" applyFill="1" applyBorder="1" applyAlignment="1">
      <alignment horizontal="center" vertical="center"/>
    </xf>
    <xf numFmtId="2" fontId="5" fillId="2" borderId="274" xfId="2" applyNumberFormat="1" applyFont="1" applyBorder="1" applyAlignment="1" applyProtection="1">
      <alignment horizontal="center" vertical="center"/>
      <protection locked="0"/>
    </xf>
    <xf numFmtId="2" fontId="5" fillId="2" borderId="275" xfId="2" applyNumberFormat="1" applyFont="1" applyBorder="1" applyAlignment="1" applyProtection="1">
      <alignment horizontal="center" vertical="center"/>
      <protection locked="0"/>
    </xf>
    <xf numFmtId="1" fontId="5" fillId="2" borderId="276" xfId="2" applyNumberFormat="1" applyFont="1" applyBorder="1" applyAlignment="1" applyProtection="1">
      <alignment horizontal="center" vertical="center"/>
      <protection locked="0"/>
    </xf>
    <xf numFmtId="2" fontId="5" fillId="2" borderId="277" xfId="2" applyNumberFormat="1" applyFont="1" applyBorder="1" applyAlignment="1" applyProtection="1">
      <alignment horizontal="center" vertical="center"/>
      <protection locked="0"/>
    </xf>
    <xf numFmtId="2" fontId="5" fillId="3" borderId="278" xfId="0" applyNumberFormat="1" applyFont="1" applyFill="1" applyBorder="1" applyAlignment="1">
      <alignment horizontal="center" vertical="center"/>
    </xf>
    <xf numFmtId="2" fontId="5" fillId="2" borderId="279" xfId="2" applyNumberFormat="1" applyFont="1" applyBorder="1" applyAlignment="1" applyProtection="1">
      <alignment horizontal="center" vertical="center"/>
      <protection locked="0"/>
    </xf>
    <xf numFmtId="2" fontId="5" fillId="2" borderId="280" xfId="2" applyNumberFormat="1" applyFont="1" applyBorder="1" applyAlignment="1" applyProtection="1">
      <alignment horizontal="center" vertical="center"/>
      <protection locked="0"/>
    </xf>
    <xf numFmtId="2" fontId="5" fillId="2" borderId="281" xfId="2" applyNumberFormat="1" applyFont="1" applyBorder="1" applyAlignment="1" applyProtection="1">
      <alignment horizontal="center" vertical="center"/>
      <protection locked="0"/>
    </xf>
    <xf numFmtId="2" fontId="1" fillId="2" borderId="277" xfId="2" applyNumberFormat="1" applyFont="1" applyBorder="1" applyAlignment="1" applyProtection="1">
      <alignment horizontal="center" vertical="center"/>
      <protection locked="0"/>
    </xf>
    <xf numFmtId="1" fontId="5" fillId="0" borderId="255" xfId="1" applyNumberFormat="1" applyFont="1" applyBorder="1" applyProtection="1">
      <protection hidden="1"/>
    </xf>
    <xf numFmtId="1" fontId="6" fillId="0" borderId="241" xfId="1" applyNumberFormat="1" applyFont="1" applyBorder="1" applyAlignment="1">
      <alignment horizontal="center"/>
    </xf>
    <xf numFmtId="1" fontId="6" fillId="0" borderId="282" xfId="1" applyNumberFormat="1" applyFont="1" applyBorder="1" applyAlignment="1">
      <alignment horizontal="center"/>
    </xf>
    <xf numFmtId="1" fontId="5" fillId="0" borderId="283" xfId="1" applyNumberFormat="1" applyFont="1" applyBorder="1" applyProtection="1">
      <protection hidden="1"/>
    </xf>
    <xf numFmtId="1" fontId="5" fillId="0" borderId="255" xfId="1" applyNumberFormat="1" applyFont="1" applyBorder="1" applyAlignment="1">
      <alignment horizontal="center" vertical="center" wrapText="1"/>
    </xf>
    <xf numFmtId="1" fontId="5" fillId="7" borderId="171" xfId="1" applyNumberFormat="1" applyFont="1" applyFill="1" applyBorder="1" applyProtection="1">
      <protection locked="0"/>
    </xf>
    <xf numFmtId="1" fontId="5" fillId="7" borderId="98" xfId="1" applyNumberFormat="1" applyFont="1" applyFill="1" applyBorder="1" applyProtection="1">
      <protection locked="0"/>
    </xf>
    <xf numFmtId="1" fontId="8" fillId="0" borderId="255" xfId="1" applyNumberFormat="1" applyFont="1" applyBorder="1"/>
    <xf numFmtId="1" fontId="5" fillId="0" borderId="284" xfId="1" applyNumberFormat="1" applyFont="1" applyBorder="1"/>
    <xf numFmtId="1" fontId="5" fillId="7" borderId="250" xfId="1" applyNumberFormat="1" applyFont="1" applyFill="1" applyBorder="1" applyProtection="1">
      <protection locked="0"/>
    </xf>
    <xf numFmtId="1" fontId="5" fillId="7" borderId="251" xfId="1" applyNumberFormat="1" applyFont="1" applyFill="1" applyBorder="1" applyProtection="1">
      <protection locked="0"/>
    </xf>
    <xf numFmtId="1" fontId="5" fillId="7" borderId="278" xfId="1" applyNumberFormat="1" applyFont="1" applyFill="1" applyBorder="1" applyProtection="1">
      <protection locked="0"/>
    </xf>
    <xf numFmtId="1" fontId="6" fillId="0" borderId="255" xfId="1" applyNumberFormat="1" applyFont="1" applyBorder="1"/>
    <xf numFmtId="1" fontId="5" fillId="0" borderId="253" xfId="1" applyNumberFormat="1" applyFont="1" applyBorder="1"/>
    <xf numFmtId="1" fontId="5" fillId="0" borderId="285" xfId="1" applyNumberFormat="1" applyFont="1" applyBorder="1"/>
    <xf numFmtId="1" fontId="5" fillId="7" borderId="286" xfId="1" applyNumberFormat="1" applyFont="1" applyFill="1" applyBorder="1" applyAlignment="1" applyProtection="1">
      <alignment horizontal="center"/>
      <protection locked="0"/>
    </xf>
    <xf numFmtId="1" fontId="5" fillId="7" borderId="258" xfId="1" applyNumberFormat="1" applyFont="1" applyFill="1" applyBorder="1" applyAlignment="1" applyProtection="1">
      <alignment horizontal="center"/>
      <protection locked="0"/>
    </xf>
    <xf numFmtId="1" fontId="5" fillId="7" borderId="269" xfId="1" applyNumberFormat="1" applyFont="1" applyFill="1" applyBorder="1" applyAlignment="1" applyProtection="1">
      <alignment horizontal="center"/>
      <protection locked="0"/>
    </xf>
    <xf numFmtId="1" fontId="6" fillId="0" borderId="249" xfId="1" applyNumberFormat="1" applyFont="1" applyBorder="1" applyProtection="1">
      <protection hidden="1"/>
    </xf>
    <xf numFmtId="1" fontId="5" fillId="0" borderId="287" xfId="1" applyNumberFormat="1" applyFont="1" applyBorder="1" applyProtection="1">
      <protection hidden="1"/>
    </xf>
    <xf numFmtId="1" fontId="6" fillId="0" borderId="287" xfId="1" applyNumberFormat="1" applyFont="1" applyBorder="1" applyProtection="1">
      <protection hidden="1"/>
    </xf>
    <xf numFmtId="1" fontId="5" fillId="0" borderId="269" xfId="1" applyNumberFormat="1" applyFont="1" applyBorder="1" applyAlignment="1">
      <alignment horizontal="right"/>
    </xf>
    <xf numFmtId="1" fontId="5" fillId="7" borderId="269" xfId="1" applyNumberFormat="1" applyFont="1" applyFill="1" applyBorder="1" applyProtection="1">
      <protection locked="0"/>
    </xf>
    <xf numFmtId="1" fontId="6" fillId="0" borderId="288" xfId="1" applyNumberFormat="1" applyFont="1" applyBorder="1" applyProtection="1">
      <protection hidden="1"/>
    </xf>
    <xf numFmtId="0" fontId="5" fillId="0" borderId="246" xfId="0" applyFont="1" applyBorder="1" applyAlignment="1">
      <alignment vertical="center" wrapText="1"/>
    </xf>
    <xf numFmtId="1" fontId="5" fillId="0" borderId="246" xfId="0" applyNumberFormat="1" applyFont="1" applyBorder="1" applyAlignment="1">
      <alignment horizontal="right" vertical="center"/>
    </xf>
    <xf numFmtId="1" fontId="5" fillId="7" borderId="267" xfId="0" applyNumberFormat="1" applyFont="1" applyFill="1" applyBorder="1" applyProtection="1">
      <protection locked="0"/>
    </xf>
    <xf numFmtId="1" fontId="5" fillId="7" borderId="259" xfId="0" applyNumberFormat="1" applyFont="1" applyFill="1" applyBorder="1" applyProtection="1">
      <protection locked="0"/>
    </xf>
    <xf numFmtId="1" fontId="5" fillId="7" borderId="289" xfId="0" applyNumberFormat="1" applyFont="1" applyFill="1" applyBorder="1" applyProtection="1">
      <protection locked="0"/>
    </xf>
    <xf numFmtId="1" fontId="5" fillId="0" borderId="290" xfId="1" applyNumberFormat="1" applyFont="1" applyBorder="1" applyProtection="1">
      <protection hidden="1"/>
    </xf>
    <xf numFmtId="1" fontId="5" fillId="0" borderId="291" xfId="1" applyNumberFormat="1" applyFont="1" applyBorder="1" applyProtection="1">
      <protection hidden="1"/>
    </xf>
    <xf numFmtId="1" fontId="5" fillId="0" borderId="278" xfId="0" applyNumberFormat="1" applyFont="1" applyBorder="1"/>
    <xf numFmtId="1" fontId="5" fillId="7" borderId="293" xfId="1" applyNumberFormat="1" applyFont="1" applyFill="1" applyBorder="1" applyAlignment="1" applyProtection="1">
      <alignment horizontal="right"/>
      <protection locked="0"/>
    </xf>
    <xf numFmtId="1" fontId="5" fillId="7" borderId="294" xfId="1" applyNumberFormat="1" applyFont="1" applyFill="1" applyBorder="1" applyAlignment="1" applyProtection="1">
      <alignment horizontal="right"/>
      <protection locked="0"/>
    </xf>
    <xf numFmtId="1" fontId="5" fillId="7" borderId="295" xfId="1" applyNumberFormat="1" applyFont="1" applyFill="1" applyBorder="1" applyAlignment="1" applyProtection="1">
      <alignment horizontal="right"/>
      <protection locked="0"/>
    </xf>
    <xf numFmtId="1" fontId="5" fillId="0" borderId="291" xfId="1" applyNumberFormat="1" applyFont="1" applyBorder="1"/>
    <xf numFmtId="1" fontId="2" fillId="3" borderId="291" xfId="0" applyNumberFormat="1" applyFont="1" applyFill="1" applyBorder="1"/>
    <xf numFmtId="1" fontId="5" fillId="7" borderId="296" xfId="1" applyNumberFormat="1" applyFont="1" applyFill="1" applyBorder="1" applyAlignment="1" applyProtection="1">
      <alignment horizontal="right"/>
      <protection locked="0"/>
    </xf>
    <xf numFmtId="1" fontId="5" fillId="7" borderId="256" xfId="1" applyNumberFormat="1" applyFont="1" applyFill="1" applyBorder="1" applyProtection="1">
      <protection locked="0"/>
    </xf>
    <xf numFmtId="1" fontId="5" fillId="7" borderId="296" xfId="1" applyNumberFormat="1" applyFont="1" applyFill="1" applyBorder="1" applyProtection="1">
      <protection locked="0"/>
    </xf>
    <xf numFmtId="1" fontId="5" fillId="7" borderId="295" xfId="1" applyNumberFormat="1" applyFont="1" applyFill="1" applyBorder="1" applyProtection="1">
      <protection locked="0"/>
    </xf>
    <xf numFmtId="1" fontId="5" fillId="0" borderId="288" xfId="1" applyNumberFormat="1" applyFont="1" applyBorder="1"/>
    <xf numFmtId="1" fontId="5" fillId="7" borderId="297" xfId="1" applyNumberFormat="1" applyFont="1" applyFill="1" applyBorder="1" applyProtection="1">
      <protection locked="0"/>
    </xf>
    <xf numFmtId="1" fontId="5" fillId="7" borderId="298" xfId="1" applyNumberFormat="1" applyFont="1" applyFill="1" applyBorder="1" applyProtection="1">
      <protection locked="0"/>
    </xf>
    <xf numFmtId="1" fontId="5" fillId="7" borderId="299" xfId="1" applyNumberFormat="1" applyFont="1" applyFill="1" applyBorder="1" applyProtection="1">
      <protection locked="0"/>
    </xf>
    <xf numFmtId="1" fontId="5" fillId="4" borderId="291" xfId="1" applyNumberFormat="1" applyFont="1" applyFill="1" applyBorder="1"/>
    <xf numFmtId="1" fontId="5" fillId="4" borderId="291" xfId="1" applyNumberFormat="1" applyFont="1" applyFill="1" applyBorder="1" applyProtection="1">
      <protection hidden="1"/>
    </xf>
    <xf numFmtId="1" fontId="2" fillId="4" borderId="291" xfId="0" applyNumberFormat="1" applyFont="1" applyFill="1" applyBorder="1"/>
    <xf numFmtId="1" fontId="5" fillId="3" borderId="300" xfId="0" applyNumberFormat="1" applyFont="1" applyFill="1" applyBorder="1" applyAlignment="1">
      <alignment horizontal="center" vertical="center"/>
    </xf>
    <xf numFmtId="2" fontId="5" fillId="3" borderId="301" xfId="0" applyNumberFormat="1" applyFont="1" applyFill="1" applyBorder="1" applyAlignment="1">
      <alignment horizontal="center" vertical="center"/>
    </xf>
    <xf numFmtId="2" fontId="5" fillId="2" borderId="302" xfId="2" applyNumberFormat="1" applyFont="1" applyBorder="1" applyAlignment="1" applyProtection="1">
      <alignment horizontal="center" vertical="center"/>
      <protection locked="0"/>
    </xf>
    <xf numFmtId="2" fontId="5" fillId="2" borderId="303" xfId="2" applyNumberFormat="1" applyFont="1" applyBorder="1" applyAlignment="1" applyProtection="1">
      <alignment horizontal="center" vertical="center"/>
      <protection locked="0"/>
    </xf>
    <xf numFmtId="1" fontId="5" fillId="2" borderId="304" xfId="2" applyNumberFormat="1" applyFont="1" applyBorder="1" applyAlignment="1" applyProtection="1">
      <alignment horizontal="center" vertical="center"/>
      <protection locked="0"/>
    </xf>
    <xf numFmtId="2" fontId="5" fillId="2" borderId="305" xfId="2" applyNumberFormat="1" applyFont="1" applyBorder="1" applyAlignment="1" applyProtection="1">
      <alignment horizontal="center" vertical="center"/>
      <protection locked="0"/>
    </xf>
    <xf numFmtId="2" fontId="5" fillId="2" borderId="306" xfId="2" applyNumberFormat="1" applyFont="1" applyBorder="1" applyAlignment="1" applyProtection="1">
      <alignment horizontal="center" vertical="center"/>
      <protection locked="0"/>
    </xf>
    <xf numFmtId="2" fontId="5" fillId="2" borderId="307" xfId="2" applyNumberFormat="1" applyFont="1" applyBorder="1" applyAlignment="1" applyProtection="1">
      <alignment horizontal="center" vertical="center"/>
      <protection locked="0"/>
    </xf>
    <xf numFmtId="2" fontId="5" fillId="2" borderId="308" xfId="2" applyNumberFormat="1" applyFont="1" applyBorder="1" applyAlignment="1" applyProtection="1">
      <alignment horizontal="center" vertical="center"/>
      <protection locked="0"/>
    </xf>
    <xf numFmtId="2" fontId="1" fillId="2" borderId="305" xfId="2" applyNumberFormat="1" applyFont="1" applyBorder="1" applyAlignment="1" applyProtection="1">
      <alignment horizontal="center" vertical="center"/>
      <protection locked="0"/>
    </xf>
    <xf numFmtId="1" fontId="6" fillId="0" borderId="309" xfId="1" applyNumberFormat="1" applyFont="1" applyBorder="1" applyAlignment="1">
      <alignment horizontal="center"/>
    </xf>
    <xf numFmtId="1" fontId="6" fillId="0" borderId="310" xfId="1" applyNumberFormat="1" applyFont="1" applyBorder="1" applyAlignment="1">
      <alignment horizontal="center"/>
    </xf>
    <xf numFmtId="1" fontId="5" fillId="0" borderId="311" xfId="1" applyNumberFormat="1" applyFont="1" applyBorder="1" applyProtection="1">
      <protection hidden="1"/>
    </xf>
    <xf numFmtId="1" fontId="5" fillId="0" borderId="312" xfId="1" applyNumberFormat="1" applyFont="1" applyBorder="1"/>
    <xf numFmtId="1" fontId="5" fillId="0" borderId="313" xfId="1" applyNumberFormat="1" applyFont="1" applyBorder="1"/>
    <xf numFmtId="1" fontId="5" fillId="7" borderId="314" xfId="1" applyNumberFormat="1" applyFont="1" applyFill="1" applyBorder="1" applyProtection="1">
      <protection locked="0"/>
    </xf>
    <xf numFmtId="1" fontId="5" fillId="7" borderId="315" xfId="1" applyNumberFormat="1" applyFont="1" applyFill="1" applyBorder="1" applyProtection="1">
      <protection locked="0"/>
    </xf>
    <xf numFmtId="1" fontId="5" fillId="7" borderId="316" xfId="1" applyNumberFormat="1" applyFont="1" applyFill="1" applyBorder="1" applyProtection="1">
      <protection locked="0"/>
    </xf>
    <xf numFmtId="1" fontId="5" fillId="0" borderId="318" xfId="1" applyNumberFormat="1" applyFont="1" applyBorder="1"/>
    <xf numFmtId="1" fontId="5" fillId="7" borderId="313" xfId="1" applyNumberFormat="1" applyFont="1" applyFill="1" applyBorder="1" applyAlignment="1" applyProtection="1">
      <alignment horizontal="center"/>
      <protection locked="0"/>
    </xf>
    <xf numFmtId="1" fontId="5" fillId="7" borderId="319" xfId="1" applyNumberFormat="1" applyFont="1" applyFill="1" applyBorder="1" applyAlignment="1" applyProtection="1">
      <alignment horizontal="center"/>
      <protection locked="0"/>
    </xf>
    <xf numFmtId="1" fontId="5" fillId="7" borderId="320" xfId="1" applyNumberFormat="1" applyFont="1" applyFill="1" applyBorder="1" applyAlignment="1" applyProtection="1">
      <alignment horizontal="center"/>
      <protection locked="0"/>
    </xf>
    <xf numFmtId="1" fontId="5" fillId="7" borderId="321" xfId="1" applyNumberFormat="1" applyFont="1" applyFill="1" applyBorder="1" applyAlignment="1" applyProtection="1">
      <alignment horizontal="center"/>
      <protection locked="0"/>
    </xf>
    <xf numFmtId="1" fontId="6" fillId="0" borderId="291" xfId="1" applyNumberFormat="1" applyFont="1" applyBorder="1" applyProtection="1">
      <protection hidden="1"/>
    </xf>
    <xf numFmtId="1" fontId="5" fillId="0" borderId="309" xfId="1" applyNumberFormat="1" applyFont="1" applyBorder="1" applyProtection="1">
      <protection hidden="1"/>
    </xf>
    <xf numFmtId="1" fontId="6" fillId="0" borderId="309" xfId="1" applyNumberFormat="1" applyFont="1" applyBorder="1" applyProtection="1">
      <protection hidden="1"/>
    </xf>
    <xf numFmtId="1" fontId="5" fillId="0" borderId="322" xfId="1" applyNumberFormat="1" applyFont="1" applyBorder="1"/>
    <xf numFmtId="1" fontId="5" fillId="0" borderId="300" xfId="1" applyNumberFormat="1" applyFont="1" applyBorder="1" applyAlignment="1">
      <alignment horizontal="right"/>
    </xf>
    <xf numFmtId="1" fontId="5" fillId="7" borderId="300" xfId="1" applyNumberFormat="1" applyFont="1" applyFill="1" applyBorder="1" applyProtection="1">
      <protection locked="0"/>
    </xf>
    <xf numFmtId="1" fontId="5" fillId="0" borderId="323" xfId="0" applyNumberFormat="1" applyFont="1" applyBorder="1" applyAlignment="1">
      <alignment horizontal="center" vertical="center" wrapText="1"/>
    </xf>
    <xf numFmtId="1" fontId="5" fillId="0" borderId="324" xfId="0" applyNumberFormat="1" applyFont="1" applyBorder="1" applyAlignment="1">
      <alignment horizontal="center" vertical="center" wrapText="1"/>
    </xf>
    <xf numFmtId="0" fontId="5" fillId="0" borderId="313" xfId="0" applyFont="1" applyBorder="1" applyAlignment="1">
      <alignment vertical="center" wrapText="1"/>
    </xf>
    <xf numFmtId="1" fontId="5" fillId="0" borderId="313" xfId="0" applyNumberFormat="1" applyFont="1" applyBorder="1" applyAlignment="1">
      <alignment horizontal="right" vertical="center"/>
    </xf>
    <xf numFmtId="1" fontId="5" fillId="7" borderId="295" xfId="0" applyNumberFormat="1" applyFont="1" applyFill="1" applyBorder="1" applyProtection="1">
      <protection locked="0"/>
    </xf>
    <xf numFmtId="1" fontId="5" fillId="7" borderId="325" xfId="0" applyNumberFormat="1" applyFont="1" applyFill="1" applyBorder="1" applyProtection="1">
      <protection locked="0"/>
    </xf>
    <xf numFmtId="1" fontId="5" fillId="0" borderId="326" xfId="1" applyNumberFormat="1" applyFont="1" applyBorder="1" applyProtection="1">
      <protection hidden="1"/>
    </xf>
    <xf numFmtId="1" fontId="5" fillId="0" borderId="327" xfId="1" applyNumberFormat="1" applyFont="1" applyBorder="1" applyProtection="1">
      <protection hidden="1"/>
    </xf>
    <xf numFmtId="1" fontId="5" fillId="3" borderId="328" xfId="0" applyNumberFormat="1" applyFont="1" applyFill="1" applyBorder="1" applyAlignment="1">
      <alignment horizontal="center" vertical="center" wrapText="1"/>
    </xf>
    <xf numFmtId="1" fontId="5" fillId="7" borderId="313" xfId="0" applyNumberFormat="1" applyFont="1" applyFill="1" applyBorder="1" applyProtection="1">
      <protection locked="0"/>
    </xf>
    <xf numFmtId="1" fontId="5" fillId="7" borderId="317" xfId="0" applyNumberFormat="1" applyFont="1" applyFill="1" applyBorder="1" applyProtection="1">
      <protection locked="0"/>
    </xf>
    <xf numFmtId="1" fontId="5" fillId="7" borderId="329" xfId="0" applyNumberFormat="1" applyFont="1" applyFill="1" applyBorder="1" applyProtection="1">
      <protection locked="0"/>
    </xf>
    <xf numFmtId="1" fontId="5" fillId="7" borderId="330" xfId="0" applyNumberFormat="1" applyFont="1" applyFill="1" applyBorder="1" applyProtection="1">
      <protection locked="0"/>
    </xf>
    <xf numFmtId="1" fontId="5" fillId="0" borderId="331" xfId="1" applyNumberFormat="1" applyFont="1" applyBorder="1" applyProtection="1">
      <protection hidden="1"/>
    </xf>
    <xf numFmtId="1" fontId="5" fillId="0" borderId="332" xfId="1" applyNumberFormat="1" applyFont="1" applyBorder="1" applyProtection="1">
      <protection hidden="1"/>
    </xf>
    <xf numFmtId="1" fontId="5" fillId="7" borderId="333" xfId="0" applyNumberFormat="1" applyFont="1" applyFill="1" applyBorder="1" applyProtection="1">
      <protection locked="0"/>
    </xf>
    <xf numFmtId="1" fontId="5" fillId="7" borderId="334" xfId="0" applyNumberFormat="1" applyFont="1" applyFill="1" applyBorder="1" applyProtection="1">
      <protection locked="0"/>
    </xf>
    <xf numFmtId="1" fontId="5" fillId="7" borderId="335" xfId="0" applyNumberFormat="1" applyFont="1" applyFill="1" applyBorder="1" applyProtection="1">
      <protection locked="0"/>
    </xf>
    <xf numFmtId="1" fontId="5" fillId="0" borderId="336" xfId="0" applyNumberFormat="1" applyFont="1" applyBorder="1"/>
    <xf numFmtId="1" fontId="5" fillId="0" borderId="324" xfId="0" applyNumberFormat="1" applyFont="1" applyBorder="1"/>
    <xf numFmtId="1" fontId="5" fillId="0" borderId="331" xfId="1" applyNumberFormat="1" applyFont="1" applyBorder="1"/>
    <xf numFmtId="1" fontId="5" fillId="0" borderId="332" xfId="1" applyNumberFormat="1" applyFont="1" applyBorder="1"/>
    <xf numFmtId="1" fontId="5" fillId="0" borderId="328" xfId="1" applyNumberFormat="1" applyFont="1" applyBorder="1" applyAlignment="1">
      <alignment horizontal="center" vertical="center" wrapText="1"/>
    </xf>
    <xf numFmtId="1" fontId="5" fillId="0" borderId="323" xfId="1" applyNumberFormat="1" applyFont="1" applyBorder="1" applyAlignment="1">
      <alignment horizontal="center" vertical="center"/>
    </xf>
    <xf numFmtId="1" fontId="5" fillId="0" borderId="337" xfId="3" applyNumberFormat="1" applyFont="1" applyBorder="1" applyAlignment="1">
      <alignment horizontal="center" vertical="center" wrapText="1"/>
    </xf>
    <xf numFmtId="1" fontId="5" fillId="0" borderId="337" xfId="3" applyNumberFormat="1" applyFont="1" applyBorder="1" applyAlignment="1">
      <alignment horizontal="center" vertical="center"/>
    </xf>
    <xf numFmtId="1" fontId="5" fillId="0" borderId="324" xfId="3" applyNumberFormat="1" applyFont="1" applyBorder="1" applyAlignment="1">
      <alignment horizontal="center" vertical="center"/>
    </xf>
    <xf numFmtId="1" fontId="5" fillId="4" borderId="338" xfId="1" applyNumberFormat="1" applyFont="1" applyFill="1" applyBorder="1" applyProtection="1">
      <protection hidden="1"/>
    </xf>
    <xf numFmtId="1" fontId="5" fillId="4" borderId="332" xfId="1" applyNumberFormat="1" applyFont="1" applyFill="1" applyBorder="1" applyProtection="1">
      <protection hidden="1"/>
    </xf>
    <xf numFmtId="1" fontId="5" fillId="4" borderId="332" xfId="1" applyNumberFormat="1" applyFont="1" applyFill="1" applyBorder="1"/>
    <xf numFmtId="1" fontId="5" fillId="0" borderId="328" xfId="1" applyNumberFormat="1" applyFont="1" applyBorder="1" applyAlignment="1">
      <alignment horizontal="right"/>
    </xf>
    <xf numFmtId="1" fontId="5" fillId="7" borderId="323" xfId="1" applyNumberFormat="1" applyFont="1" applyFill="1" applyBorder="1" applyAlignment="1" applyProtection="1">
      <alignment horizontal="right"/>
      <protection locked="0"/>
    </xf>
    <xf numFmtId="1" fontId="5" fillId="7" borderId="337" xfId="1" applyNumberFormat="1" applyFont="1" applyFill="1" applyBorder="1" applyAlignment="1" applyProtection="1">
      <alignment horizontal="right"/>
      <protection locked="0"/>
    </xf>
    <xf numFmtId="1" fontId="5" fillId="7" borderId="324" xfId="1" applyNumberFormat="1" applyFont="1" applyFill="1" applyBorder="1" applyAlignment="1" applyProtection="1">
      <alignment horizontal="right"/>
      <protection locked="0"/>
    </xf>
    <xf numFmtId="1" fontId="5" fillId="0" borderId="312" xfId="1" applyNumberFormat="1" applyFont="1" applyBorder="1" applyAlignment="1">
      <alignment wrapText="1"/>
    </xf>
    <xf numFmtId="1" fontId="5" fillId="0" borderId="313" xfId="1" applyNumberFormat="1" applyFont="1" applyBorder="1" applyAlignment="1">
      <alignment horizontal="right"/>
    </xf>
    <xf numFmtId="1" fontId="5" fillId="7" borderId="339" xfId="1" applyNumberFormat="1" applyFont="1" applyFill="1" applyBorder="1" applyAlignment="1" applyProtection="1">
      <alignment horizontal="right"/>
      <protection locked="0"/>
    </xf>
    <xf numFmtId="1" fontId="5" fillId="7" borderId="340" xfId="1" applyNumberFormat="1" applyFont="1" applyFill="1" applyBorder="1" applyAlignment="1" applyProtection="1">
      <alignment horizontal="right"/>
      <protection locked="0"/>
    </xf>
    <xf numFmtId="1" fontId="5" fillId="7" borderId="320" xfId="1" applyNumberFormat="1" applyFont="1" applyFill="1" applyBorder="1" applyAlignment="1" applyProtection="1">
      <alignment horizontal="right"/>
      <protection locked="0"/>
    </xf>
    <xf numFmtId="1" fontId="5" fillId="7" borderId="317" xfId="1" applyNumberFormat="1" applyFont="1" applyFill="1" applyBorder="1" applyAlignment="1" applyProtection="1">
      <alignment horizontal="right"/>
      <protection locked="0"/>
    </xf>
    <xf numFmtId="1" fontId="5" fillId="7" borderId="341" xfId="1" applyNumberFormat="1" applyFont="1" applyFill="1" applyBorder="1" applyAlignment="1" applyProtection="1">
      <alignment horizontal="right"/>
      <protection locked="0"/>
    </xf>
    <xf numFmtId="1" fontId="5" fillId="7" borderId="335" xfId="1" applyNumberFormat="1" applyFont="1" applyFill="1" applyBorder="1" applyAlignment="1" applyProtection="1">
      <alignment horizontal="right"/>
      <protection locked="0"/>
    </xf>
    <xf numFmtId="1" fontId="5" fillId="0" borderId="342" xfId="1" applyNumberFormat="1" applyFont="1" applyBorder="1"/>
    <xf numFmtId="1" fontId="2" fillId="3" borderId="332" xfId="0" applyNumberFormat="1" applyFont="1" applyFill="1" applyBorder="1"/>
    <xf numFmtId="1" fontId="5" fillId="0" borderId="338" xfId="1" applyNumberFormat="1" applyFont="1" applyBorder="1"/>
    <xf numFmtId="1" fontId="2" fillId="0" borderId="338" xfId="0" applyNumberFormat="1" applyFont="1" applyBorder="1"/>
    <xf numFmtId="1" fontId="5" fillId="0" borderId="323" xfId="1" applyNumberFormat="1" applyFont="1" applyBorder="1" applyAlignment="1">
      <alignment horizontal="center" vertical="center" wrapText="1"/>
    </xf>
    <xf numFmtId="1" fontId="5" fillId="0" borderId="324" xfId="1" applyNumberFormat="1" applyFont="1" applyBorder="1" applyAlignment="1">
      <alignment horizontal="center" vertical="center" wrapText="1"/>
    </xf>
    <xf numFmtId="1" fontId="5" fillId="0" borderId="313" xfId="1" applyNumberFormat="1" applyFont="1" applyBorder="1" applyAlignment="1">
      <alignment wrapText="1"/>
    </xf>
    <xf numFmtId="1" fontId="5" fillId="7" borderId="339" xfId="1" applyNumberFormat="1" applyFont="1" applyFill="1" applyBorder="1" applyProtection="1">
      <protection locked="0"/>
    </xf>
    <xf numFmtId="1" fontId="5" fillId="7" borderId="320" xfId="1" applyNumberFormat="1" applyFont="1" applyFill="1" applyBorder="1" applyProtection="1">
      <protection locked="0"/>
    </xf>
    <xf numFmtId="1" fontId="5" fillId="7" borderId="341" xfId="1" applyNumberFormat="1" applyFont="1" applyFill="1" applyBorder="1" applyProtection="1">
      <protection locked="0"/>
    </xf>
    <xf numFmtId="1" fontId="5" fillId="0" borderId="328" xfId="1" applyNumberFormat="1" applyFont="1" applyBorder="1" applyAlignment="1">
      <alignment wrapText="1"/>
    </xf>
    <xf numFmtId="1" fontId="1" fillId="0" borderId="323" xfId="1" applyNumberFormat="1" applyFont="1" applyBorder="1" applyAlignment="1">
      <alignment horizontal="right"/>
    </xf>
    <xf numFmtId="1" fontId="1" fillId="0" borderId="324" xfId="1" applyNumberFormat="1" applyFont="1" applyBorder="1" applyAlignment="1">
      <alignment horizontal="right"/>
    </xf>
    <xf numFmtId="1" fontId="1" fillId="0" borderId="323" xfId="1" applyNumberFormat="1" applyFont="1" applyBorder="1"/>
    <xf numFmtId="1" fontId="1" fillId="0" borderId="324" xfId="1" applyNumberFormat="1" applyFont="1" applyBorder="1"/>
    <xf numFmtId="1" fontId="5" fillId="0" borderId="343" xfId="1" applyNumberFormat="1" applyFont="1" applyBorder="1"/>
    <xf numFmtId="1" fontId="5" fillId="0" borderId="344" xfId="1" applyNumberFormat="1" applyFont="1" applyBorder="1" applyAlignment="1">
      <alignment horizontal="center" vertical="center" wrapText="1"/>
    </xf>
    <xf numFmtId="1" fontId="5" fillId="0" borderId="345" xfId="1" applyNumberFormat="1" applyFont="1" applyBorder="1" applyAlignment="1">
      <alignment horizontal="center" vertical="center" wrapText="1"/>
    </xf>
    <xf numFmtId="1" fontId="5" fillId="0" borderId="346" xfId="1" applyNumberFormat="1" applyFont="1" applyBorder="1" applyAlignment="1">
      <alignment horizontal="center" vertical="center" wrapText="1"/>
    </xf>
    <xf numFmtId="1" fontId="5" fillId="7" borderId="347" xfId="1" applyNumberFormat="1" applyFont="1" applyFill="1" applyBorder="1" applyProtection="1">
      <protection locked="0"/>
    </xf>
    <xf numFmtId="1" fontId="5" fillId="4" borderId="338" xfId="1" applyNumberFormat="1" applyFont="1" applyFill="1" applyBorder="1"/>
    <xf numFmtId="1" fontId="2" fillId="4" borderId="332" xfId="0" applyNumberFormat="1" applyFont="1" applyFill="1" applyBorder="1"/>
    <xf numFmtId="1" fontId="5" fillId="0" borderId="328" xfId="1" applyNumberFormat="1" applyFont="1" applyBorder="1"/>
    <xf numFmtId="1" fontId="1" fillId="0" borderId="344" xfId="1" applyNumberFormat="1" applyFont="1" applyBorder="1"/>
    <xf numFmtId="1" fontId="1" fillId="0" borderId="345" xfId="1" applyNumberFormat="1" applyFont="1" applyBorder="1"/>
    <xf numFmtId="1" fontId="1" fillId="0" borderId="346" xfId="1" applyNumberFormat="1" applyFont="1" applyBorder="1"/>
    <xf numFmtId="1" fontId="5" fillId="3" borderId="323" xfId="0" applyNumberFormat="1" applyFont="1" applyFill="1" applyBorder="1" applyAlignment="1">
      <alignment horizontal="center" vertical="center" wrapText="1"/>
    </xf>
    <xf numFmtId="1" fontId="5" fillId="3" borderId="337" xfId="0" applyNumberFormat="1" applyFont="1" applyFill="1" applyBorder="1" applyAlignment="1">
      <alignment horizontal="center" vertical="center" wrapText="1"/>
    </xf>
    <xf numFmtId="1" fontId="5" fillId="3" borderId="346" xfId="0" applyNumberFormat="1" applyFont="1" applyFill="1" applyBorder="1" applyAlignment="1">
      <alignment horizontal="center" vertical="center" wrapText="1"/>
    </xf>
    <xf numFmtId="1" fontId="5" fillId="3" borderId="323" xfId="0" applyNumberFormat="1" applyFont="1" applyFill="1" applyBorder="1" applyAlignment="1">
      <alignment horizontal="center" vertical="center"/>
    </xf>
    <xf numFmtId="2" fontId="5" fillId="3" borderId="337" xfId="0" applyNumberFormat="1" applyFont="1" applyFill="1" applyBorder="1" applyAlignment="1">
      <alignment horizontal="center" vertical="center"/>
    </xf>
    <xf numFmtId="2" fontId="5" fillId="3" borderId="323" xfId="0" applyNumberFormat="1" applyFont="1" applyFill="1" applyBorder="1" applyAlignment="1">
      <alignment horizontal="center" vertical="center"/>
    </xf>
    <xf numFmtId="2" fontId="5" fillId="3" borderId="346" xfId="0" applyNumberFormat="1" applyFont="1" applyFill="1" applyBorder="1" applyAlignment="1">
      <alignment horizontal="center" vertical="center"/>
    </xf>
    <xf numFmtId="1" fontId="5" fillId="0" borderId="343" xfId="1" applyNumberFormat="1" applyFont="1" applyBorder="1" applyProtection="1">
      <protection hidden="1"/>
    </xf>
    <xf numFmtId="1" fontId="5" fillId="0" borderId="349" xfId="1" applyNumberFormat="1" applyFont="1" applyBorder="1" applyProtection="1">
      <protection hidden="1"/>
    </xf>
    <xf numFmtId="1" fontId="5" fillId="0" borderId="350" xfId="1" applyNumberFormat="1" applyFont="1" applyBorder="1" applyProtection="1">
      <protection hidden="1"/>
    </xf>
    <xf numFmtId="1" fontId="5" fillId="0" borderId="350" xfId="1" applyNumberFormat="1" applyFont="1" applyBorder="1"/>
    <xf numFmtId="1" fontId="6" fillId="0" borderId="343" xfId="1" applyNumberFormat="1" applyFont="1" applyBorder="1" applyProtection="1">
      <protection hidden="1"/>
    </xf>
    <xf numFmtId="1" fontId="2" fillId="3" borderId="350" xfId="0" applyNumberFormat="1" applyFont="1" applyFill="1" applyBorder="1"/>
    <xf numFmtId="1" fontId="5" fillId="0" borderId="352" xfId="1" applyNumberFormat="1" applyFont="1" applyBorder="1"/>
    <xf numFmtId="1" fontId="5" fillId="7" borderId="301" xfId="1" applyNumberFormat="1" applyFont="1" applyFill="1" applyBorder="1" applyAlignment="1" applyProtection="1">
      <alignment horizontal="right"/>
      <protection locked="0"/>
    </xf>
    <xf numFmtId="1" fontId="5" fillId="7" borderId="354" xfId="1" applyNumberFormat="1" applyFont="1" applyFill="1" applyBorder="1" applyAlignment="1" applyProtection="1">
      <alignment horizontal="right"/>
      <protection locked="0"/>
    </xf>
    <xf numFmtId="1" fontId="5" fillId="7" borderId="301" xfId="1" applyNumberFormat="1" applyFont="1" applyFill="1" applyBorder="1" applyProtection="1">
      <protection locked="0"/>
    </xf>
    <xf numFmtId="1" fontId="5" fillId="7" borderId="354" xfId="1" applyNumberFormat="1" applyFont="1" applyFill="1" applyBorder="1" applyProtection="1">
      <protection locked="0"/>
    </xf>
    <xf numFmtId="1" fontId="5" fillId="0" borderId="309" xfId="1" applyNumberFormat="1" applyFont="1" applyBorder="1"/>
    <xf numFmtId="1" fontId="5" fillId="0" borderId="355" xfId="1" applyNumberFormat="1" applyFont="1" applyBorder="1"/>
    <xf numFmtId="1" fontId="5" fillId="7" borderId="356" xfId="1" applyNumberFormat="1" applyFont="1" applyFill="1" applyBorder="1" applyProtection="1">
      <protection locked="0"/>
    </xf>
    <xf numFmtId="1" fontId="5" fillId="7" borderId="348" xfId="1" applyNumberFormat="1" applyFont="1" applyFill="1" applyBorder="1" applyProtection="1">
      <protection locked="0"/>
    </xf>
    <xf numFmtId="2" fontId="5" fillId="2" borderId="357" xfId="2" applyNumberFormat="1" applyFont="1" applyBorder="1" applyAlignment="1" applyProtection="1">
      <alignment horizontal="center" vertical="center"/>
      <protection locked="0"/>
    </xf>
    <xf numFmtId="1" fontId="5" fillId="3" borderId="355" xfId="0" applyNumberFormat="1" applyFont="1" applyFill="1" applyBorder="1" applyAlignment="1">
      <alignment horizontal="center" vertical="center"/>
    </xf>
    <xf numFmtId="2" fontId="5" fillId="3" borderId="358" xfId="0" applyNumberFormat="1" applyFont="1" applyFill="1" applyBorder="1" applyAlignment="1">
      <alignment horizontal="center" vertical="center"/>
    </xf>
    <xf numFmtId="2" fontId="5" fillId="2" borderId="359" xfId="2" applyNumberFormat="1" applyFont="1" applyBorder="1" applyAlignment="1" applyProtection="1">
      <alignment horizontal="center" vertical="center"/>
      <protection locked="0"/>
    </xf>
    <xf numFmtId="2" fontId="5" fillId="2" borderId="360" xfId="2" applyNumberFormat="1" applyFont="1" applyBorder="1" applyAlignment="1" applyProtection="1">
      <alignment horizontal="center" vertical="center"/>
      <protection locked="0"/>
    </xf>
    <xf numFmtId="1" fontId="5" fillId="2" borderId="361" xfId="2" applyNumberFormat="1" applyFont="1" applyBorder="1" applyAlignment="1" applyProtection="1">
      <alignment horizontal="center" vertical="center"/>
      <protection locked="0"/>
    </xf>
    <xf numFmtId="2" fontId="5" fillId="2" borderId="362" xfId="2" applyNumberFormat="1" applyFont="1" applyBorder="1" applyAlignment="1" applyProtection="1">
      <alignment horizontal="center" vertical="center"/>
      <protection locked="0"/>
    </xf>
    <xf numFmtId="2" fontId="5" fillId="2" borderId="363" xfId="2" applyNumberFormat="1" applyFont="1" applyBorder="1" applyAlignment="1" applyProtection="1">
      <alignment horizontal="center" vertical="center"/>
      <protection locked="0"/>
    </xf>
    <xf numFmtId="2" fontId="5" fillId="2" borderId="364" xfId="2" applyNumberFormat="1" applyFont="1" applyBorder="1" applyAlignment="1" applyProtection="1">
      <alignment horizontal="center" vertical="center"/>
      <protection locked="0"/>
    </xf>
    <xf numFmtId="2" fontId="5" fillId="2" borderId="365" xfId="2" applyNumberFormat="1" applyFont="1" applyBorder="1" applyAlignment="1" applyProtection="1">
      <alignment horizontal="center" vertical="center"/>
      <protection locked="0"/>
    </xf>
    <xf numFmtId="2" fontId="1" fillId="2" borderId="362" xfId="2" applyNumberFormat="1" applyFont="1" applyBorder="1" applyAlignment="1" applyProtection="1">
      <alignment horizontal="center" vertical="center"/>
      <protection locked="0"/>
    </xf>
    <xf numFmtId="1" fontId="5" fillId="0" borderId="352" xfId="1" applyNumberFormat="1" applyFont="1" applyBorder="1" applyProtection="1">
      <protection hidden="1"/>
    </xf>
    <xf numFmtId="1" fontId="6" fillId="0" borderId="366" xfId="1" applyNumberFormat="1" applyFont="1" applyBorder="1" applyAlignment="1">
      <alignment horizontal="center"/>
    </xf>
    <xf numFmtId="1" fontId="5" fillId="0" borderId="367" xfId="1" applyNumberFormat="1" applyFont="1" applyBorder="1" applyProtection="1">
      <protection hidden="1"/>
    </xf>
    <xf numFmtId="1" fontId="5" fillId="0" borderId="352" xfId="1" applyNumberFormat="1" applyFont="1" applyBorder="1" applyAlignment="1">
      <alignment horizontal="center" vertical="center" wrapText="1"/>
    </xf>
    <xf numFmtId="1" fontId="5" fillId="0" borderId="368" xfId="1" applyNumberFormat="1" applyFont="1" applyBorder="1"/>
    <xf numFmtId="1" fontId="5" fillId="0" borderId="369" xfId="1" applyNumberFormat="1" applyFont="1" applyBorder="1"/>
    <xf numFmtId="1" fontId="5" fillId="7" borderId="370" xfId="1" applyNumberFormat="1" applyFont="1" applyFill="1" applyBorder="1" applyProtection="1">
      <protection locked="0"/>
    </xf>
    <xf numFmtId="1" fontId="5" fillId="7" borderId="371" xfId="1" applyNumberFormat="1" applyFont="1" applyFill="1" applyBorder="1" applyProtection="1">
      <protection locked="0"/>
    </xf>
    <xf numFmtId="1" fontId="5" fillId="7" borderId="372" xfId="1" applyNumberFormat="1" applyFont="1" applyFill="1" applyBorder="1" applyProtection="1">
      <protection locked="0"/>
    </xf>
    <xf numFmtId="1" fontId="8" fillId="0" borderId="352" xfId="1" applyNumberFormat="1" applyFont="1" applyBorder="1"/>
    <xf numFmtId="1" fontId="5" fillId="0" borderId="373" xfId="1" applyNumberFormat="1" applyFont="1" applyBorder="1"/>
    <xf numFmtId="1" fontId="5" fillId="7" borderId="358" xfId="1" applyNumberFormat="1" applyFont="1" applyFill="1" applyBorder="1" applyProtection="1">
      <protection locked="0"/>
    </xf>
    <xf numFmtId="1" fontId="5" fillId="7" borderId="374" xfId="1" applyNumberFormat="1" applyFont="1" applyFill="1" applyBorder="1" applyProtection="1">
      <protection locked="0"/>
    </xf>
    <xf numFmtId="1" fontId="6" fillId="0" borderId="352" xfId="1" applyNumberFormat="1" applyFont="1" applyBorder="1"/>
    <xf numFmtId="1" fontId="5" fillId="0" borderId="349" xfId="1" applyNumberFormat="1" applyFont="1" applyBorder="1"/>
    <xf numFmtId="1" fontId="5" fillId="0" borderId="351" xfId="1" applyNumberFormat="1" applyFont="1" applyBorder="1"/>
    <xf numFmtId="1" fontId="5" fillId="0" borderId="376" xfId="1" applyNumberFormat="1" applyFont="1" applyBorder="1"/>
    <xf numFmtId="1" fontId="5" fillId="7" borderId="369" xfId="1" applyNumberFormat="1" applyFont="1" applyFill="1" applyBorder="1" applyAlignment="1" applyProtection="1">
      <alignment horizontal="center"/>
      <protection locked="0"/>
    </xf>
    <xf numFmtId="1" fontId="5" fillId="7" borderId="377" xfId="1" applyNumberFormat="1" applyFont="1" applyFill="1" applyBorder="1" applyAlignment="1" applyProtection="1">
      <alignment horizontal="center"/>
      <protection locked="0"/>
    </xf>
    <xf numFmtId="1" fontId="5" fillId="7" borderId="378" xfId="1" applyNumberFormat="1" applyFont="1" applyFill="1" applyBorder="1" applyAlignment="1" applyProtection="1">
      <alignment horizontal="center"/>
      <protection locked="0"/>
    </xf>
    <xf numFmtId="1" fontId="5" fillId="7" borderId="379" xfId="1" applyNumberFormat="1" applyFont="1" applyFill="1" applyBorder="1" applyAlignment="1" applyProtection="1">
      <alignment horizontal="center"/>
      <protection locked="0"/>
    </xf>
    <xf numFmtId="1" fontId="6" fillId="0" borderId="350" xfId="1" applyNumberFormat="1" applyFont="1" applyBorder="1" applyProtection="1">
      <protection hidden="1"/>
    </xf>
    <xf numFmtId="1" fontId="5" fillId="0" borderId="381" xfId="1" applyNumberFormat="1" applyFont="1" applyBorder="1" applyProtection="1">
      <protection hidden="1"/>
    </xf>
    <xf numFmtId="1" fontId="5" fillId="0" borderId="382" xfId="1" applyNumberFormat="1" applyFont="1" applyBorder="1"/>
    <xf numFmtId="1" fontId="5" fillId="7" borderId="383" xfId="1" applyNumberFormat="1" applyFont="1" applyFill="1" applyBorder="1" applyAlignment="1" applyProtection="1">
      <alignment horizontal="center"/>
      <protection locked="0"/>
    </xf>
    <xf numFmtId="1" fontId="6" fillId="0" borderId="381" xfId="1" applyNumberFormat="1" applyFont="1" applyBorder="1" applyProtection="1">
      <protection hidden="1"/>
    </xf>
    <xf numFmtId="1" fontId="5" fillId="0" borderId="379" xfId="1" applyNumberFormat="1" applyFont="1" applyBorder="1" applyAlignment="1">
      <alignment horizontal="right"/>
    </xf>
    <xf numFmtId="1" fontId="5" fillId="7" borderId="379" xfId="1" applyNumberFormat="1" applyFont="1" applyFill="1" applyBorder="1" applyProtection="1">
      <protection locked="0"/>
    </xf>
    <xf numFmtId="1" fontId="5" fillId="0" borderId="384" xfId="0" applyNumberFormat="1" applyFont="1" applyBorder="1" applyAlignment="1">
      <alignment horizontal="center" vertical="center" wrapText="1"/>
    </xf>
    <xf numFmtId="1" fontId="5" fillId="0" borderId="385" xfId="0" applyNumberFormat="1" applyFont="1" applyBorder="1" applyAlignment="1">
      <alignment horizontal="center" vertical="center" wrapText="1"/>
    </xf>
    <xf numFmtId="0" fontId="5" fillId="0" borderId="369" xfId="0" applyFont="1" applyBorder="1" applyAlignment="1">
      <alignment vertical="center" wrapText="1"/>
    </xf>
    <xf numFmtId="1" fontId="5" fillId="0" borderId="369" xfId="0" applyNumberFormat="1" applyFont="1" applyBorder="1" applyAlignment="1">
      <alignment horizontal="right" vertical="center"/>
    </xf>
    <xf numFmtId="1" fontId="5" fillId="7" borderId="386" xfId="0" applyNumberFormat="1" applyFont="1" applyFill="1" applyBorder="1" applyProtection="1">
      <protection locked="0"/>
    </xf>
    <xf numFmtId="1" fontId="5" fillId="7" borderId="387" xfId="0" applyNumberFormat="1" applyFont="1" applyFill="1" applyBorder="1" applyProtection="1">
      <protection locked="0"/>
    </xf>
    <xf numFmtId="0" fontId="5" fillId="0" borderId="355" xfId="0" applyFont="1" applyBorder="1" applyAlignment="1">
      <alignment vertical="center" wrapText="1"/>
    </xf>
    <xf numFmtId="1" fontId="5" fillId="0" borderId="355" xfId="0" applyNumberFormat="1" applyFont="1" applyBorder="1" applyAlignment="1">
      <alignment horizontal="right" vertical="center"/>
    </xf>
    <xf numFmtId="1" fontId="5" fillId="7" borderId="358" xfId="0" applyNumberFormat="1" applyFont="1" applyFill="1" applyBorder="1" applyProtection="1">
      <protection locked="0"/>
    </xf>
    <xf numFmtId="1" fontId="5" fillId="7" borderId="356" xfId="0" applyNumberFormat="1" applyFont="1" applyFill="1" applyBorder="1" applyProtection="1">
      <protection locked="0"/>
    </xf>
    <xf numFmtId="1" fontId="5" fillId="7" borderId="353" xfId="0" applyNumberFormat="1" applyFont="1" applyFill="1" applyBorder="1" applyProtection="1">
      <protection locked="0"/>
    </xf>
    <xf numFmtId="1" fontId="5" fillId="7" borderId="388" xfId="0" applyNumberFormat="1" applyFont="1" applyFill="1" applyBorder="1" applyProtection="1">
      <protection locked="0"/>
    </xf>
    <xf numFmtId="1" fontId="5" fillId="0" borderId="389" xfId="1" applyNumberFormat="1" applyFont="1" applyBorder="1" applyProtection="1">
      <protection hidden="1"/>
    </xf>
    <xf numFmtId="1" fontId="5" fillId="0" borderId="390" xfId="1" applyNumberFormat="1" applyFont="1" applyBorder="1" applyProtection="1">
      <protection hidden="1"/>
    </xf>
    <xf numFmtId="1" fontId="5" fillId="3" borderId="391" xfId="0" applyNumberFormat="1" applyFont="1" applyFill="1" applyBorder="1" applyAlignment="1">
      <alignment horizontal="center" vertical="center" wrapText="1"/>
    </xf>
    <xf numFmtId="1" fontId="5" fillId="0" borderId="386" xfId="0" applyNumberFormat="1" applyFont="1" applyBorder="1"/>
    <xf numFmtId="1" fontId="5" fillId="7" borderId="369" xfId="0" applyNumberFormat="1" applyFont="1" applyFill="1" applyBorder="1" applyProtection="1">
      <protection locked="0"/>
    </xf>
    <xf numFmtId="1" fontId="5" fillId="7" borderId="392" xfId="0" applyNumberFormat="1" applyFont="1" applyFill="1" applyBorder="1" applyProtection="1">
      <protection locked="0"/>
    </xf>
    <xf numFmtId="1" fontId="5" fillId="7" borderId="375" xfId="0" applyNumberFormat="1" applyFont="1" applyFill="1" applyBorder="1" applyProtection="1">
      <protection locked="0"/>
    </xf>
    <xf numFmtId="1" fontId="5" fillId="7" borderId="393" xfId="0" applyNumberFormat="1" applyFont="1" applyFill="1" applyBorder="1" applyProtection="1">
      <protection locked="0"/>
    </xf>
    <xf numFmtId="1" fontId="5" fillId="7" borderId="394" xfId="0" applyNumberFormat="1" applyFont="1" applyFill="1" applyBorder="1" applyProtection="1">
      <protection locked="0"/>
    </xf>
    <xf numFmtId="1" fontId="5" fillId="0" borderId="395" xfId="1" applyNumberFormat="1" applyFont="1" applyBorder="1" applyProtection="1">
      <protection hidden="1"/>
    </xf>
    <xf numFmtId="1" fontId="5" fillId="0" borderId="396" xfId="1" applyNumberFormat="1" applyFont="1" applyBorder="1" applyProtection="1">
      <protection hidden="1"/>
    </xf>
    <xf numFmtId="1" fontId="5" fillId="7" borderId="397" xfId="0" applyNumberFormat="1" applyFont="1" applyFill="1" applyBorder="1" applyProtection="1">
      <protection locked="0"/>
    </xf>
    <xf numFmtId="1" fontId="5" fillId="7" borderId="398" xfId="0" applyNumberFormat="1" applyFont="1" applyFill="1" applyBorder="1" applyProtection="1">
      <protection locked="0"/>
    </xf>
    <xf numFmtId="1" fontId="5" fillId="7" borderId="399" xfId="0" applyNumberFormat="1" applyFont="1" applyFill="1" applyBorder="1" applyProtection="1">
      <protection locked="0"/>
    </xf>
    <xf numFmtId="1" fontId="5" fillId="0" borderId="400" xfId="0" applyNumberFormat="1" applyFont="1" applyBorder="1"/>
    <xf numFmtId="1" fontId="5" fillId="0" borderId="385" xfId="0" applyNumberFormat="1" applyFont="1" applyBorder="1"/>
    <xf numFmtId="1" fontId="5" fillId="0" borderId="401" xfId="1" applyNumberFormat="1" applyFont="1" applyBorder="1" applyProtection="1">
      <protection hidden="1"/>
    </xf>
    <xf numFmtId="1" fontId="5" fillId="0" borderId="395" xfId="1" applyNumberFormat="1" applyFont="1" applyBorder="1"/>
    <xf numFmtId="1" fontId="5" fillId="0" borderId="396" xfId="1" applyNumberFormat="1" applyFont="1" applyBorder="1"/>
    <xf numFmtId="1" fontId="5" fillId="0" borderId="391" xfId="1" applyNumberFormat="1" applyFont="1" applyBorder="1" applyAlignment="1">
      <alignment horizontal="center" vertical="center" wrapText="1"/>
    </xf>
    <xf numFmtId="1" fontId="5" fillId="0" borderId="384" xfId="1" applyNumberFormat="1" applyFont="1" applyBorder="1" applyAlignment="1">
      <alignment horizontal="center" vertical="center"/>
    </xf>
    <xf numFmtId="1" fontId="5" fillId="0" borderId="402" xfId="3" applyNumberFormat="1" applyFont="1" applyBorder="1" applyAlignment="1">
      <alignment horizontal="center" vertical="center" wrapText="1"/>
    </xf>
    <xf numFmtId="1" fontId="5" fillId="0" borderId="402" xfId="3" applyNumberFormat="1" applyFont="1" applyBorder="1" applyAlignment="1">
      <alignment horizontal="center" vertical="center"/>
    </xf>
    <xf numFmtId="1" fontId="5" fillId="0" borderId="385" xfId="3" applyNumberFormat="1" applyFont="1" applyBorder="1" applyAlignment="1">
      <alignment horizontal="center" vertical="center"/>
    </xf>
    <xf numFmtId="1" fontId="5" fillId="4" borderId="403" xfId="1" applyNumberFormat="1" applyFont="1" applyFill="1" applyBorder="1" applyProtection="1">
      <protection hidden="1"/>
    </xf>
    <xf numFmtId="1" fontId="5" fillId="4" borderId="396" xfId="1" applyNumberFormat="1" applyFont="1" applyFill="1" applyBorder="1" applyProtection="1">
      <protection hidden="1"/>
    </xf>
    <xf numFmtId="1" fontId="5" fillId="4" borderId="396" xfId="1" applyNumberFormat="1" applyFont="1" applyFill="1" applyBorder="1"/>
    <xf numFmtId="1" fontId="5" fillId="0" borderId="391" xfId="1" applyNumberFormat="1" applyFont="1" applyBorder="1" applyAlignment="1">
      <alignment horizontal="right"/>
    </xf>
    <xf numFmtId="1" fontId="5" fillId="7" borderId="384" xfId="1" applyNumberFormat="1" applyFont="1" applyFill="1" applyBorder="1" applyAlignment="1" applyProtection="1">
      <alignment horizontal="right"/>
      <protection locked="0"/>
    </xf>
    <xf numFmtId="1" fontId="5" fillId="7" borderId="402" xfId="1" applyNumberFormat="1" applyFont="1" applyFill="1" applyBorder="1" applyAlignment="1" applyProtection="1">
      <alignment horizontal="right"/>
      <protection locked="0"/>
    </xf>
    <xf numFmtId="1" fontId="5" fillId="7" borderId="385" xfId="1" applyNumberFormat="1" applyFont="1" applyFill="1" applyBorder="1" applyAlignment="1" applyProtection="1">
      <alignment horizontal="right"/>
      <protection locked="0"/>
    </xf>
    <xf numFmtId="1" fontId="5" fillId="0" borderId="368" xfId="1" applyNumberFormat="1" applyFont="1" applyBorder="1" applyAlignment="1">
      <alignment wrapText="1"/>
    </xf>
    <xf numFmtId="1" fontId="5" fillId="0" borderId="369" xfId="1" applyNumberFormat="1" applyFont="1" applyBorder="1" applyAlignment="1">
      <alignment horizontal="right"/>
    </xf>
    <xf numFmtId="1" fontId="5" fillId="7" borderId="404" xfId="1" applyNumberFormat="1" applyFont="1" applyFill="1" applyBorder="1" applyAlignment="1" applyProtection="1">
      <alignment horizontal="right"/>
      <protection locked="0"/>
    </xf>
    <xf numFmtId="1" fontId="5" fillId="7" borderId="405" xfId="1" applyNumberFormat="1" applyFont="1" applyFill="1" applyBorder="1" applyAlignment="1" applyProtection="1">
      <alignment horizontal="right"/>
      <protection locked="0"/>
    </xf>
    <xf numFmtId="1" fontId="5" fillId="7" borderId="406" xfId="1" applyNumberFormat="1" applyFont="1" applyFill="1" applyBorder="1" applyAlignment="1" applyProtection="1">
      <alignment horizontal="right"/>
      <protection locked="0"/>
    </xf>
    <xf numFmtId="1" fontId="5" fillId="7" borderId="386" xfId="1" applyNumberFormat="1" applyFont="1" applyFill="1" applyBorder="1" applyAlignment="1" applyProtection="1">
      <alignment horizontal="right"/>
      <protection locked="0"/>
    </xf>
    <xf numFmtId="1" fontId="5" fillId="7" borderId="392" xfId="1" applyNumberFormat="1" applyFont="1" applyFill="1" applyBorder="1" applyAlignment="1" applyProtection="1">
      <alignment horizontal="right"/>
      <protection locked="0"/>
    </xf>
    <xf numFmtId="1" fontId="5" fillId="7" borderId="375" xfId="1" applyNumberFormat="1" applyFont="1" applyFill="1" applyBorder="1" applyAlignment="1" applyProtection="1">
      <alignment horizontal="right"/>
      <protection locked="0"/>
    </xf>
    <xf numFmtId="1" fontId="5" fillId="7" borderId="407" xfId="1" applyNumberFormat="1" applyFont="1" applyFill="1" applyBorder="1" applyAlignment="1" applyProtection="1">
      <alignment horizontal="right"/>
      <protection locked="0"/>
    </xf>
    <xf numFmtId="1" fontId="5" fillId="7" borderId="399" xfId="1" applyNumberFormat="1" applyFont="1" applyFill="1" applyBorder="1" applyAlignment="1" applyProtection="1">
      <alignment horizontal="right"/>
      <protection locked="0"/>
    </xf>
    <xf numFmtId="1" fontId="5" fillId="0" borderId="408" xfId="1" applyNumberFormat="1" applyFont="1" applyBorder="1"/>
    <xf numFmtId="1" fontId="2" fillId="3" borderId="396" xfId="0" applyNumberFormat="1" applyFont="1" applyFill="1" applyBorder="1"/>
    <xf numFmtId="1" fontId="5" fillId="0" borderId="403" xfId="1" applyNumberFormat="1" applyFont="1" applyBorder="1"/>
    <xf numFmtId="1" fontId="2" fillId="0" borderId="403" xfId="0" applyNumberFormat="1" applyFont="1" applyBorder="1"/>
    <xf numFmtId="1" fontId="5" fillId="0" borderId="384" xfId="1" applyNumberFormat="1" applyFont="1" applyBorder="1" applyAlignment="1">
      <alignment horizontal="center" vertical="center" wrapText="1"/>
    </xf>
    <xf numFmtId="1" fontId="5" fillId="0" borderId="385" xfId="1" applyNumberFormat="1" applyFont="1" applyBorder="1" applyAlignment="1">
      <alignment horizontal="center" vertical="center" wrapText="1"/>
    </xf>
    <xf numFmtId="1" fontId="5" fillId="0" borderId="369" xfId="1" applyNumberFormat="1" applyFont="1" applyBorder="1" applyAlignment="1">
      <alignment wrapText="1"/>
    </xf>
    <xf numFmtId="1" fontId="5" fillId="7" borderId="407" xfId="1" applyNumberFormat="1" applyFont="1" applyFill="1" applyBorder="1" applyProtection="1">
      <protection locked="0"/>
    </xf>
    <xf numFmtId="1" fontId="5" fillId="0" borderId="391" xfId="1" applyNumberFormat="1" applyFont="1" applyBorder="1" applyAlignment="1">
      <alignment wrapText="1"/>
    </xf>
    <xf numFmtId="1" fontId="1" fillId="0" borderId="384" xfId="1" applyNumberFormat="1" applyFont="1" applyBorder="1" applyAlignment="1">
      <alignment horizontal="right"/>
    </xf>
    <xf numFmtId="1" fontId="1" fillId="0" borderId="385" xfId="1" applyNumberFormat="1" applyFont="1" applyBorder="1" applyAlignment="1">
      <alignment horizontal="right"/>
    </xf>
    <xf numFmtId="1" fontId="1" fillId="0" borderId="384" xfId="1" applyNumberFormat="1" applyFont="1" applyBorder="1"/>
    <xf numFmtId="1" fontId="1" fillId="0" borderId="385" xfId="1" applyNumberFormat="1" applyFont="1" applyBorder="1"/>
    <xf numFmtId="1" fontId="5" fillId="0" borderId="409" xfId="1" applyNumberFormat="1" applyFont="1" applyBorder="1" applyAlignment="1">
      <alignment horizontal="center" vertical="center" wrapText="1"/>
    </xf>
    <xf numFmtId="1" fontId="5" fillId="0" borderId="410" xfId="1" applyNumberFormat="1" applyFont="1" applyBorder="1" applyAlignment="1">
      <alignment horizontal="center" vertical="center" wrapText="1"/>
    </xf>
    <xf numFmtId="1" fontId="5" fillId="0" borderId="411" xfId="1" applyNumberFormat="1" applyFont="1" applyBorder="1" applyAlignment="1">
      <alignment horizontal="center" vertical="center" wrapText="1"/>
    </xf>
    <xf numFmtId="1" fontId="5" fillId="7" borderId="412" xfId="1" applyNumberFormat="1" applyFont="1" applyFill="1" applyBorder="1" applyProtection="1">
      <protection locked="0"/>
    </xf>
    <xf numFmtId="1" fontId="5" fillId="7" borderId="413" xfId="1" applyNumberFormat="1" applyFont="1" applyFill="1" applyBorder="1" applyProtection="1">
      <protection locked="0"/>
    </xf>
    <xf numFmtId="1" fontId="5" fillId="0" borderId="393" xfId="1" applyNumberFormat="1" applyFont="1" applyBorder="1" applyAlignment="1">
      <alignment wrapText="1"/>
    </xf>
    <xf numFmtId="1" fontId="5" fillId="0" borderId="393" xfId="1" applyNumberFormat="1" applyFont="1" applyBorder="1"/>
    <xf numFmtId="1" fontId="5" fillId="7" borderId="414" xfId="1" applyNumberFormat="1" applyFont="1" applyFill="1" applyBorder="1" applyProtection="1">
      <protection locked="0"/>
    </xf>
    <xf numFmtId="1" fontId="5" fillId="7" borderId="415" xfId="1" applyNumberFormat="1" applyFont="1" applyFill="1" applyBorder="1" applyProtection="1">
      <protection locked="0"/>
    </xf>
    <xf numFmtId="1" fontId="5" fillId="7" borderId="416" xfId="1" applyNumberFormat="1" applyFont="1" applyFill="1" applyBorder="1" applyProtection="1">
      <protection locked="0"/>
    </xf>
    <xf numFmtId="1" fontId="5" fillId="4" borderId="403" xfId="1" applyNumberFormat="1" applyFont="1" applyFill="1" applyBorder="1"/>
    <xf numFmtId="1" fontId="2" fillId="4" borderId="396" xfId="0" applyNumberFormat="1" applyFont="1" applyFill="1" applyBorder="1"/>
    <xf numFmtId="1" fontId="5" fillId="0" borderId="391" xfId="1" applyNumberFormat="1" applyFont="1" applyBorder="1"/>
    <xf numFmtId="1" fontId="1" fillId="0" borderId="409" xfId="1" applyNumberFormat="1" applyFont="1" applyBorder="1"/>
    <xf numFmtId="1" fontId="1" fillId="0" borderId="410" xfId="1" applyNumberFormat="1" applyFont="1" applyBorder="1"/>
    <xf numFmtId="1" fontId="1" fillId="0" borderId="411" xfId="1" applyNumberFormat="1" applyFont="1" applyBorder="1"/>
    <xf numFmtId="1" fontId="5" fillId="3" borderId="384" xfId="0" applyNumberFormat="1" applyFont="1" applyFill="1" applyBorder="1" applyAlignment="1">
      <alignment horizontal="center" vertical="center" wrapText="1"/>
    </xf>
    <xf numFmtId="1" fontId="5" fillId="3" borderId="402" xfId="0" applyNumberFormat="1" applyFont="1" applyFill="1" applyBorder="1" applyAlignment="1">
      <alignment horizontal="center" vertical="center" wrapText="1"/>
    </xf>
    <xf numFmtId="1" fontId="5" fillId="3" borderId="385" xfId="0" applyNumberFormat="1" applyFont="1" applyFill="1" applyBorder="1" applyAlignment="1">
      <alignment horizontal="center" vertical="center" wrapText="1"/>
    </xf>
    <xf numFmtId="1" fontId="5" fillId="3" borderId="411" xfId="0" applyNumberFormat="1" applyFont="1" applyFill="1" applyBorder="1" applyAlignment="1">
      <alignment horizontal="center" vertical="center" wrapText="1"/>
    </xf>
    <xf numFmtId="1" fontId="5" fillId="3" borderId="391" xfId="0" applyNumberFormat="1" applyFont="1" applyFill="1" applyBorder="1" applyAlignment="1">
      <alignment horizontal="center" vertical="center"/>
    </xf>
    <xf numFmtId="1" fontId="5" fillId="3" borderId="384" xfId="0" applyNumberFormat="1" applyFont="1" applyFill="1" applyBorder="1" applyAlignment="1">
      <alignment horizontal="center" vertical="center"/>
    </xf>
    <xf numFmtId="2" fontId="5" fillId="3" borderId="410" xfId="0" applyNumberFormat="1" applyFont="1" applyFill="1" applyBorder="1" applyAlignment="1">
      <alignment horizontal="center" vertical="center"/>
    </xf>
    <xf numFmtId="2" fontId="5" fillId="3" borderId="402" xfId="0" applyNumberFormat="1" applyFont="1" applyFill="1" applyBorder="1" applyAlignment="1">
      <alignment horizontal="center" vertical="center"/>
    </xf>
    <xf numFmtId="2" fontId="5" fillId="3" borderId="385" xfId="0" applyNumberFormat="1" applyFont="1" applyFill="1" applyBorder="1" applyAlignment="1">
      <alignment horizontal="center" vertical="center"/>
    </xf>
    <xf numFmtId="2" fontId="5" fillId="3" borderId="384" xfId="0" applyNumberFormat="1" applyFont="1" applyFill="1" applyBorder="1" applyAlignment="1">
      <alignment horizontal="center" vertical="center"/>
    </xf>
    <xf numFmtId="2" fontId="5" fillId="3" borderId="411" xfId="0" applyNumberFormat="1" applyFont="1" applyFill="1" applyBorder="1" applyAlignment="1">
      <alignment horizontal="center" vertical="center"/>
    </xf>
    <xf numFmtId="1" fontId="5" fillId="2" borderId="418" xfId="2" applyNumberFormat="1" applyFont="1" applyBorder="1" applyAlignment="1" applyProtection="1">
      <alignment horizontal="center" vertical="center"/>
      <protection locked="0"/>
    </xf>
    <xf numFmtId="2" fontId="5" fillId="2" borderId="418" xfId="2" applyNumberFormat="1" applyFont="1" applyBorder="1" applyAlignment="1" applyProtection="1">
      <alignment horizontal="center" vertical="center"/>
      <protection locked="0"/>
    </xf>
    <xf numFmtId="2" fontId="5" fillId="2" borderId="419" xfId="2" applyNumberFormat="1" applyFont="1" applyBorder="1" applyAlignment="1" applyProtection="1">
      <alignment horizontal="center" vertical="center"/>
      <protection locked="0"/>
    </xf>
    <xf numFmtId="2" fontId="5" fillId="3" borderId="386" xfId="0" applyNumberFormat="1" applyFont="1" applyFill="1" applyBorder="1" applyAlignment="1">
      <alignment horizontal="center" vertical="center"/>
    </xf>
    <xf numFmtId="2" fontId="5" fillId="2" borderId="420" xfId="2" applyNumberFormat="1" applyFont="1" applyBorder="1" applyAlignment="1" applyProtection="1">
      <alignment horizontal="center" vertical="center"/>
      <protection locked="0"/>
    </xf>
    <xf numFmtId="2" fontId="1" fillId="2" borderId="418" xfId="2" applyNumberFormat="1" applyFont="1" applyBorder="1" applyAlignment="1" applyProtection="1">
      <alignment horizontal="center" vertical="center"/>
      <protection locked="0"/>
    </xf>
    <xf numFmtId="1" fontId="5" fillId="3" borderId="393" xfId="0" applyNumberFormat="1" applyFont="1" applyFill="1" applyBorder="1" applyAlignment="1">
      <alignment horizontal="center" vertical="center"/>
    </xf>
    <xf numFmtId="2" fontId="5" fillId="3" borderId="397" xfId="0" applyNumberFormat="1" applyFont="1" applyFill="1" applyBorder="1" applyAlignment="1">
      <alignment horizontal="center" vertical="center"/>
    </xf>
    <xf numFmtId="2" fontId="5" fillId="2" borderId="421" xfId="2" applyNumberFormat="1" applyFont="1" applyBorder="1" applyAlignment="1" applyProtection="1">
      <alignment horizontal="center" vertical="center"/>
      <protection locked="0"/>
    </xf>
    <xf numFmtId="2" fontId="5" fillId="2" borderId="422" xfId="2" applyNumberFormat="1" applyFont="1" applyBorder="1" applyAlignment="1" applyProtection="1">
      <alignment horizontal="center" vertical="center"/>
      <protection locked="0"/>
    </xf>
    <xf numFmtId="1" fontId="5" fillId="2" borderId="423" xfId="2" applyNumberFormat="1" applyFont="1" applyBorder="1" applyAlignment="1" applyProtection="1">
      <alignment horizontal="center" vertical="center"/>
      <protection locked="0"/>
    </xf>
    <xf numFmtId="2" fontId="5" fillId="2" borderId="424" xfId="2" applyNumberFormat="1" applyFont="1" applyBorder="1" applyAlignment="1" applyProtection="1">
      <alignment horizontal="center" vertical="center"/>
      <protection locked="0"/>
    </xf>
    <xf numFmtId="2" fontId="5" fillId="3" borderId="425" xfId="0" applyNumberFormat="1" applyFont="1" applyFill="1" applyBorder="1" applyAlignment="1">
      <alignment horizontal="center" vertical="center"/>
    </xf>
    <xf numFmtId="2" fontId="5" fillId="2" borderId="426" xfId="2" applyNumberFormat="1" applyFont="1" applyBorder="1" applyAlignment="1" applyProtection="1">
      <alignment horizontal="center" vertical="center"/>
      <protection locked="0"/>
    </xf>
    <xf numFmtId="2" fontId="5" fillId="2" borderId="427" xfId="2" applyNumberFormat="1" applyFont="1" applyBorder="1" applyAlignment="1" applyProtection="1">
      <alignment horizontal="center" vertical="center"/>
      <protection locked="0"/>
    </xf>
    <xf numFmtId="2" fontId="5" fillId="2" borderId="428" xfId="2" applyNumberFormat="1" applyFont="1" applyBorder="1" applyAlignment="1" applyProtection="1">
      <alignment horizontal="center" vertical="center"/>
      <protection locked="0"/>
    </xf>
    <xf numFmtId="2" fontId="1" fillId="2" borderId="424" xfId="2" applyNumberFormat="1" applyFont="1" applyBorder="1" applyAlignment="1" applyProtection="1">
      <alignment horizontal="center" vertical="center"/>
      <protection locked="0"/>
    </xf>
    <xf numFmtId="1" fontId="5" fillId="0" borderId="403" xfId="1" applyNumberFormat="1" applyFont="1" applyBorder="1" applyProtection="1">
      <protection hidden="1"/>
    </xf>
    <xf numFmtId="1" fontId="6" fillId="0" borderId="429" xfId="1" applyNumberFormat="1" applyFont="1" applyBorder="1" applyAlignment="1">
      <alignment horizontal="center"/>
    </xf>
    <xf numFmtId="1" fontId="6" fillId="0" borderId="430" xfId="1" applyNumberFormat="1" applyFont="1" applyBorder="1" applyAlignment="1">
      <alignment horizontal="center"/>
    </xf>
    <xf numFmtId="1" fontId="5" fillId="0" borderId="431" xfId="1" applyNumberFormat="1" applyFont="1" applyBorder="1" applyProtection="1">
      <protection hidden="1"/>
    </xf>
    <xf numFmtId="1" fontId="5" fillId="0" borderId="403" xfId="1" applyNumberFormat="1" applyFont="1" applyBorder="1" applyAlignment="1">
      <alignment horizontal="center" vertical="center" wrapText="1"/>
    </xf>
    <xf numFmtId="1" fontId="5" fillId="0" borderId="432" xfId="1" applyNumberFormat="1" applyFont="1" applyBorder="1"/>
    <xf numFmtId="1" fontId="5" fillId="0" borderId="433" xfId="1" applyNumberFormat="1" applyFont="1" applyBorder="1"/>
    <xf numFmtId="1" fontId="5" fillId="7" borderId="434" xfId="1" applyNumberFormat="1" applyFont="1" applyFill="1" applyBorder="1" applyProtection="1">
      <protection locked="0"/>
    </xf>
    <xf numFmtId="1" fontId="5" fillId="7" borderId="435" xfId="1" applyNumberFormat="1" applyFont="1" applyFill="1" applyBorder="1" applyProtection="1">
      <protection locked="0"/>
    </xf>
    <xf numFmtId="1" fontId="5" fillId="7" borderId="436" xfId="1" applyNumberFormat="1" applyFont="1" applyFill="1" applyBorder="1" applyProtection="1">
      <protection locked="0"/>
    </xf>
    <xf numFmtId="1" fontId="8" fillId="0" borderId="403" xfId="1" applyNumberFormat="1" applyFont="1" applyBorder="1"/>
    <xf numFmtId="1" fontId="5" fillId="0" borderId="437" xfId="1" applyNumberFormat="1" applyFont="1" applyBorder="1"/>
    <xf numFmtId="1" fontId="5" fillId="7" borderId="397" xfId="1" applyNumberFormat="1" applyFont="1" applyFill="1" applyBorder="1" applyProtection="1">
      <protection locked="0"/>
    </xf>
    <xf numFmtId="1" fontId="5" fillId="7" borderId="398" xfId="1" applyNumberFormat="1" applyFont="1" applyFill="1" applyBorder="1" applyProtection="1">
      <protection locked="0"/>
    </xf>
    <xf numFmtId="1" fontId="5" fillId="7" borderId="425" xfId="1" applyNumberFormat="1" applyFont="1" applyFill="1" applyBorder="1" applyProtection="1">
      <protection locked="0"/>
    </xf>
    <xf numFmtId="1" fontId="6" fillId="0" borderId="403" xfId="1" applyNumberFormat="1" applyFont="1" applyBorder="1"/>
    <xf numFmtId="1" fontId="5" fillId="0" borderId="401" xfId="1" applyNumberFormat="1" applyFont="1" applyBorder="1"/>
    <xf numFmtId="1" fontId="5" fillId="7" borderId="433" xfId="1" applyNumberFormat="1" applyFont="1" applyFill="1" applyBorder="1" applyAlignment="1" applyProtection="1">
      <alignment horizontal="center"/>
      <protection locked="0"/>
    </xf>
    <xf numFmtId="1" fontId="5" fillId="7" borderId="440" xfId="1" applyNumberFormat="1" applyFont="1" applyFill="1" applyBorder="1" applyAlignment="1" applyProtection="1">
      <alignment horizontal="center"/>
      <protection locked="0"/>
    </xf>
    <xf numFmtId="1" fontId="5" fillId="7" borderId="406" xfId="1" applyNumberFormat="1" applyFont="1" applyFill="1" applyBorder="1" applyAlignment="1" applyProtection="1">
      <alignment horizontal="center"/>
      <protection locked="0"/>
    </xf>
    <xf numFmtId="1" fontId="5" fillId="7" borderId="300" xfId="1" applyNumberFormat="1" applyFont="1" applyFill="1" applyBorder="1" applyAlignment="1" applyProtection="1">
      <alignment horizontal="center"/>
      <protection locked="0"/>
    </xf>
    <xf numFmtId="1" fontId="5" fillId="0" borderId="441" xfId="1" applyNumberFormat="1" applyFont="1" applyBorder="1"/>
    <xf numFmtId="1" fontId="5" fillId="7" borderId="438" xfId="1" applyNumberFormat="1" applyFont="1" applyFill="1" applyBorder="1" applyAlignment="1" applyProtection="1">
      <alignment horizontal="center"/>
      <protection locked="0"/>
    </xf>
    <xf numFmtId="1" fontId="5" fillId="7" borderId="442" xfId="1" applyNumberFormat="1" applyFont="1" applyFill="1" applyBorder="1" applyAlignment="1" applyProtection="1">
      <alignment horizontal="center"/>
      <protection locked="0"/>
    </xf>
    <xf numFmtId="1" fontId="5" fillId="7" borderId="443" xfId="1" applyNumberFormat="1" applyFont="1" applyFill="1" applyBorder="1" applyAlignment="1" applyProtection="1">
      <alignment horizontal="center"/>
      <protection locked="0"/>
    </xf>
    <xf numFmtId="1" fontId="6" fillId="0" borderId="396" xfId="1" applyNumberFormat="1" applyFont="1" applyBorder="1" applyProtection="1">
      <protection hidden="1"/>
    </xf>
    <xf numFmtId="1" fontId="5" fillId="0" borderId="429" xfId="1" applyNumberFormat="1" applyFont="1" applyBorder="1" applyProtection="1">
      <protection hidden="1"/>
    </xf>
    <xf numFmtId="1" fontId="5" fillId="0" borderId="444" xfId="1" applyNumberFormat="1" applyFont="1" applyBorder="1"/>
    <xf numFmtId="1" fontId="5" fillId="7" borderId="445" xfId="1" applyNumberFormat="1" applyFont="1" applyFill="1" applyBorder="1" applyAlignment="1" applyProtection="1">
      <alignment horizontal="center"/>
      <protection locked="0"/>
    </xf>
    <xf numFmtId="1" fontId="6" fillId="0" borderId="429" xfId="1" applyNumberFormat="1" applyFont="1" applyBorder="1" applyProtection="1">
      <protection hidden="1"/>
    </xf>
    <xf numFmtId="1" fontId="5" fillId="0" borderId="446" xfId="0" applyNumberFormat="1" applyFont="1" applyBorder="1" applyAlignment="1">
      <alignment horizontal="center" vertical="center" wrapText="1"/>
    </xf>
    <xf numFmtId="1" fontId="5" fillId="0" borderId="447" xfId="0" applyNumberFormat="1" applyFont="1" applyBorder="1" applyAlignment="1">
      <alignment horizontal="center" vertical="center" wrapText="1"/>
    </xf>
    <xf numFmtId="0" fontId="5" fillId="0" borderId="393" xfId="0" applyFont="1" applyBorder="1" applyAlignment="1">
      <alignment vertical="center" wrapText="1"/>
    </xf>
    <xf numFmtId="1" fontId="5" fillId="0" borderId="393" xfId="0" applyNumberFormat="1" applyFont="1" applyBorder="1" applyAlignment="1">
      <alignment horizontal="right" vertical="center"/>
    </xf>
    <xf numFmtId="1" fontId="5" fillId="7" borderId="416" xfId="0" applyNumberFormat="1" applyFont="1" applyFill="1" applyBorder="1" applyProtection="1">
      <protection locked="0"/>
    </xf>
    <xf numFmtId="1" fontId="5" fillId="7" borderId="407" xfId="0" applyNumberFormat="1" applyFont="1" applyFill="1" applyBorder="1" applyProtection="1">
      <protection locked="0"/>
    </xf>
    <xf numFmtId="1" fontId="5" fillId="7" borderId="448" xfId="0" applyNumberFormat="1" applyFont="1" applyFill="1" applyBorder="1" applyProtection="1">
      <protection locked="0"/>
    </xf>
    <xf numFmtId="1" fontId="5" fillId="0" borderId="449" xfId="1" applyNumberFormat="1" applyFont="1" applyBorder="1" applyProtection="1">
      <protection hidden="1"/>
    </xf>
    <xf numFmtId="1" fontId="5" fillId="0" borderId="450" xfId="1" applyNumberFormat="1" applyFont="1" applyBorder="1" applyProtection="1">
      <protection hidden="1"/>
    </xf>
    <xf numFmtId="1" fontId="5" fillId="7" borderId="439" xfId="0" applyNumberFormat="1" applyFont="1" applyFill="1" applyBorder="1" applyProtection="1">
      <protection locked="0"/>
    </xf>
    <xf numFmtId="1" fontId="5" fillId="7" borderId="451" xfId="0" applyNumberFormat="1" applyFont="1" applyFill="1" applyBorder="1" applyProtection="1">
      <protection locked="0"/>
    </xf>
    <xf numFmtId="1" fontId="5" fillId="7" borderId="452" xfId="0" applyNumberFormat="1" applyFont="1" applyFill="1" applyBorder="1" applyProtection="1">
      <protection locked="0"/>
    </xf>
    <xf numFmtId="1" fontId="5" fillId="0" borderId="453" xfId="1" applyNumberFormat="1" applyFont="1" applyBorder="1" applyProtection="1">
      <protection hidden="1"/>
    </xf>
    <xf numFmtId="1" fontId="5" fillId="0" borderId="454" xfId="1" applyNumberFormat="1" applyFont="1" applyBorder="1" applyProtection="1">
      <protection hidden="1"/>
    </xf>
    <xf numFmtId="1" fontId="5" fillId="7" borderId="455" xfId="0" applyNumberFormat="1" applyFont="1" applyFill="1" applyBorder="1" applyProtection="1">
      <protection locked="0"/>
    </xf>
    <xf numFmtId="1" fontId="5" fillId="7" borderId="456" xfId="0" applyNumberFormat="1" applyFont="1" applyFill="1" applyBorder="1" applyProtection="1">
      <protection locked="0"/>
    </xf>
    <xf numFmtId="1" fontId="5" fillId="7" borderId="457" xfId="0" applyNumberFormat="1" applyFont="1" applyFill="1" applyBorder="1" applyProtection="1">
      <protection locked="0"/>
    </xf>
    <xf numFmtId="1" fontId="5" fillId="0" borderId="425" xfId="0" applyNumberFormat="1" applyFont="1" applyBorder="1"/>
    <xf numFmtId="1" fontId="5" fillId="0" borderId="453" xfId="1" applyNumberFormat="1" applyFont="1" applyBorder="1"/>
    <xf numFmtId="1" fontId="5" fillId="0" borderId="454" xfId="1" applyNumberFormat="1" applyFont="1" applyBorder="1"/>
    <xf numFmtId="1" fontId="5" fillId="0" borderId="446" xfId="1" applyNumberFormat="1" applyFont="1" applyBorder="1" applyAlignment="1">
      <alignment horizontal="center" vertical="center"/>
    </xf>
    <xf numFmtId="1" fontId="5" fillId="0" borderId="459" xfId="3" applyNumberFormat="1" applyFont="1" applyBorder="1" applyAlignment="1">
      <alignment horizontal="center" vertical="center" wrapText="1"/>
    </xf>
    <xf numFmtId="1" fontId="5" fillId="0" borderId="459" xfId="3" applyNumberFormat="1" applyFont="1" applyBorder="1" applyAlignment="1">
      <alignment horizontal="center" vertical="center"/>
    </xf>
    <xf numFmtId="1" fontId="5" fillId="4" borderId="460" xfId="1" applyNumberFormat="1" applyFont="1" applyFill="1" applyBorder="1" applyProtection="1">
      <protection hidden="1"/>
    </xf>
    <xf numFmtId="1" fontId="5" fillId="4" borderId="454" xfId="1" applyNumberFormat="1" applyFont="1" applyFill="1" applyBorder="1" applyProtection="1">
      <protection hidden="1"/>
    </xf>
    <xf numFmtId="1" fontId="5" fillId="4" borderId="454" xfId="1" applyNumberFormat="1" applyFont="1" applyFill="1" applyBorder="1"/>
    <xf numFmtId="1" fontId="5" fillId="7" borderId="446" xfId="1" applyNumberFormat="1" applyFont="1" applyFill="1" applyBorder="1" applyAlignment="1" applyProtection="1">
      <alignment horizontal="right"/>
      <protection locked="0"/>
    </xf>
    <xf numFmtId="1" fontId="5" fillId="7" borderId="459" xfId="1" applyNumberFormat="1" applyFont="1" applyFill="1" applyBorder="1" applyAlignment="1" applyProtection="1">
      <alignment horizontal="right"/>
      <protection locked="0"/>
    </xf>
    <xf numFmtId="1" fontId="5" fillId="0" borderId="432" xfId="1" applyNumberFormat="1" applyFont="1" applyBorder="1" applyAlignment="1">
      <alignment wrapText="1"/>
    </xf>
    <xf numFmtId="1" fontId="5" fillId="7" borderId="439" xfId="1" applyNumberFormat="1" applyFont="1" applyFill="1" applyBorder="1" applyAlignment="1" applyProtection="1">
      <alignment horizontal="right"/>
      <protection locked="0"/>
    </xf>
    <xf numFmtId="1" fontId="5" fillId="7" borderId="461" xfId="1" applyNumberFormat="1" applyFont="1" applyFill="1" applyBorder="1" applyAlignment="1" applyProtection="1">
      <alignment horizontal="right"/>
      <protection locked="0"/>
    </xf>
    <xf numFmtId="1" fontId="5" fillId="7" borderId="457" xfId="1" applyNumberFormat="1" applyFont="1" applyFill="1" applyBorder="1" applyAlignment="1" applyProtection="1">
      <alignment horizontal="right"/>
      <protection locked="0"/>
    </xf>
    <xf numFmtId="1" fontId="5" fillId="0" borderId="462" xfId="1" applyNumberFormat="1" applyFont="1" applyBorder="1"/>
    <xf numFmtId="1" fontId="2" fillId="3" borderId="454" xfId="0" applyNumberFormat="1" applyFont="1" applyFill="1" applyBorder="1"/>
    <xf numFmtId="1" fontId="5" fillId="0" borderId="460" xfId="1" applyNumberFormat="1" applyFont="1" applyBorder="1"/>
    <xf numFmtId="1" fontId="2" fillId="0" borderId="460" xfId="0" applyNumberFormat="1" applyFont="1" applyBorder="1"/>
    <xf numFmtId="1" fontId="5" fillId="0" borderId="446" xfId="1" applyNumberFormat="1" applyFont="1" applyBorder="1" applyAlignment="1">
      <alignment horizontal="center" vertical="center" wrapText="1"/>
    </xf>
    <xf numFmtId="1" fontId="5" fillId="7" borderId="461" xfId="1" applyNumberFormat="1" applyFont="1" applyFill="1" applyBorder="1" applyProtection="1">
      <protection locked="0"/>
    </xf>
    <xf numFmtId="1" fontId="1" fillId="0" borderId="446" xfId="1" applyNumberFormat="1" applyFont="1" applyBorder="1" applyAlignment="1">
      <alignment horizontal="right"/>
    </xf>
    <xf numFmtId="1" fontId="1" fillId="0" borderId="446" xfId="1" applyNumberFormat="1" applyFont="1" applyBorder="1"/>
    <xf numFmtId="1" fontId="5" fillId="0" borderId="240" xfId="1" applyNumberFormat="1" applyFont="1" applyBorder="1"/>
    <xf numFmtId="1" fontId="5" fillId="0" borderId="463" xfId="1" applyNumberFormat="1" applyFont="1" applyBorder="1" applyAlignment="1">
      <alignment horizontal="center" vertical="center" wrapText="1"/>
    </xf>
    <xf numFmtId="1" fontId="5" fillId="7" borderId="464" xfId="1" applyNumberFormat="1" applyFont="1" applyFill="1" applyBorder="1" applyProtection="1">
      <protection locked="0"/>
    </xf>
    <xf numFmtId="1" fontId="5" fillId="7" borderId="465" xfId="1" applyNumberFormat="1" applyFont="1" applyFill="1" applyBorder="1" applyProtection="1">
      <protection locked="0"/>
    </xf>
    <xf numFmtId="1" fontId="5" fillId="4" borderId="460" xfId="1" applyNumberFormat="1" applyFont="1" applyFill="1" applyBorder="1"/>
    <xf numFmtId="1" fontId="2" fillId="4" borderId="454" xfId="0" applyNumberFormat="1" applyFont="1" applyFill="1" applyBorder="1"/>
    <xf numFmtId="1" fontId="1" fillId="0" borderId="463" xfId="1" applyNumberFormat="1" applyFont="1" applyBorder="1"/>
    <xf numFmtId="1" fontId="5" fillId="3" borderId="446" xfId="0" applyNumberFormat="1" applyFont="1" applyFill="1" applyBorder="1" applyAlignment="1">
      <alignment horizontal="center" vertical="center" wrapText="1"/>
    </xf>
    <xf numFmtId="1" fontId="5" fillId="3" borderId="459" xfId="0" applyNumberFormat="1" applyFont="1" applyFill="1" applyBorder="1" applyAlignment="1">
      <alignment horizontal="center" vertical="center" wrapText="1"/>
    </xf>
    <xf numFmtId="1" fontId="5" fillId="3" borderId="463" xfId="0" applyNumberFormat="1" applyFont="1" applyFill="1" applyBorder="1" applyAlignment="1">
      <alignment horizontal="center" vertical="center" wrapText="1"/>
    </xf>
    <xf numFmtId="1" fontId="5" fillId="3" borderId="446" xfId="0" applyNumberFormat="1" applyFont="1" applyFill="1" applyBorder="1" applyAlignment="1">
      <alignment horizontal="center" vertical="center"/>
    </xf>
    <xf numFmtId="2" fontId="5" fillId="3" borderId="459" xfId="0" applyNumberFormat="1" applyFont="1" applyFill="1" applyBorder="1" applyAlignment="1">
      <alignment horizontal="center" vertical="center"/>
    </xf>
    <xf numFmtId="2" fontId="5" fillId="3" borderId="446" xfId="0" applyNumberFormat="1" applyFont="1" applyFill="1" applyBorder="1" applyAlignment="1">
      <alignment horizontal="center" vertical="center"/>
    </xf>
    <xf numFmtId="2" fontId="5" fillId="3" borderId="463" xfId="0" applyNumberFormat="1" applyFont="1" applyFill="1" applyBorder="1" applyAlignment="1">
      <alignment horizontal="center" vertical="center"/>
    </xf>
    <xf numFmtId="2" fontId="5" fillId="2" borderId="466" xfId="2" applyNumberFormat="1" applyFont="1" applyBorder="1" applyAlignment="1" applyProtection="1">
      <alignment horizontal="center" vertical="center"/>
      <protection locked="0"/>
    </xf>
    <xf numFmtId="2" fontId="5" fillId="2" borderId="467" xfId="2" applyNumberFormat="1" applyFont="1" applyBorder="1" applyAlignment="1" applyProtection="1">
      <alignment horizontal="center" vertical="center"/>
      <protection locked="0"/>
    </xf>
    <xf numFmtId="1" fontId="5" fillId="2" borderId="468" xfId="2" applyNumberFormat="1" applyFont="1" applyBorder="1" applyAlignment="1" applyProtection="1">
      <alignment horizontal="center" vertical="center"/>
      <protection locked="0"/>
    </xf>
    <xf numFmtId="2" fontId="5" fillId="2" borderId="469" xfId="2" applyNumberFormat="1" applyFont="1" applyBorder="1" applyAlignment="1" applyProtection="1">
      <alignment horizontal="center" vertical="center"/>
      <protection locked="0"/>
    </xf>
    <xf numFmtId="2" fontId="5" fillId="2" borderId="470" xfId="2" applyNumberFormat="1" applyFont="1" applyBorder="1" applyAlignment="1" applyProtection="1">
      <alignment horizontal="center" vertical="center"/>
      <protection locked="0"/>
    </xf>
    <xf numFmtId="2" fontId="5" fillId="2" borderId="471" xfId="2" applyNumberFormat="1" applyFont="1" applyBorder="1" applyAlignment="1" applyProtection="1">
      <alignment horizontal="center" vertical="center"/>
      <protection locked="0"/>
    </xf>
    <xf numFmtId="2" fontId="5" fillId="2" borderId="472" xfId="2" applyNumberFormat="1" applyFont="1" applyBorder="1" applyAlignment="1" applyProtection="1">
      <alignment horizontal="center" vertical="center"/>
      <protection locked="0"/>
    </xf>
    <xf numFmtId="2" fontId="1" fillId="2" borderId="469" xfId="2" applyNumberFormat="1" applyFont="1" applyBorder="1" applyAlignment="1" applyProtection="1">
      <alignment horizontal="center" vertical="center"/>
      <protection locked="0"/>
    </xf>
    <xf numFmtId="1" fontId="5" fillId="0" borderId="460" xfId="1" applyNumberFormat="1" applyFont="1" applyBorder="1" applyProtection="1">
      <protection hidden="1"/>
    </xf>
    <xf numFmtId="1" fontId="6" fillId="0" borderId="240" xfId="1" applyNumberFormat="1" applyFont="1" applyBorder="1" applyAlignment="1">
      <alignment horizontal="center"/>
    </xf>
    <xf numFmtId="1" fontId="6" fillId="0" borderId="473" xfId="1" applyNumberFormat="1" applyFont="1" applyBorder="1" applyAlignment="1">
      <alignment horizontal="center"/>
    </xf>
    <xf numFmtId="1" fontId="5" fillId="0" borderId="474" xfId="1" applyNumberFormat="1" applyFont="1" applyBorder="1" applyProtection="1">
      <protection hidden="1"/>
    </xf>
    <xf numFmtId="1" fontId="5" fillId="0" borderId="460" xfId="1" applyNumberFormat="1" applyFont="1" applyBorder="1" applyAlignment="1">
      <alignment horizontal="center" vertical="center" wrapText="1"/>
    </xf>
    <xf numFmtId="1" fontId="5" fillId="7" borderId="386" xfId="1" applyNumberFormat="1" applyFont="1" applyFill="1" applyBorder="1" applyProtection="1">
      <protection locked="0"/>
    </xf>
    <xf numFmtId="1" fontId="5" fillId="7" borderId="392" xfId="1" applyNumberFormat="1" applyFont="1" applyFill="1" applyBorder="1" applyProtection="1">
      <protection locked="0"/>
    </xf>
    <xf numFmtId="1" fontId="5" fillId="7" borderId="387" xfId="1" applyNumberFormat="1" applyFont="1" applyFill="1" applyBorder="1" applyProtection="1">
      <protection locked="0"/>
    </xf>
    <xf numFmtId="1" fontId="8" fillId="0" borderId="460" xfId="1" applyNumberFormat="1" applyFont="1" applyBorder="1"/>
    <xf numFmtId="1" fontId="6" fillId="0" borderId="460" xfId="1" applyNumberFormat="1" applyFont="1" applyBorder="1"/>
    <xf numFmtId="1" fontId="5" fillId="7" borderId="354" xfId="1" applyNumberFormat="1" applyFont="1" applyFill="1" applyBorder="1" applyAlignment="1" applyProtection="1">
      <alignment horizontal="center"/>
      <protection locked="0"/>
    </xf>
    <xf numFmtId="1" fontId="6" fillId="0" borderId="454" xfId="1" applyNumberFormat="1" applyFont="1" applyBorder="1" applyProtection="1">
      <protection hidden="1"/>
    </xf>
    <xf numFmtId="1" fontId="5" fillId="7" borderId="475" xfId="0" applyNumberFormat="1" applyFont="1" applyFill="1" applyBorder="1" applyProtection="1">
      <protection locked="0"/>
    </xf>
    <xf numFmtId="1" fontId="5" fillId="7" borderId="476" xfId="0" applyNumberFormat="1" applyFont="1" applyFill="1" applyBorder="1" applyProtection="1">
      <protection locked="0"/>
    </xf>
    <xf numFmtId="1" fontId="5" fillId="7" borderId="461" xfId="0" applyNumberFormat="1" applyFont="1" applyFill="1" applyBorder="1" applyProtection="1">
      <protection locked="0"/>
    </xf>
    <xf numFmtId="1" fontId="5" fillId="7" borderId="477" xfId="0" applyNumberFormat="1" applyFont="1" applyFill="1" applyBorder="1" applyProtection="1">
      <protection locked="0"/>
    </xf>
    <xf numFmtId="1" fontId="5" fillId="0" borderId="478" xfId="1" applyNumberFormat="1" applyFont="1" applyBorder="1" applyProtection="1">
      <protection hidden="1"/>
    </xf>
    <xf numFmtId="1" fontId="5" fillId="0" borderId="479" xfId="1" applyNumberFormat="1" applyFont="1" applyBorder="1" applyProtection="1">
      <protection hidden="1"/>
    </xf>
    <xf numFmtId="1" fontId="5" fillId="0" borderId="475" xfId="0" applyNumberFormat="1" applyFont="1" applyBorder="1"/>
    <xf numFmtId="1" fontId="5" fillId="7" borderId="480" xfId="0" applyNumberFormat="1" applyFont="1" applyFill="1" applyBorder="1" applyProtection="1">
      <protection locked="0"/>
    </xf>
    <xf numFmtId="1" fontId="5" fillId="7" borderId="481" xfId="0" applyNumberFormat="1" applyFont="1" applyFill="1" applyBorder="1" applyProtection="1">
      <protection locked="0"/>
    </xf>
    <xf numFmtId="1" fontId="5" fillId="7" borderId="482" xfId="0" applyNumberFormat="1" applyFont="1" applyFill="1" applyBorder="1" applyProtection="1">
      <protection locked="0"/>
    </xf>
    <xf numFmtId="1" fontId="5" fillId="0" borderId="483" xfId="1" applyNumberFormat="1" applyFont="1" applyBorder="1" applyProtection="1">
      <protection hidden="1"/>
    </xf>
    <xf numFmtId="1" fontId="5" fillId="0" borderId="484" xfId="1" applyNumberFormat="1" applyFont="1" applyBorder="1" applyProtection="1">
      <protection hidden="1"/>
    </xf>
    <xf numFmtId="1" fontId="5" fillId="7" borderId="485" xfId="0" applyNumberFormat="1" applyFont="1" applyFill="1" applyBorder="1" applyProtection="1">
      <protection locked="0"/>
    </xf>
    <xf numFmtId="1" fontId="5" fillId="7" borderId="486" xfId="0" applyNumberFormat="1" applyFont="1" applyFill="1" applyBorder="1" applyProtection="1">
      <protection locked="0"/>
    </xf>
    <xf numFmtId="1" fontId="5" fillId="7" borderId="487" xfId="0" applyNumberFormat="1" applyFont="1" applyFill="1" applyBorder="1" applyProtection="1">
      <protection locked="0"/>
    </xf>
    <xf numFmtId="1" fontId="5" fillId="0" borderId="488" xfId="1" applyNumberFormat="1" applyFont="1" applyBorder="1" applyProtection="1">
      <protection hidden="1"/>
    </xf>
    <xf numFmtId="1" fontId="5" fillId="0" borderId="483" xfId="1" applyNumberFormat="1" applyFont="1" applyBorder="1"/>
    <xf numFmtId="1" fontId="5" fillId="0" borderId="484" xfId="1" applyNumberFormat="1" applyFont="1" applyBorder="1"/>
    <xf numFmtId="1" fontId="5" fillId="4" borderId="489" xfId="1" applyNumberFormat="1" applyFont="1" applyFill="1" applyBorder="1" applyProtection="1">
      <protection hidden="1"/>
    </xf>
    <xf numFmtId="1" fontId="5" fillId="4" borderId="484" xfId="1" applyNumberFormat="1" applyFont="1" applyFill="1" applyBorder="1" applyProtection="1">
      <protection hidden="1"/>
    </xf>
    <xf numFmtId="1" fontId="5" fillId="4" borderId="484" xfId="1" applyNumberFormat="1" applyFont="1" applyFill="1" applyBorder="1"/>
    <xf numFmtId="1" fontId="5" fillId="7" borderId="490" xfId="1" applyNumberFormat="1" applyFont="1" applyFill="1" applyBorder="1" applyAlignment="1" applyProtection="1">
      <alignment horizontal="right"/>
      <protection locked="0"/>
    </xf>
    <xf numFmtId="1" fontId="5" fillId="7" borderId="491" xfId="1" applyNumberFormat="1" applyFont="1" applyFill="1" applyBorder="1" applyAlignment="1" applyProtection="1">
      <alignment horizontal="right"/>
      <protection locked="0"/>
    </xf>
    <xf numFmtId="1" fontId="5" fillId="7" borderId="492" xfId="1" applyNumberFormat="1" applyFont="1" applyFill="1" applyBorder="1" applyAlignment="1" applyProtection="1">
      <alignment horizontal="right"/>
      <protection locked="0"/>
    </xf>
    <xf numFmtId="1" fontId="5" fillId="7" borderId="475" xfId="1" applyNumberFormat="1" applyFont="1" applyFill="1" applyBorder="1" applyAlignment="1" applyProtection="1">
      <alignment horizontal="right"/>
      <protection locked="0"/>
    </xf>
    <xf numFmtId="1" fontId="5" fillId="7" borderId="480" xfId="1" applyNumberFormat="1" applyFont="1" applyFill="1" applyBorder="1" applyAlignment="1" applyProtection="1">
      <alignment horizontal="right"/>
      <protection locked="0"/>
    </xf>
    <xf numFmtId="1" fontId="5" fillId="7" borderId="493" xfId="1" applyNumberFormat="1" applyFont="1" applyFill="1" applyBorder="1" applyAlignment="1" applyProtection="1">
      <alignment horizontal="right"/>
      <protection locked="0"/>
    </xf>
    <xf numFmtId="1" fontId="5" fillId="7" borderId="487" xfId="1" applyNumberFormat="1" applyFont="1" applyFill="1" applyBorder="1" applyAlignment="1" applyProtection="1">
      <alignment horizontal="right"/>
      <protection locked="0"/>
    </xf>
    <xf numFmtId="1" fontId="5" fillId="0" borderId="494" xfId="1" applyNumberFormat="1" applyFont="1" applyBorder="1"/>
    <xf numFmtId="1" fontId="2" fillId="3" borderId="484" xfId="0" applyNumberFormat="1" applyFont="1" applyFill="1" applyBorder="1"/>
    <xf numFmtId="1" fontId="5" fillId="0" borderId="489" xfId="1" applyNumberFormat="1" applyFont="1" applyBorder="1"/>
    <xf numFmtId="1" fontId="2" fillId="0" borderId="489" xfId="0" applyNumberFormat="1" applyFont="1" applyBorder="1"/>
    <xf numFmtId="1" fontId="5" fillId="7" borderId="493" xfId="1" applyNumberFormat="1" applyFont="1" applyFill="1" applyBorder="1" applyProtection="1">
      <protection locked="0"/>
    </xf>
    <xf numFmtId="1" fontId="5" fillId="0" borderId="481" xfId="1" applyNumberFormat="1" applyFont="1" applyBorder="1" applyAlignment="1">
      <alignment wrapText="1"/>
    </xf>
    <xf numFmtId="1" fontId="5" fillId="0" borderId="481" xfId="1" applyNumberFormat="1" applyFont="1" applyBorder="1"/>
    <xf numFmtId="1" fontId="5" fillId="7" borderId="495" xfId="1" applyNumberFormat="1" applyFont="1" applyFill="1" applyBorder="1" applyProtection="1">
      <protection locked="0"/>
    </xf>
    <xf numFmtId="1" fontId="5" fillId="7" borderId="496" xfId="1" applyNumberFormat="1" applyFont="1" applyFill="1" applyBorder="1" applyProtection="1">
      <protection locked="0"/>
    </xf>
    <xf numFmtId="1" fontId="5" fillId="7" borderId="497" xfId="1" applyNumberFormat="1" applyFont="1" applyFill="1" applyBorder="1" applyProtection="1">
      <protection locked="0"/>
    </xf>
    <xf numFmtId="1" fontId="5" fillId="4" borderId="489" xfId="1" applyNumberFormat="1" applyFont="1" applyFill="1" applyBorder="1"/>
    <xf numFmtId="1" fontId="2" fillId="4" borderId="484" xfId="0" applyNumberFormat="1" applyFont="1" applyFill="1" applyBorder="1"/>
    <xf numFmtId="2" fontId="5" fillId="3" borderId="475" xfId="0" applyNumberFormat="1" applyFont="1" applyFill="1" applyBorder="1" applyAlignment="1">
      <alignment horizontal="center" vertical="center"/>
    </xf>
    <xf numFmtId="1" fontId="6" fillId="0" borderId="498" xfId="1" applyNumberFormat="1" applyFont="1" applyBorder="1" applyAlignment="1">
      <alignment horizontal="center"/>
    </xf>
    <xf numFmtId="1" fontId="5" fillId="0" borderId="499" xfId="1" applyNumberFormat="1" applyFont="1" applyBorder="1"/>
    <xf numFmtId="1" fontId="5" fillId="7" borderId="500" xfId="1" applyNumberFormat="1" applyFont="1" applyFill="1" applyBorder="1" applyAlignment="1" applyProtection="1">
      <alignment horizontal="center"/>
      <protection locked="0"/>
    </xf>
    <xf numFmtId="1" fontId="5" fillId="7" borderId="501" xfId="1" applyNumberFormat="1" applyFont="1" applyFill="1" applyBorder="1" applyAlignment="1" applyProtection="1">
      <alignment horizontal="center"/>
      <protection locked="0"/>
    </xf>
    <xf numFmtId="1" fontId="5" fillId="0" borderId="498" xfId="1" applyNumberFormat="1" applyFont="1" applyBorder="1" applyProtection="1">
      <protection hidden="1"/>
    </xf>
    <xf numFmtId="1" fontId="6" fillId="0" borderId="498" xfId="1" applyNumberFormat="1" applyFont="1" applyBorder="1" applyProtection="1">
      <protection hidden="1"/>
    </xf>
    <xf numFmtId="1" fontId="5" fillId="7" borderId="503" xfId="0" applyNumberFormat="1" applyFont="1" applyFill="1" applyBorder="1" applyProtection="1">
      <protection locked="0"/>
    </xf>
    <xf numFmtId="1" fontId="5" fillId="7" borderId="504" xfId="0" applyNumberFormat="1" applyFont="1" applyFill="1" applyBorder="1" applyProtection="1">
      <protection locked="0"/>
    </xf>
    <xf numFmtId="1" fontId="5" fillId="0" borderId="505" xfId="1" applyNumberFormat="1" applyFont="1" applyBorder="1" applyProtection="1">
      <protection hidden="1"/>
    </xf>
    <xf numFmtId="1" fontId="5" fillId="0" borderId="506" xfId="1" applyNumberFormat="1" applyFont="1" applyBorder="1" applyProtection="1">
      <protection hidden="1"/>
    </xf>
    <xf numFmtId="1" fontId="5" fillId="7" borderId="507" xfId="0" applyNumberFormat="1" applyFont="1" applyFill="1" applyBorder="1" applyProtection="1">
      <protection locked="0"/>
    </xf>
    <xf numFmtId="1" fontId="5" fillId="7" borderId="508" xfId="0" applyNumberFormat="1" applyFont="1" applyFill="1" applyBorder="1" applyProtection="1">
      <protection locked="0"/>
    </xf>
    <xf numFmtId="1" fontId="5" fillId="7" borderId="509" xfId="0" applyNumberFormat="1" applyFont="1" applyFill="1" applyBorder="1" applyProtection="1">
      <protection locked="0"/>
    </xf>
    <xf numFmtId="1" fontId="5" fillId="0" borderId="510" xfId="1" applyNumberFormat="1" applyFont="1" applyBorder="1" applyProtection="1">
      <protection hidden="1"/>
    </xf>
    <xf numFmtId="1" fontId="5" fillId="0" borderId="505" xfId="1" applyNumberFormat="1" applyFont="1" applyBorder="1"/>
    <xf numFmtId="1" fontId="5" fillId="0" borderId="506" xfId="1" applyNumberFormat="1" applyFont="1" applyBorder="1"/>
    <xf numFmtId="1" fontId="5" fillId="4" borderId="512" xfId="1" applyNumberFormat="1" applyFont="1" applyFill="1" applyBorder="1" applyProtection="1">
      <protection hidden="1"/>
    </xf>
    <xf numFmtId="1" fontId="5" fillId="4" borderId="506" xfId="1" applyNumberFormat="1" applyFont="1" applyFill="1" applyBorder="1" applyProtection="1">
      <protection hidden="1"/>
    </xf>
    <xf numFmtId="1" fontId="5" fillId="4" borderId="506" xfId="1" applyNumberFormat="1" applyFont="1" applyFill="1" applyBorder="1"/>
    <xf numFmtId="1" fontId="5" fillId="7" borderId="513" xfId="1" applyNumberFormat="1" applyFont="1" applyFill="1" applyBorder="1" applyAlignment="1" applyProtection="1">
      <alignment horizontal="right"/>
      <protection locked="0"/>
    </xf>
    <xf numFmtId="1" fontId="5" fillId="7" borderId="514" xfId="1" applyNumberFormat="1" applyFont="1" applyFill="1" applyBorder="1" applyAlignment="1" applyProtection="1">
      <alignment horizontal="right"/>
      <protection locked="0"/>
    </xf>
    <xf numFmtId="1" fontId="5" fillId="7" borderId="509" xfId="1" applyNumberFormat="1" applyFont="1" applyFill="1" applyBorder="1" applyAlignment="1" applyProtection="1">
      <alignment horizontal="right"/>
      <protection locked="0"/>
    </xf>
    <xf numFmtId="1" fontId="5" fillId="0" borderId="516" xfId="1" applyNumberFormat="1" applyFont="1" applyBorder="1"/>
    <xf numFmtId="1" fontId="2" fillId="3" borderId="506" xfId="0" applyNumberFormat="1" applyFont="1" applyFill="1" applyBorder="1"/>
    <xf numFmtId="1" fontId="5" fillId="0" borderId="512" xfId="1" applyNumberFormat="1" applyFont="1" applyBorder="1"/>
    <xf numFmtId="1" fontId="2" fillId="0" borderId="512" xfId="0" applyNumberFormat="1" applyFont="1" applyBorder="1"/>
    <xf numFmtId="1" fontId="5" fillId="0" borderId="503" xfId="1" applyNumberFormat="1" applyFont="1" applyBorder="1" applyAlignment="1">
      <alignment wrapText="1"/>
    </xf>
    <xf numFmtId="1" fontId="5" fillId="0" borderId="503" xfId="1" applyNumberFormat="1" applyFont="1" applyBorder="1"/>
    <xf numFmtId="1" fontId="5" fillId="7" borderId="518" xfId="1" applyNumberFormat="1" applyFont="1" applyFill="1" applyBorder="1" applyProtection="1">
      <protection locked="0"/>
    </xf>
    <xf numFmtId="1" fontId="5" fillId="7" borderId="519" xfId="1" applyNumberFormat="1" applyFont="1" applyFill="1" applyBorder="1" applyProtection="1">
      <protection locked="0"/>
    </xf>
    <xf numFmtId="1" fontId="5" fillId="7" borderId="520" xfId="1" applyNumberFormat="1" applyFont="1" applyFill="1" applyBorder="1" applyProtection="1">
      <protection locked="0"/>
    </xf>
    <xf numFmtId="1" fontId="5" fillId="4" borderId="512" xfId="1" applyNumberFormat="1" applyFont="1" applyFill="1" applyBorder="1"/>
    <xf numFmtId="1" fontId="5" fillId="3" borderId="502" xfId="0" applyNumberFormat="1" applyFont="1" applyFill="1" applyBorder="1" applyAlignment="1">
      <alignment horizontal="center" vertical="center" wrapText="1"/>
    </xf>
    <xf numFmtId="1" fontId="5" fillId="3" borderId="511" xfId="0" applyNumberFormat="1" applyFont="1" applyFill="1" applyBorder="1" applyAlignment="1">
      <alignment horizontal="center" vertical="center" wrapText="1"/>
    </xf>
    <xf numFmtId="1" fontId="5" fillId="3" borderId="517" xfId="0" applyNumberFormat="1" applyFont="1" applyFill="1" applyBorder="1" applyAlignment="1">
      <alignment horizontal="center" vertical="center" wrapText="1"/>
    </xf>
    <xf numFmtId="1" fontId="5" fillId="3" borderId="502" xfId="0" applyNumberFormat="1" applyFont="1" applyFill="1" applyBorder="1" applyAlignment="1">
      <alignment horizontal="center" vertical="center"/>
    </xf>
    <xf numFmtId="2" fontId="5" fillId="3" borderId="511" xfId="0" applyNumberFormat="1" applyFont="1" applyFill="1" applyBorder="1" applyAlignment="1">
      <alignment horizontal="center" vertical="center"/>
    </xf>
    <xf numFmtId="2" fontId="5" fillId="3" borderId="502" xfId="0" applyNumberFormat="1" applyFont="1" applyFill="1" applyBorder="1" applyAlignment="1">
      <alignment horizontal="center" vertical="center"/>
    </xf>
    <xf numFmtId="2" fontId="5" fillId="3" borderId="517" xfId="0" applyNumberFormat="1" applyFont="1" applyFill="1" applyBorder="1" applyAlignment="1">
      <alignment horizontal="center" vertical="center"/>
    </xf>
    <xf numFmtId="1" fontId="5" fillId="3" borderId="501" xfId="0" applyNumberFormat="1" applyFont="1" applyFill="1" applyBorder="1" applyAlignment="1">
      <alignment horizontal="center" vertical="center"/>
    </xf>
    <xf numFmtId="1" fontId="5" fillId="2" borderId="522" xfId="2" applyNumberFormat="1" applyFont="1" applyBorder="1" applyAlignment="1" applyProtection="1">
      <alignment horizontal="center" vertical="center"/>
      <protection locked="0"/>
    </xf>
    <xf numFmtId="2" fontId="5" fillId="2" borderId="522" xfId="2" applyNumberFormat="1" applyFont="1" applyBorder="1" applyAlignment="1" applyProtection="1">
      <alignment horizontal="center" vertical="center"/>
      <protection locked="0"/>
    </xf>
    <xf numFmtId="2" fontId="5" fillId="2" borderId="523" xfId="2" applyNumberFormat="1" applyFont="1" applyBorder="1" applyAlignment="1" applyProtection="1">
      <alignment horizontal="center" vertical="center"/>
      <protection locked="0"/>
    </xf>
    <xf numFmtId="2" fontId="5" fillId="2" borderId="524" xfId="2" applyNumberFormat="1" applyFont="1" applyBorder="1" applyAlignment="1" applyProtection="1">
      <alignment horizontal="center" vertical="center"/>
      <protection locked="0"/>
    </xf>
    <xf numFmtId="2" fontId="5" fillId="2" borderId="525" xfId="2" applyNumberFormat="1" applyFont="1" applyBorder="1" applyAlignment="1" applyProtection="1">
      <alignment horizontal="center" vertical="center"/>
      <protection locked="0"/>
    </xf>
    <xf numFmtId="2" fontId="1" fillId="2" borderId="522" xfId="2" applyNumberFormat="1" applyFont="1" applyBorder="1" applyAlignment="1" applyProtection="1">
      <alignment horizontal="center" vertical="center"/>
      <protection locked="0"/>
    </xf>
    <xf numFmtId="1" fontId="5" fillId="3" borderId="503" xfId="0" applyNumberFormat="1" applyFont="1" applyFill="1" applyBorder="1" applyAlignment="1">
      <alignment horizontal="center" vertical="center"/>
    </xf>
    <xf numFmtId="2" fontId="5" fillId="3" borderId="507" xfId="0" applyNumberFormat="1" applyFont="1" applyFill="1" applyBorder="1" applyAlignment="1">
      <alignment horizontal="center" vertical="center"/>
    </xf>
    <xf numFmtId="2" fontId="5" fillId="2" borderId="526" xfId="2" applyNumberFormat="1" applyFont="1" applyBorder="1" applyAlignment="1" applyProtection="1">
      <alignment horizontal="center" vertical="center"/>
      <protection locked="0"/>
    </xf>
    <xf numFmtId="2" fontId="5" fillId="2" borderId="527" xfId="2" applyNumberFormat="1" applyFont="1" applyBorder="1" applyAlignment="1" applyProtection="1">
      <alignment horizontal="center" vertical="center"/>
      <protection locked="0"/>
    </xf>
    <xf numFmtId="1" fontId="5" fillId="2" borderId="528" xfId="2" applyNumberFormat="1" applyFont="1" applyBorder="1" applyAlignment="1" applyProtection="1">
      <alignment horizontal="center" vertical="center"/>
      <protection locked="0"/>
    </xf>
    <xf numFmtId="2" fontId="5" fillId="2" borderId="529" xfId="2" applyNumberFormat="1" applyFont="1" applyBorder="1" applyAlignment="1" applyProtection="1">
      <alignment horizontal="center" vertical="center"/>
      <protection locked="0"/>
    </xf>
    <xf numFmtId="2" fontId="5" fillId="3" borderId="530" xfId="0" applyNumberFormat="1" applyFont="1" applyFill="1" applyBorder="1" applyAlignment="1">
      <alignment horizontal="center" vertical="center"/>
    </xf>
    <xf numFmtId="2" fontId="5" fillId="2" borderId="531" xfId="2" applyNumberFormat="1" applyFont="1" applyBorder="1" applyAlignment="1" applyProtection="1">
      <alignment horizontal="center" vertical="center"/>
      <protection locked="0"/>
    </xf>
    <xf numFmtId="2" fontId="5" fillId="2" borderId="532" xfId="2" applyNumberFormat="1" applyFont="1" applyBorder="1" applyAlignment="1" applyProtection="1">
      <alignment horizontal="center" vertical="center"/>
      <protection locked="0"/>
    </xf>
    <xf numFmtId="2" fontId="5" fillId="2" borderId="533" xfId="2" applyNumberFormat="1" applyFont="1" applyBorder="1" applyAlignment="1" applyProtection="1">
      <alignment horizontal="center" vertical="center"/>
      <protection locked="0"/>
    </xf>
    <xf numFmtId="2" fontId="1" fillId="2" borderId="529" xfId="2" applyNumberFormat="1" applyFont="1" applyBorder="1" applyAlignment="1" applyProtection="1">
      <alignment horizontal="center" vertical="center"/>
      <protection locked="0"/>
    </xf>
    <xf numFmtId="1" fontId="5" fillId="0" borderId="512" xfId="1" applyNumberFormat="1" applyFont="1" applyBorder="1" applyProtection="1">
      <protection hidden="1"/>
    </xf>
    <xf numFmtId="1" fontId="6" fillId="0" borderId="534" xfId="1" applyNumberFormat="1" applyFont="1" applyBorder="1" applyAlignment="1">
      <alignment horizontal="center"/>
    </xf>
    <xf numFmtId="1" fontId="5" fillId="0" borderId="535" xfId="1" applyNumberFormat="1" applyFont="1" applyBorder="1" applyProtection="1">
      <protection hidden="1"/>
    </xf>
    <xf numFmtId="1" fontId="5" fillId="0" borderId="512" xfId="1" applyNumberFormat="1" applyFont="1" applyBorder="1" applyAlignment="1">
      <alignment horizontal="center" vertical="center" wrapText="1"/>
    </xf>
    <xf numFmtId="1" fontId="5" fillId="0" borderId="536" xfId="1" applyNumberFormat="1" applyFont="1" applyBorder="1"/>
    <xf numFmtId="1" fontId="5" fillId="0" borderId="537" xfId="1" applyNumberFormat="1" applyFont="1" applyBorder="1"/>
    <xf numFmtId="1" fontId="5" fillId="7" borderId="538" xfId="1" applyNumberFormat="1" applyFont="1" applyFill="1" applyBorder="1" applyProtection="1">
      <protection locked="0"/>
    </xf>
    <xf numFmtId="1" fontId="5" fillId="7" borderId="539" xfId="1" applyNumberFormat="1" applyFont="1" applyFill="1" applyBorder="1" applyProtection="1">
      <protection locked="0"/>
    </xf>
    <xf numFmtId="1" fontId="5" fillId="7" borderId="540" xfId="1" applyNumberFormat="1" applyFont="1" applyFill="1" applyBorder="1" applyProtection="1">
      <protection locked="0"/>
    </xf>
    <xf numFmtId="1" fontId="8" fillId="0" borderId="512" xfId="1" applyNumberFormat="1" applyFont="1" applyBorder="1"/>
    <xf numFmtId="1" fontId="5" fillId="0" borderId="541" xfId="1" applyNumberFormat="1" applyFont="1" applyBorder="1"/>
    <xf numFmtId="1" fontId="5" fillId="7" borderId="507" xfId="1" applyNumberFormat="1" applyFont="1" applyFill="1" applyBorder="1" applyProtection="1">
      <protection locked="0"/>
    </xf>
    <xf numFmtId="1" fontId="5" fillId="7" borderId="508" xfId="1" applyNumberFormat="1" applyFont="1" applyFill="1" applyBorder="1" applyProtection="1">
      <protection locked="0"/>
    </xf>
    <xf numFmtId="1" fontId="5" fillId="7" borderId="530" xfId="1" applyNumberFormat="1" applyFont="1" applyFill="1" applyBorder="1" applyProtection="1">
      <protection locked="0"/>
    </xf>
    <xf numFmtId="1" fontId="6" fillId="0" borderId="512" xfId="1" applyNumberFormat="1" applyFont="1" applyBorder="1"/>
    <xf numFmtId="1" fontId="5" fillId="0" borderId="510" xfId="1" applyNumberFormat="1" applyFont="1" applyBorder="1"/>
    <xf numFmtId="1" fontId="5" fillId="7" borderId="537" xfId="1" applyNumberFormat="1" applyFont="1" applyFill="1" applyBorder="1" applyAlignment="1" applyProtection="1">
      <alignment horizontal="center"/>
      <protection locked="0"/>
    </xf>
    <xf numFmtId="1" fontId="5" fillId="0" borderId="544" xfId="1" applyNumberFormat="1" applyFont="1" applyBorder="1"/>
    <xf numFmtId="1" fontId="5" fillId="7" borderId="542" xfId="1" applyNumberFormat="1" applyFont="1" applyFill="1" applyBorder="1" applyAlignment="1" applyProtection="1">
      <alignment horizontal="center"/>
      <protection locked="0"/>
    </xf>
    <xf numFmtId="1" fontId="5" fillId="7" borderId="545" xfId="1" applyNumberFormat="1" applyFont="1" applyFill="1" applyBorder="1" applyAlignment="1" applyProtection="1">
      <alignment horizontal="center"/>
      <protection locked="0"/>
    </xf>
    <xf numFmtId="1" fontId="5" fillId="7" borderId="546" xfId="1" applyNumberFormat="1" applyFont="1" applyFill="1" applyBorder="1" applyAlignment="1" applyProtection="1">
      <alignment horizontal="center"/>
      <protection locked="0"/>
    </xf>
    <xf numFmtId="1" fontId="6" fillId="0" borderId="506" xfId="1" applyNumberFormat="1" applyFont="1" applyBorder="1" applyProtection="1">
      <protection hidden="1"/>
    </xf>
    <xf numFmtId="1" fontId="5" fillId="0" borderId="501" xfId="1" applyNumberFormat="1" applyFont="1" applyBorder="1" applyAlignment="1">
      <alignment horizontal="right"/>
    </xf>
    <xf numFmtId="1" fontId="5" fillId="7" borderId="501" xfId="1" applyNumberFormat="1" applyFont="1" applyFill="1" applyBorder="1" applyProtection="1">
      <protection locked="0"/>
    </xf>
    <xf numFmtId="1" fontId="5" fillId="0" borderId="547" xfId="0" applyNumberFormat="1" applyFont="1" applyBorder="1" applyAlignment="1">
      <alignment horizontal="center" vertical="center" wrapText="1"/>
    </xf>
    <xf numFmtId="1" fontId="5" fillId="0" borderId="548" xfId="0" applyNumberFormat="1" applyFont="1" applyBorder="1" applyAlignment="1">
      <alignment horizontal="center" vertical="center" wrapText="1"/>
    </xf>
    <xf numFmtId="0" fontId="5" fillId="0" borderId="537" xfId="0" applyFont="1" applyBorder="1" applyAlignment="1">
      <alignment vertical="center" wrapText="1"/>
    </xf>
    <xf numFmtId="1" fontId="5" fillId="0" borderId="537" xfId="0" applyNumberFormat="1" applyFont="1" applyBorder="1" applyAlignment="1">
      <alignment horizontal="right" vertical="center"/>
    </xf>
    <xf numFmtId="0" fontId="5" fillId="0" borderId="503" xfId="0" applyFont="1" applyBorder="1" applyAlignment="1">
      <alignment vertical="center" wrapText="1"/>
    </xf>
    <xf numFmtId="1" fontId="5" fillId="0" borderId="503" xfId="0" applyNumberFormat="1" applyFont="1" applyBorder="1" applyAlignment="1">
      <alignment horizontal="right" vertical="center"/>
    </xf>
    <xf numFmtId="1" fontId="5" fillId="7" borderId="520" xfId="0" applyNumberFormat="1" applyFont="1" applyFill="1" applyBorder="1" applyProtection="1">
      <protection locked="0"/>
    </xf>
    <xf numFmtId="1" fontId="5" fillId="7" borderId="515" xfId="0" applyNumberFormat="1" applyFont="1" applyFill="1" applyBorder="1" applyProtection="1">
      <protection locked="0"/>
    </xf>
    <xf numFmtId="1" fontId="5" fillId="7" borderId="549" xfId="0" applyNumberFormat="1" applyFont="1" applyFill="1" applyBorder="1" applyProtection="1">
      <protection locked="0"/>
    </xf>
    <xf numFmtId="1" fontId="5" fillId="0" borderId="550" xfId="1" applyNumberFormat="1" applyFont="1" applyBorder="1" applyProtection="1">
      <protection hidden="1"/>
    </xf>
    <xf numFmtId="1" fontId="5" fillId="0" borderId="551" xfId="1" applyNumberFormat="1" applyFont="1" applyBorder="1" applyProtection="1">
      <protection hidden="1"/>
    </xf>
    <xf numFmtId="1" fontId="5" fillId="7" borderId="537" xfId="0" applyNumberFormat="1" applyFont="1" applyFill="1" applyBorder="1" applyProtection="1">
      <protection locked="0"/>
    </xf>
    <xf numFmtId="1" fontId="5" fillId="7" borderId="543" xfId="0" applyNumberFormat="1" applyFont="1" applyFill="1" applyBorder="1" applyProtection="1">
      <protection locked="0"/>
    </xf>
    <xf numFmtId="1" fontId="5" fillId="0" borderId="530" xfId="0" applyNumberFormat="1" applyFont="1" applyBorder="1"/>
    <xf numFmtId="1" fontId="5" fillId="0" borderId="547" xfId="1" applyNumberFormat="1" applyFont="1" applyBorder="1" applyAlignment="1">
      <alignment horizontal="center" vertical="center"/>
    </xf>
    <xf numFmtId="1" fontId="5" fillId="0" borderId="553" xfId="3" applyNumberFormat="1" applyFont="1" applyBorder="1" applyAlignment="1">
      <alignment horizontal="center" vertical="center" wrapText="1"/>
    </xf>
    <xf numFmtId="1" fontId="5" fillId="0" borderId="553" xfId="3" applyNumberFormat="1" applyFont="1" applyBorder="1" applyAlignment="1">
      <alignment horizontal="center" vertical="center"/>
    </xf>
    <xf numFmtId="1" fontId="5" fillId="7" borderId="547" xfId="1" applyNumberFormat="1" applyFont="1" applyFill="1" applyBorder="1" applyAlignment="1" applyProtection="1">
      <alignment horizontal="right"/>
      <protection locked="0"/>
    </xf>
    <xf numFmtId="1" fontId="5" fillId="7" borderId="553" xfId="1" applyNumberFormat="1" applyFont="1" applyFill="1" applyBorder="1" applyAlignment="1" applyProtection="1">
      <alignment horizontal="right"/>
      <protection locked="0"/>
    </xf>
    <xf numFmtId="1" fontId="5" fillId="0" borderId="536" xfId="1" applyNumberFormat="1" applyFont="1" applyBorder="1" applyAlignment="1">
      <alignment wrapText="1"/>
    </xf>
    <xf numFmtId="1" fontId="5" fillId="0" borderId="537" xfId="1" applyNumberFormat="1" applyFont="1" applyBorder="1" applyAlignment="1">
      <alignment horizontal="right"/>
    </xf>
    <xf numFmtId="1" fontId="5" fillId="7" borderId="543" xfId="1" applyNumberFormat="1" applyFont="1" applyFill="1" applyBorder="1" applyAlignment="1" applyProtection="1">
      <alignment horizontal="right"/>
      <protection locked="0"/>
    </xf>
    <xf numFmtId="1" fontId="5" fillId="7" borderId="554" xfId="1" applyNumberFormat="1" applyFont="1" applyFill="1" applyBorder="1" applyAlignment="1" applyProtection="1">
      <alignment horizontal="right"/>
      <protection locked="0"/>
    </xf>
    <xf numFmtId="1" fontId="5" fillId="0" borderId="551" xfId="1" applyNumberFormat="1" applyFont="1" applyBorder="1"/>
    <xf numFmtId="1" fontId="6" fillId="0" borderId="555" xfId="1" applyNumberFormat="1" applyFont="1" applyBorder="1" applyProtection="1">
      <protection hidden="1"/>
    </xf>
    <xf numFmtId="1" fontId="5" fillId="0" borderId="555" xfId="1" applyNumberFormat="1" applyFont="1" applyBorder="1" applyProtection="1">
      <protection hidden="1"/>
    </xf>
    <xf numFmtId="1" fontId="2" fillId="3" borderId="551" xfId="0" applyNumberFormat="1" applyFont="1" applyFill="1" applyBorder="1"/>
    <xf numFmtId="1" fontId="5" fillId="0" borderId="547" xfId="1" applyNumberFormat="1" applyFont="1" applyBorder="1" applyAlignment="1">
      <alignment horizontal="center" vertical="center" wrapText="1"/>
    </xf>
    <xf numFmtId="1" fontId="5" fillId="0" borderId="537" xfId="1" applyNumberFormat="1" applyFont="1" applyBorder="1" applyAlignment="1">
      <alignment wrapText="1"/>
    </xf>
    <xf numFmtId="1" fontId="5" fillId="7" borderId="492" xfId="1" applyNumberFormat="1" applyFont="1" applyFill="1" applyBorder="1" applyProtection="1">
      <protection locked="0"/>
    </xf>
    <xf numFmtId="1" fontId="5" fillId="7" borderId="554" xfId="1" applyNumberFormat="1" applyFont="1" applyFill="1" applyBorder="1" applyProtection="1">
      <protection locked="0"/>
    </xf>
    <xf numFmtId="1" fontId="1" fillId="0" borderId="547" xfId="1" applyNumberFormat="1" applyFont="1" applyBorder="1" applyAlignment="1">
      <alignment horizontal="right"/>
    </xf>
    <xf numFmtId="1" fontId="1" fillId="0" borderId="547" xfId="1" applyNumberFormat="1" applyFont="1" applyBorder="1"/>
    <xf numFmtId="1" fontId="5" fillId="0" borderId="555" xfId="1" applyNumberFormat="1" applyFont="1" applyBorder="1"/>
    <xf numFmtId="1" fontId="5" fillId="0" borderId="556" xfId="1" applyNumberFormat="1" applyFont="1" applyBorder="1" applyAlignment="1">
      <alignment horizontal="center" vertical="center" wrapText="1"/>
    </xf>
    <xf numFmtId="1" fontId="5" fillId="7" borderId="557" xfId="1" applyNumberFormat="1" applyFont="1" applyFill="1" applyBorder="1" applyProtection="1">
      <protection locked="0"/>
    </xf>
    <xf numFmtId="1" fontId="5" fillId="7" borderId="558" xfId="1" applyNumberFormat="1" applyFont="1" applyFill="1" applyBorder="1" applyProtection="1">
      <protection locked="0"/>
    </xf>
    <xf numFmtId="1" fontId="5" fillId="4" borderId="551" xfId="1" applyNumberFormat="1" applyFont="1" applyFill="1" applyBorder="1"/>
    <xf numFmtId="1" fontId="5" fillId="4" borderId="551" xfId="1" applyNumberFormat="1" applyFont="1" applyFill="1" applyBorder="1" applyProtection="1">
      <protection hidden="1"/>
    </xf>
    <xf numFmtId="1" fontId="2" fillId="4" borderId="551" xfId="0" applyNumberFormat="1" applyFont="1" applyFill="1" applyBorder="1"/>
    <xf numFmtId="1" fontId="1" fillId="0" borderId="556" xfId="1" applyNumberFormat="1" applyFont="1" applyBorder="1"/>
    <xf numFmtId="1" fontId="5" fillId="3" borderId="553" xfId="0" applyNumberFormat="1" applyFont="1" applyFill="1" applyBorder="1" applyAlignment="1">
      <alignment horizontal="center" vertical="center" wrapText="1"/>
    </xf>
    <xf numFmtId="2" fontId="5" fillId="3" borderId="553" xfId="0" applyNumberFormat="1" applyFont="1" applyFill="1" applyBorder="1" applyAlignment="1">
      <alignment horizontal="center" vertical="center"/>
    </xf>
    <xf numFmtId="1" fontId="5" fillId="0" borderId="559" xfId="1" applyNumberFormat="1" applyFont="1" applyBorder="1"/>
    <xf numFmtId="1" fontId="5" fillId="7" borderId="560" xfId="1" applyNumberFormat="1" applyFont="1" applyFill="1" applyBorder="1" applyAlignment="1" applyProtection="1">
      <alignment horizontal="center"/>
      <protection locked="0"/>
    </xf>
    <xf numFmtId="1" fontId="5" fillId="7" borderId="561" xfId="1" applyNumberFormat="1" applyFont="1" applyFill="1" applyBorder="1" applyAlignment="1" applyProtection="1">
      <alignment horizontal="center"/>
      <protection locked="0"/>
    </xf>
    <xf numFmtId="1" fontId="5" fillId="0" borderId="565" xfId="1" applyNumberFormat="1" applyFont="1" applyBorder="1" applyProtection="1">
      <protection hidden="1"/>
    </xf>
    <xf numFmtId="1" fontId="5" fillId="0" borderId="566" xfId="1" applyNumberFormat="1" applyFont="1" applyBorder="1" applyProtection="1">
      <protection hidden="1"/>
    </xf>
    <xf numFmtId="1" fontId="5" fillId="7" borderId="567" xfId="0" applyNumberFormat="1" applyFont="1" applyFill="1" applyBorder="1" applyProtection="1">
      <protection locked="0"/>
    </xf>
    <xf numFmtId="1" fontId="5" fillId="0" borderId="565" xfId="1" applyNumberFormat="1" applyFont="1" applyBorder="1"/>
    <xf numFmtId="1" fontId="5" fillId="0" borderId="566" xfId="1" applyNumberFormat="1" applyFont="1" applyBorder="1"/>
    <xf numFmtId="1" fontId="5" fillId="7" borderId="560" xfId="1" applyNumberFormat="1" applyFont="1" applyFill="1" applyBorder="1" applyAlignment="1" applyProtection="1">
      <alignment horizontal="right"/>
      <protection locked="0"/>
    </xf>
    <xf numFmtId="1" fontId="2" fillId="3" borderId="566" xfId="0" applyNumberFormat="1" applyFont="1" applyFill="1" applyBorder="1"/>
    <xf numFmtId="1" fontId="5" fillId="0" borderId="570" xfId="1" applyNumberFormat="1" applyFont="1" applyBorder="1"/>
    <xf numFmtId="1" fontId="5" fillId="0" borderId="563" xfId="1" applyNumberFormat="1" applyFont="1" applyBorder="1"/>
    <xf numFmtId="1" fontId="5" fillId="7" borderId="573" xfId="1" applyNumberFormat="1" applyFont="1" applyFill="1" applyBorder="1" applyProtection="1">
      <protection locked="0"/>
    </xf>
    <xf numFmtId="1" fontId="5" fillId="3" borderId="562" xfId="0" applyNumberFormat="1" applyFont="1" applyFill="1" applyBorder="1" applyAlignment="1">
      <alignment horizontal="center" vertical="center" wrapText="1"/>
    </xf>
    <xf numFmtId="1" fontId="5" fillId="3" borderId="572" xfId="0" applyNumberFormat="1" applyFont="1" applyFill="1" applyBorder="1" applyAlignment="1">
      <alignment horizontal="center" vertical="center" wrapText="1"/>
    </xf>
    <xf numFmtId="1" fontId="5" fillId="3" borderId="562" xfId="0" applyNumberFormat="1" applyFont="1" applyFill="1" applyBorder="1" applyAlignment="1">
      <alignment horizontal="center" vertical="center"/>
    </xf>
    <xf numFmtId="2" fontId="5" fillId="3" borderId="562" xfId="0" applyNumberFormat="1" applyFont="1" applyFill="1" applyBorder="1" applyAlignment="1">
      <alignment horizontal="center" vertical="center"/>
    </xf>
    <xf numFmtId="2" fontId="5" fillId="3" borderId="572" xfId="0" applyNumberFormat="1" applyFont="1" applyFill="1" applyBorder="1" applyAlignment="1">
      <alignment horizontal="center" vertical="center"/>
    </xf>
    <xf numFmtId="1" fontId="5" fillId="2" borderId="575" xfId="2" applyNumberFormat="1" applyFont="1" applyBorder="1" applyAlignment="1" applyProtection="1">
      <alignment horizontal="center" vertical="center"/>
      <protection locked="0"/>
    </xf>
    <xf numFmtId="2" fontId="5" fillId="2" borderId="575" xfId="2" applyNumberFormat="1" applyFont="1" applyBorder="1" applyAlignment="1" applyProtection="1">
      <alignment horizontal="center" vertical="center"/>
      <protection locked="0"/>
    </xf>
    <xf numFmtId="2" fontId="5" fillId="2" borderId="576" xfId="2" applyNumberFormat="1" applyFont="1" applyBorder="1" applyAlignment="1" applyProtection="1">
      <alignment horizontal="center" vertical="center"/>
      <protection locked="0"/>
    </xf>
    <xf numFmtId="2" fontId="5" fillId="2" borderId="577" xfId="2" applyNumberFormat="1" applyFont="1" applyBorder="1" applyAlignment="1" applyProtection="1">
      <alignment horizontal="center" vertical="center"/>
      <protection locked="0"/>
    </xf>
    <xf numFmtId="2" fontId="5" fillId="2" borderId="578" xfId="2" applyNumberFormat="1" applyFont="1" applyBorder="1" applyAlignment="1" applyProtection="1">
      <alignment horizontal="center" vertical="center"/>
      <protection locked="0"/>
    </xf>
    <xf numFmtId="2" fontId="1" fillId="2" borderId="575" xfId="2" applyNumberFormat="1" applyFont="1" applyBorder="1" applyAlignment="1" applyProtection="1">
      <alignment horizontal="center" vertical="center"/>
      <protection locked="0"/>
    </xf>
    <xf numFmtId="1" fontId="5" fillId="3" borderId="563" xfId="0" applyNumberFormat="1" applyFont="1" applyFill="1" applyBorder="1" applyAlignment="1">
      <alignment horizontal="center" vertical="center"/>
    </xf>
    <xf numFmtId="2" fontId="5" fillId="3" borderId="567" xfId="0" applyNumberFormat="1" applyFont="1" applyFill="1" applyBorder="1" applyAlignment="1">
      <alignment horizontal="center" vertical="center"/>
    </xf>
    <xf numFmtId="2" fontId="5" fillId="2" borderId="579" xfId="2" applyNumberFormat="1" applyFont="1" applyBorder="1" applyAlignment="1" applyProtection="1">
      <alignment horizontal="center" vertical="center"/>
      <protection locked="0"/>
    </xf>
    <xf numFmtId="2" fontId="5" fillId="2" borderId="580" xfId="2" applyNumberFormat="1" applyFont="1" applyBorder="1" applyAlignment="1" applyProtection="1">
      <alignment horizontal="center" vertical="center"/>
      <protection locked="0"/>
    </xf>
    <xf numFmtId="1" fontId="5" fillId="2" borderId="581" xfId="2" applyNumberFormat="1" applyFont="1" applyBorder="1" applyAlignment="1" applyProtection="1">
      <alignment horizontal="center" vertical="center"/>
      <protection locked="0"/>
    </xf>
    <xf numFmtId="2" fontId="5" fillId="2" borderId="582" xfId="2" applyNumberFormat="1" applyFont="1" applyBorder="1" applyAlignment="1" applyProtection="1">
      <alignment horizontal="center" vertical="center"/>
      <protection locked="0"/>
    </xf>
    <xf numFmtId="2" fontId="5" fillId="3" borderId="583" xfId="0" applyNumberFormat="1" applyFont="1" applyFill="1" applyBorder="1" applyAlignment="1">
      <alignment horizontal="center" vertical="center"/>
    </xf>
    <xf numFmtId="2" fontId="5" fillId="2" borderId="584" xfId="2" applyNumberFormat="1" applyFont="1" applyBorder="1" applyAlignment="1" applyProtection="1">
      <alignment horizontal="center" vertical="center"/>
      <protection locked="0"/>
    </xf>
    <xf numFmtId="2" fontId="5" fillId="2" borderId="585" xfId="2" applyNumberFormat="1" applyFont="1" applyBorder="1" applyAlignment="1" applyProtection="1">
      <alignment horizontal="center" vertical="center"/>
      <protection locked="0"/>
    </xf>
    <xf numFmtId="2" fontId="5" fillId="2" borderId="586" xfId="2" applyNumberFormat="1" applyFont="1" applyBorder="1" applyAlignment="1" applyProtection="1">
      <alignment horizontal="center" vertical="center"/>
      <protection locked="0"/>
    </xf>
    <xf numFmtId="2" fontId="1" fillId="2" borderId="582" xfId="2" applyNumberFormat="1" applyFont="1" applyBorder="1" applyAlignment="1" applyProtection="1">
      <alignment horizontal="center" vertical="center"/>
      <protection locked="0"/>
    </xf>
    <xf numFmtId="1" fontId="5" fillId="0" borderId="570" xfId="1" applyNumberFormat="1" applyFont="1" applyBorder="1" applyProtection="1">
      <protection hidden="1"/>
    </xf>
    <xf numFmtId="1" fontId="6" fillId="0" borderId="587" xfId="1" applyNumberFormat="1" applyFont="1" applyBorder="1" applyAlignment="1">
      <alignment horizontal="center"/>
    </xf>
    <xf numFmtId="1" fontId="5" fillId="0" borderId="588" xfId="1" applyNumberFormat="1" applyFont="1" applyBorder="1" applyProtection="1">
      <protection hidden="1"/>
    </xf>
    <xf numFmtId="1" fontId="5" fillId="0" borderId="570" xfId="1" applyNumberFormat="1" applyFont="1" applyBorder="1" applyAlignment="1">
      <alignment horizontal="center" vertical="center" wrapText="1"/>
    </xf>
    <xf numFmtId="1" fontId="5" fillId="0" borderId="589" xfId="1" applyNumberFormat="1" applyFont="1" applyBorder="1"/>
    <xf numFmtId="1" fontId="5" fillId="0" borderId="590" xfId="1" applyNumberFormat="1" applyFont="1" applyBorder="1"/>
    <xf numFmtId="1" fontId="5" fillId="7" borderId="591" xfId="1" applyNumberFormat="1" applyFont="1" applyFill="1" applyBorder="1" applyProtection="1">
      <protection locked="0"/>
    </xf>
    <xf numFmtId="1" fontId="5" fillId="7" borderId="592" xfId="1" applyNumberFormat="1" applyFont="1" applyFill="1" applyBorder="1" applyProtection="1">
      <protection locked="0"/>
    </xf>
    <xf numFmtId="1" fontId="5" fillId="7" borderId="593" xfId="1" applyNumberFormat="1" applyFont="1" applyFill="1" applyBorder="1" applyProtection="1">
      <protection locked="0"/>
    </xf>
    <xf numFmtId="1" fontId="8" fillId="0" borderId="570" xfId="1" applyNumberFormat="1" applyFont="1" applyBorder="1"/>
    <xf numFmtId="1" fontId="5" fillId="0" borderId="594" xfId="1" applyNumberFormat="1" applyFont="1" applyBorder="1"/>
    <xf numFmtId="1" fontId="5" fillId="7" borderId="567" xfId="1" applyNumberFormat="1" applyFont="1" applyFill="1" applyBorder="1" applyProtection="1">
      <protection locked="0"/>
    </xf>
    <xf numFmtId="1" fontId="5" fillId="7" borderId="568" xfId="1" applyNumberFormat="1" applyFont="1" applyFill="1" applyBorder="1" applyProtection="1">
      <protection locked="0"/>
    </xf>
    <xf numFmtId="1" fontId="5" fillId="7" borderId="583" xfId="1" applyNumberFormat="1" applyFont="1" applyFill="1" applyBorder="1" applyProtection="1">
      <protection locked="0"/>
    </xf>
    <xf numFmtId="1" fontId="6" fillId="0" borderId="570" xfId="1" applyNumberFormat="1" applyFont="1" applyBorder="1"/>
    <xf numFmtId="1" fontId="5" fillId="0" borderId="569" xfId="1" applyNumberFormat="1" applyFont="1" applyBorder="1"/>
    <xf numFmtId="1" fontId="5" fillId="7" borderId="590" xfId="1" applyNumberFormat="1" applyFont="1" applyFill="1" applyBorder="1" applyAlignment="1" applyProtection="1">
      <alignment horizontal="center"/>
      <protection locked="0"/>
    </xf>
    <xf numFmtId="1" fontId="5" fillId="0" borderId="597" xfId="1" applyNumberFormat="1" applyFont="1" applyBorder="1"/>
    <xf numFmtId="1" fontId="5" fillId="7" borderId="595" xfId="1" applyNumberFormat="1" applyFont="1" applyFill="1" applyBorder="1" applyAlignment="1" applyProtection="1">
      <alignment horizontal="center"/>
      <protection locked="0"/>
    </xf>
    <xf numFmtId="1" fontId="5" fillId="7" borderId="598" xfId="1" applyNumberFormat="1" applyFont="1" applyFill="1" applyBorder="1" applyAlignment="1" applyProtection="1">
      <alignment horizontal="center"/>
      <protection locked="0"/>
    </xf>
    <xf numFmtId="1" fontId="5" fillId="7" borderId="599" xfId="1" applyNumberFormat="1" applyFont="1" applyFill="1" applyBorder="1" applyAlignment="1" applyProtection="1">
      <alignment horizontal="center"/>
      <protection locked="0"/>
    </xf>
    <xf numFmtId="1" fontId="6" fillId="0" borderId="566" xfId="1" applyNumberFormat="1" applyFont="1" applyBorder="1" applyProtection="1">
      <protection hidden="1"/>
    </xf>
    <xf numFmtId="1" fontId="5" fillId="0" borderId="600" xfId="0" applyNumberFormat="1" applyFont="1" applyBorder="1" applyAlignment="1">
      <alignment horizontal="center" vertical="center" wrapText="1"/>
    </xf>
    <xf numFmtId="1" fontId="5" fillId="0" borderId="601" xfId="0" applyNumberFormat="1" applyFont="1" applyBorder="1" applyAlignment="1">
      <alignment horizontal="center" vertical="center" wrapText="1"/>
    </xf>
    <xf numFmtId="0" fontId="5" fillId="0" borderId="590" xfId="0" applyFont="1" applyBorder="1" applyAlignment="1">
      <alignment vertical="center" wrapText="1"/>
    </xf>
    <xf numFmtId="1" fontId="5" fillId="0" borderId="590" xfId="0" applyNumberFormat="1" applyFont="1" applyBorder="1" applyAlignment="1">
      <alignment horizontal="right" vertical="center"/>
    </xf>
    <xf numFmtId="1" fontId="5" fillId="7" borderId="591" xfId="0" applyNumberFormat="1" applyFont="1" applyFill="1" applyBorder="1" applyProtection="1">
      <protection locked="0"/>
    </xf>
    <xf numFmtId="0" fontId="5" fillId="0" borderId="563" xfId="0" applyFont="1" applyBorder="1" applyAlignment="1">
      <alignment vertical="center" wrapText="1"/>
    </xf>
    <xf numFmtId="1" fontId="5" fillId="0" borderId="563" xfId="0" applyNumberFormat="1" applyFont="1" applyBorder="1" applyAlignment="1">
      <alignment horizontal="right" vertical="center"/>
    </xf>
    <xf numFmtId="1" fontId="5" fillId="7" borderId="573" xfId="0" applyNumberFormat="1" applyFont="1" applyFill="1" applyBorder="1" applyProtection="1">
      <protection locked="0"/>
    </xf>
    <xf numFmtId="1" fontId="5" fillId="7" borderId="571" xfId="0" applyNumberFormat="1" applyFont="1" applyFill="1" applyBorder="1" applyProtection="1">
      <protection locked="0"/>
    </xf>
    <xf numFmtId="1" fontId="5" fillId="7" borderId="602" xfId="0" applyNumberFormat="1" applyFont="1" applyFill="1" applyBorder="1" applyProtection="1">
      <protection locked="0"/>
    </xf>
    <xf numFmtId="1" fontId="5" fillId="0" borderId="603" xfId="1" applyNumberFormat="1" applyFont="1" applyBorder="1" applyProtection="1">
      <protection hidden="1"/>
    </xf>
    <xf numFmtId="1" fontId="5" fillId="0" borderId="604" xfId="1" applyNumberFormat="1" applyFont="1" applyBorder="1" applyProtection="1">
      <protection hidden="1"/>
    </xf>
    <xf numFmtId="1" fontId="5" fillId="0" borderId="591" xfId="0" applyNumberFormat="1" applyFont="1" applyBorder="1"/>
    <xf numFmtId="1" fontId="5" fillId="7" borderId="590" xfId="0" applyNumberFormat="1" applyFont="1" applyFill="1" applyBorder="1" applyProtection="1">
      <protection locked="0"/>
    </xf>
    <xf numFmtId="1" fontId="5" fillId="7" borderId="596" xfId="0" applyNumberFormat="1" applyFont="1" applyFill="1" applyBorder="1" applyProtection="1">
      <protection locked="0"/>
    </xf>
    <xf numFmtId="1" fontId="5" fillId="7" borderId="605" xfId="0" applyNumberFormat="1" applyFont="1" applyFill="1" applyBorder="1" applyProtection="1">
      <protection locked="0"/>
    </xf>
    <xf numFmtId="1" fontId="5" fillId="7" borderId="606" xfId="0" applyNumberFormat="1" applyFont="1" applyFill="1" applyBorder="1" applyProtection="1">
      <protection locked="0"/>
    </xf>
    <xf numFmtId="1" fontId="5" fillId="0" borderId="607" xfId="1" applyNumberFormat="1" applyFont="1" applyBorder="1" applyProtection="1">
      <protection hidden="1"/>
    </xf>
    <xf numFmtId="1" fontId="5" fillId="0" borderId="608" xfId="1" applyNumberFormat="1" applyFont="1" applyBorder="1" applyProtection="1">
      <protection hidden="1"/>
    </xf>
    <xf numFmtId="1" fontId="5" fillId="7" borderId="609" xfId="0" applyNumberFormat="1" applyFont="1" applyFill="1" applyBorder="1" applyProtection="1">
      <protection locked="0"/>
    </xf>
    <xf numFmtId="1" fontId="5" fillId="7" borderId="610" xfId="0" applyNumberFormat="1" applyFont="1" applyFill="1" applyBorder="1" applyProtection="1">
      <protection locked="0"/>
    </xf>
    <xf numFmtId="1" fontId="5" fillId="7" borderId="611" xfId="0" applyNumberFormat="1" applyFont="1" applyFill="1" applyBorder="1" applyProtection="1">
      <protection locked="0"/>
    </xf>
    <xf numFmtId="1" fontId="5" fillId="0" borderId="583" xfId="0" applyNumberFormat="1" applyFont="1" applyBorder="1"/>
    <xf numFmtId="1" fontId="5" fillId="0" borderId="612" xfId="1" applyNumberFormat="1" applyFont="1" applyBorder="1" applyProtection="1">
      <protection hidden="1"/>
    </xf>
    <xf numFmtId="1" fontId="5" fillId="0" borderId="607" xfId="1" applyNumberFormat="1" applyFont="1" applyBorder="1"/>
    <xf numFmtId="1" fontId="5" fillId="0" borderId="608" xfId="1" applyNumberFormat="1" applyFont="1" applyBorder="1"/>
    <xf numFmtId="1" fontId="5" fillId="0" borderId="600" xfId="1" applyNumberFormat="1" applyFont="1" applyBorder="1" applyAlignment="1">
      <alignment horizontal="center" vertical="center"/>
    </xf>
    <xf numFmtId="1" fontId="5" fillId="0" borderId="614" xfId="3" applyNumberFormat="1" applyFont="1" applyBorder="1" applyAlignment="1">
      <alignment horizontal="center" vertical="center" wrapText="1"/>
    </xf>
    <xf numFmtId="1" fontId="5" fillId="0" borderId="614" xfId="3" applyNumberFormat="1" applyFont="1" applyBorder="1" applyAlignment="1">
      <alignment horizontal="center" vertical="center"/>
    </xf>
    <xf numFmtId="1" fontId="5" fillId="4" borderId="615" xfId="1" applyNumberFormat="1" applyFont="1" applyFill="1" applyBorder="1" applyProtection="1">
      <protection hidden="1"/>
    </xf>
    <xf numFmtId="1" fontId="5" fillId="4" borderId="608" xfId="1" applyNumberFormat="1" applyFont="1" applyFill="1" applyBorder="1" applyProtection="1">
      <protection hidden="1"/>
    </xf>
    <xf numFmtId="1" fontId="5" fillId="4" borderId="608" xfId="1" applyNumberFormat="1" applyFont="1" applyFill="1" applyBorder="1"/>
    <xf numFmtId="1" fontId="5" fillId="7" borderId="600" xfId="1" applyNumberFormat="1" applyFont="1" applyFill="1" applyBorder="1" applyAlignment="1" applyProtection="1">
      <alignment horizontal="right"/>
      <protection locked="0"/>
    </xf>
    <xf numFmtId="1" fontId="5" fillId="7" borderId="614" xfId="1" applyNumberFormat="1" applyFont="1" applyFill="1" applyBorder="1" applyAlignment="1" applyProtection="1">
      <alignment horizontal="right"/>
      <protection locked="0"/>
    </xf>
    <xf numFmtId="1" fontId="5" fillId="0" borderId="589" xfId="1" applyNumberFormat="1" applyFont="1" applyBorder="1" applyAlignment="1">
      <alignment wrapText="1"/>
    </xf>
    <xf numFmtId="1" fontId="5" fillId="0" borderId="590" xfId="1" applyNumberFormat="1" applyFont="1" applyBorder="1" applyAlignment="1">
      <alignment horizontal="right"/>
    </xf>
    <xf numFmtId="1" fontId="5" fillId="7" borderId="616" xfId="1" applyNumberFormat="1" applyFont="1" applyFill="1" applyBorder="1" applyAlignment="1" applyProtection="1">
      <alignment horizontal="right"/>
      <protection locked="0"/>
    </xf>
    <xf numFmtId="1" fontId="5" fillId="7" borderId="591" xfId="1" applyNumberFormat="1" applyFont="1" applyFill="1" applyBorder="1" applyAlignment="1" applyProtection="1">
      <alignment horizontal="right"/>
      <protection locked="0"/>
    </xf>
    <xf numFmtId="1" fontId="5" fillId="7" borderId="596" xfId="1" applyNumberFormat="1" applyFont="1" applyFill="1" applyBorder="1" applyAlignment="1" applyProtection="1">
      <alignment horizontal="right"/>
      <protection locked="0"/>
    </xf>
    <xf numFmtId="1" fontId="5" fillId="7" borderId="617" xfId="1" applyNumberFormat="1" applyFont="1" applyFill="1" applyBorder="1" applyAlignment="1" applyProtection="1">
      <alignment horizontal="right"/>
      <protection locked="0"/>
    </xf>
    <xf numFmtId="1" fontId="5" fillId="7" borderId="611" xfId="1" applyNumberFormat="1" applyFont="1" applyFill="1" applyBorder="1" applyAlignment="1" applyProtection="1">
      <alignment horizontal="right"/>
      <protection locked="0"/>
    </xf>
    <xf numFmtId="1" fontId="6" fillId="0" borderId="618" xfId="1" applyNumberFormat="1" applyFont="1" applyBorder="1" applyProtection="1">
      <protection hidden="1"/>
    </xf>
    <xf numFmtId="1" fontId="5" fillId="0" borderId="618" xfId="1" applyNumberFormat="1" applyFont="1" applyBorder="1" applyProtection="1">
      <protection hidden="1"/>
    </xf>
    <xf numFmtId="1" fontId="5" fillId="0" borderId="619" xfId="1" applyNumberFormat="1" applyFont="1" applyBorder="1"/>
    <xf numFmtId="1" fontId="2" fillId="3" borderId="608" xfId="0" applyNumberFormat="1" applyFont="1" applyFill="1" applyBorder="1"/>
    <xf numFmtId="1" fontId="5" fillId="0" borderId="615" xfId="1" applyNumberFormat="1" applyFont="1" applyBorder="1"/>
    <xf numFmtId="1" fontId="2" fillId="0" borderId="615" xfId="0" applyNumberFormat="1" applyFont="1" applyBorder="1"/>
    <xf numFmtId="1" fontId="5" fillId="0" borderId="600" xfId="1" applyNumberFormat="1" applyFont="1" applyBorder="1" applyAlignment="1">
      <alignment horizontal="center" vertical="center" wrapText="1"/>
    </xf>
    <xf numFmtId="1" fontId="5" fillId="0" borderId="590" xfId="1" applyNumberFormat="1" applyFont="1" applyBorder="1" applyAlignment="1">
      <alignment wrapText="1"/>
    </xf>
    <xf numFmtId="1" fontId="5" fillId="7" borderId="560" xfId="1" applyNumberFormat="1" applyFont="1" applyFill="1" applyBorder="1" applyProtection="1">
      <protection locked="0"/>
    </xf>
    <xf numFmtId="1" fontId="5" fillId="7" borderId="617" xfId="1" applyNumberFormat="1" applyFont="1" applyFill="1" applyBorder="1" applyProtection="1">
      <protection locked="0"/>
    </xf>
    <xf numFmtId="1" fontId="1" fillId="0" borderId="600" xfId="1" applyNumberFormat="1" applyFont="1" applyBorder="1" applyAlignment="1">
      <alignment horizontal="right"/>
    </xf>
    <xf numFmtId="1" fontId="1" fillId="0" borderId="600" xfId="1" applyNumberFormat="1" applyFont="1" applyBorder="1"/>
    <xf numFmtId="1" fontId="5" fillId="0" borderId="618" xfId="1" applyNumberFormat="1" applyFont="1" applyBorder="1"/>
    <xf numFmtId="1" fontId="5" fillId="0" borderId="620" xfId="1" applyNumberFormat="1" applyFont="1" applyBorder="1" applyAlignment="1">
      <alignment horizontal="center" vertical="center" wrapText="1"/>
    </xf>
    <xf numFmtId="1" fontId="5" fillId="7" borderId="621" xfId="1" applyNumberFormat="1" applyFont="1" applyFill="1" applyBorder="1" applyProtection="1">
      <protection locked="0"/>
    </xf>
    <xf numFmtId="1" fontId="5" fillId="7" borderId="622" xfId="1" applyNumberFormat="1" applyFont="1" applyFill="1" applyBorder="1" applyProtection="1">
      <protection locked="0"/>
    </xf>
    <xf numFmtId="1" fontId="5" fillId="0" borderId="605" xfId="1" applyNumberFormat="1" applyFont="1" applyBorder="1" applyAlignment="1">
      <alignment wrapText="1"/>
    </xf>
    <xf numFmtId="1" fontId="5" fillId="0" borderId="605" xfId="1" applyNumberFormat="1" applyFont="1" applyBorder="1"/>
    <xf numFmtId="1" fontId="5" fillId="7" borderId="623" xfId="1" applyNumberFormat="1" applyFont="1" applyFill="1" applyBorder="1" applyProtection="1">
      <protection locked="0"/>
    </xf>
    <xf numFmtId="1" fontId="5" fillId="7" borderId="624" xfId="1" applyNumberFormat="1" applyFont="1" applyFill="1" applyBorder="1" applyProtection="1">
      <protection locked="0"/>
    </xf>
    <xf numFmtId="1" fontId="5" fillId="7" borderId="625" xfId="1" applyNumberFormat="1" applyFont="1" applyFill="1" applyBorder="1" applyProtection="1">
      <protection locked="0"/>
    </xf>
    <xf numFmtId="1" fontId="5" fillId="4" borderId="615" xfId="1" applyNumberFormat="1" applyFont="1" applyFill="1" applyBorder="1"/>
    <xf numFmtId="1" fontId="2" fillId="4" borderId="608" xfId="0" applyNumberFormat="1" applyFont="1" applyFill="1" applyBorder="1"/>
    <xf numFmtId="1" fontId="1" fillId="0" borderId="620" xfId="1" applyNumberFormat="1" applyFont="1" applyBorder="1"/>
    <xf numFmtId="1" fontId="5" fillId="3" borderId="600" xfId="0" applyNumberFormat="1" applyFont="1" applyFill="1" applyBorder="1" applyAlignment="1">
      <alignment horizontal="center" vertical="center" wrapText="1"/>
    </xf>
    <xf numFmtId="1" fontId="5" fillId="3" borderId="614" xfId="0" applyNumberFormat="1" applyFont="1" applyFill="1" applyBorder="1" applyAlignment="1">
      <alignment horizontal="center" vertical="center" wrapText="1"/>
    </xf>
    <xf numFmtId="1" fontId="5" fillId="3" borderId="620" xfId="0" applyNumberFormat="1" applyFont="1" applyFill="1" applyBorder="1" applyAlignment="1">
      <alignment horizontal="center" vertical="center" wrapText="1"/>
    </xf>
    <xf numFmtId="1" fontId="5" fillId="3" borderId="600" xfId="0" applyNumberFormat="1" applyFont="1" applyFill="1" applyBorder="1" applyAlignment="1">
      <alignment horizontal="center" vertical="center"/>
    </xf>
    <xf numFmtId="2" fontId="5" fillId="3" borderId="614" xfId="0" applyNumberFormat="1" applyFont="1" applyFill="1" applyBorder="1" applyAlignment="1">
      <alignment horizontal="center" vertical="center"/>
    </xf>
    <xf numFmtId="2" fontId="5" fillId="3" borderId="600" xfId="0" applyNumberFormat="1" applyFont="1" applyFill="1" applyBorder="1" applyAlignment="1">
      <alignment horizontal="center" vertical="center"/>
    </xf>
    <xf numFmtId="2" fontId="5" fillId="3" borderId="620" xfId="0" applyNumberFormat="1" applyFont="1" applyFill="1" applyBorder="1" applyAlignment="1">
      <alignment horizontal="center" vertical="center"/>
    </xf>
    <xf numFmtId="2" fontId="5" fillId="3" borderId="591" xfId="0" applyNumberFormat="1" applyFont="1" applyFill="1" applyBorder="1" applyAlignment="1">
      <alignment horizontal="center" vertical="center"/>
    </xf>
    <xf numFmtId="2" fontId="5" fillId="2" borderId="626" xfId="2" applyNumberFormat="1" applyFont="1" applyBorder="1" applyAlignment="1" applyProtection="1">
      <alignment horizontal="center" vertical="center"/>
      <protection locked="0"/>
    </xf>
    <xf numFmtId="1" fontId="5" fillId="3" borderId="605" xfId="0" applyNumberFormat="1" applyFont="1" applyFill="1" applyBorder="1" applyAlignment="1">
      <alignment horizontal="center" vertical="center"/>
    </xf>
    <xf numFmtId="2" fontId="5" fillId="3" borderId="609" xfId="0" applyNumberFormat="1" applyFont="1" applyFill="1" applyBorder="1" applyAlignment="1">
      <alignment horizontal="center" vertical="center"/>
    </xf>
    <xf numFmtId="2" fontId="5" fillId="2" borderId="627" xfId="2" applyNumberFormat="1" applyFont="1" applyBorder="1" applyAlignment="1" applyProtection="1">
      <alignment horizontal="center" vertical="center"/>
      <protection locked="0"/>
    </xf>
    <xf numFmtId="2" fontId="5" fillId="2" borderId="628" xfId="2" applyNumberFormat="1" applyFont="1" applyBorder="1" applyAlignment="1" applyProtection="1">
      <alignment horizontal="center" vertical="center"/>
      <protection locked="0"/>
    </xf>
    <xf numFmtId="1" fontId="5" fillId="2" borderId="629" xfId="2" applyNumberFormat="1" applyFont="1" applyBorder="1" applyAlignment="1" applyProtection="1">
      <alignment horizontal="center" vertical="center"/>
      <protection locked="0"/>
    </xf>
    <xf numFmtId="2" fontId="5" fillId="2" borderId="630" xfId="2" applyNumberFormat="1" applyFont="1" applyBorder="1" applyAlignment="1" applyProtection="1">
      <alignment horizontal="center" vertical="center"/>
      <protection locked="0"/>
    </xf>
    <xf numFmtId="2" fontId="5" fillId="2" borderId="631" xfId="2" applyNumberFormat="1" applyFont="1" applyBorder="1" applyAlignment="1" applyProtection="1">
      <alignment horizontal="center" vertical="center"/>
      <protection locked="0"/>
    </xf>
    <xf numFmtId="2" fontId="5" fillId="2" borderId="632" xfId="2" applyNumberFormat="1" applyFont="1" applyBorder="1" applyAlignment="1" applyProtection="1">
      <alignment horizontal="center" vertical="center"/>
      <protection locked="0"/>
    </xf>
    <xf numFmtId="2" fontId="5" fillId="2" borderId="633" xfId="2" applyNumberFormat="1" applyFont="1" applyBorder="1" applyAlignment="1" applyProtection="1">
      <alignment horizontal="center" vertical="center"/>
      <protection locked="0"/>
    </xf>
    <xf numFmtId="2" fontId="1" fillId="2" borderId="630" xfId="2" applyNumberFormat="1" applyFont="1" applyBorder="1" applyAlignment="1" applyProtection="1">
      <alignment horizontal="center" vertical="center"/>
      <protection locked="0"/>
    </xf>
    <xf numFmtId="1" fontId="5" fillId="0" borderId="615" xfId="1" applyNumberFormat="1" applyFont="1" applyBorder="1" applyProtection="1">
      <protection hidden="1"/>
    </xf>
    <xf numFmtId="1" fontId="6" fillId="0" borderId="634" xfId="1" applyNumberFormat="1" applyFont="1" applyBorder="1" applyAlignment="1">
      <alignment horizontal="center"/>
    </xf>
    <xf numFmtId="1" fontId="5" fillId="0" borderId="635" xfId="1" applyNumberFormat="1" applyFont="1" applyBorder="1" applyProtection="1">
      <protection hidden="1"/>
    </xf>
    <xf numFmtId="1" fontId="5" fillId="0" borderId="615" xfId="1" applyNumberFormat="1" applyFont="1" applyBorder="1" applyAlignment="1">
      <alignment horizontal="center" vertical="center" wrapText="1"/>
    </xf>
    <xf numFmtId="1" fontId="5" fillId="7" borderId="480" xfId="1" applyNumberFormat="1" applyFont="1" applyFill="1" applyBorder="1" applyProtection="1">
      <protection locked="0"/>
    </xf>
    <xf numFmtId="1" fontId="5" fillId="7" borderId="476" xfId="1" applyNumberFormat="1" applyFont="1" applyFill="1" applyBorder="1" applyProtection="1">
      <protection locked="0"/>
    </xf>
    <xf numFmtId="1" fontId="8" fillId="0" borderId="615" xfId="1" applyNumberFormat="1" applyFont="1" applyBorder="1"/>
    <xf numFmtId="1" fontId="5" fillId="0" borderId="636" xfId="1" applyNumberFormat="1" applyFont="1" applyBorder="1"/>
    <xf numFmtId="1" fontId="5" fillId="7" borderId="609" xfId="1" applyNumberFormat="1" applyFont="1" applyFill="1" applyBorder="1" applyProtection="1">
      <protection locked="0"/>
    </xf>
    <xf numFmtId="1" fontId="5" fillId="7" borderId="610" xfId="1" applyNumberFormat="1" applyFont="1" applyFill="1" applyBorder="1" applyProtection="1">
      <protection locked="0"/>
    </xf>
    <xf numFmtId="1" fontId="6" fillId="0" borderId="615" xfId="1" applyNumberFormat="1" applyFont="1" applyBorder="1"/>
    <xf numFmtId="1" fontId="5" fillId="0" borderId="612" xfId="1" applyNumberFormat="1" applyFont="1" applyBorder="1"/>
    <xf numFmtId="1" fontId="6" fillId="0" borderId="608" xfId="1" applyNumberFormat="1" applyFont="1" applyBorder="1" applyProtection="1">
      <protection hidden="1"/>
    </xf>
    <xf numFmtId="1" fontId="5" fillId="0" borderId="637" xfId="0" applyNumberFormat="1" applyFont="1" applyBorder="1" applyAlignment="1">
      <alignment horizontal="center" vertical="center" wrapText="1"/>
    </xf>
    <xf numFmtId="0" fontId="5" fillId="0" borderId="638" xfId="0" applyFont="1" applyBorder="1" applyAlignment="1">
      <alignment vertical="center" wrapText="1"/>
    </xf>
    <xf numFmtId="1" fontId="5" fillId="0" borderId="638" xfId="0" applyNumberFormat="1" applyFont="1" applyBorder="1" applyAlignment="1">
      <alignment horizontal="right" vertical="center"/>
    </xf>
    <xf numFmtId="1" fontId="5" fillId="7" borderId="639" xfId="0" applyNumberFormat="1" applyFont="1" applyFill="1" applyBorder="1" applyProtection="1">
      <protection locked="0"/>
    </xf>
    <xf numFmtId="1" fontId="5" fillId="7" borderId="640" xfId="0" applyNumberFormat="1" applyFont="1" applyFill="1" applyBorder="1" applyProtection="1">
      <protection locked="0"/>
    </xf>
    <xf numFmtId="0" fontId="5" fillId="0" borderId="605" xfId="0" applyFont="1" applyBorder="1" applyAlignment="1">
      <alignment vertical="center" wrapText="1"/>
    </xf>
    <xf numFmtId="1" fontId="5" fillId="0" borderId="605" xfId="0" applyNumberFormat="1" applyFont="1" applyBorder="1" applyAlignment="1">
      <alignment horizontal="right" vertical="center"/>
    </xf>
    <xf numFmtId="1" fontId="5" fillId="7" borderId="625" xfId="0" applyNumberFormat="1" applyFont="1" applyFill="1" applyBorder="1" applyProtection="1">
      <protection locked="0"/>
    </xf>
    <xf numFmtId="1" fontId="5" fillId="7" borderId="617" xfId="0" applyNumberFormat="1" applyFont="1" applyFill="1" applyBorder="1" applyProtection="1">
      <protection locked="0"/>
    </xf>
    <xf numFmtId="1" fontId="5" fillId="7" borderId="641" xfId="0" applyNumberFormat="1" applyFont="1" applyFill="1" applyBorder="1" applyProtection="1">
      <protection locked="0"/>
    </xf>
    <xf numFmtId="1" fontId="5" fillId="0" borderId="642" xfId="1" applyNumberFormat="1" applyFont="1" applyBorder="1" applyProtection="1">
      <protection hidden="1"/>
    </xf>
    <xf numFmtId="1" fontId="5" fillId="0" borderId="643" xfId="1" applyNumberFormat="1" applyFont="1" applyBorder="1" applyProtection="1">
      <protection hidden="1"/>
    </xf>
    <xf numFmtId="1" fontId="5" fillId="0" borderId="639" xfId="0" applyNumberFormat="1" applyFont="1" applyBorder="1"/>
    <xf numFmtId="1" fontId="5" fillId="7" borderId="638" xfId="0" applyNumberFormat="1" applyFont="1" applyFill="1" applyBorder="1" applyProtection="1">
      <protection locked="0"/>
    </xf>
    <xf numFmtId="1" fontId="5" fillId="7" borderId="644" xfId="0" applyNumberFormat="1" applyFont="1" applyFill="1" applyBorder="1" applyProtection="1">
      <protection locked="0"/>
    </xf>
    <xf numFmtId="1" fontId="5" fillId="7" borderId="645" xfId="0" applyNumberFormat="1" applyFont="1" applyFill="1" applyBorder="1" applyProtection="1">
      <protection locked="0"/>
    </xf>
    <xf numFmtId="1" fontId="5" fillId="0" borderId="646" xfId="0" applyNumberFormat="1" applyFont="1" applyBorder="1"/>
    <xf numFmtId="1" fontId="5" fillId="7" borderId="647" xfId="0" applyNumberFormat="1" applyFont="1" applyFill="1" applyBorder="1" applyProtection="1">
      <protection locked="0"/>
    </xf>
    <xf numFmtId="1" fontId="5" fillId="7" borderId="646" xfId="0" applyNumberFormat="1" applyFont="1" applyFill="1" applyBorder="1" applyProtection="1">
      <protection locked="0"/>
    </xf>
    <xf numFmtId="1" fontId="5" fillId="7" borderId="648" xfId="0" applyNumberFormat="1" applyFont="1" applyFill="1" applyBorder="1" applyProtection="1">
      <protection locked="0"/>
    </xf>
    <xf numFmtId="1" fontId="5" fillId="7" borderId="649" xfId="0" applyNumberFormat="1" applyFont="1" applyFill="1" applyBorder="1" applyProtection="1">
      <protection locked="0"/>
    </xf>
    <xf numFmtId="1" fontId="5" fillId="0" borderId="650" xfId="1" applyNumberFormat="1" applyFont="1" applyBorder="1" applyProtection="1">
      <protection hidden="1"/>
    </xf>
    <xf numFmtId="1" fontId="5" fillId="0" borderId="651" xfId="1" applyNumberFormat="1" applyFont="1" applyBorder="1" applyProtection="1">
      <protection hidden="1"/>
    </xf>
    <xf numFmtId="1" fontId="5" fillId="0" borderId="652" xfId="0" applyNumberFormat="1" applyFont="1" applyBorder="1"/>
    <xf numFmtId="1" fontId="5" fillId="7" borderId="652" xfId="0" applyNumberFormat="1" applyFont="1" applyFill="1" applyBorder="1" applyProtection="1">
      <protection locked="0"/>
    </xf>
    <xf numFmtId="1" fontId="5" fillId="7" borderId="653" xfId="0" applyNumberFormat="1" applyFont="1" applyFill="1" applyBorder="1" applyProtection="1">
      <protection locked="0"/>
    </xf>
    <xf numFmtId="1" fontId="5" fillId="0" borderId="654" xfId="1" applyNumberFormat="1" applyFont="1" applyBorder="1" applyProtection="1">
      <protection hidden="1"/>
    </xf>
    <xf numFmtId="1" fontId="5" fillId="0" borderId="655" xfId="1" applyNumberFormat="1" applyFont="1" applyBorder="1" applyProtection="1">
      <protection hidden="1"/>
    </xf>
    <xf numFmtId="1" fontId="5" fillId="0" borderId="196" xfId="0" applyNumberFormat="1" applyFont="1" applyBorder="1"/>
    <xf numFmtId="1" fontId="5" fillId="7" borderId="196" xfId="0" applyNumberFormat="1" applyFont="1" applyFill="1" applyBorder="1" applyProtection="1">
      <protection locked="0"/>
    </xf>
    <xf numFmtId="1" fontId="5" fillId="7" borderId="656" xfId="0" applyNumberFormat="1" applyFont="1" applyFill="1" applyBorder="1" applyProtection="1">
      <protection locked="0"/>
    </xf>
    <xf numFmtId="1" fontId="5" fillId="0" borderId="655" xfId="1" applyNumberFormat="1" applyFont="1" applyBorder="1"/>
    <xf numFmtId="1" fontId="5" fillId="0" borderId="637" xfId="1" applyNumberFormat="1" applyFont="1" applyBorder="1" applyAlignment="1">
      <alignment horizontal="center" vertical="center"/>
    </xf>
    <xf numFmtId="1" fontId="5" fillId="0" borderId="657" xfId="3" applyNumberFormat="1" applyFont="1" applyBorder="1" applyAlignment="1">
      <alignment horizontal="center" vertical="center" wrapText="1"/>
    </xf>
    <xf numFmtId="1" fontId="5" fillId="0" borderId="657" xfId="3" applyNumberFormat="1" applyFont="1" applyBorder="1" applyAlignment="1">
      <alignment horizontal="center" vertical="center"/>
    </xf>
    <xf numFmtId="1" fontId="5" fillId="7" borderId="637" xfId="1" applyNumberFormat="1" applyFont="1" applyFill="1" applyBorder="1" applyAlignment="1" applyProtection="1">
      <alignment horizontal="right"/>
      <protection locked="0"/>
    </xf>
    <xf numFmtId="1" fontId="5" fillId="7" borderId="657" xfId="1" applyNumberFormat="1" applyFont="1" applyFill="1" applyBorder="1" applyAlignment="1" applyProtection="1">
      <alignment horizontal="right"/>
      <protection locked="0"/>
    </xf>
    <xf numFmtId="1" fontId="5" fillId="0" borderId="658" xfId="1" applyNumberFormat="1" applyFont="1" applyBorder="1" applyAlignment="1">
      <alignment wrapText="1"/>
    </xf>
    <xf numFmtId="1" fontId="5" fillId="0" borderId="638" xfId="1" applyNumberFormat="1" applyFont="1" applyBorder="1" applyAlignment="1">
      <alignment horizontal="right"/>
    </xf>
    <xf numFmtId="1" fontId="5" fillId="7" borderId="639" xfId="1" applyNumberFormat="1" applyFont="1" applyFill="1" applyBorder="1" applyAlignment="1" applyProtection="1">
      <alignment horizontal="right"/>
      <protection locked="0"/>
    </xf>
    <xf numFmtId="1" fontId="5" fillId="7" borderId="644" xfId="1" applyNumberFormat="1" applyFont="1" applyFill="1" applyBorder="1" applyAlignment="1" applyProtection="1">
      <alignment horizontal="right"/>
      <protection locked="0"/>
    </xf>
    <xf numFmtId="1" fontId="5" fillId="7" borderId="645" xfId="1" applyNumberFormat="1" applyFont="1" applyFill="1" applyBorder="1" applyAlignment="1" applyProtection="1">
      <alignment horizontal="right"/>
      <protection locked="0"/>
    </xf>
    <xf numFmtId="1" fontId="5" fillId="7" borderId="656" xfId="1" applyNumberFormat="1" applyFont="1" applyFill="1" applyBorder="1" applyAlignment="1" applyProtection="1">
      <alignment horizontal="right"/>
      <protection locked="0"/>
    </xf>
    <xf numFmtId="1" fontId="2" fillId="3" borderId="655" xfId="0" applyNumberFormat="1" applyFont="1" applyFill="1" applyBorder="1"/>
    <xf numFmtId="1" fontId="5" fillId="0" borderId="637" xfId="1" applyNumberFormat="1" applyFont="1" applyBorder="1" applyAlignment="1">
      <alignment horizontal="center" vertical="center" wrapText="1"/>
    </xf>
    <xf numFmtId="1" fontId="5" fillId="0" borderId="638" xfId="1" applyNumberFormat="1" applyFont="1" applyBorder="1" applyAlignment="1">
      <alignment wrapText="1"/>
    </xf>
    <xf numFmtId="1" fontId="5" fillId="7" borderId="659" xfId="1" applyNumberFormat="1" applyFont="1" applyFill="1" applyBorder="1" applyProtection="1">
      <protection locked="0"/>
    </xf>
    <xf numFmtId="1" fontId="1" fillId="0" borderId="637" xfId="1" applyNumberFormat="1" applyFont="1" applyBorder="1" applyAlignment="1">
      <alignment horizontal="right"/>
    </xf>
    <xf numFmtId="1" fontId="1" fillId="0" borderId="637" xfId="1" applyNumberFormat="1" applyFont="1" applyBorder="1"/>
    <xf numFmtId="1" fontId="5" fillId="0" borderId="660" xfId="1" applyNumberFormat="1" applyFont="1" applyBorder="1" applyAlignment="1">
      <alignment horizontal="center" vertical="center" wrapText="1"/>
    </xf>
    <xf numFmtId="1" fontId="5" fillId="0" borderId="638" xfId="1" applyNumberFormat="1" applyFont="1" applyBorder="1"/>
    <xf numFmtId="1" fontId="5" fillId="7" borderId="661" xfId="1" applyNumberFormat="1" applyFont="1" applyFill="1" applyBorder="1" applyProtection="1">
      <protection locked="0"/>
    </xf>
    <xf numFmtId="1" fontId="5" fillId="7" borderId="662" xfId="1" applyNumberFormat="1" applyFont="1" applyFill="1" applyBorder="1" applyProtection="1">
      <protection locked="0"/>
    </xf>
    <xf numFmtId="1" fontId="5" fillId="4" borderId="655" xfId="1" applyNumberFormat="1" applyFont="1" applyFill="1" applyBorder="1"/>
    <xf numFmtId="1" fontId="5" fillId="4" borderId="655" xfId="1" applyNumberFormat="1" applyFont="1" applyFill="1" applyBorder="1" applyProtection="1">
      <protection hidden="1"/>
    </xf>
    <xf numFmtId="1" fontId="2" fillId="4" borderId="655" xfId="0" applyNumberFormat="1" applyFont="1" applyFill="1" applyBorder="1"/>
    <xf numFmtId="1" fontId="1" fillId="0" borderId="660" xfId="1" applyNumberFormat="1" applyFont="1" applyBorder="1"/>
    <xf numFmtId="1" fontId="5" fillId="0" borderId="53" xfId="1" applyNumberFormat="1" applyFont="1" applyBorder="1" applyAlignment="1">
      <alignment horizontal="left"/>
    </xf>
    <xf numFmtId="1" fontId="5" fillId="0" borderId="7" xfId="1" applyNumberFormat="1" applyFont="1" applyBorder="1" applyAlignment="1">
      <alignment horizontal="center" vertical="center" wrapText="1"/>
    </xf>
    <xf numFmtId="1" fontId="5" fillId="0" borderId="104" xfId="1" applyNumberFormat="1" applyFont="1" applyBorder="1" applyAlignment="1">
      <alignment horizontal="center" vertical="center" wrapText="1"/>
    </xf>
    <xf numFmtId="1" fontId="5" fillId="0" borderId="107" xfId="1" applyNumberFormat="1" applyFont="1" applyBorder="1" applyAlignment="1">
      <alignment horizontal="center" vertical="center" wrapText="1"/>
    </xf>
    <xf numFmtId="1" fontId="5" fillId="3" borderId="391" xfId="0" applyNumberFormat="1" applyFont="1" applyFill="1" applyBorder="1" applyAlignment="1">
      <alignment horizontal="center" vertical="center"/>
    </xf>
    <xf numFmtId="1" fontId="5" fillId="3" borderId="133" xfId="0" applyNumberFormat="1" applyFont="1" applyFill="1" applyBorder="1" applyAlignment="1">
      <alignment horizontal="center" vertical="center" wrapText="1"/>
    </xf>
    <xf numFmtId="1" fontId="5" fillId="3" borderId="657" xfId="0" applyNumberFormat="1" applyFont="1" applyFill="1" applyBorder="1" applyAlignment="1">
      <alignment horizontal="center" vertical="center" wrapText="1"/>
    </xf>
    <xf numFmtId="1" fontId="5" fillId="3" borderId="324" xfId="0" applyNumberFormat="1" applyFont="1" applyFill="1" applyBorder="1" applyAlignment="1">
      <alignment horizontal="center" vertical="center" wrapText="1"/>
    </xf>
    <xf numFmtId="1" fontId="5" fillId="3" borderId="660" xfId="0" applyNumberFormat="1" applyFont="1" applyFill="1" applyBorder="1" applyAlignment="1">
      <alignment horizontal="center" vertical="center" wrapText="1"/>
    </xf>
    <xf numFmtId="1" fontId="5" fillId="3" borderId="328" xfId="0" applyNumberFormat="1" applyFont="1" applyFill="1" applyBorder="1" applyAlignment="1">
      <alignment horizontal="center" vertical="center"/>
    </xf>
    <xf numFmtId="2" fontId="5" fillId="3" borderId="657" xfId="0" applyNumberFormat="1" applyFont="1" applyFill="1" applyBorder="1" applyAlignment="1">
      <alignment horizontal="center" vertical="center"/>
    </xf>
    <xf numFmtId="2" fontId="5" fillId="3" borderId="324" xfId="0" applyNumberFormat="1" applyFont="1" applyFill="1" applyBorder="1" applyAlignment="1">
      <alignment horizontal="center" vertical="center"/>
    </xf>
    <xf numFmtId="2" fontId="5" fillId="3" borderId="660" xfId="0" applyNumberFormat="1" applyFont="1" applyFill="1" applyBorder="1" applyAlignment="1">
      <alignment horizontal="center" vertical="center"/>
    </xf>
    <xf numFmtId="1" fontId="5" fillId="3" borderId="561" xfId="0" applyNumberFormat="1" applyFont="1" applyFill="1" applyBorder="1" applyAlignment="1">
      <alignment horizontal="center" vertical="center"/>
    </xf>
    <xf numFmtId="1" fontId="5" fillId="2" borderId="663" xfId="2" applyNumberFormat="1" applyFont="1" applyBorder="1" applyAlignment="1" applyProtection="1">
      <alignment horizontal="center" vertical="center"/>
      <protection locked="0"/>
    </xf>
    <xf numFmtId="2" fontId="5" fillId="2" borderId="663" xfId="2" applyNumberFormat="1" applyFont="1" applyBorder="1" applyAlignment="1" applyProtection="1">
      <alignment horizontal="center" vertical="center"/>
      <protection locked="0"/>
    </xf>
    <xf numFmtId="2" fontId="5" fillId="3" borderId="513" xfId="0" applyNumberFormat="1" applyFont="1" applyFill="1" applyBorder="1" applyAlignment="1">
      <alignment horizontal="center" vertical="center"/>
    </xf>
    <xf numFmtId="2" fontId="5" fillId="2" borderId="664" xfId="2" applyNumberFormat="1" applyFont="1" applyBorder="1" applyAlignment="1" applyProtection="1">
      <alignment horizontal="center" vertical="center"/>
      <protection locked="0"/>
    </xf>
    <xf numFmtId="2" fontId="5" fillId="2" borderId="665" xfId="2" applyNumberFormat="1" applyFont="1" applyBorder="1" applyAlignment="1" applyProtection="1">
      <alignment horizontal="center" vertical="center"/>
      <protection locked="0"/>
    </xf>
    <xf numFmtId="2" fontId="5" fillId="2" borderId="666" xfId="2" applyNumberFormat="1" applyFont="1" applyBorder="1" applyAlignment="1" applyProtection="1">
      <alignment horizontal="center" vertical="center"/>
      <protection locked="0"/>
    </xf>
    <xf numFmtId="2" fontId="1" fillId="2" borderId="663" xfId="2" applyNumberFormat="1" applyFont="1" applyBorder="1" applyAlignment="1" applyProtection="1">
      <alignment horizontal="center" vertical="center"/>
      <protection locked="0"/>
    </xf>
    <xf numFmtId="2" fontId="5" fillId="2" borderId="667" xfId="2" applyNumberFormat="1" applyFont="1" applyBorder="1" applyAlignment="1" applyProtection="1">
      <alignment horizontal="center" vertical="center"/>
      <protection locked="0"/>
    </xf>
    <xf numFmtId="2" fontId="5" fillId="2" borderId="668" xfId="2" applyNumberFormat="1" applyFont="1" applyBorder="1" applyAlignment="1" applyProtection="1">
      <alignment horizontal="center" vertical="center"/>
      <protection locked="0"/>
    </xf>
    <xf numFmtId="1" fontId="5" fillId="2" borderId="669" xfId="2" applyNumberFormat="1" applyFont="1" applyBorder="1" applyAlignment="1" applyProtection="1">
      <alignment horizontal="center" vertical="center"/>
      <protection locked="0"/>
    </xf>
    <xf numFmtId="2" fontId="5" fillId="2" borderId="670" xfId="2" applyNumberFormat="1" applyFont="1" applyBorder="1" applyAlignment="1" applyProtection="1">
      <alignment horizontal="center" vertical="center"/>
      <protection locked="0"/>
    </xf>
    <xf numFmtId="2" fontId="5" fillId="3" borderId="671" xfId="0" applyNumberFormat="1" applyFont="1" applyFill="1" applyBorder="1" applyAlignment="1">
      <alignment horizontal="center" vertical="center"/>
    </xf>
    <xf numFmtId="2" fontId="5" fillId="2" borderId="672" xfId="2" applyNumberFormat="1" applyFont="1" applyBorder="1" applyAlignment="1" applyProtection="1">
      <alignment horizontal="center" vertical="center"/>
      <protection locked="0"/>
    </xf>
    <xf numFmtId="2" fontId="5" fillId="2" borderId="673" xfId="2" applyNumberFormat="1" applyFont="1" applyBorder="1" applyAlignment="1" applyProtection="1">
      <alignment horizontal="center" vertical="center"/>
      <protection locked="0"/>
    </xf>
    <xf numFmtId="2" fontId="5" fillId="2" borderId="674" xfId="2" applyNumberFormat="1" applyFont="1" applyBorder="1" applyAlignment="1" applyProtection="1">
      <alignment horizontal="center" vertical="center"/>
      <protection locked="0"/>
    </xf>
    <xf numFmtId="2" fontId="1" fillId="2" borderId="670" xfId="2" applyNumberFormat="1" applyFont="1" applyBorder="1" applyAlignment="1" applyProtection="1">
      <alignment horizontal="center" vertical="center"/>
      <protection locked="0"/>
    </xf>
    <xf numFmtId="1" fontId="6" fillId="0" borderId="675" xfId="1" applyNumberFormat="1" applyFont="1" applyBorder="1" applyAlignment="1">
      <alignment horizontal="center"/>
    </xf>
    <xf numFmtId="1" fontId="5" fillId="0" borderId="676" xfId="1" applyNumberFormat="1" applyFont="1" applyBorder="1" applyProtection="1">
      <protection hidden="1"/>
    </xf>
    <xf numFmtId="1" fontId="5" fillId="0" borderId="677" xfId="1" applyNumberFormat="1" applyFont="1" applyBorder="1"/>
    <xf numFmtId="1" fontId="5" fillId="0" borderId="678" xfId="1" applyNumberFormat="1" applyFont="1" applyBorder="1"/>
    <xf numFmtId="1" fontId="5" fillId="7" borderId="679" xfId="1" applyNumberFormat="1" applyFont="1" applyFill="1" applyBorder="1" applyProtection="1">
      <protection locked="0"/>
    </xf>
    <xf numFmtId="1" fontId="5" fillId="7" borderId="680" xfId="1" applyNumberFormat="1" applyFont="1" applyFill="1" applyBorder="1" applyProtection="1">
      <protection locked="0"/>
    </xf>
    <xf numFmtId="1" fontId="5" fillId="7" borderId="681" xfId="1" applyNumberFormat="1" applyFont="1" applyFill="1" applyBorder="1" applyProtection="1">
      <protection locked="0"/>
    </xf>
    <xf numFmtId="1" fontId="5" fillId="0" borderId="682" xfId="1" applyNumberFormat="1" applyFont="1" applyBorder="1"/>
    <xf numFmtId="1" fontId="5" fillId="7" borderId="671" xfId="1" applyNumberFormat="1" applyFont="1" applyFill="1" applyBorder="1" applyProtection="1">
      <protection locked="0"/>
    </xf>
    <xf numFmtId="1" fontId="5" fillId="7" borderId="683" xfId="1" applyNumberFormat="1" applyFont="1" applyFill="1" applyBorder="1" applyProtection="1">
      <protection locked="0"/>
    </xf>
    <xf numFmtId="1" fontId="5" fillId="7" borderId="684" xfId="1" applyNumberFormat="1" applyFont="1" applyFill="1" applyBorder="1" applyProtection="1">
      <protection locked="0"/>
    </xf>
    <xf numFmtId="1" fontId="5" fillId="0" borderId="651" xfId="1" applyNumberFormat="1" applyFont="1" applyBorder="1"/>
    <xf numFmtId="1" fontId="5" fillId="0" borderId="650" xfId="1" applyNumberFormat="1" applyFont="1" applyBorder="1"/>
    <xf numFmtId="1" fontId="5" fillId="7" borderId="678" xfId="1" applyNumberFormat="1" applyFont="1" applyFill="1" applyBorder="1" applyAlignment="1" applyProtection="1">
      <alignment horizontal="center"/>
      <protection locked="0"/>
    </xf>
    <xf numFmtId="1" fontId="5" fillId="0" borderId="687" xfId="1" applyNumberFormat="1" applyFont="1" applyBorder="1"/>
    <xf numFmtId="1" fontId="5" fillId="7" borderId="685" xfId="1" applyNumberFormat="1" applyFont="1" applyFill="1" applyBorder="1" applyAlignment="1" applyProtection="1">
      <alignment horizontal="center"/>
      <protection locked="0"/>
    </xf>
    <xf numFmtId="1" fontId="5" fillId="7" borderId="688" xfId="1" applyNumberFormat="1" applyFont="1" applyFill="1" applyBorder="1" applyAlignment="1" applyProtection="1">
      <alignment horizontal="center"/>
      <protection locked="0"/>
    </xf>
    <xf numFmtId="1" fontId="5" fillId="7" borderId="689" xfId="1" applyNumberFormat="1" applyFont="1" applyFill="1" applyBorder="1" applyAlignment="1" applyProtection="1">
      <alignment horizontal="center"/>
      <protection locked="0"/>
    </xf>
    <xf numFmtId="1" fontId="6" fillId="0" borderId="651" xfId="1" applyNumberFormat="1" applyFont="1" applyBorder="1" applyProtection="1">
      <protection hidden="1"/>
    </xf>
    <xf numFmtId="1" fontId="2" fillId="3" borderId="651" xfId="0" applyNumberFormat="1" applyFont="1" applyFill="1" applyBorder="1"/>
    <xf numFmtId="1" fontId="5" fillId="0" borderId="690" xfId="1" applyNumberFormat="1" applyFont="1" applyBorder="1"/>
    <xf numFmtId="1" fontId="5" fillId="0" borderId="691" xfId="1" applyNumberFormat="1" applyFont="1" applyBorder="1" applyAlignment="1">
      <alignment horizontal="right"/>
    </xf>
    <xf numFmtId="1" fontId="5" fillId="7" borderId="691" xfId="1" applyNumberFormat="1" applyFont="1" applyFill="1" applyBorder="1" applyProtection="1">
      <protection locked="0"/>
    </xf>
    <xf numFmtId="1" fontId="5" fillId="0" borderId="328" xfId="0" applyNumberFormat="1" applyFont="1" applyBorder="1" applyAlignment="1">
      <alignment horizontal="center" vertical="center" wrapText="1"/>
    </xf>
    <xf numFmtId="1" fontId="5" fillId="0" borderId="692" xfId="0" applyNumberFormat="1" applyFont="1" applyBorder="1" applyAlignment="1">
      <alignment horizontal="center" vertical="center" wrapText="1"/>
    </xf>
    <xf numFmtId="1" fontId="5" fillId="0" borderId="693" xfId="0" applyNumberFormat="1" applyFont="1" applyBorder="1" applyAlignment="1">
      <alignment horizontal="center" vertical="center" wrapText="1"/>
    </xf>
    <xf numFmtId="0" fontId="5" fillId="0" borderId="678" xfId="0" applyFont="1" applyBorder="1" applyAlignment="1">
      <alignment vertical="center" wrapText="1"/>
    </xf>
    <xf numFmtId="1" fontId="5" fillId="0" borderId="678" xfId="0" applyNumberFormat="1" applyFont="1" applyBorder="1" applyAlignment="1">
      <alignment horizontal="right" vertical="center"/>
    </xf>
    <xf numFmtId="1" fontId="5" fillId="7" borderId="679" xfId="0" applyNumberFormat="1" applyFont="1" applyFill="1" applyBorder="1" applyProtection="1">
      <protection locked="0"/>
    </xf>
    <xf numFmtId="1" fontId="5" fillId="7" borderId="681" xfId="0" applyNumberFormat="1" applyFont="1" applyFill="1" applyBorder="1" applyProtection="1">
      <protection locked="0"/>
    </xf>
    <xf numFmtId="1" fontId="5" fillId="7" borderId="497" xfId="0" applyNumberFormat="1" applyFont="1" applyFill="1" applyBorder="1" applyProtection="1">
      <protection locked="0"/>
    </xf>
    <xf numFmtId="1" fontId="5" fillId="7" borderId="659" xfId="0" applyNumberFormat="1" applyFont="1" applyFill="1" applyBorder="1" applyProtection="1">
      <protection locked="0"/>
    </xf>
    <xf numFmtId="1" fontId="5" fillId="7" borderId="694" xfId="0" applyNumberFormat="1" applyFont="1" applyFill="1" applyBorder="1" applyProtection="1">
      <protection locked="0"/>
    </xf>
    <xf numFmtId="1" fontId="5" fillId="0" borderId="695" xfId="1" applyNumberFormat="1" applyFont="1" applyBorder="1" applyProtection="1">
      <protection hidden="1"/>
    </xf>
    <xf numFmtId="1" fontId="5" fillId="0" borderId="696" xfId="1" applyNumberFormat="1" applyFont="1" applyBorder="1" applyProtection="1">
      <protection hidden="1"/>
    </xf>
    <xf numFmtId="1" fontId="5" fillId="0" borderId="679" xfId="0" applyNumberFormat="1" applyFont="1" applyBorder="1"/>
    <xf numFmtId="1" fontId="5" fillId="7" borderId="678" xfId="0" applyNumberFormat="1" applyFont="1" applyFill="1" applyBorder="1" applyProtection="1">
      <protection locked="0"/>
    </xf>
    <xf numFmtId="1" fontId="5" fillId="7" borderId="680" xfId="0" applyNumberFormat="1" applyFont="1" applyFill="1" applyBorder="1" applyProtection="1">
      <protection locked="0"/>
    </xf>
    <xf numFmtId="1" fontId="5" fillId="7" borderId="686" xfId="0" applyNumberFormat="1" applyFont="1" applyFill="1" applyBorder="1" applyProtection="1">
      <protection locked="0"/>
    </xf>
    <xf numFmtId="1" fontId="5" fillId="0" borderId="455" xfId="0" applyNumberFormat="1" applyFont="1" applyBorder="1"/>
    <xf numFmtId="1" fontId="5" fillId="0" borderId="397" xfId="0" applyNumberFormat="1" applyFont="1" applyBorder="1"/>
    <xf numFmtId="1" fontId="5" fillId="0" borderId="250" xfId="0" applyNumberFormat="1" applyFont="1" applyBorder="1"/>
    <xf numFmtId="1" fontId="5" fillId="0" borderId="671" xfId="0" applyNumberFormat="1" applyFont="1" applyBorder="1"/>
    <xf numFmtId="1" fontId="5" fillId="0" borderId="683" xfId="0" applyNumberFormat="1" applyFont="1" applyBorder="1"/>
    <xf numFmtId="1" fontId="5" fillId="0" borderId="697" xfId="1" applyNumberFormat="1" applyFont="1" applyBorder="1" applyProtection="1">
      <protection hidden="1"/>
    </xf>
    <xf numFmtId="1" fontId="5" fillId="0" borderId="692" xfId="1" applyNumberFormat="1" applyFont="1" applyBorder="1" applyAlignment="1">
      <alignment horizontal="center" vertical="center"/>
    </xf>
    <xf numFmtId="1" fontId="5" fillId="0" borderId="699" xfId="3" applyNumberFormat="1" applyFont="1" applyBorder="1" applyAlignment="1">
      <alignment horizontal="center" vertical="center" wrapText="1"/>
    </xf>
    <xf numFmtId="1" fontId="5" fillId="0" borderId="699" xfId="3" applyNumberFormat="1" applyFont="1" applyBorder="1" applyAlignment="1">
      <alignment horizontal="center" vertical="center"/>
    </xf>
    <xf numFmtId="1" fontId="5" fillId="4" borderId="700" xfId="1" applyNumberFormat="1" applyFont="1" applyFill="1" applyBorder="1" applyProtection="1">
      <protection hidden="1"/>
    </xf>
    <xf numFmtId="1" fontId="5" fillId="7" borderId="692" xfId="1" applyNumberFormat="1" applyFont="1" applyFill="1" applyBorder="1" applyAlignment="1" applyProtection="1">
      <alignment horizontal="right"/>
      <protection locked="0"/>
    </xf>
    <xf numFmtId="1" fontId="5" fillId="7" borderId="699" xfId="1" applyNumberFormat="1" applyFont="1" applyFill="1" applyBorder="1" applyAlignment="1" applyProtection="1">
      <alignment horizontal="right"/>
      <protection locked="0"/>
    </xf>
    <xf numFmtId="1" fontId="5" fillId="0" borderId="677" xfId="1" applyNumberFormat="1" applyFont="1" applyBorder="1" applyAlignment="1">
      <alignment wrapText="1"/>
    </xf>
    <xf numFmtId="1" fontId="5" fillId="0" borderId="678" xfId="1" applyNumberFormat="1" applyFont="1" applyBorder="1" applyAlignment="1">
      <alignment horizontal="right"/>
    </xf>
    <xf numFmtId="1" fontId="5" fillId="7" borderId="679" xfId="1" applyNumberFormat="1" applyFont="1" applyFill="1" applyBorder="1" applyAlignment="1" applyProtection="1">
      <alignment horizontal="right"/>
      <protection locked="0"/>
    </xf>
    <xf numFmtId="1" fontId="5" fillId="7" borderId="680" xfId="1" applyNumberFormat="1" applyFont="1" applyFill="1" applyBorder="1" applyAlignment="1" applyProtection="1">
      <alignment horizontal="right"/>
      <protection locked="0"/>
    </xf>
    <xf numFmtId="1" fontId="5" fillId="7" borderId="686" xfId="1" applyNumberFormat="1" applyFont="1" applyFill="1" applyBorder="1" applyAlignment="1" applyProtection="1">
      <alignment horizontal="right"/>
      <protection locked="0"/>
    </xf>
    <xf numFmtId="1" fontId="5" fillId="7" borderId="701" xfId="1" applyNumberFormat="1" applyFont="1" applyFill="1" applyBorder="1" applyAlignment="1" applyProtection="1">
      <alignment horizontal="right"/>
      <protection locked="0"/>
    </xf>
    <xf numFmtId="1" fontId="6" fillId="0" borderId="702" xfId="1" applyNumberFormat="1" applyFont="1" applyBorder="1" applyProtection="1">
      <protection hidden="1"/>
    </xf>
    <xf numFmtId="1" fontId="5" fillId="0" borderId="702" xfId="1" applyNumberFormat="1" applyFont="1" applyBorder="1" applyProtection="1">
      <protection hidden="1"/>
    </xf>
    <xf numFmtId="1" fontId="5" fillId="0" borderId="703" xfId="1" applyNumberFormat="1" applyFont="1" applyBorder="1"/>
    <xf numFmtId="1" fontId="5" fillId="0" borderId="700" xfId="1" applyNumberFormat="1" applyFont="1" applyBorder="1"/>
    <xf numFmtId="1" fontId="2" fillId="0" borderId="700" xfId="0" applyNumberFormat="1" applyFont="1" applyBorder="1"/>
    <xf numFmtId="1" fontId="5" fillId="0" borderId="692" xfId="1" applyNumberFormat="1" applyFont="1" applyBorder="1" applyAlignment="1">
      <alignment horizontal="center" vertical="center" wrapText="1"/>
    </xf>
    <xf numFmtId="1" fontId="5" fillId="0" borderId="678" xfId="1" applyNumberFormat="1" applyFont="1" applyBorder="1" applyAlignment="1">
      <alignment wrapText="1"/>
    </xf>
    <xf numFmtId="1" fontId="5" fillId="7" borderId="704" xfId="1" applyNumberFormat="1" applyFont="1" applyFill="1" applyBorder="1" applyAlignment="1" applyProtection="1">
      <alignment horizontal="right"/>
      <protection locked="0"/>
    </xf>
    <xf numFmtId="1" fontId="5" fillId="7" borderId="705" xfId="1" applyNumberFormat="1" applyFont="1" applyFill="1" applyBorder="1" applyAlignment="1" applyProtection="1">
      <alignment horizontal="right"/>
      <protection locked="0"/>
    </xf>
    <xf numFmtId="1" fontId="5" fillId="7" borderId="704" xfId="1" applyNumberFormat="1" applyFont="1" applyFill="1" applyBorder="1" applyProtection="1">
      <protection locked="0"/>
    </xf>
    <xf numFmtId="1" fontId="5" fillId="7" borderId="705" xfId="1" applyNumberFormat="1" applyFont="1" applyFill="1" applyBorder="1" applyProtection="1">
      <protection locked="0"/>
    </xf>
    <xf numFmtId="1" fontId="5" fillId="7" borderId="701" xfId="1" applyNumberFormat="1" applyFont="1" applyFill="1" applyBorder="1" applyProtection="1">
      <protection locked="0"/>
    </xf>
    <xf numFmtId="1" fontId="1" fillId="0" borderId="692" xfId="1" applyNumberFormat="1" applyFont="1" applyBorder="1" applyAlignment="1">
      <alignment horizontal="right"/>
    </xf>
    <xf numFmtId="1" fontId="1" fillId="0" borderId="692" xfId="1" applyNumberFormat="1" applyFont="1" applyBorder="1"/>
    <xf numFmtId="1" fontId="5" fillId="0" borderId="706" xfId="1" applyNumberFormat="1" applyFont="1" applyBorder="1" applyAlignment="1">
      <alignment horizontal="center" vertical="center" wrapText="1"/>
    </xf>
    <xf numFmtId="1" fontId="5" fillId="7" borderId="707" xfId="1" applyNumberFormat="1" applyFont="1" applyFill="1" applyBorder="1" applyProtection="1">
      <protection locked="0"/>
    </xf>
    <xf numFmtId="1" fontId="5" fillId="7" borderId="708" xfId="1" applyNumberFormat="1" applyFont="1" applyFill="1" applyBorder="1" applyProtection="1">
      <protection locked="0"/>
    </xf>
    <xf numFmtId="1" fontId="5" fillId="7" borderId="709" xfId="1" applyNumberFormat="1" applyFont="1" applyFill="1" applyBorder="1" applyProtection="1">
      <protection locked="0"/>
    </xf>
    <xf numFmtId="1" fontId="5" fillId="0" borderId="451" xfId="1" applyNumberFormat="1" applyFont="1" applyBorder="1" applyAlignment="1">
      <alignment wrapText="1"/>
    </xf>
    <xf numFmtId="1" fontId="5" fillId="0" borderId="451" xfId="1" applyNumberFormat="1" applyFont="1" applyBorder="1"/>
    <xf numFmtId="1" fontId="5" fillId="7" borderId="710" xfId="1" applyNumberFormat="1" applyFont="1" applyFill="1" applyBorder="1" applyProtection="1">
      <protection locked="0"/>
    </xf>
    <xf numFmtId="1" fontId="5" fillId="4" borderId="700" xfId="1" applyNumberFormat="1" applyFont="1" applyFill="1" applyBorder="1"/>
    <xf numFmtId="1" fontId="5" fillId="7" borderId="94" xfId="1" applyNumberFormat="1" applyFont="1" applyFill="1" applyBorder="1" applyProtection="1">
      <protection locked="0"/>
    </xf>
    <xf numFmtId="1" fontId="1" fillId="0" borderId="706" xfId="1" applyNumberFormat="1" applyFont="1" applyBorder="1"/>
    <xf numFmtId="1" fontId="5" fillId="0" borderId="46" xfId="1" applyNumberFormat="1" applyFont="1" applyBorder="1" applyAlignment="1">
      <alignment horizontal="center" vertical="center" wrapText="1"/>
    </xf>
    <xf numFmtId="1" fontId="5" fillId="0" borderId="48" xfId="1" applyNumberFormat="1" applyFont="1" applyBorder="1" applyAlignment="1">
      <alignment horizontal="center" vertical="center" wrapText="1"/>
    </xf>
    <xf numFmtId="1" fontId="5" fillId="0" borderId="6" xfId="1" applyNumberFormat="1" applyFont="1" applyBorder="1" applyAlignment="1">
      <alignment horizontal="center" vertical="center" wrapText="1"/>
    </xf>
    <xf numFmtId="1" fontId="6" fillId="0" borderId="8" xfId="1" applyNumberFormat="1" applyFont="1" applyBorder="1" applyAlignment="1">
      <alignment horizontal="left" wrapText="1"/>
    </xf>
    <xf numFmtId="1" fontId="5" fillId="0" borderId="37" xfId="1" applyNumberFormat="1" applyFont="1" applyBorder="1" applyAlignment="1">
      <alignment horizontal="center" vertical="center" wrapText="1"/>
    </xf>
    <xf numFmtId="1" fontId="5" fillId="0" borderId="62" xfId="1" applyNumberFormat="1" applyFont="1" applyBorder="1" applyAlignment="1">
      <alignment horizontal="center" vertical="center" wrapText="1"/>
    </xf>
    <xf numFmtId="1" fontId="6" fillId="0" borderId="80" xfId="0" applyNumberFormat="1" applyFont="1" applyBorder="1"/>
    <xf numFmtId="1" fontId="6" fillId="0" borderId="12" xfId="0" applyNumberFormat="1" applyFont="1" applyBorder="1"/>
    <xf numFmtId="1" fontId="6" fillId="0" borderId="81" xfId="0" applyNumberFormat="1" applyFont="1" applyBorder="1"/>
    <xf numFmtId="1" fontId="5" fillId="0" borderId="46" xfId="1" applyNumberFormat="1" applyFont="1" applyBorder="1" applyAlignment="1">
      <alignment horizontal="center" wrapText="1"/>
    </xf>
    <xf numFmtId="1" fontId="5" fillId="0" borderId="6" xfId="1" applyNumberFormat="1" applyFont="1" applyBorder="1" applyAlignment="1">
      <alignment horizontal="center" wrapText="1"/>
    </xf>
    <xf numFmtId="1" fontId="5" fillId="0" borderId="9" xfId="1" applyNumberFormat="1" applyFont="1" applyBorder="1" applyAlignment="1">
      <alignment horizontal="center" vertical="center" wrapText="1"/>
    </xf>
    <xf numFmtId="1" fontId="5" fillId="0" borderId="21" xfId="1" applyNumberFormat="1" applyFont="1" applyBorder="1" applyAlignment="1">
      <alignment horizontal="center" vertical="center" wrapText="1"/>
    </xf>
    <xf numFmtId="1" fontId="5" fillId="0" borderId="13" xfId="1" applyNumberFormat="1" applyFont="1" applyBorder="1" applyAlignment="1">
      <alignment horizontal="center" vertical="center" wrapText="1"/>
    </xf>
    <xf numFmtId="1" fontId="5" fillId="0" borderId="7" xfId="1" applyNumberFormat="1" applyFont="1" applyBorder="1" applyAlignment="1">
      <alignment horizontal="center" vertical="center" wrapText="1"/>
    </xf>
    <xf numFmtId="1" fontId="5" fillId="0" borderId="11" xfId="1" applyNumberFormat="1" applyFont="1" applyBorder="1" applyAlignment="1">
      <alignment horizontal="center" vertical="center" wrapText="1"/>
    </xf>
    <xf numFmtId="1" fontId="5" fillId="0" borderId="57" xfId="1" applyNumberFormat="1" applyFont="1" applyBorder="1" applyAlignment="1">
      <alignment horizontal="left"/>
    </xf>
    <xf numFmtId="1" fontId="5" fillId="0" borderId="58" xfId="1" applyNumberFormat="1" applyFont="1" applyBorder="1" applyAlignment="1">
      <alignment horizontal="left"/>
    </xf>
    <xf numFmtId="1" fontId="5" fillId="3" borderId="7" xfId="0" applyNumberFormat="1" applyFont="1" applyFill="1" applyBorder="1" applyAlignment="1">
      <alignment horizontal="center" vertical="center" wrapText="1"/>
    </xf>
    <xf numFmtId="1" fontId="5" fillId="3" borderId="8" xfId="0" applyNumberFormat="1" applyFont="1" applyFill="1" applyBorder="1" applyAlignment="1">
      <alignment horizontal="center" vertical="center" wrapText="1"/>
    </xf>
    <xf numFmtId="1" fontId="5" fillId="3" borderId="9" xfId="0" applyNumberFormat="1" applyFont="1" applyFill="1" applyBorder="1" applyAlignment="1">
      <alignment horizontal="center" vertical="center" wrapText="1"/>
    </xf>
    <xf numFmtId="1" fontId="5" fillId="3" borderId="11" xfId="0" applyNumberFormat="1" applyFont="1" applyFill="1" applyBorder="1" applyAlignment="1">
      <alignment horizontal="center" vertical="center" wrapText="1"/>
    </xf>
    <xf numFmtId="1" fontId="5" fillId="3" borderId="12" xfId="0" applyNumberFormat="1" applyFont="1" applyFill="1" applyBorder="1" applyAlignment="1">
      <alignment horizontal="center" vertical="center" wrapText="1"/>
    </xf>
    <xf numFmtId="1" fontId="5" fillId="3" borderId="13" xfId="0" applyNumberFormat="1" applyFont="1" applyFill="1" applyBorder="1" applyAlignment="1">
      <alignment horizontal="center" vertical="center" wrapText="1"/>
    </xf>
    <xf numFmtId="1" fontId="5" fillId="0" borderId="41" xfId="1" applyNumberFormat="1" applyFont="1" applyBorder="1" applyAlignment="1">
      <alignment horizontal="left"/>
    </xf>
    <xf numFmtId="1" fontId="5" fillId="0" borderId="50" xfId="1" applyNumberFormat="1" applyFont="1" applyBorder="1" applyAlignment="1">
      <alignment horizontal="left"/>
    </xf>
    <xf numFmtId="1" fontId="5" fillId="0" borderId="43" xfId="1" applyNumberFormat="1" applyFont="1" applyBorder="1" applyAlignment="1">
      <alignment horizontal="left"/>
    </xf>
    <xf numFmtId="1" fontId="5" fillId="0" borderId="52" xfId="1" applyNumberFormat="1" applyFont="1" applyBorder="1" applyAlignment="1">
      <alignment horizontal="left"/>
    </xf>
    <xf numFmtId="1" fontId="5" fillId="0" borderId="53" xfId="1" applyNumberFormat="1" applyFont="1" applyBorder="1" applyAlignment="1">
      <alignment horizontal="left"/>
    </xf>
    <xf numFmtId="1" fontId="5" fillId="0" borderId="54" xfId="1" applyNumberFormat="1" applyFont="1" applyBorder="1" applyAlignment="1">
      <alignment horizontal="left"/>
    </xf>
    <xf numFmtId="1" fontId="5" fillId="0" borderId="27" xfId="1" applyNumberFormat="1" applyFont="1" applyBorder="1" applyAlignment="1">
      <alignment horizontal="left" vertical="center"/>
    </xf>
    <xf numFmtId="1" fontId="5" fillId="0" borderId="49" xfId="1" applyNumberFormat="1" applyFont="1" applyBorder="1" applyAlignment="1">
      <alignment horizontal="left" vertical="center"/>
    </xf>
    <xf numFmtId="1" fontId="5" fillId="0" borderId="8" xfId="1" applyNumberFormat="1" applyFont="1" applyBorder="1" applyAlignment="1">
      <alignment horizontal="center" vertical="center" wrapText="1"/>
    </xf>
    <xf numFmtId="1" fontId="5" fillId="0" borderId="12" xfId="1" applyNumberFormat="1" applyFont="1" applyBorder="1" applyAlignment="1">
      <alignment horizontal="center" vertical="center" wrapText="1"/>
    </xf>
    <xf numFmtId="1" fontId="5" fillId="0" borderId="49" xfId="1" applyNumberFormat="1" applyFont="1" applyBorder="1" applyAlignment="1">
      <alignment horizontal="center" vertical="center" wrapText="1"/>
    </xf>
    <xf numFmtId="1" fontId="5" fillId="0" borderId="47" xfId="1" applyNumberFormat="1" applyFont="1" applyBorder="1" applyAlignment="1">
      <alignment horizontal="center" vertical="center" wrapText="1"/>
    </xf>
    <xf numFmtId="1" fontId="5" fillId="0" borderId="48" xfId="1" applyNumberFormat="1" applyFont="1" applyBorder="1" applyAlignment="1">
      <alignment horizontal="center" vertical="center"/>
    </xf>
    <xf numFmtId="1" fontId="5" fillId="0" borderId="6" xfId="1" applyNumberFormat="1" applyFont="1" applyBorder="1" applyAlignment="1">
      <alignment horizontal="center" vertical="center"/>
    </xf>
    <xf numFmtId="1" fontId="5" fillId="3" borderId="2" xfId="0" applyNumberFormat="1" applyFont="1" applyFill="1" applyBorder="1" applyAlignment="1">
      <alignment horizontal="center" vertical="center"/>
    </xf>
    <xf numFmtId="1" fontId="5" fillId="3" borderId="3" xfId="0" applyNumberFormat="1" applyFont="1" applyFill="1" applyBorder="1" applyAlignment="1">
      <alignment horizontal="center" vertical="center" wrapText="1"/>
    </xf>
    <xf numFmtId="1" fontId="5" fillId="3" borderId="4" xfId="0" applyNumberFormat="1" applyFont="1" applyFill="1" applyBorder="1" applyAlignment="1">
      <alignment horizontal="center" vertical="center" wrapText="1"/>
    </xf>
    <xf numFmtId="1" fontId="5" fillId="3" borderId="5" xfId="0" applyNumberFormat="1" applyFont="1" applyFill="1" applyBorder="1" applyAlignment="1">
      <alignment horizontal="center" vertical="center" wrapText="1"/>
    </xf>
    <xf numFmtId="1" fontId="5" fillId="3" borderId="10" xfId="0" applyNumberFormat="1" applyFont="1" applyFill="1" applyBorder="1" applyAlignment="1">
      <alignment horizontal="center" vertical="center" wrapText="1"/>
    </xf>
    <xf numFmtId="1" fontId="5" fillId="3" borderId="14" xfId="0" applyNumberFormat="1" applyFont="1" applyFill="1" applyBorder="1" applyAlignment="1">
      <alignment horizontal="center" vertical="center" wrapText="1"/>
    </xf>
    <xf numFmtId="1" fontId="5" fillId="3" borderId="6" xfId="0" applyNumberFormat="1" applyFont="1" applyFill="1" applyBorder="1" applyAlignment="1">
      <alignment horizontal="center" vertical="center" wrapText="1"/>
    </xf>
    <xf numFmtId="1" fontId="5" fillId="0" borderId="219" xfId="1" applyNumberFormat="1" applyFont="1" applyBorder="1" applyAlignment="1">
      <alignment horizontal="center" vertical="center" wrapText="1"/>
    </xf>
    <xf numFmtId="1" fontId="5" fillId="0" borderId="107" xfId="1" applyNumberFormat="1" applyFont="1" applyBorder="1" applyAlignment="1">
      <alignment horizontal="center" vertical="center" wrapText="1"/>
    </xf>
    <xf numFmtId="1" fontId="5" fillId="0" borderId="220" xfId="1" applyNumberFormat="1" applyFont="1" applyBorder="1" applyAlignment="1">
      <alignment horizontal="center" vertical="center" wrapText="1"/>
    </xf>
    <xf numFmtId="1" fontId="5" fillId="0" borderId="104" xfId="1" applyNumberFormat="1" applyFont="1" applyBorder="1" applyAlignment="1">
      <alignment horizontal="center" vertical="center" wrapText="1"/>
    </xf>
    <xf numFmtId="1" fontId="5" fillId="0" borderId="99" xfId="1" applyNumberFormat="1" applyFont="1" applyBorder="1" applyAlignment="1">
      <alignment horizontal="center" vertical="center" wrapText="1"/>
    </xf>
    <xf numFmtId="1" fontId="6" fillId="0" borderId="292" xfId="0" applyNumberFormat="1" applyFont="1" applyBorder="1"/>
    <xf numFmtId="1" fontId="6" fillId="0" borderId="254" xfId="0" applyNumberFormat="1" applyFont="1" applyBorder="1"/>
    <xf numFmtId="1" fontId="5" fillId="0" borderId="219" xfId="1" applyNumberFormat="1" applyFont="1" applyBorder="1" applyAlignment="1">
      <alignment horizontal="center" wrapText="1"/>
    </xf>
    <xf numFmtId="1" fontId="5" fillId="0" borderId="220" xfId="1" applyNumberFormat="1" applyFont="1" applyBorder="1" applyAlignment="1">
      <alignment horizontal="center" wrapText="1"/>
    </xf>
    <xf numFmtId="1" fontId="5" fillId="0" borderId="235" xfId="1" applyNumberFormat="1" applyFont="1" applyBorder="1" applyAlignment="1">
      <alignment horizontal="center" vertical="center" wrapText="1"/>
    </xf>
    <xf numFmtId="1" fontId="5" fillId="0" borderId="236" xfId="1" applyNumberFormat="1" applyFont="1" applyBorder="1" applyAlignment="1">
      <alignment horizontal="center" vertical="center" wrapText="1"/>
    </xf>
    <xf numFmtId="1" fontId="5" fillId="0" borderId="236" xfId="1" applyNumberFormat="1" applyFont="1" applyBorder="1" applyAlignment="1">
      <alignment horizontal="left"/>
    </xf>
    <xf numFmtId="1" fontId="5" fillId="0" borderId="235" xfId="1" applyNumberFormat="1" applyFont="1" applyBorder="1" applyAlignment="1">
      <alignment horizontal="left"/>
    </xf>
    <xf numFmtId="1" fontId="5" fillId="3" borderId="236" xfId="0" applyNumberFormat="1" applyFont="1" applyFill="1" applyBorder="1" applyAlignment="1">
      <alignment horizontal="center" vertical="center" wrapText="1"/>
    </xf>
    <xf numFmtId="1" fontId="5" fillId="3" borderId="235" xfId="0" applyNumberFormat="1" applyFont="1" applyFill="1" applyBorder="1" applyAlignment="1">
      <alignment horizontal="center" vertical="center" wrapText="1"/>
    </xf>
    <xf numFmtId="1" fontId="5" fillId="0" borderId="123" xfId="1" applyNumberFormat="1" applyFont="1" applyBorder="1" applyAlignment="1">
      <alignment horizontal="left"/>
    </xf>
    <xf numFmtId="1" fontId="5" fillId="0" borderId="127" xfId="1" applyNumberFormat="1" applyFont="1" applyBorder="1" applyAlignment="1">
      <alignment horizontal="left"/>
    </xf>
    <xf numFmtId="1" fontId="5" fillId="0" borderId="284" xfId="1" applyNumberFormat="1" applyFont="1" applyBorder="1" applyAlignment="1">
      <alignment horizontal="left"/>
    </xf>
    <xf numFmtId="1" fontId="5" fillId="0" borderId="247" xfId="1" applyNumberFormat="1" applyFont="1" applyBorder="1" applyAlignment="1">
      <alignment horizontal="left"/>
    </xf>
    <xf numFmtId="1" fontId="5" fillId="0" borderId="99" xfId="1" applyNumberFormat="1" applyFont="1" applyBorder="1" applyAlignment="1">
      <alignment horizontal="left" vertical="center"/>
    </xf>
    <xf numFmtId="1" fontId="5" fillId="0" borderId="225" xfId="1" applyNumberFormat="1" applyFont="1" applyBorder="1" applyAlignment="1">
      <alignment horizontal="center" vertical="center" wrapText="1"/>
    </xf>
    <xf numFmtId="1" fontId="5" fillId="0" borderId="107" xfId="1" applyNumberFormat="1" applyFont="1" applyBorder="1" applyAlignment="1">
      <alignment horizontal="center" vertical="center"/>
    </xf>
    <xf numFmtId="1" fontId="5" fillId="0" borderId="220" xfId="1" applyNumberFormat="1" applyFont="1" applyBorder="1" applyAlignment="1">
      <alignment horizontal="center" vertical="center"/>
    </xf>
    <xf numFmtId="1" fontId="5" fillId="3" borderId="221" xfId="0" applyNumberFormat="1" applyFont="1" applyFill="1" applyBorder="1" applyAlignment="1">
      <alignment horizontal="center" vertical="center"/>
    </xf>
    <xf numFmtId="1" fontId="5" fillId="3" borderId="132" xfId="0" applyNumberFormat="1" applyFont="1" applyFill="1" applyBorder="1" applyAlignment="1">
      <alignment horizontal="center" vertical="center" wrapText="1"/>
    </xf>
    <xf numFmtId="1" fontId="5" fillId="3" borderId="226" xfId="0" applyNumberFormat="1" applyFont="1" applyFill="1" applyBorder="1" applyAlignment="1">
      <alignment horizontal="center" vertical="center" wrapText="1"/>
    </xf>
    <xf numFmtId="1" fontId="5" fillId="3" borderId="103" xfId="0" applyNumberFormat="1" applyFont="1" applyFill="1" applyBorder="1" applyAlignment="1">
      <alignment horizontal="center" vertical="center" wrapText="1"/>
    </xf>
    <xf numFmtId="1" fontId="5" fillId="3" borderId="268" xfId="0" applyNumberFormat="1" applyFont="1" applyFill="1" applyBorder="1" applyAlignment="1">
      <alignment horizontal="center" vertical="center" wrapText="1"/>
    </xf>
    <xf numFmtId="1" fontId="5" fillId="3" borderId="220" xfId="0" applyNumberFormat="1" applyFont="1" applyFill="1" applyBorder="1" applyAlignment="1">
      <alignment horizontal="center" vertical="center" wrapText="1"/>
    </xf>
    <xf numFmtId="1" fontId="6" fillId="0" borderId="217" xfId="0" applyNumberFormat="1" applyFont="1" applyBorder="1"/>
    <xf numFmtId="1" fontId="5" fillId="3" borderId="100" xfId="0" applyNumberFormat="1" applyFont="1" applyFill="1" applyBorder="1" applyAlignment="1">
      <alignment horizontal="center" vertical="center" wrapText="1"/>
    </xf>
    <xf numFmtId="1" fontId="5" fillId="3" borderId="58" xfId="0" applyNumberFormat="1" applyFont="1" applyFill="1" applyBorder="1" applyAlignment="1">
      <alignment horizontal="center" vertical="center" wrapText="1"/>
    </xf>
    <xf numFmtId="1" fontId="5" fillId="0" borderId="206" xfId="1" applyNumberFormat="1" applyFont="1" applyBorder="1" applyAlignment="1">
      <alignment horizontal="left"/>
    </xf>
    <xf numFmtId="1" fontId="5" fillId="0" borderId="215" xfId="1" applyNumberFormat="1" applyFont="1" applyBorder="1" applyAlignment="1">
      <alignment horizontal="left"/>
    </xf>
    <xf numFmtId="1" fontId="5" fillId="0" borderId="211" xfId="1" applyNumberFormat="1" applyFont="1" applyBorder="1" applyAlignment="1">
      <alignment horizontal="left"/>
    </xf>
    <xf numFmtId="1" fontId="5" fillId="0" borderId="180" xfId="1" applyNumberFormat="1" applyFont="1" applyBorder="1" applyAlignment="1">
      <alignment horizontal="left"/>
    </xf>
    <xf numFmtId="1" fontId="5" fillId="3" borderId="222" xfId="0" applyNumberFormat="1" applyFont="1" applyFill="1" applyBorder="1" applyAlignment="1">
      <alignment horizontal="center" vertical="center" wrapText="1"/>
    </xf>
    <xf numFmtId="1" fontId="5" fillId="3" borderId="213" xfId="0" applyNumberFormat="1" applyFont="1" applyFill="1" applyBorder="1" applyAlignment="1">
      <alignment horizontal="center" vertical="center" wrapText="1"/>
    </xf>
    <xf numFmtId="1" fontId="5" fillId="0" borderId="336" xfId="1" applyNumberFormat="1" applyFont="1" applyBorder="1" applyAlignment="1">
      <alignment horizontal="center" vertical="center" wrapText="1"/>
    </xf>
    <xf numFmtId="1" fontId="5" fillId="0" borderId="324" xfId="1" applyNumberFormat="1" applyFont="1" applyBorder="1" applyAlignment="1">
      <alignment horizontal="center" vertical="center" wrapText="1"/>
    </xf>
    <xf numFmtId="1" fontId="5" fillId="0" borderId="336" xfId="1" applyNumberFormat="1" applyFont="1" applyBorder="1" applyAlignment="1">
      <alignment horizontal="center" wrapText="1"/>
    </xf>
    <xf numFmtId="1" fontId="5" fillId="0" borderId="324" xfId="1" applyNumberFormat="1" applyFont="1" applyBorder="1" applyAlignment="1">
      <alignment horizontal="center" wrapText="1"/>
    </xf>
    <xf numFmtId="1" fontId="5" fillId="0" borderId="312" xfId="1" applyNumberFormat="1" applyFont="1" applyBorder="1" applyAlignment="1">
      <alignment horizontal="left"/>
    </xf>
    <xf numFmtId="1" fontId="5" fillId="0" borderId="317" xfId="1" applyNumberFormat="1" applyFont="1" applyBorder="1" applyAlignment="1">
      <alignment horizontal="left"/>
    </xf>
    <xf numFmtId="1" fontId="5" fillId="0" borderId="115" xfId="1" applyNumberFormat="1" applyFont="1" applyBorder="1" applyAlignment="1">
      <alignment horizontal="center" vertical="center" wrapText="1"/>
    </xf>
    <xf numFmtId="1" fontId="5" fillId="0" borderId="146" xfId="1" applyNumberFormat="1" applyFont="1" applyBorder="1" applyAlignment="1">
      <alignment horizontal="center" vertical="center" wrapText="1"/>
    </xf>
    <xf numFmtId="1" fontId="5" fillId="0" borderId="117" xfId="1" applyNumberFormat="1" applyFont="1" applyBorder="1" applyAlignment="1">
      <alignment horizontal="center" vertical="center"/>
    </xf>
    <xf numFmtId="1" fontId="5" fillId="0" borderId="400" xfId="1" applyNumberFormat="1" applyFont="1" applyBorder="1" applyAlignment="1">
      <alignment horizontal="center" vertical="center" wrapText="1"/>
    </xf>
    <xf numFmtId="1" fontId="5" fillId="0" borderId="385" xfId="1" applyNumberFormat="1" applyFont="1" applyBorder="1" applyAlignment="1">
      <alignment horizontal="center" vertical="center" wrapText="1"/>
    </xf>
    <xf numFmtId="1" fontId="5" fillId="0" borderId="400" xfId="1" applyNumberFormat="1" applyFont="1" applyBorder="1" applyAlignment="1">
      <alignment horizontal="center" wrapText="1"/>
    </xf>
    <xf numFmtId="1" fontId="5" fillId="0" borderId="385" xfId="1" applyNumberFormat="1" applyFont="1" applyBorder="1" applyAlignment="1">
      <alignment horizontal="center" wrapText="1"/>
    </xf>
    <xf numFmtId="1" fontId="5" fillId="0" borderId="368" xfId="1" applyNumberFormat="1" applyFont="1" applyBorder="1" applyAlignment="1">
      <alignment horizontal="left"/>
    </xf>
    <xf numFmtId="1" fontId="5" fillId="0" borderId="375" xfId="1" applyNumberFormat="1" applyFont="1" applyBorder="1" applyAlignment="1">
      <alignment horizontal="left"/>
    </xf>
    <xf numFmtId="1" fontId="5" fillId="0" borderId="373" xfId="1" applyNumberFormat="1" applyFont="1" applyBorder="1" applyAlignment="1">
      <alignment horizontal="left"/>
    </xf>
    <xf numFmtId="1" fontId="5" fillId="0" borderId="380" xfId="1" applyNumberFormat="1" applyFont="1" applyBorder="1" applyAlignment="1">
      <alignment horizontal="left"/>
    </xf>
    <xf numFmtId="1" fontId="5" fillId="3" borderId="118" xfId="0" applyNumberFormat="1" applyFont="1" applyFill="1" applyBorder="1" applyAlignment="1">
      <alignment horizontal="center" vertical="center"/>
    </xf>
    <xf numFmtId="1" fontId="5" fillId="3" borderId="323" xfId="0" applyNumberFormat="1" applyFont="1" applyFill="1" applyBorder="1" applyAlignment="1">
      <alignment horizontal="center" vertical="center" wrapText="1"/>
    </xf>
    <xf numFmtId="1" fontId="5" fillId="3" borderId="147" xfId="0" applyNumberFormat="1" applyFont="1" applyFill="1" applyBorder="1" applyAlignment="1">
      <alignment horizontal="center" vertical="center" wrapText="1"/>
    </xf>
    <xf numFmtId="1" fontId="5" fillId="3" borderId="117" xfId="0" applyNumberFormat="1" applyFont="1" applyFill="1" applyBorder="1" applyAlignment="1">
      <alignment horizontal="center" vertical="center" wrapText="1"/>
    </xf>
    <xf numFmtId="1" fontId="5" fillId="0" borderId="117" xfId="1" applyNumberFormat="1" applyFont="1" applyBorder="1" applyAlignment="1">
      <alignment horizontal="center" vertical="center" wrapText="1"/>
    </xf>
    <xf numFmtId="1" fontId="6" fillId="0" borderId="458" xfId="0" applyNumberFormat="1" applyFont="1" applyBorder="1"/>
    <xf numFmtId="1" fontId="5" fillId="0" borderId="115" xfId="1" applyNumberFormat="1" applyFont="1" applyBorder="1" applyAlignment="1">
      <alignment horizontal="center" wrapText="1"/>
    </xf>
    <xf numFmtId="1" fontId="5" fillId="0" borderId="117" xfId="1" applyNumberFormat="1" applyFont="1" applyBorder="1" applyAlignment="1">
      <alignment horizontal="center" wrapText="1"/>
    </xf>
    <xf numFmtId="1" fontId="5" fillId="0" borderId="441" xfId="1" applyNumberFormat="1" applyFont="1" applyBorder="1" applyAlignment="1">
      <alignment horizontal="left"/>
    </xf>
    <xf numFmtId="1" fontId="5" fillId="0" borderId="443" xfId="1" applyNumberFormat="1" applyFont="1" applyBorder="1" applyAlignment="1">
      <alignment horizontal="left"/>
    </xf>
    <xf numFmtId="1" fontId="5" fillId="0" borderId="432" xfId="1" applyNumberFormat="1" applyFont="1" applyBorder="1" applyAlignment="1">
      <alignment horizontal="left"/>
    </xf>
    <xf numFmtId="1" fontId="5" fillId="0" borderId="439" xfId="1" applyNumberFormat="1" applyFont="1" applyBorder="1" applyAlignment="1">
      <alignment horizontal="left"/>
    </xf>
    <xf numFmtId="1" fontId="5" fillId="0" borderId="437" xfId="1" applyNumberFormat="1" applyFont="1" applyBorder="1" applyAlignment="1">
      <alignment horizontal="left"/>
    </xf>
    <xf numFmtId="1" fontId="5" fillId="0" borderId="394" xfId="1" applyNumberFormat="1" applyFont="1" applyBorder="1" applyAlignment="1">
      <alignment horizontal="left"/>
    </xf>
    <xf numFmtId="1" fontId="5" fillId="0" borderId="438" xfId="1" applyNumberFormat="1" applyFont="1" applyBorder="1" applyAlignment="1">
      <alignment horizontal="left" vertical="center"/>
    </xf>
    <xf numFmtId="1" fontId="5" fillId="0" borderId="438" xfId="1" applyNumberFormat="1" applyFont="1" applyBorder="1" applyAlignment="1">
      <alignment horizontal="center" vertical="center" wrapText="1"/>
    </xf>
    <xf numFmtId="1" fontId="5" fillId="3" borderId="391" xfId="0" applyNumberFormat="1" applyFont="1" applyFill="1" applyBorder="1" applyAlignment="1">
      <alignment horizontal="center" vertical="center"/>
    </xf>
    <xf numFmtId="1" fontId="5" fillId="3" borderId="384" xfId="0" applyNumberFormat="1" applyFont="1" applyFill="1" applyBorder="1" applyAlignment="1">
      <alignment horizontal="center" vertical="center" wrapText="1"/>
    </xf>
    <xf numFmtId="1" fontId="5" fillId="3" borderId="410" xfId="0" applyNumberFormat="1" applyFont="1" applyFill="1" applyBorder="1" applyAlignment="1">
      <alignment horizontal="center" vertical="center" wrapText="1"/>
    </xf>
    <xf numFmtId="1" fontId="5" fillId="3" borderId="417" xfId="0" applyNumberFormat="1" applyFont="1" applyFill="1" applyBorder="1" applyAlignment="1">
      <alignment horizontal="center" vertical="center" wrapText="1"/>
    </xf>
    <xf numFmtId="1" fontId="5" fillId="3" borderId="385" xfId="0" applyNumberFormat="1" applyFont="1" applyFill="1" applyBorder="1" applyAlignment="1">
      <alignment horizontal="center" vertical="center" wrapText="1"/>
    </xf>
    <xf numFmtId="1" fontId="5" fillId="3" borderId="446" xfId="0" applyNumberFormat="1" applyFont="1" applyFill="1" applyBorder="1" applyAlignment="1">
      <alignment horizontal="center" vertical="center" wrapText="1"/>
    </xf>
    <xf numFmtId="1" fontId="6" fillId="0" borderId="552" xfId="0" applyNumberFormat="1" applyFont="1" applyBorder="1"/>
    <xf numFmtId="1" fontId="5" fillId="0" borderId="544" xfId="1" applyNumberFormat="1" applyFont="1" applyBorder="1" applyAlignment="1">
      <alignment horizontal="left"/>
    </xf>
    <xf numFmtId="1" fontId="5" fillId="0" borderId="546" xfId="1" applyNumberFormat="1" applyFont="1" applyBorder="1" applyAlignment="1">
      <alignment horizontal="left"/>
    </xf>
    <xf numFmtId="1" fontId="5" fillId="0" borderId="536" xfId="1" applyNumberFormat="1" applyFont="1" applyBorder="1" applyAlignment="1">
      <alignment horizontal="left"/>
    </xf>
    <xf numFmtId="1" fontId="5" fillId="0" borderId="543" xfId="1" applyNumberFormat="1" applyFont="1" applyBorder="1" applyAlignment="1">
      <alignment horizontal="left"/>
    </xf>
    <xf numFmtId="1" fontId="5" fillId="0" borderId="541" xfId="1" applyNumberFormat="1" applyFont="1" applyBorder="1" applyAlignment="1">
      <alignment horizontal="left"/>
    </xf>
    <xf numFmtId="1" fontId="5" fillId="0" borderId="504" xfId="1" applyNumberFormat="1" applyFont="1" applyBorder="1" applyAlignment="1">
      <alignment horizontal="left"/>
    </xf>
    <xf numFmtId="1" fontId="5" fillId="0" borderId="542" xfId="1" applyNumberFormat="1" applyFont="1" applyBorder="1" applyAlignment="1">
      <alignment horizontal="left" vertical="center"/>
    </xf>
    <xf numFmtId="1" fontId="5" fillId="0" borderId="542" xfId="1" applyNumberFormat="1" applyFont="1" applyBorder="1" applyAlignment="1">
      <alignment horizontal="center" vertical="center" wrapText="1"/>
    </xf>
    <xf numFmtId="1" fontId="5" fillId="3" borderId="502" xfId="0" applyNumberFormat="1" applyFont="1" applyFill="1" applyBorder="1" applyAlignment="1">
      <alignment horizontal="center" vertical="center" wrapText="1"/>
    </xf>
    <xf numFmtId="1" fontId="5" fillId="3" borderId="521" xfId="0" applyNumberFormat="1" applyFont="1" applyFill="1" applyBorder="1" applyAlignment="1">
      <alignment horizontal="center" vertical="center" wrapText="1"/>
    </xf>
    <xf numFmtId="1" fontId="6" fillId="0" borderId="613" xfId="0" applyNumberFormat="1" applyFont="1" applyBorder="1"/>
    <xf numFmtId="1" fontId="5" fillId="0" borderId="597" xfId="1" applyNumberFormat="1" applyFont="1" applyBorder="1" applyAlignment="1">
      <alignment horizontal="left"/>
    </xf>
    <xf numFmtId="1" fontId="5" fillId="0" borderId="599" xfId="1" applyNumberFormat="1" applyFont="1" applyBorder="1" applyAlignment="1">
      <alignment horizontal="left"/>
    </xf>
    <xf numFmtId="1" fontId="5" fillId="0" borderId="589" xfId="1" applyNumberFormat="1" applyFont="1" applyBorder="1" applyAlignment="1">
      <alignment horizontal="left"/>
    </xf>
    <xf numFmtId="1" fontId="5" fillId="0" borderId="596" xfId="1" applyNumberFormat="1" applyFont="1" applyBorder="1" applyAlignment="1">
      <alignment horizontal="left"/>
    </xf>
    <xf numFmtId="1" fontId="5" fillId="0" borderId="594" xfId="1" applyNumberFormat="1" applyFont="1" applyBorder="1" applyAlignment="1">
      <alignment horizontal="left"/>
    </xf>
    <xf numFmtId="1" fontId="5" fillId="0" borderId="564" xfId="1" applyNumberFormat="1" applyFont="1" applyBorder="1" applyAlignment="1">
      <alignment horizontal="left"/>
    </xf>
    <xf numFmtId="1" fontId="5" fillId="0" borderId="595" xfId="1" applyNumberFormat="1" applyFont="1" applyBorder="1" applyAlignment="1">
      <alignment horizontal="left" vertical="center"/>
    </xf>
    <xf numFmtId="1" fontId="5" fillId="0" borderId="595" xfId="1" applyNumberFormat="1" applyFont="1" applyBorder="1" applyAlignment="1">
      <alignment horizontal="center" vertical="center" wrapText="1"/>
    </xf>
    <xf numFmtId="1" fontId="5" fillId="3" borderId="562" xfId="0" applyNumberFormat="1" applyFont="1" applyFill="1" applyBorder="1" applyAlignment="1">
      <alignment horizontal="center" vertical="center" wrapText="1"/>
    </xf>
    <xf numFmtId="1" fontId="5" fillId="3" borderId="574" xfId="0" applyNumberFormat="1" applyFont="1" applyFill="1" applyBorder="1" applyAlignment="1">
      <alignment horizontal="center" vertical="center" wrapText="1"/>
    </xf>
    <xf numFmtId="1" fontId="5" fillId="0" borderId="636" xfId="1" applyNumberFormat="1" applyFont="1" applyBorder="1" applyAlignment="1">
      <alignment horizontal="left"/>
    </xf>
    <xf numFmtId="1" fontId="5" fillId="0" borderId="606" xfId="1" applyNumberFormat="1" applyFont="1" applyBorder="1" applyAlignment="1">
      <alignment horizontal="left"/>
    </xf>
    <xf numFmtId="1" fontId="5" fillId="3" borderId="600" xfId="0" applyNumberFormat="1" applyFont="1" applyFill="1" applyBorder="1" applyAlignment="1">
      <alignment horizontal="center" vertical="center" wrapText="1"/>
    </xf>
    <xf numFmtId="1" fontId="5" fillId="0" borderId="113" xfId="1" applyNumberFormat="1" applyFont="1" applyBorder="1" applyAlignment="1">
      <alignment horizontal="center" vertical="center" wrapText="1"/>
    </xf>
    <xf numFmtId="1" fontId="6" fillId="0" borderId="193" xfId="0" applyNumberFormat="1" applyFont="1" applyBorder="1"/>
    <xf numFmtId="1" fontId="6" fillId="0" borderId="95" xfId="0" applyNumberFormat="1" applyFont="1" applyBorder="1"/>
    <xf numFmtId="1" fontId="5" fillId="0" borderId="58" xfId="1" applyNumberFormat="1" applyFont="1" applyBorder="1" applyAlignment="1">
      <alignment horizontal="center" vertical="center" wrapText="1"/>
    </xf>
    <xf numFmtId="1" fontId="5" fillId="0" borderId="97" xfId="1" applyNumberFormat="1" applyFont="1" applyBorder="1" applyAlignment="1">
      <alignment horizontal="center" vertical="center" wrapText="1"/>
    </xf>
    <xf numFmtId="1" fontId="5" fillId="0" borderId="112" xfId="1" applyNumberFormat="1" applyFont="1" applyBorder="1" applyAlignment="1">
      <alignment horizontal="left"/>
    </xf>
    <xf numFmtId="1" fontId="5" fillId="3" borderId="112" xfId="0" applyNumberFormat="1" applyFont="1" applyFill="1" applyBorder="1" applyAlignment="1">
      <alignment horizontal="center" vertical="center" wrapText="1"/>
    </xf>
    <xf numFmtId="1" fontId="5" fillId="3" borderId="97" xfId="0" applyNumberFormat="1" applyFont="1" applyFill="1" applyBorder="1" applyAlignment="1">
      <alignment horizontal="center" vertical="center" wrapText="1"/>
    </xf>
    <xf numFmtId="1" fontId="5" fillId="0" borderId="110" xfId="1" applyNumberFormat="1" applyFont="1" applyBorder="1" applyAlignment="1">
      <alignment horizontal="left"/>
    </xf>
    <xf numFmtId="1" fontId="5" fillId="0" borderId="137" xfId="1" applyNumberFormat="1" applyFont="1" applyBorder="1" applyAlignment="1">
      <alignment horizontal="left"/>
    </xf>
    <xf numFmtId="1" fontId="5" fillId="0" borderId="113" xfId="1" applyNumberFormat="1" applyFont="1" applyBorder="1" applyAlignment="1">
      <alignment horizontal="left" vertical="center"/>
    </xf>
    <xf numFmtId="1" fontId="5" fillId="0" borderId="140" xfId="1" applyNumberFormat="1" applyFont="1" applyBorder="1" applyAlignment="1">
      <alignment horizontal="center" vertical="center" wrapText="1"/>
    </xf>
    <xf numFmtId="1" fontId="5" fillId="3" borderId="135" xfId="0" applyNumberFormat="1" applyFont="1" applyFill="1" applyBorder="1" applyAlignment="1">
      <alignment horizontal="center" vertical="center"/>
    </xf>
    <xf numFmtId="1" fontId="5" fillId="3" borderId="149" xfId="0" applyNumberFormat="1" applyFont="1" applyFill="1" applyBorder="1" applyAlignment="1">
      <alignment horizontal="center" vertical="center" wrapText="1"/>
    </xf>
    <xf numFmtId="1" fontId="5" fillId="3" borderId="133" xfId="0" applyNumberFormat="1" applyFont="1" applyFill="1" applyBorder="1" applyAlignment="1">
      <alignment horizontal="center" vertical="center" wrapText="1"/>
    </xf>
    <xf numFmtId="1" fontId="6" fillId="0" borderId="698" xfId="0" applyNumberFormat="1" applyFont="1" applyBorder="1"/>
    <xf numFmtId="1" fontId="5" fillId="0" borderId="687" xfId="1" applyNumberFormat="1" applyFont="1" applyBorder="1" applyAlignment="1">
      <alignment horizontal="left"/>
    </xf>
    <xf numFmtId="1" fontId="5" fillId="0" borderId="689" xfId="1" applyNumberFormat="1" applyFont="1" applyBorder="1" applyAlignment="1">
      <alignment horizontal="left"/>
    </xf>
    <xf numFmtId="1" fontId="5" fillId="0" borderId="677" xfId="1" applyNumberFormat="1" applyFont="1" applyBorder="1" applyAlignment="1">
      <alignment horizontal="left"/>
    </xf>
    <xf numFmtId="1" fontId="5" fillId="0" borderId="686" xfId="1" applyNumberFormat="1" applyFont="1" applyBorder="1" applyAlignment="1">
      <alignment horizontal="left"/>
    </xf>
    <xf numFmtId="1" fontId="5" fillId="0" borderId="682" xfId="1" applyNumberFormat="1" applyFont="1" applyBorder="1" applyAlignment="1">
      <alignment horizontal="left"/>
    </xf>
    <xf numFmtId="1" fontId="5" fillId="0" borderId="685" xfId="1" applyNumberFormat="1" applyFont="1" applyBorder="1" applyAlignment="1">
      <alignment horizontal="left" vertical="center"/>
    </xf>
    <xf numFmtId="1" fontId="5" fillId="0" borderId="685" xfId="1" applyNumberFormat="1" applyFont="1" applyBorder="1" applyAlignment="1">
      <alignment horizontal="center" vertical="center" wrapText="1"/>
    </xf>
    <xf numFmtId="1" fontId="5" fillId="0" borderId="409" xfId="1" applyNumberFormat="1" applyFont="1" applyBorder="1" applyAlignment="1">
      <alignment horizontal="center" vertical="center" wrapText="1"/>
    </xf>
    <xf numFmtId="1" fontId="5" fillId="0" borderId="324" xfId="1" applyNumberFormat="1" applyFont="1" applyBorder="1" applyAlignment="1">
      <alignment horizontal="center" vertical="center"/>
    </xf>
    <xf numFmtId="1" fontId="5" fillId="3" borderId="328" xfId="0" applyNumberFormat="1" applyFont="1" applyFill="1" applyBorder="1" applyAlignment="1">
      <alignment horizontal="center" vertical="center"/>
    </xf>
    <xf numFmtId="1" fontId="5" fillId="3" borderId="324" xfId="0" applyNumberFormat="1" applyFont="1" applyFill="1" applyBorder="1" applyAlignment="1">
      <alignment horizontal="center" vertical="center" wrapText="1"/>
    </xf>
    <xf numFmtId="1" fontId="5" fillId="0" borderId="91" xfId="1" applyNumberFormat="1" applyFont="1" applyBorder="1" applyAlignment="1">
      <alignment horizontal="left"/>
    </xf>
    <xf numFmtId="1" fontId="5" fillId="0" borderId="68" xfId="1" applyNumberFormat="1" applyFont="1" applyBorder="1" applyAlignment="1">
      <alignment horizontal="left"/>
    </xf>
    <xf numFmtId="1" fontId="5" fillId="3" borderId="692" xfId="0" applyNumberFormat="1" applyFont="1" applyFill="1" applyBorder="1" applyAlignment="1">
      <alignment horizontal="center" vertical="center" wrapText="1"/>
    </xf>
    <xf numFmtId="1" fontId="5" fillId="3" borderId="345" xfId="0" applyNumberFormat="1" applyFont="1" applyFill="1" applyBorder="1" applyAlignment="1">
      <alignment horizontal="center" vertical="center" wrapText="1"/>
    </xf>
    <xf numFmtId="1" fontId="5" fillId="3" borderId="683" xfId="0" applyNumberFormat="1" applyFont="1" applyFill="1" applyBorder="1" applyAlignment="1">
      <alignment horizontal="center" vertical="center" wrapText="1"/>
    </xf>
    <xf numFmtId="1" fontId="5" fillId="3" borderId="692" xfId="0" applyNumberFormat="1" applyFont="1" applyFill="1" applyBorder="1" applyAlignment="1">
      <alignment horizontal="center" vertical="center" wrapText="1"/>
    </xf>
    <xf numFmtId="1" fontId="5" fillId="3" borderId="699" xfId="0" applyNumberFormat="1" applyFont="1" applyFill="1" applyBorder="1" applyAlignment="1">
      <alignment horizontal="center" vertical="center" wrapText="1"/>
    </xf>
    <xf numFmtId="1" fontId="5" fillId="3" borderId="706" xfId="0" applyNumberFormat="1" applyFont="1" applyFill="1" applyBorder="1" applyAlignment="1">
      <alignment horizontal="center" vertical="center" wrapText="1"/>
    </xf>
    <xf numFmtId="1" fontId="5" fillId="3" borderId="692" xfId="0" applyNumberFormat="1" applyFont="1" applyFill="1" applyBorder="1" applyAlignment="1">
      <alignment horizontal="center" vertical="center"/>
    </xf>
    <xf numFmtId="2" fontId="5" fillId="3" borderId="345" xfId="0" applyNumberFormat="1" applyFont="1" applyFill="1" applyBorder="1" applyAlignment="1">
      <alignment horizontal="center" vertical="center"/>
    </xf>
    <xf numFmtId="2" fontId="5" fillId="3" borderId="699" xfId="0" applyNumberFormat="1" applyFont="1" applyFill="1" applyBorder="1" applyAlignment="1">
      <alignment horizontal="center" vertical="center"/>
    </xf>
    <xf numFmtId="2" fontId="5" fillId="3" borderId="692" xfId="0" applyNumberFormat="1" applyFont="1" applyFill="1" applyBorder="1" applyAlignment="1">
      <alignment horizontal="center" vertical="center"/>
    </xf>
    <xf numFmtId="2" fontId="5" fillId="3" borderId="706" xfId="0" applyNumberFormat="1" applyFont="1" applyFill="1" applyBorder="1" applyAlignment="1">
      <alignment horizontal="center" vertical="center"/>
    </xf>
    <xf numFmtId="1" fontId="5" fillId="2" borderId="711" xfId="2" applyNumberFormat="1" applyFont="1" applyBorder="1" applyAlignment="1" applyProtection="1">
      <alignment horizontal="center" vertical="center"/>
      <protection locked="0"/>
    </xf>
    <xf numFmtId="2" fontId="5" fillId="2" borderId="711" xfId="2" applyNumberFormat="1" applyFont="1" applyBorder="1" applyAlignment="1" applyProtection="1">
      <alignment horizontal="center" vertical="center"/>
      <protection locked="0"/>
    </xf>
    <xf numFmtId="2" fontId="5" fillId="2" borderId="712" xfId="2" applyNumberFormat="1" applyFont="1" applyBorder="1" applyAlignment="1" applyProtection="1">
      <alignment horizontal="center" vertical="center"/>
      <protection locked="0"/>
    </xf>
    <xf numFmtId="2" fontId="5" fillId="3" borderId="713" xfId="0" applyNumberFormat="1" applyFont="1" applyFill="1" applyBorder="1" applyAlignment="1">
      <alignment horizontal="center" vertical="center"/>
    </xf>
    <xf numFmtId="2" fontId="5" fillId="2" borderId="714" xfId="2" applyNumberFormat="1" applyFont="1" applyBorder="1" applyAlignment="1" applyProtection="1">
      <alignment horizontal="center" vertical="center"/>
      <protection locked="0"/>
    </xf>
    <xf numFmtId="2" fontId="5" fillId="2" borderId="715" xfId="2" applyNumberFormat="1" applyFont="1" applyBorder="1" applyAlignment="1" applyProtection="1">
      <alignment horizontal="center" vertical="center"/>
      <protection locked="0"/>
    </xf>
    <xf numFmtId="2" fontId="1" fillId="2" borderId="711" xfId="2" applyNumberFormat="1" applyFont="1" applyBorder="1" applyAlignment="1" applyProtection="1">
      <alignment horizontal="center" vertical="center"/>
      <protection locked="0"/>
    </xf>
    <xf numFmtId="1" fontId="5" fillId="3" borderId="716" xfId="0" applyNumberFormat="1" applyFont="1" applyFill="1" applyBorder="1" applyAlignment="1">
      <alignment horizontal="center" vertical="center"/>
    </xf>
    <xf numFmtId="2" fontId="5" fillId="3" borderId="717" xfId="0" applyNumberFormat="1" applyFont="1" applyFill="1" applyBorder="1" applyAlignment="1">
      <alignment horizontal="center" vertical="center"/>
    </xf>
    <xf numFmtId="2" fontId="5" fillId="2" borderId="718" xfId="2" applyNumberFormat="1" applyFont="1" applyBorder="1" applyAlignment="1" applyProtection="1">
      <alignment horizontal="center" vertical="center"/>
      <protection locked="0"/>
    </xf>
    <xf numFmtId="2" fontId="5" fillId="2" borderId="719" xfId="2" applyNumberFormat="1" applyFont="1" applyBorder="1" applyAlignment="1" applyProtection="1">
      <alignment horizontal="center" vertical="center"/>
      <protection locked="0"/>
    </xf>
    <xf numFmtId="1" fontId="5" fillId="2" borderId="720" xfId="2" applyNumberFormat="1" applyFont="1" applyBorder="1" applyAlignment="1" applyProtection="1">
      <alignment horizontal="center" vertical="center"/>
      <protection locked="0"/>
    </xf>
    <xf numFmtId="2" fontId="5" fillId="2" borderId="721" xfId="2" applyNumberFormat="1" applyFont="1" applyBorder="1" applyAlignment="1" applyProtection="1">
      <alignment horizontal="center" vertical="center"/>
      <protection locked="0"/>
    </xf>
    <xf numFmtId="2" fontId="5" fillId="3" borderId="722" xfId="0" applyNumberFormat="1" applyFont="1" applyFill="1" applyBorder="1" applyAlignment="1">
      <alignment horizontal="center" vertical="center"/>
    </xf>
    <xf numFmtId="2" fontId="5" fillId="2" borderId="723" xfId="2" applyNumberFormat="1" applyFont="1" applyBorder="1" applyAlignment="1" applyProtection="1">
      <alignment horizontal="center" vertical="center"/>
      <protection locked="0"/>
    </xf>
    <xf numFmtId="2" fontId="5" fillId="3" borderId="223" xfId="0" applyNumberFormat="1" applyFont="1" applyFill="1" applyBorder="1" applyAlignment="1">
      <alignment horizontal="center" vertical="center"/>
    </xf>
    <xf numFmtId="2" fontId="5" fillId="2" borderId="724" xfId="2" applyNumberFormat="1" applyFont="1" applyBorder="1" applyAlignment="1" applyProtection="1">
      <alignment horizontal="center" vertical="center"/>
      <protection locked="0"/>
    </xf>
    <xf numFmtId="2" fontId="5" fillId="2" borderId="725" xfId="2" applyNumberFormat="1" applyFont="1" applyBorder="1" applyAlignment="1" applyProtection="1">
      <alignment horizontal="center" vertical="center"/>
      <protection locked="0"/>
    </xf>
    <xf numFmtId="2" fontId="1" fillId="2" borderId="721" xfId="2" applyNumberFormat="1" applyFont="1" applyBorder="1" applyAlignment="1" applyProtection="1">
      <alignment horizontal="center" vertical="center"/>
      <protection locked="0"/>
    </xf>
    <xf numFmtId="1" fontId="6" fillId="0" borderId="726" xfId="1" applyNumberFormat="1" applyFont="1" applyBorder="1" applyAlignment="1">
      <alignment horizontal="center"/>
    </xf>
    <xf numFmtId="1" fontId="5" fillId="0" borderId="727" xfId="1" applyNumberFormat="1" applyFont="1" applyBorder="1" applyProtection="1">
      <protection hidden="1"/>
    </xf>
    <xf numFmtId="1" fontId="5" fillId="0" borderId="658" xfId="1" applyNumberFormat="1" applyFont="1" applyBorder="1"/>
    <xf numFmtId="1" fontId="5" fillId="0" borderId="728" xfId="1" applyNumberFormat="1" applyFont="1" applyBorder="1"/>
    <xf numFmtId="1" fontId="5" fillId="7" borderId="713" xfId="1" applyNumberFormat="1" applyFont="1" applyFill="1" applyBorder="1" applyProtection="1">
      <protection locked="0"/>
    </xf>
    <xf numFmtId="1" fontId="5" fillId="7" borderId="176" xfId="1" applyNumberFormat="1" applyFont="1" applyFill="1" applyBorder="1" applyProtection="1">
      <protection locked="0"/>
    </xf>
    <xf numFmtId="1" fontId="5" fillId="7" borderId="729" xfId="1" applyNumberFormat="1" applyFont="1" applyFill="1" applyBorder="1" applyProtection="1">
      <protection locked="0"/>
    </xf>
    <xf numFmtId="1" fontId="5" fillId="7" borderId="25" xfId="1" applyNumberFormat="1" applyFont="1" applyFill="1" applyBorder="1" applyProtection="1">
      <protection locked="0"/>
    </xf>
    <xf numFmtId="1" fontId="5" fillId="7" borderId="69" xfId="1" applyNumberFormat="1" applyFont="1" applyFill="1" applyBorder="1" applyProtection="1">
      <protection locked="0"/>
    </xf>
    <xf numFmtId="1" fontId="5" fillId="7" borderId="722" xfId="1" applyNumberFormat="1" applyFont="1" applyFill="1" applyBorder="1" applyProtection="1">
      <protection locked="0"/>
    </xf>
    <xf numFmtId="1" fontId="5" fillId="0" borderId="730" xfId="1" applyNumberFormat="1" applyFont="1" applyBorder="1" applyAlignment="1">
      <alignment horizontal="center" vertical="center" wrapText="1"/>
    </xf>
    <xf numFmtId="1" fontId="5" fillId="0" borderId="731" xfId="1" applyNumberFormat="1" applyFont="1" applyBorder="1" applyAlignment="1">
      <alignment horizontal="center" vertical="center" wrapText="1"/>
    </xf>
    <xf numFmtId="1" fontId="5" fillId="0" borderId="732" xfId="1" applyNumberFormat="1" applyFont="1" applyBorder="1" applyAlignment="1">
      <alignment horizontal="center" vertical="center"/>
    </xf>
    <xf numFmtId="1" fontId="5" fillId="0" borderId="733" xfId="1" applyNumberFormat="1" applyFont="1" applyBorder="1" applyAlignment="1">
      <alignment horizontal="center" vertical="center" wrapText="1"/>
    </xf>
    <xf numFmtId="1" fontId="5" fillId="0" borderId="734" xfId="1" applyNumberFormat="1" applyFont="1" applyBorder="1" applyAlignment="1">
      <alignment horizontal="center" vertical="center" wrapText="1"/>
    </xf>
    <xf numFmtId="1" fontId="5" fillId="0" borderId="731" xfId="1" applyNumberFormat="1" applyFont="1" applyBorder="1" applyAlignment="1">
      <alignment horizontal="center" vertical="center" wrapText="1"/>
    </xf>
    <xf numFmtId="1" fontId="5" fillId="0" borderId="732" xfId="1" applyNumberFormat="1" applyFont="1" applyBorder="1" applyAlignment="1">
      <alignment horizontal="center" vertical="center" wrapText="1"/>
    </xf>
    <xf numFmtId="1" fontId="5" fillId="0" borderId="658" xfId="1" applyNumberFormat="1" applyFont="1" applyBorder="1" applyAlignment="1">
      <alignment horizontal="left"/>
    </xf>
    <xf numFmtId="1" fontId="5" fillId="7" borderId="728" xfId="1" applyNumberFormat="1" applyFont="1" applyFill="1" applyBorder="1" applyAlignment="1" applyProtection="1">
      <alignment horizontal="center"/>
      <protection locked="0"/>
    </xf>
    <xf numFmtId="1" fontId="5" fillId="0" borderId="733" xfId="1" applyNumberFormat="1" applyFont="1" applyBorder="1" applyAlignment="1">
      <alignment horizontal="left" vertical="center"/>
    </xf>
    <xf numFmtId="1" fontId="5" fillId="0" borderId="735" xfId="1" applyNumberFormat="1" applyFont="1" applyBorder="1"/>
    <xf numFmtId="1" fontId="5" fillId="7" borderId="733" xfId="1" applyNumberFormat="1" applyFont="1" applyFill="1" applyBorder="1" applyAlignment="1" applyProtection="1">
      <alignment horizontal="center"/>
      <protection locked="0"/>
    </xf>
    <xf numFmtId="1" fontId="5" fillId="7" borderId="736" xfId="1" applyNumberFormat="1" applyFont="1" applyFill="1" applyBorder="1" applyAlignment="1" applyProtection="1">
      <alignment horizontal="center"/>
      <protection locked="0"/>
    </xf>
    <xf numFmtId="1" fontId="5" fillId="7" borderId="737" xfId="1" applyNumberFormat="1" applyFont="1" applyFill="1" applyBorder="1" applyAlignment="1" applyProtection="1">
      <alignment horizontal="center"/>
      <protection locked="0"/>
    </xf>
    <xf numFmtId="1" fontId="5" fillId="0" borderId="735" xfId="1" applyNumberFormat="1" applyFont="1" applyBorder="1" applyAlignment="1">
      <alignment horizontal="left"/>
    </xf>
    <xf numFmtId="1" fontId="5" fillId="0" borderId="737" xfId="1" applyNumberFormat="1" applyFont="1" applyBorder="1" applyAlignment="1">
      <alignment horizontal="left"/>
    </xf>
    <xf numFmtId="1" fontId="6" fillId="0" borderId="77" xfId="1" applyNumberFormat="1" applyFont="1" applyBorder="1" applyProtection="1">
      <protection hidden="1"/>
    </xf>
    <xf numFmtId="1" fontId="5" fillId="0" borderId="738" xfId="1" applyNumberFormat="1" applyFont="1" applyBorder="1" applyProtection="1">
      <protection hidden="1"/>
    </xf>
    <xf numFmtId="1" fontId="6" fillId="0" borderId="738" xfId="1" applyNumberFormat="1" applyFont="1" applyBorder="1" applyProtection="1">
      <protection hidden="1"/>
    </xf>
    <xf numFmtId="1" fontId="5" fillId="0" borderId="734" xfId="0" applyNumberFormat="1" applyFont="1" applyBorder="1" applyAlignment="1">
      <alignment horizontal="center" vertical="center" wrapText="1"/>
    </xf>
    <xf numFmtId="1" fontId="5" fillId="0" borderId="732" xfId="0" applyNumberFormat="1" applyFont="1" applyBorder="1" applyAlignment="1">
      <alignment horizontal="center" vertical="center" wrapText="1"/>
    </xf>
    <xf numFmtId="0" fontId="5" fillId="0" borderId="739" xfId="0" applyFont="1" applyBorder="1" applyAlignment="1">
      <alignment vertical="center" wrapText="1"/>
    </xf>
    <xf numFmtId="1" fontId="5" fillId="0" borderId="739" xfId="0" applyNumberFormat="1" applyFont="1" applyBorder="1" applyAlignment="1">
      <alignment horizontal="right" vertical="center"/>
    </xf>
    <xf numFmtId="1" fontId="5" fillId="7" borderId="740" xfId="0" applyNumberFormat="1" applyFont="1" applyFill="1" applyBorder="1" applyProtection="1">
      <protection locked="0"/>
    </xf>
    <xf numFmtId="1" fontId="5" fillId="7" borderId="741" xfId="0" applyNumberFormat="1" applyFont="1" applyFill="1" applyBorder="1" applyProtection="1">
      <protection locked="0"/>
    </xf>
    <xf numFmtId="1" fontId="5" fillId="7" borderId="25" xfId="0" applyNumberFormat="1" applyFont="1" applyFill="1" applyBorder="1" applyProtection="1">
      <protection locked="0"/>
    </xf>
    <xf numFmtId="1" fontId="5" fillId="3" borderId="734" xfId="0" applyNumberFormat="1" applyFont="1" applyFill="1" applyBorder="1" applyAlignment="1">
      <alignment horizontal="center" vertical="center" wrapText="1"/>
    </xf>
    <xf numFmtId="1" fontId="5" fillId="0" borderId="740" xfId="0" applyNumberFormat="1" applyFont="1" applyBorder="1"/>
    <xf numFmtId="1" fontId="5" fillId="7" borderId="739" xfId="0" applyNumberFormat="1" applyFont="1" applyFill="1" applyBorder="1" applyProtection="1">
      <protection locked="0"/>
    </xf>
    <xf numFmtId="1" fontId="5" fillId="7" borderId="742" xfId="0" applyNumberFormat="1" applyFont="1" applyFill="1" applyBorder="1" applyProtection="1">
      <protection locked="0"/>
    </xf>
    <xf numFmtId="1" fontId="5" fillId="7" borderId="743" xfId="0" applyNumberFormat="1" applyFont="1" applyFill="1" applyBorder="1" applyProtection="1">
      <protection locked="0"/>
    </xf>
    <xf numFmtId="1" fontId="5" fillId="0" borderId="333" xfId="0" applyNumberFormat="1" applyFont="1" applyBorder="1"/>
    <xf numFmtId="1" fontId="5" fillId="0" borderId="744" xfId="0" applyNumberFormat="1" applyFont="1" applyBorder="1"/>
    <xf numFmtId="1" fontId="5" fillId="0" borderId="722" xfId="0" applyNumberFormat="1" applyFont="1" applyBorder="1"/>
    <xf numFmtId="1" fontId="5" fillId="0" borderId="732" xfId="0" applyNumberFormat="1" applyFont="1" applyBorder="1"/>
    <xf numFmtId="1" fontId="5" fillId="0" borderId="745" xfId="1" applyNumberFormat="1" applyFont="1" applyBorder="1" applyProtection="1">
      <protection hidden="1"/>
    </xf>
    <xf numFmtId="1" fontId="6" fillId="0" borderId="746" xfId="0" applyNumberFormat="1" applyFont="1" applyBorder="1"/>
    <xf numFmtId="1" fontId="5" fillId="0" borderId="747" xfId="1" applyNumberFormat="1" applyFont="1" applyBorder="1" applyAlignment="1">
      <alignment horizontal="center" vertical="center" wrapText="1"/>
    </xf>
    <xf numFmtId="1" fontId="5" fillId="0" borderId="748" xfId="1" applyNumberFormat="1" applyFont="1" applyBorder="1" applyAlignment="1">
      <alignment horizontal="center" vertical="center"/>
    </xf>
    <xf numFmtId="1" fontId="5" fillId="0" borderId="749" xfId="3" applyNumberFormat="1" applyFont="1" applyBorder="1" applyAlignment="1">
      <alignment horizontal="center" vertical="center" wrapText="1"/>
    </xf>
    <xf numFmtId="1" fontId="5" fillId="0" borderId="749" xfId="3" applyNumberFormat="1" applyFont="1" applyBorder="1" applyAlignment="1">
      <alignment horizontal="center" vertical="center"/>
    </xf>
    <xf numFmtId="1" fontId="5" fillId="0" borderId="732" xfId="3" applyNumberFormat="1" applyFont="1" applyBorder="1" applyAlignment="1">
      <alignment horizontal="center" vertical="center"/>
    </xf>
    <xf numFmtId="1" fontId="5" fillId="4" borderId="750" xfId="1" applyNumberFormat="1" applyFont="1" applyFill="1" applyBorder="1" applyProtection="1">
      <protection hidden="1"/>
    </xf>
    <xf numFmtId="1" fontId="5" fillId="0" borderId="744" xfId="1" applyNumberFormat="1" applyFont="1" applyBorder="1" applyAlignment="1">
      <alignment horizontal="center" wrapText="1"/>
    </xf>
    <xf numFmtId="1" fontId="5" fillId="0" borderId="732" xfId="1" applyNumberFormat="1" applyFont="1" applyBorder="1" applyAlignment="1">
      <alignment horizontal="center" wrapText="1"/>
    </xf>
    <xf numFmtId="1" fontId="5" fillId="0" borderId="747" xfId="1" applyNumberFormat="1" applyFont="1" applyBorder="1" applyAlignment="1">
      <alignment horizontal="right"/>
    </xf>
    <xf numFmtId="1" fontId="5" fillId="7" borderId="748" xfId="1" applyNumberFormat="1" applyFont="1" applyFill="1" applyBorder="1" applyAlignment="1" applyProtection="1">
      <alignment horizontal="right"/>
      <protection locked="0"/>
    </xf>
    <xf numFmtId="1" fontId="5" fillId="7" borderId="749" xfId="1" applyNumberFormat="1" applyFont="1" applyFill="1" applyBorder="1" applyAlignment="1" applyProtection="1">
      <alignment horizontal="right"/>
      <protection locked="0"/>
    </xf>
    <xf numFmtId="1" fontId="5" fillId="7" borderId="732" xfId="1" applyNumberFormat="1" applyFont="1" applyFill="1" applyBorder="1" applyAlignment="1" applyProtection="1">
      <alignment horizontal="right"/>
      <protection locked="0"/>
    </xf>
    <xf numFmtId="1" fontId="5" fillId="0" borderId="751" xfId="1" applyNumberFormat="1" applyFont="1" applyBorder="1" applyAlignment="1">
      <alignment wrapText="1"/>
    </xf>
    <xf numFmtId="1" fontId="5" fillId="0" borderId="739" xfId="1" applyNumberFormat="1" applyFont="1" applyBorder="1" applyAlignment="1">
      <alignment horizontal="right"/>
    </xf>
    <xf numFmtId="1" fontId="5" fillId="7" borderId="752" xfId="1" applyNumberFormat="1" applyFont="1" applyFill="1" applyBorder="1" applyAlignment="1" applyProtection="1">
      <alignment horizontal="right"/>
      <protection locked="0"/>
    </xf>
    <xf numFmtId="1" fontId="5" fillId="7" borderId="753" xfId="1" applyNumberFormat="1" applyFont="1" applyFill="1" applyBorder="1" applyAlignment="1" applyProtection="1">
      <alignment horizontal="right"/>
      <protection locked="0"/>
    </xf>
    <xf numFmtId="1" fontId="5" fillId="7" borderId="754" xfId="1" applyNumberFormat="1" applyFont="1" applyFill="1" applyBorder="1" applyAlignment="1" applyProtection="1">
      <alignment horizontal="right"/>
      <protection locked="0"/>
    </xf>
    <xf numFmtId="1" fontId="5" fillId="7" borderId="740" xfId="1" applyNumberFormat="1" applyFont="1" applyFill="1" applyBorder="1" applyAlignment="1" applyProtection="1">
      <alignment horizontal="right"/>
      <protection locked="0"/>
    </xf>
    <xf numFmtId="1" fontId="5" fillId="7" borderId="742" xfId="1" applyNumberFormat="1" applyFont="1" applyFill="1" applyBorder="1" applyAlignment="1" applyProtection="1">
      <alignment horizontal="right"/>
      <protection locked="0"/>
    </xf>
    <xf numFmtId="1" fontId="5" fillId="7" borderId="743" xfId="1" applyNumberFormat="1" applyFont="1" applyFill="1" applyBorder="1" applyAlignment="1" applyProtection="1">
      <alignment horizontal="right"/>
      <protection locked="0"/>
    </xf>
    <xf numFmtId="1" fontId="5" fillId="7" borderId="32" xfId="1" applyNumberFormat="1" applyFont="1" applyFill="1" applyBorder="1" applyAlignment="1" applyProtection="1">
      <alignment horizontal="right"/>
      <protection locked="0"/>
    </xf>
    <xf numFmtId="1" fontId="5" fillId="7" borderId="755" xfId="1" applyNumberFormat="1" applyFont="1" applyFill="1" applyBorder="1" applyAlignment="1" applyProtection="1">
      <alignment horizontal="right"/>
      <protection locked="0"/>
    </xf>
    <xf numFmtId="1" fontId="5" fillId="0" borderId="756" xfId="1" applyNumberFormat="1" applyFont="1" applyBorder="1"/>
    <xf numFmtId="1" fontId="6" fillId="0" borderId="757" xfId="1" applyNumberFormat="1" applyFont="1" applyBorder="1" applyProtection="1">
      <protection hidden="1"/>
    </xf>
    <xf numFmtId="1" fontId="5" fillId="0" borderId="757" xfId="1" applyNumberFormat="1" applyFont="1" applyBorder="1" applyProtection="1">
      <protection hidden="1"/>
    </xf>
    <xf numFmtId="1" fontId="5" fillId="0" borderId="756" xfId="1" applyNumberFormat="1" applyFont="1" applyBorder="1" applyProtection="1">
      <protection hidden="1"/>
    </xf>
    <xf numFmtId="1" fontId="5" fillId="0" borderId="758" xfId="1" applyNumberFormat="1" applyFont="1" applyBorder="1"/>
    <xf numFmtId="1" fontId="2" fillId="3" borderId="756" xfId="0" applyNumberFormat="1" applyFont="1" applyFill="1" applyBorder="1"/>
    <xf numFmtId="1" fontId="5" fillId="0" borderId="744" xfId="1" applyNumberFormat="1" applyFont="1" applyBorder="1" applyAlignment="1">
      <alignment horizontal="center" vertical="center" wrapText="1"/>
    </xf>
    <xf numFmtId="1" fontId="5" fillId="0" borderId="732" xfId="1" applyNumberFormat="1" applyFont="1" applyBorder="1" applyAlignment="1">
      <alignment horizontal="center" vertical="center" wrapText="1"/>
    </xf>
    <xf numFmtId="1" fontId="5" fillId="0" borderId="759" xfId="1" applyNumberFormat="1" applyFont="1" applyBorder="1"/>
    <xf numFmtId="1" fontId="2" fillId="0" borderId="759" xfId="0" applyNumberFormat="1" applyFont="1" applyBorder="1"/>
    <xf numFmtId="1" fontId="5" fillId="0" borderId="748" xfId="1" applyNumberFormat="1" applyFont="1" applyBorder="1" applyAlignment="1">
      <alignment horizontal="center" vertical="center" wrapText="1"/>
    </xf>
    <xf numFmtId="1" fontId="5" fillId="0" borderId="739" xfId="1" applyNumberFormat="1" applyFont="1" applyBorder="1" applyAlignment="1">
      <alignment wrapText="1"/>
    </xf>
    <xf numFmtId="1" fontId="5" fillId="7" borderId="760" xfId="1" applyNumberFormat="1" applyFont="1" applyFill="1" applyBorder="1" applyProtection="1">
      <protection locked="0"/>
    </xf>
    <xf numFmtId="1" fontId="5" fillId="0" borderId="747" xfId="1" applyNumberFormat="1" applyFont="1" applyBorder="1" applyAlignment="1">
      <alignment wrapText="1"/>
    </xf>
    <xf numFmtId="1" fontId="1" fillId="0" borderId="748" xfId="1" applyNumberFormat="1" applyFont="1" applyBorder="1" applyAlignment="1">
      <alignment horizontal="right"/>
    </xf>
    <xf numFmtId="1" fontId="1" fillId="0" borderId="732" xfId="1" applyNumberFormat="1" applyFont="1" applyBorder="1" applyAlignment="1">
      <alignment horizontal="right"/>
    </xf>
    <xf numFmtId="1" fontId="1" fillId="0" borderId="748" xfId="1" applyNumberFormat="1" applyFont="1" applyBorder="1"/>
    <xf numFmtId="1" fontId="1" fillId="0" borderId="732" xfId="1" applyNumberFormat="1" applyFont="1" applyBorder="1"/>
    <xf numFmtId="1" fontId="5" fillId="0" borderId="757" xfId="1" applyNumberFormat="1" applyFont="1" applyBorder="1"/>
    <xf numFmtId="1" fontId="5" fillId="3" borderId="747" xfId="0" applyNumberFormat="1" applyFont="1" applyFill="1" applyBorder="1" applyAlignment="1">
      <alignment horizontal="center" vertical="center" wrapText="1"/>
    </xf>
    <xf numFmtId="1" fontId="5" fillId="0" borderId="761" xfId="1" applyNumberFormat="1" applyFont="1" applyBorder="1" applyAlignment="1">
      <alignment horizontal="center" vertical="center" wrapText="1"/>
    </xf>
    <xf numFmtId="1" fontId="5" fillId="0" borderId="762" xfId="1" applyNumberFormat="1" applyFont="1" applyBorder="1" applyAlignment="1">
      <alignment horizontal="center" vertical="center" wrapText="1"/>
    </xf>
    <xf numFmtId="1" fontId="5" fillId="0" borderId="739" xfId="1" applyNumberFormat="1" applyFont="1" applyBorder="1"/>
    <xf numFmtId="1" fontId="5" fillId="7" borderId="763" xfId="1" applyNumberFormat="1" applyFont="1" applyFill="1" applyBorder="1" applyProtection="1">
      <protection locked="0"/>
    </xf>
    <xf numFmtId="1" fontId="5" fillId="7" borderId="764" xfId="1" applyNumberFormat="1" applyFont="1" applyFill="1" applyBorder="1" applyProtection="1">
      <protection locked="0"/>
    </xf>
    <xf numFmtId="1" fontId="5" fillId="7" borderId="765" xfId="1" applyNumberFormat="1" applyFont="1" applyFill="1" applyBorder="1" applyProtection="1">
      <protection locked="0"/>
    </xf>
    <xf numFmtId="1" fontId="5" fillId="0" borderId="766" xfId="1" applyNumberFormat="1" applyFont="1" applyBorder="1" applyAlignment="1">
      <alignment wrapText="1"/>
    </xf>
    <xf numFmtId="1" fontId="5" fillId="0" borderId="766" xfId="1" applyNumberFormat="1" applyFont="1" applyBorder="1"/>
    <xf numFmtId="1" fontId="5" fillId="7" borderId="767" xfId="1" applyNumberFormat="1" applyFont="1" applyFill="1" applyBorder="1" applyProtection="1">
      <protection locked="0"/>
    </xf>
    <xf numFmtId="1" fontId="5" fillId="7" borderId="768" xfId="1" applyNumberFormat="1" applyFont="1" applyFill="1" applyBorder="1" applyProtection="1">
      <protection locked="0"/>
    </xf>
    <xf numFmtId="1" fontId="5" fillId="7" borderId="769" xfId="1" applyNumberFormat="1" applyFont="1" applyFill="1" applyBorder="1" applyProtection="1">
      <protection locked="0"/>
    </xf>
    <xf numFmtId="1" fontId="5" fillId="4" borderId="756" xfId="1" applyNumberFormat="1" applyFont="1" applyFill="1" applyBorder="1"/>
    <xf numFmtId="1" fontId="5" fillId="4" borderId="759" xfId="1" applyNumberFormat="1" applyFont="1" applyFill="1" applyBorder="1"/>
    <xf numFmtId="1" fontId="5" fillId="4" borderId="756" xfId="1" applyNumberFormat="1" applyFont="1" applyFill="1" applyBorder="1" applyProtection="1">
      <protection hidden="1"/>
    </xf>
    <xf numFmtId="1" fontId="2" fillId="4" borderId="756" xfId="0" applyNumberFormat="1" applyFont="1" applyFill="1" applyBorder="1"/>
    <xf numFmtId="1" fontId="5" fillId="0" borderId="747" xfId="1" applyNumberFormat="1" applyFont="1" applyBorder="1"/>
    <xf numFmtId="1" fontId="1" fillId="0" borderId="731" xfId="1" applyNumberFormat="1" applyFont="1" applyBorder="1"/>
    <xf numFmtId="1" fontId="1" fillId="0" borderId="761" xfId="1" applyNumberFormat="1" applyFont="1" applyBorder="1"/>
    <xf numFmtId="1" fontId="1" fillId="0" borderId="762" xfId="1" applyNumberFormat="1" applyFont="1" applyBorder="1"/>
  </cellXfs>
  <cellStyles count="4">
    <cellStyle name="Normal" xfId="0" builtinId="0"/>
    <cellStyle name="Normal 6" xfId="3" xr:uid="{00000000-0005-0000-0000-000001000000}"/>
    <cellStyle name="Normal_REM 21-2002" xfId="1" xr:uid="{00000000-0005-0000-0000-000002000000}"/>
    <cellStyle name="Notas 3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5.xml"/><Relationship Id="rId26" Type="http://schemas.openxmlformats.org/officeDocument/2006/relationships/externalLink" Target="externalLinks/externalLink13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8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4.xml"/><Relationship Id="rId25" Type="http://schemas.openxmlformats.org/officeDocument/2006/relationships/externalLink" Target="externalLinks/externalLink1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externalLink" Target="externalLinks/externalLink7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23" Type="http://schemas.openxmlformats.org/officeDocument/2006/relationships/externalLink" Target="externalLinks/externalLink10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externalLink" Target="externalLinks/externalLink9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JOSE/A&#209;O%202021/FORMATOS%20Y%20MANUAL%20REM%20A&#209;O%202021/SA_21_V1.0.xlsm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cisternasr/Desktop/COMPARTIDOS/JOSE/A&#209;O%202021/CORRECCIONES%20SSM%20REMA%20y%20BS%20ENE-SEP/REM%20A/116108A09.xlsm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cisternasr/Desktop/COMPARTIDOS/JOSE/A&#209;O%202021/REM%20MENSUAL%202021/OCTUBRE/116108A10.xlsm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cisternasr/Desktop/COMPARTIDOS/JOSE/A&#209;O%202021/REM%20MENSUAL%202021/NOVIEMBRE/116108A11.xlsm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cisternasr/Desktop/COMPARTIDOS/JOSE/A&#209;O%202021/REM%20MENSUAL%202021/DICIEMBRE/116108A12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cisternasr/Desktop/COMPARTIDOS/JOSE/A&#209;O%202021/CORRECCIONES%20SSM%20REMA%20y%20BS%20ENE-SEP/REM%20A/116108A01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cisternasr/Desktop/COMPARTIDOS/JOSE/A&#209;O%202021/CORRECCIONES%20SSM%20REMA%20y%20BS%20ENE-SEP/REM%20A/116108A02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cisternasr/Desktop/COMPARTIDOS/JOSE/A&#209;O%202021/CORRECCIONES%20SSM%20REMA%20y%20BS%20ENE-SEP/REM%20A/116108A03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cisternasr/Desktop/COMPARTIDOS/JOSE/A&#209;O%202021/CORRECCIONES%20SSM%20REMA%20y%20BS%20ENE-SEP/REM%20A/116108A04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cisternasr/Desktop/COMPARTIDOS/JOSE/A&#209;O%202021/CORRECCIONES%20SSM%20REMA%20y%20BS%20ENE-SEP/REM%20A/116108A05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cisternasr/Desktop/COMPARTIDOS/JOSE/A&#209;O%202021/CORRECCIONES%20SSM%20REMA%20y%20BS%20ENE-SEP/REM%20A/116108A06.xlsm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cisternasr/Desktop/COMPARTIDOS/JOSE/A&#209;O%202021/CORRECCIONES%20SSM%20REMA%20y%20BS%20ENE-SEP/REM%20A/116108A07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cisternasr/Desktop/COMPARTIDOS/JOSE/A&#209;O%202021/CORRECCIONES%20SSM%20REMA%20y%20BS%20ENE-SEP/REM%20A/116108A08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Contro"/>
      <sheetName val="MACROS"/>
    </sheetNames>
    <sheetDataSet>
      <sheetData sheetId="0">
        <row r="7">
          <cell r="B7">
            <v>2021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IBAÑEZ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SEPTIEMBRE</v>
          </cell>
          <cell r="C6">
            <v>0</v>
          </cell>
          <cell r="D6">
            <v>9</v>
          </cell>
        </row>
        <row r="7">
          <cell r="B7">
            <v>2021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IBAÑEZ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OCTUBRE</v>
          </cell>
          <cell r="C6">
            <v>1</v>
          </cell>
          <cell r="D6">
            <v>0</v>
          </cell>
        </row>
        <row r="7">
          <cell r="B7">
            <v>2021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IBAÑEZ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NOVIEMBRE</v>
          </cell>
          <cell r="C6">
            <v>1</v>
          </cell>
          <cell r="D6">
            <v>1</v>
          </cell>
        </row>
        <row r="7">
          <cell r="B7">
            <v>2021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IBAÑEZ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DICIEMBRE</v>
          </cell>
          <cell r="C6">
            <v>1</v>
          </cell>
          <cell r="D6">
            <v>2</v>
          </cell>
        </row>
        <row r="7">
          <cell r="B7">
            <v>2021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IBAÑEZ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ENERO</v>
          </cell>
          <cell r="C6">
            <v>0</v>
          </cell>
          <cell r="D6">
            <v>1</v>
          </cell>
        </row>
        <row r="7">
          <cell r="B7">
            <v>2021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IBAÑEZ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FEBRERO</v>
          </cell>
          <cell r="C6">
            <v>0</v>
          </cell>
          <cell r="D6">
            <v>2</v>
          </cell>
        </row>
        <row r="7">
          <cell r="B7">
            <v>2021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IBAÑEZ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MARZO</v>
          </cell>
          <cell r="C6">
            <v>0</v>
          </cell>
          <cell r="D6">
            <v>3</v>
          </cell>
        </row>
        <row r="7">
          <cell r="B7">
            <v>2021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IBAÑEZ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ABRIL</v>
          </cell>
          <cell r="C6">
            <v>0</v>
          </cell>
          <cell r="D6">
            <v>4</v>
          </cell>
        </row>
        <row r="7">
          <cell r="B7">
            <v>2021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IBAÑEZ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MAYO</v>
          </cell>
          <cell r="C6">
            <v>0</v>
          </cell>
          <cell r="D6">
            <v>5</v>
          </cell>
        </row>
        <row r="7">
          <cell r="B7">
            <v>2021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IBAÑEZ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JUNIO</v>
          </cell>
          <cell r="C6">
            <v>0</v>
          </cell>
          <cell r="D6">
            <v>6</v>
          </cell>
        </row>
        <row r="7">
          <cell r="B7">
            <v>2021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IBAÑEZ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JULIO</v>
          </cell>
          <cell r="C6">
            <v>0</v>
          </cell>
          <cell r="D6">
            <v>7</v>
          </cell>
        </row>
        <row r="7">
          <cell r="B7">
            <v>2021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IBAÑEZ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AGOSTO</v>
          </cell>
          <cell r="C6">
            <v>0</v>
          </cell>
          <cell r="D6">
            <v>8</v>
          </cell>
        </row>
        <row r="7">
          <cell r="B7">
            <v>2021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Z220"/>
  <sheetViews>
    <sheetView topLeftCell="A7" workbookViewId="0">
      <selection activeCell="G36" sqref="G36"/>
    </sheetView>
  </sheetViews>
  <sheetFormatPr baseColWidth="10" defaultColWidth="11.42578125" defaultRowHeight="14.25" x14ac:dyDescent="0.2"/>
  <cols>
    <col min="1" max="1" width="75.42578125" style="2" customWidth="1"/>
    <col min="2" max="2" width="16.5703125" style="2" customWidth="1"/>
    <col min="3" max="4" width="16.7109375" style="2" customWidth="1"/>
    <col min="5" max="5" width="16.5703125" style="2" customWidth="1"/>
    <col min="6" max="6" width="15.140625" style="2" customWidth="1"/>
    <col min="7" max="7" width="15.85546875" style="2" customWidth="1"/>
    <col min="8" max="8" width="18.42578125" style="2" customWidth="1"/>
    <col min="9" max="9" width="14.85546875" style="2" customWidth="1"/>
    <col min="10" max="10" width="13.42578125" style="2" customWidth="1"/>
    <col min="11" max="11" width="14.28515625" style="2" customWidth="1"/>
    <col min="12" max="12" width="11.42578125" style="2"/>
    <col min="13" max="13" width="13" style="2" customWidth="1"/>
    <col min="14" max="14" width="10" style="2" customWidth="1"/>
    <col min="15" max="26" width="11.42578125" style="2"/>
    <col min="27" max="27" width="14.140625" style="2" customWidth="1"/>
    <col min="28" max="28" width="15.7109375" style="2" customWidth="1"/>
    <col min="29" max="75" width="11.42578125" style="2"/>
    <col min="76" max="76" width="11.42578125" style="3" customWidth="1"/>
    <col min="77" max="77" width="11.7109375" style="4" customWidth="1"/>
    <col min="78" max="78" width="12.28515625" style="4" customWidth="1"/>
    <col min="79" max="104" width="12.28515625" style="5" customWidth="1"/>
    <col min="105" max="107" width="11.42578125" style="2" customWidth="1"/>
    <col min="108" max="16384" width="11.42578125" style="2"/>
  </cols>
  <sheetData>
    <row r="1" spans="1:92" ht="16.350000000000001" customHeight="1" x14ac:dyDescent="0.2">
      <c r="A1" s="1" t="s">
        <v>0</v>
      </c>
    </row>
    <row r="2" spans="1:92" ht="16.350000000000001" customHeight="1" x14ac:dyDescent="0.2">
      <c r="A2" s="1" t="str">
        <f>CONCATENATE("COMUNA: ",[1]NOMBRE!B2," - ","( ",[1]NOMBRE!C2,[1]NOMBRE!D2,[1]NOMBRE!E2,[1]NOMBRE!F2,[1]NOMBRE!G2," )")</f>
        <v>COMUNA:  - (  )</v>
      </c>
    </row>
    <row r="3" spans="1:92" ht="16.350000000000001" customHeight="1" x14ac:dyDescent="0.2">
      <c r="A3" s="1" t="str">
        <f>CONCATENATE("ESTABLECIMIENTO/ESTRATEGIA: ",[1]NOMBRE!B3," - ","( ",[1]NOMBRE!C3,[1]NOMBRE!D3,[1]NOMBRE!E3,[1]NOMBRE!F3,[1]NOMBRE!G3,[1]NOMBRE!H3," )")</f>
        <v>ESTABLECIMIENTO/ESTRATEGIA:  - (  )</v>
      </c>
      <c r="CG3" s="6"/>
      <c r="CH3" s="6"/>
      <c r="CI3" s="6"/>
      <c r="CJ3" s="6"/>
      <c r="CK3" s="6"/>
      <c r="CL3" s="6"/>
      <c r="CM3" s="6"/>
      <c r="CN3" s="6"/>
    </row>
    <row r="4" spans="1:92" ht="16.350000000000001" customHeight="1" x14ac:dyDescent="0.2">
      <c r="A4" s="1" t="str">
        <f>CONCATENATE("MES: ",[1]NOMBRE!B6," - ","( ",[1]NOMBRE!C6,[1]NOMBRE!D6," )")</f>
        <v>MES:  - (  )</v>
      </c>
      <c r="CG4" s="6"/>
      <c r="CH4" s="6"/>
      <c r="CI4" s="6"/>
      <c r="CJ4" s="6"/>
      <c r="CK4" s="6"/>
      <c r="CL4" s="6"/>
      <c r="CM4" s="6"/>
      <c r="CN4" s="6"/>
    </row>
    <row r="5" spans="1:92" ht="16.350000000000001" customHeight="1" x14ac:dyDescent="0.2">
      <c r="A5" s="1" t="str">
        <f>CONCATENATE("AÑO: ",[1]NOMBRE!B7)</f>
        <v>AÑO: 2021</v>
      </c>
      <c r="CG5" s="6"/>
      <c r="CH5" s="6"/>
      <c r="CI5" s="6"/>
      <c r="CJ5" s="6"/>
      <c r="CK5" s="6"/>
      <c r="CL5" s="6"/>
      <c r="CM5" s="6"/>
      <c r="CN5" s="6"/>
    </row>
    <row r="6" spans="1:92" ht="15" x14ac:dyDescent="0.2">
      <c r="F6" s="7" t="s">
        <v>1</v>
      </c>
      <c r="CG6" s="6"/>
      <c r="CH6" s="6"/>
      <c r="CI6" s="6"/>
      <c r="CJ6" s="6"/>
      <c r="CK6" s="6"/>
      <c r="CL6" s="6"/>
      <c r="CM6" s="6"/>
      <c r="CN6" s="6"/>
    </row>
    <row r="7" spans="1:92" ht="15" customHeight="1" x14ac:dyDescent="0.2">
      <c r="A7" s="8"/>
      <c r="B7" s="8"/>
      <c r="C7" s="8"/>
      <c r="D7" s="8"/>
      <c r="E7" s="8"/>
      <c r="F7" s="8"/>
      <c r="G7" s="8"/>
      <c r="H7" s="8"/>
      <c r="I7" s="8"/>
      <c r="J7" s="8"/>
      <c r="K7" s="9"/>
      <c r="L7" s="9"/>
      <c r="CG7" s="6"/>
      <c r="CH7" s="6"/>
      <c r="CI7" s="6"/>
      <c r="CJ7" s="6"/>
      <c r="CK7" s="6"/>
      <c r="CL7" s="6"/>
      <c r="CM7" s="6"/>
      <c r="CN7" s="6"/>
    </row>
    <row r="8" spans="1:92" ht="32.1" customHeight="1" x14ac:dyDescent="0.2">
      <c r="A8" s="10" t="s">
        <v>2</v>
      </c>
      <c r="CG8" s="6"/>
      <c r="CH8" s="6"/>
      <c r="CI8" s="6"/>
      <c r="CJ8" s="6"/>
      <c r="CK8" s="6"/>
      <c r="CL8" s="6"/>
      <c r="CM8" s="6"/>
      <c r="CN8" s="6"/>
    </row>
    <row r="9" spans="1:92" ht="14.25" customHeight="1" x14ac:dyDescent="0.2">
      <c r="A9" s="1526" t="s">
        <v>3</v>
      </c>
      <c r="B9" s="1527" t="s">
        <v>4</v>
      </c>
      <c r="C9" s="1528" t="s">
        <v>5</v>
      </c>
      <c r="D9" s="1529" t="s">
        <v>6</v>
      </c>
      <c r="E9" s="1529" t="s">
        <v>7</v>
      </c>
      <c r="F9" s="1532" t="s">
        <v>8</v>
      </c>
      <c r="G9" s="1506" t="s">
        <v>9</v>
      </c>
      <c r="H9" s="1507"/>
      <c r="I9" s="1507"/>
      <c r="J9" s="1508"/>
      <c r="K9" s="1506" t="s">
        <v>10</v>
      </c>
      <c r="L9" s="1507"/>
      <c r="M9" s="1507"/>
      <c r="N9" s="1507"/>
      <c r="O9" s="1508"/>
      <c r="P9" s="1506" t="s">
        <v>11</v>
      </c>
      <c r="Q9" s="1507"/>
      <c r="R9" s="1507"/>
      <c r="S9" s="1507"/>
      <c r="T9" s="1508"/>
      <c r="U9" s="1506" t="s">
        <v>12</v>
      </c>
      <c r="V9" s="1507"/>
      <c r="W9" s="1507"/>
      <c r="X9" s="1507"/>
      <c r="Y9" s="1508"/>
      <c r="Z9" s="1506" t="s">
        <v>13</v>
      </c>
      <c r="AA9" s="1507"/>
      <c r="AB9" s="1508"/>
      <c r="BX9" s="2"/>
      <c r="BY9" s="11"/>
      <c r="CG9" s="6"/>
      <c r="CH9" s="6"/>
      <c r="CI9" s="6"/>
      <c r="CJ9" s="6"/>
      <c r="CK9" s="6"/>
      <c r="CL9" s="6"/>
      <c r="CM9" s="6"/>
      <c r="CN9" s="6"/>
    </row>
    <row r="10" spans="1:92" ht="21.75" customHeight="1" x14ac:dyDescent="0.2">
      <c r="A10" s="1526"/>
      <c r="B10" s="1527"/>
      <c r="C10" s="1528"/>
      <c r="D10" s="1530"/>
      <c r="E10" s="1530"/>
      <c r="F10" s="1532"/>
      <c r="G10" s="1509"/>
      <c r="H10" s="1510"/>
      <c r="I10" s="1510"/>
      <c r="J10" s="1511"/>
      <c r="K10" s="1509"/>
      <c r="L10" s="1510"/>
      <c r="M10" s="1510"/>
      <c r="N10" s="1510"/>
      <c r="O10" s="1511"/>
      <c r="P10" s="1509"/>
      <c r="Q10" s="1510"/>
      <c r="R10" s="1510"/>
      <c r="S10" s="1510"/>
      <c r="T10" s="1511"/>
      <c r="U10" s="1509"/>
      <c r="V10" s="1510"/>
      <c r="W10" s="1510"/>
      <c r="X10" s="1510"/>
      <c r="Y10" s="1511"/>
      <c r="Z10" s="1509"/>
      <c r="AA10" s="1510"/>
      <c r="AB10" s="1511"/>
      <c r="BX10" s="2"/>
      <c r="BY10" s="11"/>
      <c r="CG10" s="6"/>
      <c r="CH10" s="6"/>
      <c r="CI10" s="6"/>
      <c r="CJ10" s="6"/>
      <c r="CK10" s="6"/>
      <c r="CL10" s="6"/>
      <c r="CM10" s="6"/>
      <c r="CN10" s="6"/>
    </row>
    <row r="11" spans="1:92" ht="31.5" customHeight="1" x14ac:dyDescent="0.2">
      <c r="A11" s="1526"/>
      <c r="B11" s="1527"/>
      <c r="C11" s="1528"/>
      <c r="D11" s="1531"/>
      <c r="E11" s="1531"/>
      <c r="F11" s="1532"/>
      <c r="G11" s="12" t="s">
        <v>14</v>
      </c>
      <c r="H11" s="13" t="s">
        <v>15</v>
      </c>
      <c r="I11" s="13" t="s">
        <v>16</v>
      </c>
      <c r="J11" s="14" t="s">
        <v>17</v>
      </c>
      <c r="K11" s="12" t="s">
        <v>14</v>
      </c>
      <c r="L11" s="13" t="s">
        <v>15</v>
      </c>
      <c r="M11" s="13" t="s">
        <v>16</v>
      </c>
      <c r="N11" s="13" t="s">
        <v>17</v>
      </c>
      <c r="O11" s="14" t="s">
        <v>18</v>
      </c>
      <c r="P11" s="12" t="s">
        <v>14</v>
      </c>
      <c r="Q11" s="13" t="s">
        <v>15</v>
      </c>
      <c r="R11" s="13" t="s">
        <v>19</v>
      </c>
      <c r="S11" s="13" t="s">
        <v>17</v>
      </c>
      <c r="T11" s="14" t="s">
        <v>18</v>
      </c>
      <c r="U11" s="12" t="s">
        <v>14</v>
      </c>
      <c r="V11" s="13" t="s">
        <v>15</v>
      </c>
      <c r="W11" s="13" t="s">
        <v>16</v>
      </c>
      <c r="X11" s="13" t="s">
        <v>17</v>
      </c>
      <c r="Y11" s="14" t="s">
        <v>18</v>
      </c>
      <c r="Z11" s="12" t="s">
        <v>14</v>
      </c>
      <c r="AA11" s="13" t="s">
        <v>20</v>
      </c>
      <c r="AB11" s="15" t="s">
        <v>21</v>
      </c>
      <c r="BX11" s="2"/>
      <c r="BY11" s="11"/>
      <c r="CG11" s="6"/>
      <c r="CH11" s="6"/>
      <c r="CI11" s="6"/>
      <c r="CJ11" s="6"/>
      <c r="CK11" s="6"/>
      <c r="CL11" s="6"/>
      <c r="CM11" s="6"/>
      <c r="CN11" s="6"/>
    </row>
    <row r="12" spans="1:92" ht="20.25" customHeight="1" x14ac:dyDescent="0.2">
      <c r="A12" s="16" t="s">
        <v>22</v>
      </c>
      <c r="B12" s="17">
        <f t="shared" ref="B12:Y12" si="0">SUM(B13:B16)</f>
        <v>71</v>
      </c>
      <c r="C12" s="18">
        <f t="shared" si="0"/>
        <v>65</v>
      </c>
      <c r="D12" s="19">
        <f t="shared" si="0"/>
        <v>52</v>
      </c>
      <c r="E12" s="19">
        <f t="shared" si="0"/>
        <v>14612</v>
      </c>
      <c r="F12" s="20">
        <f t="shared" si="0"/>
        <v>14511</v>
      </c>
      <c r="G12" s="21">
        <f t="shared" si="0"/>
        <v>5288</v>
      </c>
      <c r="H12" s="19">
        <f t="shared" si="0"/>
        <v>5288</v>
      </c>
      <c r="I12" s="19">
        <f t="shared" si="0"/>
        <v>0</v>
      </c>
      <c r="J12" s="20">
        <f t="shared" si="0"/>
        <v>0</v>
      </c>
      <c r="K12" s="21">
        <f t="shared" si="0"/>
        <v>6718.4033333333336</v>
      </c>
      <c r="L12" s="19">
        <f t="shared" si="0"/>
        <v>5116.34</v>
      </c>
      <c r="M12" s="19">
        <f t="shared" si="0"/>
        <v>24.553333333333331</v>
      </c>
      <c r="N12" s="19">
        <f t="shared" si="0"/>
        <v>13.48</v>
      </c>
      <c r="O12" s="20">
        <f t="shared" si="0"/>
        <v>1564.03</v>
      </c>
      <c r="P12" s="21">
        <f t="shared" si="0"/>
        <v>3803.6533333333336</v>
      </c>
      <c r="Q12" s="19">
        <f t="shared" si="0"/>
        <v>1296.2966666666666</v>
      </c>
      <c r="R12" s="19">
        <f t="shared" si="0"/>
        <v>1321.9433333333336</v>
      </c>
      <c r="S12" s="19">
        <f t="shared" si="0"/>
        <v>98.443333333333342</v>
      </c>
      <c r="T12" s="20">
        <f t="shared" si="0"/>
        <v>1086.97</v>
      </c>
      <c r="U12" s="21">
        <f t="shared" si="0"/>
        <v>1499.5766666666668</v>
      </c>
      <c r="V12" s="19">
        <f t="shared" si="0"/>
        <v>976.96000000000015</v>
      </c>
      <c r="W12" s="19">
        <f t="shared" si="0"/>
        <v>180.56666666666663</v>
      </c>
      <c r="X12" s="19">
        <f t="shared" si="0"/>
        <v>4.92</v>
      </c>
      <c r="Y12" s="20">
        <f t="shared" si="0"/>
        <v>337.13</v>
      </c>
      <c r="Z12" s="21">
        <f>SUM(AA12:AB12)</f>
        <v>949.11</v>
      </c>
      <c r="AA12" s="19">
        <f>SUM(AA13:AA16)</f>
        <v>687.74</v>
      </c>
      <c r="AB12" s="22">
        <f>SUM(AB13:AB16)</f>
        <v>261.37</v>
      </c>
      <c r="BX12" s="2"/>
      <c r="BY12" s="11"/>
      <c r="CG12" s="6"/>
      <c r="CH12" s="6"/>
      <c r="CI12" s="6"/>
      <c r="CJ12" s="6"/>
      <c r="CK12" s="6"/>
      <c r="CL12" s="6"/>
      <c r="CM12" s="6"/>
      <c r="CN12" s="6"/>
    </row>
    <row r="13" spans="1:92" ht="20.25" customHeight="1" x14ac:dyDescent="0.2">
      <c r="A13" s="23" t="s">
        <v>23</v>
      </c>
      <c r="B13" s="24">
        <f>SUM(ENERO:DICIEMBRE!B13)</f>
        <v>58</v>
      </c>
      <c r="C13" s="24">
        <f>SUM(ENERO:DICIEMBRE!C13)</f>
        <v>48</v>
      </c>
      <c r="D13" s="24">
        <f>SUM(ENERO:DICIEMBRE!D13)</f>
        <v>34</v>
      </c>
      <c r="E13" s="24">
        <f>SUM(ENERO:DICIEMBRE!E13)</f>
        <v>5516</v>
      </c>
      <c r="F13" s="24">
        <f>SUM(ENERO:DICIEMBRE!F13)</f>
        <v>5415</v>
      </c>
      <c r="G13" s="25">
        <f>SUM(H13:J13)</f>
        <v>5288</v>
      </c>
      <c r="H13" s="24">
        <f>SUM(ENERO:DICIEMBRE!H13)</f>
        <v>5288</v>
      </c>
      <c r="I13" s="24">
        <f>SUM(ENERO:DICIEMBRE!I13)</f>
        <v>0</v>
      </c>
      <c r="J13" s="24">
        <f>SUM(ENERO:DICIEMBRE!J13)</f>
        <v>0</v>
      </c>
      <c r="K13" s="26">
        <f>SUM(L13:O13)</f>
        <v>4303.4233333333341</v>
      </c>
      <c r="L13" s="24">
        <f>SUM(ENERO:DICIEMBRE!L13)</f>
        <v>3177.1600000000008</v>
      </c>
      <c r="M13" s="24">
        <f>SUM(ENERO:DICIEMBRE!M13)</f>
        <v>24.553333333333331</v>
      </c>
      <c r="N13" s="24">
        <f>SUM(ENERO:DICIEMBRE!N13)</f>
        <v>13.48</v>
      </c>
      <c r="O13" s="24">
        <f>SUM(ENERO:DICIEMBRE!O13)</f>
        <v>1088.23</v>
      </c>
      <c r="P13" s="26">
        <f>SUM(Q13:T13)</f>
        <v>2304.9466666666672</v>
      </c>
      <c r="Q13" s="24">
        <f>SUM(ENERO:DICIEMBRE!Q13)</f>
        <v>97.39</v>
      </c>
      <c r="R13" s="24">
        <f>SUM(ENERO:DICIEMBRE!R13)</f>
        <v>1321.9433333333336</v>
      </c>
      <c r="S13" s="24">
        <f>SUM(ENERO:DICIEMBRE!S13)</f>
        <v>98.443333333333342</v>
      </c>
      <c r="T13" s="24">
        <f>SUM(ENERO:DICIEMBRE!T13)</f>
        <v>787.17</v>
      </c>
      <c r="U13" s="26">
        <f>SUM(V13:Y13)</f>
        <v>378.76</v>
      </c>
      <c r="V13" s="24">
        <f>SUM(ENERO:DICIEMBRE!V13)</f>
        <v>78.973333333333329</v>
      </c>
      <c r="W13" s="24">
        <f>SUM(ENERO:DICIEMBRE!W13)</f>
        <v>180.56666666666663</v>
      </c>
      <c r="X13" s="24">
        <f>SUM(ENERO:DICIEMBRE!X13)</f>
        <v>4.92</v>
      </c>
      <c r="Y13" s="24">
        <f>SUM(ENERO:DICIEMBRE!Y13)</f>
        <v>114.3</v>
      </c>
      <c r="Z13" s="26">
        <f>SUM(AA13:AB13)</f>
        <v>542.93000000000006</v>
      </c>
      <c r="AA13" s="24">
        <f>SUM(ENERO:DICIEMBRE!AA13)</f>
        <v>393.35</v>
      </c>
      <c r="AB13" s="24">
        <f>SUM(ENERO:DICIEMBRE!AB13)</f>
        <v>149.57999999999998</v>
      </c>
      <c r="BX13" s="2"/>
      <c r="BY13" s="11"/>
      <c r="CG13" s="6"/>
      <c r="CH13" s="6"/>
      <c r="CI13" s="6"/>
      <c r="CJ13" s="6"/>
      <c r="CK13" s="6"/>
      <c r="CL13" s="6"/>
      <c r="CM13" s="6"/>
      <c r="CN13" s="6"/>
    </row>
    <row r="14" spans="1:92" ht="20.25" customHeight="1" x14ac:dyDescent="0.2">
      <c r="A14" s="28" t="s">
        <v>24</v>
      </c>
      <c r="B14" s="24">
        <f>SUM(ENERO:DICIEMBRE!B14)</f>
        <v>13</v>
      </c>
      <c r="C14" s="24">
        <f>SUM(ENERO:DICIEMBRE!C14)</f>
        <v>17</v>
      </c>
      <c r="D14" s="24">
        <f>SUM(ENERO:DICIEMBRE!D14)</f>
        <v>18</v>
      </c>
      <c r="E14" s="24">
        <f>SUM(ENERO:DICIEMBRE!E14)</f>
        <v>9096</v>
      </c>
      <c r="F14" s="24">
        <f>SUM(ENERO:DICIEMBRE!F14)</f>
        <v>9096</v>
      </c>
      <c r="G14" s="31">
        <f>SUM(H14:J14)</f>
        <v>0</v>
      </c>
      <c r="H14" s="24">
        <f>SUM(ENERO:DICIEMBRE!H14)</f>
        <v>0</v>
      </c>
      <c r="I14" s="24">
        <f>SUM(ENERO:DICIEMBRE!I14)</f>
        <v>0</v>
      </c>
      <c r="J14" s="24">
        <f>SUM(ENERO:DICIEMBRE!J14)</f>
        <v>0</v>
      </c>
      <c r="K14" s="33">
        <f>SUM(L14:O14)</f>
        <v>2414.98</v>
      </c>
      <c r="L14" s="24">
        <f>SUM(ENERO:DICIEMBRE!L14)</f>
        <v>1939.1799999999998</v>
      </c>
      <c r="M14" s="24">
        <f>SUM(ENERO:DICIEMBRE!M14)</f>
        <v>0</v>
      </c>
      <c r="N14" s="24">
        <f>SUM(ENERO:DICIEMBRE!N14)</f>
        <v>0</v>
      </c>
      <c r="O14" s="24">
        <f>SUM(ENERO:DICIEMBRE!O14)</f>
        <v>475.8</v>
      </c>
      <c r="P14" s="33">
        <f>SUM(Q14:T14)</f>
        <v>1498.7066666666665</v>
      </c>
      <c r="Q14" s="24">
        <f>SUM(ENERO:DICIEMBRE!Q14)</f>
        <v>1198.9066666666665</v>
      </c>
      <c r="R14" s="24">
        <f>SUM(ENERO:DICIEMBRE!R14)</f>
        <v>0</v>
      </c>
      <c r="S14" s="24">
        <f>SUM(ENERO:DICIEMBRE!S14)</f>
        <v>0</v>
      </c>
      <c r="T14" s="24">
        <f>SUM(ENERO:DICIEMBRE!T14)</f>
        <v>299.8</v>
      </c>
      <c r="U14" s="33">
        <f>SUM(V14:Y14)</f>
        <v>1120.8166666666668</v>
      </c>
      <c r="V14" s="24">
        <f>SUM(ENERO:DICIEMBRE!V14)</f>
        <v>897.98666666666679</v>
      </c>
      <c r="W14" s="24">
        <f>SUM(ENERO:DICIEMBRE!W14)</f>
        <v>0</v>
      </c>
      <c r="X14" s="24">
        <f>SUM(ENERO:DICIEMBRE!X14)</f>
        <v>0</v>
      </c>
      <c r="Y14" s="24">
        <f>SUM(ENERO:DICIEMBRE!Y14)</f>
        <v>222.83</v>
      </c>
      <c r="Z14" s="33">
        <f>SUM(AA14:AB14)</f>
        <v>406.18</v>
      </c>
      <c r="AA14" s="24">
        <f>SUM(ENERO:DICIEMBRE!AA14)</f>
        <v>294.39</v>
      </c>
      <c r="AB14" s="24">
        <f>SUM(ENERO:DICIEMBRE!AB14)</f>
        <v>111.79000000000002</v>
      </c>
      <c r="BX14" s="2"/>
      <c r="BY14" s="11"/>
      <c r="CG14" s="6"/>
      <c r="CH14" s="6"/>
      <c r="CI14" s="6"/>
      <c r="CJ14" s="6"/>
      <c r="CK14" s="6"/>
      <c r="CL14" s="6"/>
      <c r="CM14" s="6"/>
      <c r="CN14" s="6"/>
    </row>
    <row r="15" spans="1:92" ht="20.25" customHeight="1" x14ac:dyDescent="0.2">
      <c r="A15" s="36" t="s">
        <v>25</v>
      </c>
      <c r="B15" s="24">
        <f>SUM(ENERO:DICIEMBRE!B15)</f>
        <v>0</v>
      </c>
      <c r="C15" s="24">
        <f>SUM(ENERO:DICIEMBRE!C15)</f>
        <v>0</v>
      </c>
      <c r="D15" s="24">
        <f>SUM(ENERO:DICIEMBRE!D15)</f>
        <v>0</v>
      </c>
      <c r="E15" s="24">
        <f>SUM(ENERO:DICIEMBRE!E15)</f>
        <v>0</v>
      </c>
      <c r="F15" s="24">
        <f>SUM(ENERO:DICIEMBRE!F15)</f>
        <v>0</v>
      </c>
      <c r="G15" s="33">
        <f>SUM(H15:J15)</f>
        <v>0</v>
      </c>
      <c r="H15" s="24">
        <f>SUM(ENERO:DICIEMBRE!H15)</f>
        <v>0</v>
      </c>
      <c r="I15" s="24">
        <f>SUM(ENERO:DICIEMBRE!I15)</f>
        <v>0</v>
      </c>
      <c r="J15" s="24">
        <f>SUM(ENERO:DICIEMBRE!J15)</f>
        <v>0</v>
      </c>
      <c r="K15" s="33">
        <f>SUM(L15:O15)</f>
        <v>0</v>
      </c>
      <c r="L15" s="24">
        <f>SUM(ENERO:DICIEMBRE!L15)</f>
        <v>0</v>
      </c>
      <c r="M15" s="24">
        <f>SUM(ENERO:DICIEMBRE!M15)</f>
        <v>0</v>
      </c>
      <c r="N15" s="24">
        <f>SUM(ENERO:DICIEMBRE!N15)</f>
        <v>0</v>
      </c>
      <c r="O15" s="24">
        <f>SUM(ENERO:DICIEMBRE!O15)</f>
        <v>0</v>
      </c>
      <c r="P15" s="33">
        <f>SUM(Q15:T15)</f>
        <v>0</v>
      </c>
      <c r="Q15" s="24">
        <f>SUM(ENERO:DICIEMBRE!Q15)</f>
        <v>0</v>
      </c>
      <c r="R15" s="24">
        <f>SUM(ENERO:DICIEMBRE!R15)</f>
        <v>0</v>
      </c>
      <c r="S15" s="24">
        <f>SUM(ENERO:DICIEMBRE!S15)</f>
        <v>0</v>
      </c>
      <c r="T15" s="24">
        <f>SUM(ENERO:DICIEMBRE!T15)</f>
        <v>0</v>
      </c>
      <c r="U15" s="33">
        <f>SUM(V15:Y15)</f>
        <v>0</v>
      </c>
      <c r="V15" s="24">
        <f>SUM(ENERO:DICIEMBRE!V15)</f>
        <v>0</v>
      </c>
      <c r="W15" s="24">
        <f>SUM(ENERO:DICIEMBRE!W15)</f>
        <v>0</v>
      </c>
      <c r="X15" s="24">
        <f>SUM(ENERO:DICIEMBRE!X15)</f>
        <v>0</v>
      </c>
      <c r="Y15" s="24">
        <f>SUM(ENERO:DICIEMBRE!Y15)</f>
        <v>0</v>
      </c>
      <c r="Z15" s="33">
        <f>SUM(AA15:AB15)</f>
        <v>0</v>
      </c>
      <c r="AA15" s="24">
        <f>SUM(ENERO:DICIEMBRE!AA15)</f>
        <v>0</v>
      </c>
      <c r="AB15" s="24">
        <f>SUM(ENERO:DICIEMBRE!AB15)</f>
        <v>0</v>
      </c>
      <c r="BX15" s="2"/>
      <c r="BY15" s="11"/>
      <c r="CG15" s="6"/>
      <c r="CH15" s="6"/>
      <c r="CI15" s="6"/>
      <c r="CJ15" s="6"/>
      <c r="CK15" s="6"/>
      <c r="CL15" s="6"/>
      <c r="CM15" s="6"/>
      <c r="CN15" s="6"/>
    </row>
    <row r="16" spans="1:92" ht="20.25" customHeight="1" x14ac:dyDescent="0.2">
      <c r="A16" s="37" t="s">
        <v>26</v>
      </c>
      <c r="B16" s="24">
        <f>SUM(ENERO:DICIEMBRE!B16)</f>
        <v>0</v>
      </c>
      <c r="C16" s="24">
        <f>SUM(ENERO:DICIEMBRE!C16)</f>
        <v>0</v>
      </c>
      <c r="D16" s="24">
        <f>SUM(ENERO:DICIEMBRE!D16)</f>
        <v>0</v>
      </c>
      <c r="E16" s="24">
        <f>SUM(ENERO:DICIEMBRE!E16)</f>
        <v>0</v>
      </c>
      <c r="F16" s="24">
        <f>SUM(ENERO:DICIEMBRE!F16)</f>
        <v>0</v>
      </c>
      <c r="G16" s="40">
        <f>SUM(H16:J16)</f>
        <v>0</v>
      </c>
      <c r="H16" s="24">
        <f>SUM(ENERO:DICIEMBRE!H16)</f>
        <v>0</v>
      </c>
      <c r="I16" s="24">
        <f>SUM(ENERO:DICIEMBRE!I16)</f>
        <v>0</v>
      </c>
      <c r="J16" s="24">
        <f>SUM(ENERO:DICIEMBRE!J16)</f>
        <v>0</v>
      </c>
      <c r="K16" s="41">
        <f>SUM(L16:O16)</f>
        <v>0</v>
      </c>
      <c r="L16" s="24">
        <f>SUM(ENERO:DICIEMBRE!L16)</f>
        <v>0</v>
      </c>
      <c r="M16" s="24">
        <f>SUM(ENERO:DICIEMBRE!M16)</f>
        <v>0</v>
      </c>
      <c r="N16" s="24">
        <f>SUM(ENERO:DICIEMBRE!N16)</f>
        <v>0</v>
      </c>
      <c r="O16" s="24">
        <f>SUM(ENERO:DICIEMBRE!O16)</f>
        <v>0</v>
      </c>
      <c r="P16" s="41">
        <f>SUM(Q16:T16)</f>
        <v>0</v>
      </c>
      <c r="Q16" s="24">
        <f>SUM(ENERO:DICIEMBRE!Q16)</f>
        <v>0</v>
      </c>
      <c r="R16" s="24">
        <f>SUM(ENERO:DICIEMBRE!R16)</f>
        <v>0</v>
      </c>
      <c r="S16" s="24">
        <f>SUM(ENERO:DICIEMBRE!S16)</f>
        <v>0</v>
      </c>
      <c r="T16" s="24">
        <f>SUM(ENERO:DICIEMBRE!T16)</f>
        <v>0</v>
      </c>
      <c r="U16" s="41">
        <f>SUM(V16:Y16)</f>
        <v>0</v>
      </c>
      <c r="V16" s="24">
        <f>SUM(ENERO:DICIEMBRE!V16)</f>
        <v>0</v>
      </c>
      <c r="W16" s="24">
        <f>SUM(ENERO:DICIEMBRE!W16)</f>
        <v>0</v>
      </c>
      <c r="X16" s="24">
        <f>SUM(ENERO:DICIEMBRE!X16)</f>
        <v>0</v>
      </c>
      <c r="Y16" s="24">
        <f>SUM(ENERO:DICIEMBRE!Y16)</f>
        <v>0</v>
      </c>
      <c r="Z16" s="40">
        <f>SUM(AA16:AB16)</f>
        <v>0</v>
      </c>
      <c r="AA16" s="24">
        <f>SUM(ENERO:DICIEMBRE!AA16)</f>
        <v>0</v>
      </c>
      <c r="AB16" s="24">
        <f>SUM(ENERO:DICIEMBRE!AB16)</f>
        <v>0</v>
      </c>
      <c r="BX16" s="2"/>
      <c r="BY16" s="11"/>
      <c r="CG16" s="6"/>
      <c r="CH16" s="6"/>
      <c r="CI16" s="6"/>
      <c r="CJ16" s="6"/>
      <c r="CK16" s="6"/>
      <c r="CL16" s="6"/>
      <c r="CM16" s="6"/>
      <c r="CN16" s="6"/>
    </row>
    <row r="17" spans="1:92" ht="27" customHeight="1" x14ac:dyDescent="0.2">
      <c r="A17" s="10" t="s">
        <v>27</v>
      </c>
      <c r="B17" s="42"/>
      <c r="C17" s="43"/>
      <c r="D17" s="43"/>
      <c r="E17" s="43"/>
      <c r="F17" s="43"/>
      <c r="G17" s="42"/>
      <c r="H17" s="44"/>
      <c r="I17" s="45"/>
      <c r="J17" s="46"/>
      <c r="K17" s="47"/>
      <c r="L17" s="47"/>
      <c r="CG17" s="6"/>
      <c r="CH17" s="6"/>
      <c r="CI17" s="6"/>
      <c r="CJ17" s="6"/>
      <c r="CK17" s="6"/>
      <c r="CL17" s="6"/>
      <c r="CM17" s="6"/>
      <c r="CN17" s="6"/>
    </row>
    <row r="18" spans="1:92" ht="39" customHeight="1" x14ac:dyDescent="0.2">
      <c r="A18" s="48" t="s">
        <v>28</v>
      </c>
      <c r="B18" s="49" t="s">
        <v>29</v>
      </c>
      <c r="C18" s="50" t="s">
        <v>30</v>
      </c>
      <c r="D18" s="51" t="s">
        <v>31</v>
      </c>
      <c r="E18" s="51" t="s">
        <v>32</v>
      </c>
      <c r="F18" s="51" t="s">
        <v>33</v>
      </c>
      <c r="G18" s="52" t="s">
        <v>34</v>
      </c>
      <c r="H18" s="53"/>
      <c r="I18" s="43"/>
      <c r="J18" s="43"/>
      <c r="K18" s="54"/>
      <c r="L18" s="54"/>
      <c r="CG18" s="6"/>
      <c r="CH18" s="6"/>
      <c r="CI18" s="6"/>
      <c r="CJ18" s="6"/>
      <c r="CK18" s="6"/>
      <c r="CL18" s="6"/>
      <c r="CM18" s="6"/>
      <c r="CN18" s="6"/>
    </row>
    <row r="19" spans="1:92" ht="21" customHeight="1" x14ac:dyDescent="0.2">
      <c r="A19" s="55" t="s">
        <v>35</v>
      </c>
      <c r="B19" s="56">
        <f>SUM(C19:G19)</f>
        <v>82</v>
      </c>
      <c r="C19" s="24">
        <f>SUM(ENERO:DICIEMBRE!C19)</f>
        <v>0</v>
      </c>
      <c r="D19" s="24">
        <f>SUM(ENERO:DICIEMBRE!D19)</f>
        <v>0</v>
      </c>
      <c r="E19" s="24">
        <f>SUM(ENERO:DICIEMBRE!E19)</f>
        <v>82</v>
      </c>
      <c r="F19" s="24">
        <f>SUM(ENERO:DICIEMBRE!F19)</f>
        <v>0</v>
      </c>
      <c r="G19" s="24">
        <f>SUM(ENERO:DICIEMBRE!G19)</f>
        <v>0</v>
      </c>
      <c r="H19" s="57"/>
      <c r="I19" s="43"/>
      <c r="J19" s="43"/>
      <c r="K19" s="54"/>
      <c r="L19" s="54"/>
      <c r="CG19" s="6"/>
      <c r="CH19" s="6"/>
      <c r="CI19" s="6"/>
      <c r="CJ19" s="6"/>
      <c r="CK19" s="6"/>
      <c r="CL19" s="6"/>
      <c r="CM19" s="6"/>
      <c r="CN19" s="6"/>
    </row>
    <row r="20" spans="1:92" ht="21" customHeight="1" x14ac:dyDescent="0.2">
      <c r="A20" s="58" t="s">
        <v>36</v>
      </c>
      <c r="B20" s="59">
        <f>SUM(C20:G20)</f>
        <v>1962</v>
      </c>
      <c r="C20" s="24">
        <f>SUM(ENERO:DICIEMBRE!C20)</f>
        <v>0</v>
      </c>
      <c r="D20" s="24">
        <f>SUM(ENERO:DICIEMBRE!D20)</f>
        <v>0</v>
      </c>
      <c r="E20" s="24">
        <f>SUM(ENERO:DICIEMBRE!E20)</f>
        <v>1962</v>
      </c>
      <c r="F20" s="24">
        <f>SUM(ENERO:DICIEMBRE!F20)</f>
        <v>0</v>
      </c>
      <c r="G20" s="24">
        <f>SUM(ENERO:DICIEMBRE!G20)</f>
        <v>0</v>
      </c>
      <c r="H20" s="57"/>
      <c r="I20" s="43"/>
      <c r="J20" s="43"/>
      <c r="K20" s="54"/>
      <c r="L20" s="54"/>
      <c r="CG20" s="6"/>
      <c r="CH20" s="6"/>
      <c r="CI20" s="6"/>
      <c r="CJ20" s="6"/>
      <c r="CK20" s="6"/>
      <c r="CL20" s="6"/>
      <c r="CM20" s="6"/>
      <c r="CN20" s="6"/>
    </row>
    <row r="21" spans="1:92" ht="21" customHeight="1" x14ac:dyDescent="0.2">
      <c r="A21" s="58" t="s">
        <v>37</v>
      </c>
      <c r="B21" s="59">
        <f>SUM(C21:G21)</f>
        <v>1962</v>
      </c>
      <c r="C21" s="24">
        <f>SUM(ENERO:DICIEMBRE!C21)</f>
        <v>0</v>
      </c>
      <c r="D21" s="24">
        <f>SUM(ENERO:DICIEMBRE!D21)</f>
        <v>0</v>
      </c>
      <c r="E21" s="24">
        <f>SUM(ENERO:DICIEMBRE!E21)</f>
        <v>1962</v>
      </c>
      <c r="F21" s="24">
        <f>SUM(ENERO:DICIEMBRE!F21)</f>
        <v>0</v>
      </c>
      <c r="G21" s="24">
        <f>SUM(ENERO:DICIEMBRE!G21)</f>
        <v>0</v>
      </c>
      <c r="H21" s="57"/>
      <c r="I21" s="43"/>
      <c r="J21" s="43"/>
      <c r="K21" s="54"/>
      <c r="L21" s="54"/>
      <c r="CG21" s="6"/>
      <c r="CH21" s="6"/>
      <c r="CI21" s="6"/>
      <c r="CJ21" s="6"/>
      <c r="CK21" s="6"/>
      <c r="CL21" s="6"/>
      <c r="CM21" s="6"/>
      <c r="CN21" s="6"/>
    </row>
    <row r="22" spans="1:92" ht="21" customHeight="1" x14ac:dyDescent="0.2">
      <c r="A22" s="58" t="s">
        <v>38</v>
      </c>
      <c r="B22" s="59">
        <f>SUM(C22:G22)</f>
        <v>1962</v>
      </c>
      <c r="C22" s="24">
        <f>SUM(ENERO:DICIEMBRE!C22)</f>
        <v>0</v>
      </c>
      <c r="D22" s="24">
        <f>SUM(ENERO:DICIEMBRE!D22)</f>
        <v>0</v>
      </c>
      <c r="E22" s="24">
        <f>SUM(ENERO:DICIEMBRE!E22)</f>
        <v>1962</v>
      </c>
      <c r="F22" s="24">
        <f>SUM(ENERO:DICIEMBRE!F22)</f>
        <v>0</v>
      </c>
      <c r="G22" s="24">
        <f>SUM(ENERO:DICIEMBRE!G22)</f>
        <v>0</v>
      </c>
      <c r="H22" s="57"/>
      <c r="I22" s="43"/>
      <c r="J22" s="60"/>
      <c r="K22" s="54"/>
      <c r="L22" s="54"/>
      <c r="CG22" s="6"/>
      <c r="CH22" s="6"/>
      <c r="CI22" s="6"/>
      <c r="CJ22" s="6"/>
      <c r="CK22" s="6"/>
      <c r="CL22" s="6"/>
      <c r="CM22" s="6"/>
      <c r="CN22" s="6"/>
    </row>
    <row r="23" spans="1:92" ht="21" customHeight="1" x14ac:dyDescent="0.2">
      <c r="A23" s="61" t="s">
        <v>39</v>
      </c>
      <c r="B23" s="62">
        <f>SUM(C23:G23)</f>
        <v>1962</v>
      </c>
      <c r="C23" s="24">
        <f>SUM(ENERO:DICIEMBRE!C23)</f>
        <v>0</v>
      </c>
      <c r="D23" s="24">
        <f>SUM(ENERO:DICIEMBRE!D23)</f>
        <v>0</v>
      </c>
      <c r="E23" s="24">
        <f>SUM(ENERO:DICIEMBRE!E23)</f>
        <v>1962</v>
      </c>
      <c r="F23" s="24">
        <f>SUM(ENERO:DICIEMBRE!F23)</f>
        <v>0</v>
      </c>
      <c r="G23" s="24">
        <f>SUM(ENERO:DICIEMBRE!G23)</f>
        <v>0</v>
      </c>
      <c r="H23" s="57"/>
      <c r="I23" s="43"/>
      <c r="J23" s="43"/>
      <c r="K23" s="54"/>
      <c r="L23" s="54"/>
      <c r="CG23" s="6"/>
      <c r="CH23" s="6"/>
      <c r="CI23" s="6"/>
      <c r="CJ23" s="6"/>
      <c r="CK23" s="6"/>
      <c r="CL23" s="6"/>
      <c r="CM23" s="6"/>
      <c r="CN23" s="6"/>
    </row>
    <row r="24" spans="1:92" ht="24.75" customHeight="1" x14ac:dyDescent="0.2">
      <c r="A24" s="63" t="s">
        <v>40</v>
      </c>
      <c r="B24" s="64"/>
      <c r="C24" s="60"/>
      <c r="D24" s="64"/>
      <c r="E24" s="64"/>
      <c r="CG24" s="6"/>
      <c r="CH24" s="6"/>
      <c r="CI24" s="6"/>
      <c r="CJ24" s="6"/>
      <c r="CK24" s="6"/>
      <c r="CL24" s="6"/>
      <c r="CM24" s="6"/>
      <c r="CN24" s="6"/>
    </row>
    <row r="25" spans="1:92" ht="19.5" customHeight="1" x14ac:dyDescent="0.2">
      <c r="A25" s="10" t="s">
        <v>41</v>
      </c>
      <c r="B25" s="46"/>
      <c r="C25" s="65"/>
      <c r="D25" s="65"/>
      <c r="E25" s="65"/>
      <c r="F25" s="65"/>
      <c r="G25" s="65"/>
      <c r="H25" s="65"/>
      <c r="I25" s="66"/>
      <c r="J25" s="66"/>
      <c r="K25" s="64"/>
      <c r="L25" s="64"/>
      <c r="CG25" s="6"/>
      <c r="CH25" s="6"/>
      <c r="CI25" s="6"/>
      <c r="CJ25" s="6"/>
      <c r="CK25" s="6"/>
      <c r="CL25" s="6"/>
      <c r="CM25" s="6"/>
      <c r="CN25" s="6"/>
    </row>
    <row r="26" spans="1:92" ht="23.25" customHeight="1" x14ac:dyDescent="0.2">
      <c r="A26" s="1520" t="s">
        <v>28</v>
      </c>
      <c r="B26" s="1499"/>
      <c r="C26" s="1492" t="s">
        <v>29</v>
      </c>
      <c r="D26" s="1488" t="s">
        <v>42</v>
      </c>
      <c r="E26" s="1523"/>
      <c r="F26" s="1524" t="s">
        <v>43</v>
      </c>
      <c r="G26" s="1524"/>
      <c r="H26" s="1524"/>
      <c r="I26" s="1524"/>
      <c r="J26" s="1524"/>
      <c r="K26" s="1525"/>
      <c r="M26" s="67"/>
      <c r="BX26" s="2"/>
      <c r="BY26" s="3"/>
      <c r="CG26" s="6"/>
      <c r="CH26" s="6"/>
      <c r="CI26" s="6"/>
      <c r="CJ26" s="6"/>
      <c r="CK26" s="6"/>
      <c r="CL26" s="6"/>
      <c r="CM26" s="6"/>
      <c r="CN26" s="6"/>
    </row>
    <row r="27" spans="1:92" ht="24.75" customHeight="1" x14ac:dyDescent="0.2">
      <c r="A27" s="1521"/>
      <c r="B27" s="1501"/>
      <c r="C27" s="1522"/>
      <c r="D27" s="68" t="s">
        <v>44</v>
      </c>
      <c r="E27" s="69" t="s">
        <v>45</v>
      </c>
      <c r="F27" s="70" t="s">
        <v>46</v>
      </c>
      <c r="G27" s="68" t="s">
        <v>47</v>
      </c>
      <c r="H27" s="68" t="s">
        <v>48</v>
      </c>
      <c r="I27" s="68" t="s">
        <v>49</v>
      </c>
      <c r="J27" s="68" t="s">
        <v>50</v>
      </c>
      <c r="K27" s="68" t="s">
        <v>51</v>
      </c>
      <c r="BV27" s="3"/>
      <c r="BW27" s="4"/>
      <c r="BX27" s="4"/>
      <c r="CG27" s="6"/>
      <c r="CH27" s="6"/>
      <c r="CI27" s="6"/>
      <c r="CJ27" s="6"/>
      <c r="CK27" s="6"/>
      <c r="CL27" s="6"/>
      <c r="CM27" s="6"/>
      <c r="CN27" s="6"/>
    </row>
    <row r="28" spans="1:92" ht="17.25" customHeight="1" x14ac:dyDescent="0.2">
      <c r="A28" s="1512" t="s">
        <v>36</v>
      </c>
      <c r="B28" s="1513"/>
      <c r="C28" s="71">
        <f t="shared" ref="C28:C34" si="1">SUM(D28:E28)</f>
        <v>988</v>
      </c>
      <c r="D28" s="24">
        <f>SUM(ENERO:DICIEMBRE!D28)</f>
        <v>16</v>
      </c>
      <c r="E28" s="24">
        <f>SUM(ENERO:DICIEMBRE!E28)</f>
        <v>972</v>
      </c>
      <c r="F28" s="24">
        <f>SUM(ENERO:DICIEMBRE!F28)</f>
        <v>91</v>
      </c>
      <c r="G28" s="24">
        <f>SUM(ENERO:DICIEMBRE!G28)</f>
        <v>277</v>
      </c>
      <c r="H28" s="24">
        <f>SUM(ENERO:DICIEMBRE!H28)</f>
        <v>279</v>
      </c>
      <c r="I28" s="24">
        <f>SUM(ENERO:DICIEMBRE!I28)</f>
        <v>330</v>
      </c>
      <c r="J28" s="24">
        <f>SUM(ENERO:DICIEMBRE!J28)</f>
        <v>0</v>
      </c>
      <c r="K28" s="24">
        <f>SUM(ENERO:DICIEMBRE!K28)</f>
        <v>11</v>
      </c>
      <c r="L28" s="72" t="str">
        <f>CA28</f>
        <v/>
      </c>
      <c r="BV28" s="3"/>
      <c r="BW28" s="4"/>
      <c r="BX28" s="4"/>
      <c r="CA28" s="73" t="str">
        <f>IF(CG28=1," * La Suma de Personas por Origen de Derivación no puede ser Mayor a la suma de Personas por Edad. ","")</f>
        <v/>
      </c>
      <c r="CG28" s="74">
        <f>IF(SUM(F28:K28)&gt;C28,1,0)</f>
        <v>0</v>
      </c>
      <c r="CH28" s="6"/>
      <c r="CI28" s="6"/>
      <c r="CJ28" s="6"/>
      <c r="CK28" s="6"/>
      <c r="CL28" s="6"/>
      <c r="CM28" s="6"/>
      <c r="CN28" s="6"/>
    </row>
    <row r="29" spans="1:92" ht="17.25" customHeight="1" x14ac:dyDescent="0.2">
      <c r="A29" s="1514" t="s">
        <v>37</v>
      </c>
      <c r="B29" s="1515"/>
      <c r="C29" s="71">
        <f t="shared" si="1"/>
        <v>1289</v>
      </c>
      <c r="D29" s="24">
        <f>SUM(ENERO:DICIEMBRE!D29)</f>
        <v>16</v>
      </c>
      <c r="E29" s="24">
        <f>SUM(ENERO:DICIEMBRE!E29)</f>
        <v>1273</v>
      </c>
      <c r="F29" s="24">
        <f>SUM(ENERO:DICIEMBRE!F29)</f>
        <v>118</v>
      </c>
      <c r="G29" s="24">
        <f>SUM(ENERO:DICIEMBRE!G29)</f>
        <v>367</v>
      </c>
      <c r="H29" s="24">
        <f>SUM(ENERO:DICIEMBRE!H29)</f>
        <v>410</v>
      </c>
      <c r="I29" s="24">
        <f>SUM(ENERO:DICIEMBRE!I29)</f>
        <v>376</v>
      </c>
      <c r="J29" s="24">
        <f>SUM(ENERO:DICIEMBRE!J29)</f>
        <v>0</v>
      </c>
      <c r="K29" s="24">
        <f>SUM(ENERO:DICIEMBRE!K29)</f>
        <v>14</v>
      </c>
      <c r="L29" s="72" t="str">
        <f t="shared" ref="L29:L34" si="2">CA29</f>
        <v/>
      </c>
      <c r="BV29" s="3"/>
      <c r="BW29" s="4"/>
      <c r="BX29" s="4"/>
      <c r="CA29" s="73" t="str">
        <f t="shared" ref="CA29:CA34" si="3">IF(CG29=1," * La Suma de Personas por Origen de Derivación no puede ser Mayor a la suma de Personas por Edad. ","")</f>
        <v/>
      </c>
      <c r="CG29" s="74">
        <f t="shared" ref="CG29:CG34" si="4">IF(SUM(F29:K29)&gt;C29,1,0)</f>
        <v>0</v>
      </c>
      <c r="CH29" s="6"/>
      <c r="CI29" s="6"/>
      <c r="CJ29" s="6"/>
      <c r="CK29" s="6"/>
      <c r="CL29" s="6"/>
      <c r="CM29" s="6"/>
      <c r="CN29" s="6"/>
    </row>
    <row r="30" spans="1:92" ht="17.25" customHeight="1" x14ac:dyDescent="0.2">
      <c r="A30" s="1514" t="s">
        <v>38</v>
      </c>
      <c r="B30" s="1515"/>
      <c r="C30" s="71">
        <f t="shared" si="1"/>
        <v>9905</v>
      </c>
      <c r="D30" s="24">
        <f>SUM(ENERO:DICIEMBRE!D30)</f>
        <v>36</v>
      </c>
      <c r="E30" s="24">
        <f>SUM(ENERO:DICIEMBRE!E30)</f>
        <v>9869</v>
      </c>
      <c r="F30" s="24">
        <f>SUM(ENERO:DICIEMBRE!F30)</f>
        <v>878</v>
      </c>
      <c r="G30" s="24">
        <f>SUM(ENERO:DICIEMBRE!G30)</f>
        <v>3034</v>
      </c>
      <c r="H30" s="24">
        <f>SUM(ENERO:DICIEMBRE!H30)</f>
        <v>4626</v>
      </c>
      <c r="I30" s="24">
        <f>SUM(ENERO:DICIEMBRE!I30)</f>
        <v>1180</v>
      </c>
      <c r="J30" s="24">
        <f>SUM(ENERO:DICIEMBRE!J30)</f>
        <v>0</v>
      </c>
      <c r="K30" s="24">
        <f>SUM(ENERO:DICIEMBRE!K30)</f>
        <v>126</v>
      </c>
      <c r="L30" s="72" t="str">
        <f t="shared" si="2"/>
        <v/>
      </c>
      <c r="BV30" s="3"/>
      <c r="BW30" s="4"/>
      <c r="BX30" s="4"/>
      <c r="CA30" s="73" t="str">
        <f t="shared" si="3"/>
        <v/>
      </c>
      <c r="CG30" s="74">
        <f t="shared" si="4"/>
        <v>0</v>
      </c>
      <c r="CH30" s="6"/>
      <c r="CI30" s="6"/>
      <c r="CJ30" s="6"/>
      <c r="CK30" s="6"/>
      <c r="CL30" s="6"/>
      <c r="CM30" s="6"/>
      <c r="CN30" s="6"/>
    </row>
    <row r="31" spans="1:92" ht="17.25" customHeight="1" x14ac:dyDescent="0.2">
      <c r="A31" s="1516" t="s">
        <v>39</v>
      </c>
      <c r="B31" s="1517"/>
      <c r="C31" s="75">
        <f t="shared" si="1"/>
        <v>911</v>
      </c>
      <c r="D31" s="24">
        <f>SUM(ENERO:DICIEMBRE!D31)</f>
        <v>16</v>
      </c>
      <c r="E31" s="24">
        <f>SUM(ENERO:DICIEMBRE!E31)</f>
        <v>895</v>
      </c>
      <c r="F31" s="24">
        <f>SUM(ENERO:DICIEMBRE!F31)</f>
        <v>77</v>
      </c>
      <c r="G31" s="24">
        <f>SUM(ENERO:DICIEMBRE!G31)</f>
        <v>235</v>
      </c>
      <c r="H31" s="24">
        <f>SUM(ENERO:DICIEMBRE!H31)</f>
        <v>246</v>
      </c>
      <c r="I31" s="24">
        <f>SUM(ENERO:DICIEMBRE!I31)</f>
        <v>343</v>
      </c>
      <c r="J31" s="24">
        <f>SUM(ENERO:DICIEMBRE!J31)</f>
        <v>0</v>
      </c>
      <c r="K31" s="24">
        <f>SUM(ENERO:DICIEMBRE!K31)</f>
        <v>9</v>
      </c>
      <c r="L31" s="72" t="str">
        <f t="shared" si="2"/>
        <v/>
      </c>
      <c r="BV31" s="3"/>
      <c r="BW31" s="4"/>
      <c r="BX31" s="4"/>
      <c r="CA31" s="73" t="str">
        <f t="shared" si="3"/>
        <v/>
      </c>
      <c r="CG31" s="74">
        <f t="shared" si="4"/>
        <v>0</v>
      </c>
      <c r="CH31" s="6"/>
      <c r="CI31" s="6"/>
      <c r="CJ31" s="6"/>
      <c r="CK31" s="6"/>
      <c r="CL31" s="6"/>
      <c r="CM31" s="6"/>
      <c r="CN31" s="6"/>
    </row>
    <row r="32" spans="1:92" ht="17.25" customHeight="1" x14ac:dyDescent="0.2">
      <c r="A32" s="1518" t="s">
        <v>52</v>
      </c>
      <c r="B32" s="79" t="s">
        <v>53</v>
      </c>
      <c r="C32" s="71">
        <f t="shared" si="1"/>
        <v>37</v>
      </c>
      <c r="D32" s="24">
        <f>SUM(ENERO:DICIEMBRE!D32)</f>
        <v>0</v>
      </c>
      <c r="E32" s="24">
        <f>SUM(ENERO:DICIEMBRE!E32)</f>
        <v>37</v>
      </c>
      <c r="F32" s="24">
        <f>SUM(ENERO:DICIEMBRE!F32)</f>
        <v>5</v>
      </c>
      <c r="G32" s="24">
        <f>SUM(ENERO:DICIEMBRE!G32)</f>
        <v>20</v>
      </c>
      <c r="H32" s="24">
        <f>SUM(ENERO:DICIEMBRE!H32)</f>
        <v>11</v>
      </c>
      <c r="I32" s="24">
        <f>SUM(ENERO:DICIEMBRE!I32)</f>
        <v>1</v>
      </c>
      <c r="J32" s="24">
        <f>SUM(ENERO:DICIEMBRE!J32)</f>
        <v>0</v>
      </c>
      <c r="K32" s="24">
        <f>SUM(ENERO:DICIEMBRE!K32)</f>
        <v>0</v>
      </c>
      <c r="L32" s="72" t="str">
        <f t="shared" si="2"/>
        <v/>
      </c>
      <c r="BV32" s="3"/>
      <c r="BW32" s="4"/>
      <c r="BX32" s="4"/>
      <c r="CA32" s="73" t="str">
        <f t="shared" si="3"/>
        <v/>
      </c>
      <c r="CG32" s="74">
        <f t="shared" si="4"/>
        <v>0</v>
      </c>
      <c r="CH32" s="6"/>
      <c r="CI32" s="6"/>
      <c r="CJ32" s="6"/>
      <c r="CK32" s="6"/>
      <c r="CL32" s="6"/>
      <c r="CM32" s="6"/>
      <c r="CN32" s="6"/>
    </row>
    <row r="33" spans="1:92" ht="17.25" customHeight="1" x14ac:dyDescent="0.2">
      <c r="A33" s="1519"/>
      <c r="B33" s="80" t="s">
        <v>54</v>
      </c>
      <c r="C33" s="81">
        <f t="shared" si="1"/>
        <v>2</v>
      </c>
      <c r="D33" s="24">
        <f>SUM(ENERO:DICIEMBRE!D33)</f>
        <v>0</v>
      </c>
      <c r="E33" s="24">
        <f>SUM(ENERO:DICIEMBRE!E33)</f>
        <v>2</v>
      </c>
      <c r="F33" s="24">
        <f>SUM(ENERO:DICIEMBRE!F33)</f>
        <v>0</v>
      </c>
      <c r="G33" s="24">
        <f>SUM(ENERO:DICIEMBRE!G33)</f>
        <v>2</v>
      </c>
      <c r="H33" s="24">
        <f>SUM(ENERO:DICIEMBRE!H33)</f>
        <v>0</v>
      </c>
      <c r="I33" s="24">
        <f>SUM(ENERO:DICIEMBRE!I33)</f>
        <v>0</v>
      </c>
      <c r="J33" s="24">
        <f>SUM(ENERO:DICIEMBRE!J33)</f>
        <v>0</v>
      </c>
      <c r="K33" s="24">
        <f>SUM(ENERO:DICIEMBRE!K33)</f>
        <v>0</v>
      </c>
      <c r="L33" s="72" t="str">
        <f t="shared" si="2"/>
        <v/>
      </c>
      <c r="BV33" s="3"/>
      <c r="BW33" s="4"/>
      <c r="BX33" s="4"/>
      <c r="CA33" s="73" t="str">
        <f t="shared" si="3"/>
        <v/>
      </c>
      <c r="CG33" s="74">
        <f t="shared" si="4"/>
        <v>0</v>
      </c>
      <c r="CH33" s="6"/>
      <c r="CI33" s="6"/>
      <c r="CJ33" s="6"/>
      <c r="CK33" s="6"/>
      <c r="CL33" s="6"/>
      <c r="CM33" s="6"/>
      <c r="CN33" s="6"/>
    </row>
    <row r="34" spans="1:92" ht="17.25" customHeight="1" x14ac:dyDescent="0.2">
      <c r="A34" s="1504" t="s">
        <v>55</v>
      </c>
      <c r="B34" s="1505"/>
      <c r="C34" s="81">
        <f t="shared" si="1"/>
        <v>48</v>
      </c>
      <c r="D34" s="24">
        <f>SUM(ENERO:DICIEMBRE!D34)</f>
        <v>0</v>
      </c>
      <c r="E34" s="24">
        <f>SUM(ENERO:DICIEMBRE!E34)</f>
        <v>48</v>
      </c>
      <c r="F34" s="24">
        <f>SUM(ENERO:DICIEMBRE!F34)</f>
        <v>10</v>
      </c>
      <c r="G34" s="24">
        <f>SUM(ENERO:DICIEMBRE!G34)</f>
        <v>18</v>
      </c>
      <c r="H34" s="24">
        <f>SUM(ENERO:DICIEMBRE!H34)</f>
        <v>16</v>
      </c>
      <c r="I34" s="24">
        <f>SUM(ENERO:DICIEMBRE!I34)</f>
        <v>3</v>
      </c>
      <c r="J34" s="24">
        <f>SUM(ENERO:DICIEMBRE!J34)</f>
        <v>0</v>
      </c>
      <c r="K34" s="24">
        <f>SUM(ENERO:DICIEMBRE!K34)</f>
        <v>1</v>
      </c>
      <c r="L34" s="72" t="str">
        <f t="shared" si="2"/>
        <v/>
      </c>
      <c r="BV34" s="3"/>
      <c r="BW34" s="4"/>
      <c r="BX34" s="4"/>
      <c r="CA34" s="73" t="str">
        <f t="shared" si="3"/>
        <v/>
      </c>
      <c r="CG34" s="74">
        <f t="shared" si="4"/>
        <v>0</v>
      </c>
      <c r="CH34" s="6"/>
      <c r="CI34" s="6"/>
      <c r="CJ34" s="6"/>
      <c r="CK34" s="6"/>
      <c r="CL34" s="6"/>
      <c r="CM34" s="6"/>
      <c r="CN34" s="6"/>
    </row>
    <row r="35" spans="1:92" ht="23.25" customHeight="1" x14ac:dyDescent="0.2">
      <c r="A35" s="82" t="s">
        <v>56</v>
      </c>
      <c r="B35" s="54"/>
      <c r="C35" s="83"/>
      <c r="D35" s="84"/>
      <c r="E35" s="84"/>
      <c r="F35" s="84"/>
      <c r="G35" s="84"/>
      <c r="H35" s="84"/>
      <c r="I35" s="84"/>
      <c r="J35" s="84"/>
      <c r="K35" s="84"/>
      <c r="L35" s="84"/>
      <c r="M35" s="85"/>
      <c r="CG35" s="6"/>
      <c r="CH35" s="6"/>
      <c r="CI35" s="6"/>
      <c r="CJ35" s="6"/>
      <c r="CK35" s="6"/>
      <c r="CL35" s="6"/>
      <c r="CM35" s="6"/>
      <c r="CN35" s="6"/>
    </row>
    <row r="36" spans="1:92" ht="28.5" customHeight="1" x14ac:dyDescent="0.2">
      <c r="A36" s="68" t="s">
        <v>57</v>
      </c>
      <c r="B36" s="68" t="s">
        <v>58</v>
      </c>
      <c r="C36" s="43"/>
      <c r="D36" s="54"/>
      <c r="E36" s="54"/>
      <c r="F36" s="54"/>
      <c r="G36" s="85"/>
      <c r="BR36" s="3"/>
      <c r="BS36" s="4"/>
      <c r="BT36" s="4"/>
      <c r="CG36" s="6"/>
      <c r="CH36" s="6"/>
      <c r="CI36" s="6"/>
      <c r="CJ36" s="6"/>
      <c r="CK36" s="6"/>
      <c r="CL36" s="6"/>
      <c r="CM36" s="6"/>
      <c r="CN36" s="6"/>
    </row>
    <row r="37" spans="1:92" ht="16.5" customHeight="1" x14ac:dyDescent="0.2">
      <c r="A37" s="71" t="s">
        <v>59</v>
      </c>
      <c r="B37" s="24">
        <f>SUM(ENERO:DICIEMBRE!B37)</f>
        <v>3994</v>
      </c>
      <c r="C37" s="43"/>
      <c r="D37" s="54"/>
      <c r="E37" s="54"/>
      <c r="F37" s="54"/>
      <c r="G37" s="85"/>
      <c r="BR37" s="3"/>
      <c r="BS37" s="4"/>
      <c r="BT37" s="4"/>
      <c r="CG37" s="6"/>
      <c r="CH37" s="6"/>
      <c r="CI37" s="6"/>
      <c r="CJ37" s="6"/>
      <c r="CK37" s="6"/>
      <c r="CL37" s="6"/>
      <c r="CM37" s="6"/>
      <c r="CN37" s="6"/>
    </row>
    <row r="38" spans="1:92" ht="16.5" customHeight="1" x14ac:dyDescent="0.2">
      <c r="A38" s="71" t="s">
        <v>60</v>
      </c>
      <c r="B38" s="24">
        <f>SUM(ENERO:DICIEMBRE!B38)</f>
        <v>5790</v>
      </c>
      <c r="C38" s="43"/>
      <c r="D38" s="54"/>
      <c r="E38" s="54"/>
      <c r="F38" s="54"/>
      <c r="G38" s="85"/>
      <c r="BR38" s="3"/>
      <c r="BS38" s="4"/>
      <c r="BT38" s="4"/>
      <c r="CG38" s="6"/>
      <c r="CH38" s="6"/>
      <c r="CI38" s="6"/>
      <c r="CJ38" s="6"/>
      <c r="CK38" s="6"/>
      <c r="CL38" s="6"/>
      <c r="CM38" s="6"/>
      <c r="CN38" s="6"/>
    </row>
    <row r="39" spans="1:92" ht="16.5" customHeight="1" x14ac:dyDescent="0.2">
      <c r="A39" s="71" t="s">
        <v>61</v>
      </c>
      <c r="B39" s="24">
        <f>SUM(ENERO:DICIEMBRE!B39)</f>
        <v>9561</v>
      </c>
      <c r="C39" s="43"/>
      <c r="D39" s="54"/>
      <c r="E39" s="54"/>
      <c r="F39" s="54"/>
      <c r="G39" s="85"/>
      <c r="BR39" s="3"/>
      <c r="BS39" s="4"/>
      <c r="BT39" s="4"/>
      <c r="CG39" s="6"/>
      <c r="CH39" s="6"/>
      <c r="CI39" s="6"/>
      <c r="CJ39" s="6"/>
      <c r="CK39" s="6"/>
      <c r="CL39" s="6"/>
      <c r="CM39" s="6"/>
      <c r="CN39" s="6"/>
    </row>
    <row r="40" spans="1:92" ht="16.5" customHeight="1" x14ac:dyDescent="0.2">
      <c r="A40" s="71" t="s">
        <v>62</v>
      </c>
      <c r="B40" s="24">
        <f>SUM(ENERO:DICIEMBRE!B40)</f>
        <v>0</v>
      </c>
      <c r="C40" s="43"/>
      <c r="D40" s="54"/>
      <c r="E40" s="54"/>
      <c r="F40" s="54"/>
      <c r="G40" s="85"/>
      <c r="BR40" s="3"/>
      <c r="BS40" s="4"/>
      <c r="BT40" s="4"/>
      <c r="CG40" s="6"/>
      <c r="CH40" s="6"/>
      <c r="CI40" s="6"/>
      <c r="CJ40" s="6"/>
      <c r="CK40" s="6"/>
      <c r="CL40" s="6"/>
      <c r="CM40" s="6"/>
      <c r="CN40" s="6"/>
    </row>
    <row r="41" spans="1:92" ht="16.5" customHeight="1" x14ac:dyDescent="0.2">
      <c r="A41" s="71" t="s">
        <v>63</v>
      </c>
      <c r="B41" s="24">
        <f>SUM(ENERO:DICIEMBRE!B41)</f>
        <v>4336</v>
      </c>
      <c r="C41" s="43"/>
      <c r="D41" s="54"/>
      <c r="E41" s="54"/>
      <c r="F41" s="54"/>
      <c r="G41" s="85"/>
      <c r="BR41" s="3"/>
      <c r="BS41" s="4"/>
      <c r="BT41" s="4"/>
      <c r="CG41" s="6"/>
      <c r="CH41" s="6"/>
      <c r="CI41" s="6"/>
      <c r="CJ41" s="6"/>
      <c r="CK41" s="6"/>
      <c r="CL41" s="6"/>
      <c r="CM41" s="6"/>
      <c r="CN41" s="6"/>
    </row>
    <row r="42" spans="1:92" ht="16.5" customHeight="1" x14ac:dyDescent="0.2">
      <c r="A42" s="71" t="s">
        <v>64</v>
      </c>
      <c r="B42" s="24">
        <f>SUM(ENERO:DICIEMBRE!B42)</f>
        <v>287</v>
      </c>
      <c r="C42" s="43"/>
      <c r="D42" s="54"/>
      <c r="E42" s="54"/>
      <c r="F42" s="54"/>
      <c r="G42" s="85"/>
      <c r="BR42" s="3"/>
      <c r="BS42" s="4"/>
      <c r="BT42" s="4"/>
      <c r="CG42" s="6"/>
      <c r="CH42" s="6"/>
      <c r="CI42" s="6"/>
      <c r="CJ42" s="6"/>
      <c r="CK42" s="6"/>
      <c r="CL42" s="6"/>
      <c r="CM42" s="6"/>
      <c r="CN42" s="6"/>
    </row>
    <row r="43" spans="1:92" ht="16.5" customHeight="1" x14ac:dyDescent="0.2">
      <c r="A43" s="71" t="s">
        <v>65</v>
      </c>
      <c r="B43" s="24">
        <f>SUM(ENERO:DICIEMBRE!B43)</f>
        <v>724</v>
      </c>
      <c r="C43" s="43"/>
      <c r="D43" s="54"/>
      <c r="E43" s="54"/>
      <c r="F43" s="54"/>
      <c r="G43" s="85"/>
      <c r="BR43" s="3"/>
      <c r="BS43" s="4"/>
      <c r="BT43" s="4"/>
      <c r="CG43" s="6"/>
      <c r="CH43" s="6"/>
      <c r="CI43" s="6"/>
      <c r="CJ43" s="6"/>
      <c r="CK43" s="6"/>
      <c r="CL43" s="6"/>
      <c r="CM43" s="6"/>
      <c r="CN43" s="6"/>
    </row>
    <row r="44" spans="1:92" ht="16.5" customHeight="1" x14ac:dyDescent="0.2">
      <c r="A44" s="86" t="s">
        <v>66</v>
      </c>
      <c r="B44" s="24">
        <f>SUM(ENERO:DICIEMBRE!B44)</f>
        <v>93</v>
      </c>
      <c r="C44" s="43"/>
      <c r="D44" s="54"/>
      <c r="E44" s="54"/>
      <c r="F44" s="54"/>
      <c r="G44" s="85"/>
      <c r="BR44" s="3"/>
      <c r="BS44" s="4"/>
      <c r="BT44" s="4"/>
      <c r="CG44" s="6"/>
      <c r="CH44" s="6"/>
      <c r="CI44" s="6"/>
      <c r="CJ44" s="6"/>
      <c r="CK44" s="6"/>
      <c r="CL44" s="6"/>
      <c r="CM44" s="6"/>
      <c r="CN44" s="6"/>
    </row>
    <row r="45" spans="1:92" ht="16.5" customHeight="1" x14ac:dyDescent="0.2">
      <c r="A45" s="75" t="s">
        <v>67</v>
      </c>
      <c r="B45" s="24">
        <f>SUM(ENERO:DICIEMBRE!B45)</f>
        <v>595</v>
      </c>
      <c r="C45" s="43"/>
      <c r="D45" s="54"/>
      <c r="E45" s="54"/>
      <c r="F45" s="54"/>
      <c r="G45" s="85"/>
      <c r="BR45" s="3"/>
      <c r="BS45" s="4"/>
      <c r="BT45" s="4"/>
      <c r="CG45" s="6"/>
      <c r="CH45" s="6"/>
      <c r="CI45" s="6"/>
      <c r="CJ45" s="6"/>
      <c r="CK45" s="6"/>
      <c r="CL45" s="6"/>
      <c r="CM45" s="6"/>
      <c r="CN45" s="6"/>
    </row>
    <row r="46" spans="1:92" ht="29.25" customHeight="1" x14ac:dyDescent="0.2">
      <c r="A46" s="88" t="s">
        <v>68</v>
      </c>
      <c r="B46" s="67"/>
      <c r="D46" s="84"/>
      <c r="E46" s="84"/>
      <c r="F46" s="54"/>
      <c r="G46" s="54"/>
      <c r="H46" s="54"/>
      <c r="I46" s="54"/>
      <c r="J46" s="54"/>
      <c r="K46" s="54"/>
      <c r="L46" s="54"/>
      <c r="BU46" s="3"/>
      <c r="BV46" s="4"/>
      <c r="BW46" s="4"/>
      <c r="CG46" s="6"/>
      <c r="CH46" s="6"/>
      <c r="CI46" s="6"/>
      <c r="CJ46" s="6"/>
      <c r="CK46" s="6"/>
      <c r="CL46" s="6"/>
      <c r="CM46" s="6"/>
      <c r="CN46" s="6"/>
    </row>
    <row r="47" spans="1:92" ht="23.25" customHeight="1" x14ac:dyDescent="0.2">
      <c r="A47" s="68" t="s">
        <v>28</v>
      </c>
      <c r="B47" s="68" t="s">
        <v>29</v>
      </c>
      <c r="C47" s="68" t="s">
        <v>69</v>
      </c>
      <c r="D47" s="68" t="s">
        <v>70</v>
      </c>
      <c r="E47" s="54"/>
      <c r="F47" s="54"/>
      <c r="G47" s="54"/>
      <c r="H47" s="54"/>
      <c r="I47" s="54"/>
      <c r="J47" s="54"/>
      <c r="K47" s="54"/>
      <c r="L47" s="54"/>
      <c r="BU47" s="3"/>
      <c r="BV47" s="4"/>
      <c r="BW47" s="4"/>
      <c r="CG47" s="6"/>
      <c r="CH47" s="6"/>
      <c r="CI47" s="6"/>
      <c r="CJ47" s="6"/>
      <c r="CK47" s="6"/>
      <c r="CL47" s="6"/>
      <c r="CM47" s="6"/>
      <c r="CN47" s="6"/>
    </row>
    <row r="48" spans="1:92" ht="21.75" customHeight="1" x14ac:dyDescent="0.2">
      <c r="A48" s="89" t="s">
        <v>71</v>
      </c>
      <c r="B48" s="90">
        <f>SUM(C48:D48)</f>
        <v>12120</v>
      </c>
      <c r="C48" s="24">
        <f>SUM(ENERO:DICIEMBRE!C48)</f>
        <v>10648</v>
      </c>
      <c r="D48" s="24">
        <f>SUM(ENERO:DICIEMBRE!D48)</f>
        <v>1472</v>
      </c>
      <c r="E48" s="54"/>
      <c r="F48" s="54"/>
      <c r="G48" s="54"/>
      <c r="H48" s="54"/>
      <c r="I48" s="54"/>
      <c r="J48" s="54"/>
      <c r="K48" s="54"/>
      <c r="L48" s="54"/>
      <c r="BU48" s="3"/>
      <c r="BV48" s="4"/>
      <c r="BW48" s="4"/>
      <c r="CG48" s="6"/>
      <c r="CH48" s="6"/>
      <c r="CI48" s="6"/>
      <c r="CJ48" s="6"/>
      <c r="CK48" s="6"/>
      <c r="CL48" s="6"/>
      <c r="CM48" s="6"/>
      <c r="CN48" s="6"/>
    </row>
    <row r="49" spans="1:104" ht="21.75" customHeight="1" x14ac:dyDescent="0.2">
      <c r="A49" s="89" t="s">
        <v>72</v>
      </c>
      <c r="B49" s="90">
        <f>SUM(C49:D49)</f>
        <v>9910</v>
      </c>
      <c r="C49" s="24">
        <f>SUM(ENERO:DICIEMBRE!C49)</f>
        <v>8834</v>
      </c>
      <c r="D49" s="24">
        <f>SUM(ENERO:DICIEMBRE!D49)</f>
        <v>1076</v>
      </c>
      <c r="E49" s="54"/>
      <c r="F49" s="54"/>
      <c r="G49" s="54"/>
      <c r="H49" s="54"/>
      <c r="I49" s="54"/>
      <c r="J49" s="54"/>
      <c r="K49" s="54"/>
      <c r="L49" s="54"/>
      <c r="BU49" s="3"/>
      <c r="BV49" s="4"/>
      <c r="BW49" s="4"/>
      <c r="CG49" s="6"/>
      <c r="CH49" s="6"/>
      <c r="CI49" s="6"/>
      <c r="CJ49" s="6"/>
      <c r="CK49" s="6"/>
      <c r="CL49" s="6"/>
      <c r="CM49" s="6"/>
      <c r="CN49" s="6"/>
    </row>
    <row r="50" spans="1:104" ht="21.75" customHeight="1" x14ac:dyDescent="0.2">
      <c r="A50" s="75" t="s">
        <v>73</v>
      </c>
      <c r="B50" s="91">
        <f>SUM(C50:D50)</f>
        <v>2210</v>
      </c>
      <c r="C50" s="24">
        <f>SUM(ENERO:DICIEMBRE!C50)</f>
        <v>1814</v>
      </c>
      <c r="D50" s="24">
        <f>SUM(ENERO:DICIEMBRE!D50)</f>
        <v>396</v>
      </c>
      <c r="E50" s="54"/>
      <c r="F50" s="54"/>
      <c r="G50" s="54"/>
      <c r="H50" s="54"/>
      <c r="I50" s="54"/>
      <c r="J50" s="54"/>
      <c r="K50" s="54"/>
      <c r="L50" s="54"/>
      <c r="BU50" s="3"/>
      <c r="BV50" s="4"/>
      <c r="BW50" s="4"/>
      <c r="CG50" s="6"/>
      <c r="CH50" s="6"/>
      <c r="CI50" s="6"/>
      <c r="CJ50" s="6"/>
      <c r="CK50" s="6"/>
      <c r="CL50" s="6"/>
      <c r="CM50" s="6"/>
      <c r="CN50" s="6"/>
    </row>
    <row r="51" spans="1:104" ht="29.25" customHeight="1" x14ac:dyDescent="0.2">
      <c r="A51" s="88" t="s">
        <v>74</v>
      </c>
      <c r="B51" s="93"/>
      <c r="C51" s="94"/>
      <c r="D51" s="94"/>
      <c r="E51" s="95"/>
      <c r="F51" s="95"/>
      <c r="G51" s="95"/>
      <c r="H51" s="95"/>
      <c r="I51" s="95"/>
      <c r="J51" s="54"/>
      <c r="K51" s="54"/>
      <c r="L51" s="54"/>
      <c r="BU51" s="3"/>
      <c r="BV51" s="4"/>
      <c r="BW51" s="4"/>
      <c r="CG51" s="6"/>
      <c r="CH51" s="6"/>
      <c r="CI51" s="6"/>
      <c r="CJ51" s="6"/>
      <c r="CK51" s="6"/>
      <c r="CL51" s="6"/>
      <c r="CM51" s="6"/>
      <c r="CN51" s="6"/>
    </row>
    <row r="52" spans="1:104" ht="21.75" customHeight="1" x14ac:dyDescent="0.2">
      <c r="A52" s="96" t="s">
        <v>75</v>
      </c>
      <c r="B52" s="96" t="s">
        <v>29</v>
      </c>
      <c r="C52" s="97" t="s">
        <v>76</v>
      </c>
      <c r="D52" s="98" t="s">
        <v>77</v>
      </c>
      <c r="E52" s="95"/>
      <c r="F52" s="95"/>
      <c r="G52" s="95"/>
      <c r="H52" s="95"/>
      <c r="I52" s="54"/>
      <c r="J52" s="54"/>
      <c r="K52" s="54"/>
      <c r="BT52" s="3"/>
      <c r="BU52" s="4"/>
      <c r="BV52" s="4"/>
      <c r="BW52" s="3"/>
      <c r="BX52" s="4"/>
      <c r="BZ52" s="5"/>
      <c r="CF52" s="6"/>
      <c r="CG52" s="6"/>
      <c r="CH52" s="6"/>
      <c r="CI52" s="6"/>
      <c r="CJ52" s="6"/>
      <c r="CK52" s="6"/>
      <c r="CL52" s="6"/>
      <c r="CM52" s="6"/>
      <c r="CZ52" s="2"/>
    </row>
    <row r="53" spans="1:104" ht="21.75" customHeight="1" x14ac:dyDescent="0.2">
      <c r="A53" s="99" t="s">
        <v>78</v>
      </c>
      <c r="B53" s="100">
        <f>SUM(C53:D53)</f>
        <v>0</v>
      </c>
      <c r="C53" s="24">
        <f>SUM(ENERO:DICIEMBRE!C53)</f>
        <v>0</v>
      </c>
      <c r="D53" s="24">
        <f>SUM(ENERO:DICIEMBRE!D53)</f>
        <v>0</v>
      </c>
      <c r="E53" s="95"/>
      <c r="F53" s="95"/>
      <c r="G53" s="95"/>
      <c r="H53" s="95"/>
      <c r="I53" s="54"/>
      <c r="J53" s="54"/>
      <c r="K53" s="54"/>
      <c r="BT53" s="3"/>
      <c r="BU53" s="4"/>
      <c r="BV53" s="4"/>
      <c r="BW53" s="3"/>
      <c r="BX53" s="4"/>
      <c r="BZ53" s="5"/>
      <c r="CF53" s="6"/>
      <c r="CG53" s="6"/>
      <c r="CH53" s="6"/>
      <c r="CI53" s="6"/>
      <c r="CJ53" s="6"/>
      <c r="CK53" s="6"/>
      <c r="CL53" s="6"/>
      <c r="CM53" s="6"/>
      <c r="CZ53" s="2"/>
    </row>
    <row r="54" spans="1:104" ht="21.75" customHeight="1" x14ac:dyDescent="0.2">
      <c r="A54" s="101" t="s">
        <v>79</v>
      </c>
      <c r="B54" s="102">
        <f t="shared" ref="B54:B55" si="5">SUM(C54:D54)</f>
        <v>0</v>
      </c>
      <c r="C54" s="24">
        <f>SUM(ENERO:DICIEMBRE!C54)</f>
        <v>0</v>
      </c>
      <c r="D54" s="24">
        <f>SUM(ENERO:DICIEMBRE!D54)</f>
        <v>0</v>
      </c>
      <c r="E54" s="95"/>
      <c r="F54" s="95"/>
      <c r="G54" s="95"/>
      <c r="H54" s="95"/>
      <c r="I54" s="54"/>
      <c r="J54" s="54"/>
      <c r="K54" s="54"/>
      <c r="BT54" s="3"/>
      <c r="BU54" s="4"/>
      <c r="BV54" s="4"/>
      <c r="BW54" s="3"/>
      <c r="BX54" s="4"/>
      <c r="BZ54" s="5"/>
      <c r="CF54" s="6"/>
      <c r="CG54" s="6"/>
      <c r="CH54" s="6"/>
      <c r="CI54" s="6"/>
      <c r="CJ54" s="6"/>
      <c r="CK54" s="6"/>
      <c r="CL54" s="6"/>
      <c r="CM54" s="6"/>
      <c r="CZ54" s="2"/>
    </row>
    <row r="55" spans="1:104" ht="21.75" customHeight="1" x14ac:dyDescent="0.2">
      <c r="A55" s="103" t="s">
        <v>80</v>
      </c>
      <c r="B55" s="104">
        <f t="shared" si="5"/>
        <v>77</v>
      </c>
      <c r="C55" s="24">
        <f>SUM(ENERO:DICIEMBRE!C55)</f>
        <v>0</v>
      </c>
      <c r="D55" s="24">
        <f>SUM(ENERO:DICIEMBRE!D55)</f>
        <v>77</v>
      </c>
      <c r="E55" s="105"/>
      <c r="F55" s="105"/>
      <c r="G55" s="105"/>
      <c r="H55" s="105"/>
      <c r="I55" s="106"/>
      <c r="J55" s="106"/>
      <c r="K55" s="106"/>
      <c r="BT55" s="3"/>
      <c r="BU55" s="4"/>
      <c r="BV55" s="4"/>
      <c r="BW55" s="3"/>
      <c r="BX55" s="4"/>
      <c r="BZ55" s="5"/>
      <c r="CF55" s="6"/>
      <c r="CG55" s="6"/>
      <c r="CH55" s="6"/>
      <c r="CI55" s="6"/>
      <c r="CJ55" s="6"/>
      <c r="CK55" s="6"/>
      <c r="CL55" s="6"/>
      <c r="CM55" s="6"/>
      <c r="CZ55" s="2"/>
    </row>
    <row r="56" spans="1:104" ht="21.75" customHeight="1" x14ac:dyDescent="0.25">
      <c r="A56" s="88" t="s">
        <v>81</v>
      </c>
      <c r="B56" s="107"/>
      <c r="C56" s="107"/>
      <c r="D56" s="107"/>
      <c r="E56" s="107"/>
      <c r="F56" s="105"/>
      <c r="G56" s="105"/>
      <c r="H56" s="105"/>
      <c r="I56" s="105"/>
      <c r="J56" s="106"/>
      <c r="K56" s="106"/>
      <c r="L56" s="106"/>
      <c r="BU56" s="3"/>
      <c r="BV56" s="4"/>
      <c r="BW56" s="4"/>
      <c r="CG56" s="6"/>
      <c r="CH56" s="6"/>
      <c r="CI56" s="6"/>
      <c r="CJ56" s="6"/>
      <c r="CK56" s="6"/>
      <c r="CL56" s="6"/>
      <c r="CM56" s="6"/>
      <c r="CN56" s="6"/>
    </row>
    <row r="57" spans="1:104" ht="31.5" customHeight="1" x14ac:dyDescent="0.2">
      <c r="A57" s="108" t="s">
        <v>82</v>
      </c>
      <c r="B57" s="109" t="s">
        <v>83</v>
      </c>
      <c r="C57" s="110" t="s">
        <v>84</v>
      </c>
      <c r="D57" s="111" t="s">
        <v>85</v>
      </c>
      <c r="E57" s="109" t="s">
        <v>86</v>
      </c>
      <c r="F57" s="105"/>
      <c r="G57" s="105"/>
      <c r="H57" s="105"/>
      <c r="I57" s="105"/>
      <c r="J57" s="106"/>
      <c r="K57" s="106"/>
      <c r="L57" s="106"/>
      <c r="BU57" s="3"/>
      <c r="BV57" s="4"/>
      <c r="BW57" s="4"/>
      <c r="CG57" s="6"/>
      <c r="CH57" s="6"/>
      <c r="CI57" s="6"/>
      <c r="CJ57" s="6"/>
      <c r="CK57" s="6"/>
      <c r="CL57" s="6"/>
      <c r="CM57" s="6"/>
      <c r="CN57" s="6"/>
    </row>
    <row r="58" spans="1:104" ht="21.75" customHeight="1" x14ac:dyDescent="0.2">
      <c r="A58" s="112" t="s">
        <v>87</v>
      </c>
      <c r="B58" s="24">
        <f>SUM(ENERO:DICIEMBRE!B58)</f>
        <v>0</v>
      </c>
      <c r="C58" s="24">
        <f>SUM(ENERO:DICIEMBRE!C58)</f>
        <v>0</v>
      </c>
      <c r="D58" s="24">
        <f>SUM(ENERO:DICIEMBRE!D58)</f>
        <v>0</v>
      </c>
      <c r="E58" s="24">
        <f>SUM(ENERO:DICIEMBRE!E58)</f>
        <v>0</v>
      </c>
      <c r="F58" s="105"/>
      <c r="G58" s="105"/>
      <c r="H58" s="105"/>
      <c r="I58" s="105"/>
      <c r="J58" s="106"/>
      <c r="K58" s="106"/>
      <c r="L58" s="106"/>
      <c r="BU58" s="3"/>
      <c r="BV58" s="4"/>
      <c r="BW58" s="4"/>
      <c r="CG58" s="6"/>
      <c r="CH58" s="6"/>
      <c r="CI58" s="6"/>
      <c r="CJ58" s="6"/>
      <c r="CK58" s="6"/>
      <c r="CL58" s="6"/>
      <c r="CM58" s="6"/>
      <c r="CN58" s="6"/>
    </row>
    <row r="59" spans="1:104" ht="21.75" customHeight="1" x14ac:dyDescent="0.2">
      <c r="A59" s="113" t="s">
        <v>88</v>
      </c>
      <c r="B59" s="24">
        <f>SUM(ENERO:DICIEMBRE!B59)</f>
        <v>0</v>
      </c>
      <c r="C59" s="24">
        <f>SUM(ENERO:DICIEMBRE!C59)</f>
        <v>0</v>
      </c>
      <c r="D59" s="24">
        <f>SUM(ENERO:DICIEMBRE!D59)</f>
        <v>0</v>
      </c>
      <c r="E59" s="24">
        <f>SUM(ENERO:DICIEMBRE!E59)</f>
        <v>0</v>
      </c>
      <c r="F59" s="105"/>
      <c r="G59" s="105"/>
      <c r="H59" s="105"/>
      <c r="I59" s="105"/>
      <c r="J59" s="106"/>
      <c r="K59" s="106"/>
      <c r="L59" s="106"/>
      <c r="BU59" s="3"/>
      <c r="BV59" s="4"/>
      <c r="BW59" s="4"/>
      <c r="CG59" s="6"/>
      <c r="CH59" s="6"/>
      <c r="CI59" s="6"/>
      <c r="CJ59" s="6"/>
      <c r="CK59" s="6"/>
      <c r="CL59" s="6"/>
      <c r="CM59" s="6"/>
      <c r="CN59" s="6"/>
    </row>
    <row r="60" spans="1:104" ht="21.75" customHeight="1" x14ac:dyDescent="0.2">
      <c r="A60" s="113" t="s">
        <v>89</v>
      </c>
      <c r="B60" s="24">
        <f>SUM(ENERO:DICIEMBRE!B60)</f>
        <v>0</v>
      </c>
      <c r="C60" s="24">
        <f>SUM(ENERO:DICIEMBRE!C60)</f>
        <v>0</v>
      </c>
      <c r="D60" s="24">
        <f>SUM(ENERO:DICIEMBRE!D60)</f>
        <v>0</v>
      </c>
      <c r="E60" s="24">
        <f>SUM(ENERO:DICIEMBRE!E60)</f>
        <v>0</v>
      </c>
      <c r="F60" s="116"/>
      <c r="G60" s="116"/>
      <c r="H60" s="116"/>
      <c r="I60" s="116"/>
      <c r="J60" s="117"/>
      <c r="K60" s="117"/>
      <c r="L60" s="117"/>
      <c r="BU60" s="3"/>
      <c r="BV60" s="4"/>
      <c r="BW60" s="4"/>
      <c r="CG60" s="6"/>
      <c r="CH60" s="6"/>
      <c r="CI60" s="6"/>
      <c r="CJ60" s="6"/>
      <c r="CK60" s="6"/>
      <c r="CL60" s="6"/>
      <c r="CM60" s="6"/>
      <c r="CN60" s="6"/>
    </row>
    <row r="61" spans="1:104" ht="21.75" customHeight="1" x14ac:dyDescent="0.2">
      <c r="A61" s="118" t="s">
        <v>90</v>
      </c>
      <c r="B61" s="24">
        <f>SUM(ENERO:DICIEMBRE!B61)</f>
        <v>0</v>
      </c>
      <c r="C61" s="24">
        <f>SUM(ENERO:DICIEMBRE!C61)</f>
        <v>0</v>
      </c>
      <c r="D61" s="24">
        <f>SUM(ENERO:DICIEMBRE!D61)</f>
        <v>0</v>
      </c>
      <c r="E61" s="24">
        <f>SUM(ENERO:DICIEMBRE!E61)</f>
        <v>0</v>
      </c>
      <c r="F61" s="119"/>
      <c r="G61" s="119"/>
      <c r="H61" s="119"/>
      <c r="I61" s="119"/>
      <c r="J61" s="120"/>
      <c r="K61" s="120"/>
      <c r="L61" s="120"/>
      <c r="BU61" s="3"/>
      <c r="BV61" s="4"/>
      <c r="BW61" s="4"/>
      <c r="CG61" s="6"/>
      <c r="CH61" s="6"/>
      <c r="CI61" s="6"/>
      <c r="CJ61" s="6"/>
      <c r="CK61" s="6"/>
      <c r="CL61" s="6"/>
      <c r="CM61" s="6"/>
      <c r="CN61" s="6"/>
    </row>
    <row r="62" spans="1:104" ht="21.75" customHeight="1" x14ac:dyDescent="0.2">
      <c r="A62" s="121" t="s">
        <v>91</v>
      </c>
      <c r="B62" s="24">
        <f>SUM(ENERO:DICIEMBRE!B62)</f>
        <v>0</v>
      </c>
      <c r="C62" s="24">
        <f>SUM(ENERO:DICIEMBRE!C62)</f>
        <v>0</v>
      </c>
      <c r="D62" s="24">
        <f>SUM(ENERO:DICIEMBRE!D62)</f>
        <v>0</v>
      </c>
      <c r="E62" s="24">
        <f>SUM(ENERO:DICIEMBRE!E62)</f>
        <v>0</v>
      </c>
      <c r="F62" s="122"/>
      <c r="G62" s="122"/>
      <c r="H62" s="122"/>
      <c r="I62" s="122"/>
      <c r="J62" s="123"/>
      <c r="K62" s="123"/>
      <c r="L62" s="123"/>
      <c r="BU62" s="3"/>
      <c r="BV62" s="4"/>
      <c r="BW62" s="4"/>
      <c r="CG62" s="6"/>
      <c r="CH62" s="6"/>
      <c r="CI62" s="6"/>
      <c r="CJ62" s="6"/>
      <c r="CK62" s="6"/>
      <c r="CL62" s="6"/>
      <c r="CM62" s="6"/>
      <c r="CN62" s="6"/>
    </row>
    <row r="63" spans="1:104" ht="21.75" customHeight="1" x14ac:dyDescent="0.2">
      <c r="A63" s="124" t="s">
        <v>92</v>
      </c>
      <c r="B63" s="24">
        <f>SUM(ENERO:DICIEMBRE!B63)</f>
        <v>29</v>
      </c>
      <c r="C63" s="24">
        <f>SUM(ENERO:DICIEMBRE!C63)</f>
        <v>23</v>
      </c>
      <c r="D63" s="24">
        <f>SUM(ENERO:DICIEMBRE!D63)</f>
        <v>8</v>
      </c>
      <c r="E63" s="24">
        <f>SUM(ENERO:DICIEMBRE!E63)</f>
        <v>30</v>
      </c>
      <c r="F63" s="122"/>
      <c r="G63" s="122"/>
      <c r="H63" s="122"/>
      <c r="I63" s="122"/>
      <c r="J63" s="123"/>
      <c r="K63" s="123"/>
      <c r="L63" s="123"/>
      <c r="BU63" s="3"/>
      <c r="BV63" s="4"/>
      <c r="BW63" s="4"/>
      <c r="CG63" s="6"/>
      <c r="CH63" s="6"/>
      <c r="CI63" s="6"/>
      <c r="CJ63" s="6"/>
      <c r="CK63" s="6"/>
      <c r="CL63" s="6"/>
      <c r="CM63" s="6"/>
      <c r="CN63" s="6"/>
    </row>
    <row r="64" spans="1:104" ht="21.75" customHeight="1" x14ac:dyDescent="0.2">
      <c r="A64" s="128" t="s">
        <v>29</v>
      </c>
      <c r="B64" s="129">
        <f>SUM(B58:B63)</f>
        <v>29</v>
      </c>
      <c r="C64" s="129">
        <f>SUM(C58:C63)</f>
        <v>23</v>
      </c>
      <c r="D64" s="130">
        <f>SUM(D58:D63)</f>
        <v>8</v>
      </c>
      <c r="E64" s="131">
        <f>SUM(E58:E63)</f>
        <v>30</v>
      </c>
      <c r="F64" s="132"/>
      <c r="G64" s="122"/>
      <c r="H64" s="122"/>
      <c r="I64" s="122"/>
      <c r="J64" s="123"/>
      <c r="K64" s="123"/>
      <c r="L64" s="123"/>
      <c r="BU64" s="3"/>
      <c r="BV64" s="4"/>
      <c r="BW64" s="4"/>
      <c r="CG64" s="6"/>
      <c r="CH64" s="6"/>
      <c r="CI64" s="6"/>
      <c r="CJ64" s="6"/>
      <c r="CK64" s="6"/>
      <c r="CL64" s="6"/>
      <c r="CM64" s="6"/>
      <c r="CN64" s="6"/>
    </row>
    <row r="65" spans="1:92" ht="32.1" customHeight="1" x14ac:dyDescent="0.2">
      <c r="A65" s="1494" t="s">
        <v>93</v>
      </c>
      <c r="B65" s="1495"/>
      <c r="C65" s="1495"/>
      <c r="D65" s="1495"/>
      <c r="E65" s="1496"/>
      <c r="F65" s="133"/>
      <c r="G65" s="133"/>
      <c r="H65" s="133"/>
      <c r="I65" s="133"/>
      <c r="J65" s="134"/>
      <c r="K65" s="123"/>
      <c r="L65" s="123"/>
    </row>
    <row r="66" spans="1:92" ht="31.5" customHeight="1" x14ac:dyDescent="0.2">
      <c r="A66" s="68" t="s">
        <v>94</v>
      </c>
      <c r="B66" s="68" t="s">
        <v>95</v>
      </c>
      <c r="C66" s="68" t="s">
        <v>29</v>
      </c>
      <c r="D66" s="135" t="s">
        <v>96</v>
      </c>
      <c r="E66" s="136" t="s">
        <v>97</v>
      </c>
      <c r="F66" s="137" t="s">
        <v>98</v>
      </c>
      <c r="G66" s="137" t="s">
        <v>99</v>
      </c>
      <c r="H66" s="137" t="s">
        <v>100</v>
      </c>
      <c r="I66" s="138" t="s">
        <v>101</v>
      </c>
      <c r="J66" s="139"/>
      <c r="K66" s="140"/>
      <c r="L66" s="141"/>
      <c r="M66" s="11"/>
      <c r="N66" s="11"/>
      <c r="O66" s="11"/>
      <c r="P66" s="11"/>
      <c r="Q66" s="11"/>
      <c r="R66" s="11"/>
      <c r="S66" s="11"/>
      <c r="T66" s="11"/>
      <c r="U66" s="11"/>
      <c r="V66" s="11"/>
    </row>
    <row r="67" spans="1:92" ht="20.25" customHeight="1" x14ac:dyDescent="0.2">
      <c r="A67" s="1497" t="s">
        <v>102</v>
      </c>
      <c r="B67" s="1498"/>
      <c r="C67" s="142">
        <f>SUM(D67:I67)</f>
        <v>1410</v>
      </c>
      <c r="D67" s="24">
        <f>SUM(ENERO:DICIEMBRE!D67)</f>
        <v>256</v>
      </c>
      <c r="E67" s="24">
        <f>SUM(ENERO:DICIEMBRE!E67)</f>
        <v>144</v>
      </c>
      <c r="F67" s="24">
        <f>SUM(ENERO:DICIEMBRE!F67)</f>
        <v>219</v>
      </c>
      <c r="G67" s="24">
        <f>SUM(ENERO:DICIEMBRE!G67)</f>
        <v>240</v>
      </c>
      <c r="H67" s="24">
        <f>SUM(ENERO:DICIEMBRE!H67)</f>
        <v>250</v>
      </c>
      <c r="I67" s="24">
        <f>SUM(ENERO:DICIEMBRE!I67)</f>
        <v>301</v>
      </c>
      <c r="J67" s="72" t="str">
        <f>CA67&amp;CB67&amp;CC67&amp;CD67&amp;CE67&amp;CF67</f>
        <v/>
      </c>
      <c r="K67" s="143"/>
      <c r="L67" s="143"/>
      <c r="M67" s="143"/>
      <c r="N67" s="143"/>
      <c r="O67" s="143"/>
      <c r="P67" s="143"/>
      <c r="Q67" s="143"/>
      <c r="R67" s="143"/>
      <c r="S67" s="143"/>
      <c r="T67" s="143"/>
      <c r="U67" s="143"/>
      <c r="V67" s="11"/>
      <c r="CA67" s="73" t="str">
        <f>IF(D68+D69&gt;D67,"* La suma del Total egresados con apoyo psicosocial Hasta 28 días deben ser menor o igual al Total de Egresos de Hasta 28 días. ","")</f>
        <v/>
      </c>
      <c r="CB67" s="73" t="str">
        <f>IF(E68+E69&gt;E67,"* La suma del Total egresados con apoyo psicosocial de 29 dias hasta menor de 1 año deben ser menor al Total de Egresos de de 29 dias hasta menor de 1 año. ","")</f>
        <v/>
      </c>
      <c r="CC67" s="73" t="str">
        <f>IF(F68+F69&gt;F67,"* La suma del Total egresados con apoyo psicosocial de 1 a 4 años deben ser menor al Total de Egresos de 1 a 4 años. ","")</f>
        <v/>
      </c>
      <c r="CD67" s="73" t="str">
        <f>IF(G68+G69&gt;G67,"* La suma del Total egresados con apoyo psicosocial de 9 años deben ser menor o igual al Total de Egresos de de 5 a 9 años. ","")</f>
        <v/>
      </c>
      <c r="CE67" s="73" t="str">
        <f>IF(H68+H69&gt;H67,"* La suma del Total egresados con apoyo psicosocial de 10 a 14 años deben ser menor al Total de Egresos de 10 a 14 años. ","")</f>
        <v/>
      </c>
      <c r="CF67" s="73" t="str">
        <f>IF(I68+I69&gt;I67,"* La suma del Total egresados con apoyo psicosocial de 15 a 19 años deben ser menor al Total de Egresos de 15 a 19 años. ","")</f>
        <v/>
      </c>
      <c r="CG67" s="74">
        <f t="shared" ref="CG67:CL67" si="6">IF(D68+D69&gt;D67,1,0)</f>
        <v>0</v>
      </c>
      <c r="CH67" s="74">
        <f t="shared" si="6"/>
        <v>0</v>
      </c>
      <c r="CI67" s="74">
        <f t="shared" si="6"/>
        <v>0</v>
      </c>
      <c r="CJ67" s="74">
        <f t="shared" si="6"/>
        <v>0</v>
      </c>
      <c r="CK67" s="74">
        <f t="shared" si="6"/>
        <v>0</v>
      </c>
      <c r="CL67" s="74">
        <f t="shared" si="6"/>
        <v>0</v>
      </c>
      <c r="CM67" s="6"/>
      <c r="CN67" s="6"/>
    </row>
    <row r="68" spans="1:92" ht="25.5" customHeight="1" x14ac:dyDescent="0.2">
      <c r="A68" s="1492" t="s">
        <v>103</v>
      </c>
      <c r="B68" s="144" t="s">
        <v>104</v>
      </c>
      <c r="C68" s="145">
        <f>SUM(D68:I68)</f>
        <v>237</v>
      </c>
      <c r="D68" s="24">
        <f>SUM(ENERO:DICIEMBRE!D68)</f>
        <v>105</v>
      </c>
      <c r="E68" s="24">
        <f>SUM(ENERO:DICIEMBRE!E68)</f>
        <v>47</v>
      </c>
      <c r="F68" s="24">
        <f>SUM(ENERO:DICIEMBRE!F68)</f>
        <v>85</v>
      </c>
      <c r="G68" s="24">
        <f>SUM(ENERO:DICIEMBRE!G68)</f>
        <v>0</v>
      </c>
      <c r="H68" s="24">
        <f>SUM(ENERO:DICIEMBRE!H68)</f>
        <v>0</v>
      </c>
      <c r="I68" s="24">
        <f>SUM(ENERO:DICIEMBRE!I68)</f>
        <v>0</v>
      </c>
      <c r="J68" s="72" t="str">
        <f>CA68&amp;CB68&amp;CC68&amp;CD68&amp;CE68&amp;CF68</f>
        <v/>
      </c>
      <c r="K68" s="143"/>
      <c r="L68" s="143"/>
      <c r="M68" s="143"/>
      <c r="N68" s="143"/>
      <c r="O68" s="143"/>
      <c r="P68" s="143"/>
      <c r="Q68" s="143"/>
      <c r="R68" s="143"/>
      <c r="S68" s="143"/>
      <c r="T68" s="143"/>
      <c r="U68" s="143"/>
      <c r="V68" s="11"/>
      <c r="CG68" s="6"/>
      <c r="CH68" s="6"/>
      <c r="CI68" s="6"/>
      <c r="CJ68" s="6"/>
      <c r="CK68" s="6"/>
      <c r="CL68" s="6"/>
      <c r="CM68" s="6"/>
      <c r="CN68" s="6"/>
    </row>
    <row r="69" spans="1:92" ht="27.75" customHeight="1" x14ac:dyDescent="0.2">
      <c r="A69" s="1493"/>
      <c r="B69" s="147" t="s">
        <v>105</v>
      </c>
      <c r="C69" s="148">
        <f>SUM(D69:I69)</f>
        <v>230</v>
      </c>
      <c r="D69" s="24">
        <f>SUM(ENERO:DICIEMBRE!D69)</f>
        <v>125</v>
      </c>
      <c r="E69" s="24">
        <f>SUM(ENERO:DICIEMBRE!E69)</f>
        <v>45</v>
      </c>
      <c r="F69" s="24">
        <f>SUM(ENERO:DICIEMBRE!F69)</f>
        <v>60</v>
      </c>
      <c r="G69" s="24">
        <f>SUM(ENERO:DICIEMBRE!G69)</f>
        <v>0</v>
      </c>
      <c r="H69" s="24">
        <f>SUM(ENERO:DICIEMBRE!H69)</f>
        <v>0</v>
      </c>
      <c r="I69" s="24">
        <f>SUM(ENERO:DICIEMBRE!I69)</f>
        <v>0</v>
      </c>
      <c r="J69" s="72" t="str">
        <f>CA69&amp;CB69&amp;CC69&amp;CD69&amp;CE69&amp;CF69</f>
        <v/>
      </c>
      <c r="K69" s="143"/>
      <c r="L69" s="143"/>
      <c r="M69" s="143"/>
      <c r="N69" s="143"/>
      <c r="O69" s="143"/>
      <c r="P69" s="143"/>
      <c r="Q69" s="143"/>
      <c r="R69" s="143"/>
      <c r="S69" s="143"/>
      <c r="T69" s="143"/>
      <c r="U69" s="143"/>
      <c r="V69" s="11"/>
      <c r="CG69" s="6"/>
      <c r="CH69" s="6"/>
      <c r="CI69" s="6"/>
      <c r="CJ69" s="6"/>
      <c r="CK69" s="6"/>
      <c r="CL69" s="6"/>
      <c r="CM69" s="6"/>
      <c r="CN69" s="6"/>
    </row>
    <row r="70" spans="1:92" ht="29.25" customHeight="1" x14ac:dyDescent="0.2">
      <c r="A70" s="1492" t="s">
        <v>106</v>
      </c>
      <c r="B70" s="144" t="s">
        <v>104</v>
      </c>
      <c r="C70" s="145">
        <f>SUM(D70:I70)</f>
        <v>888</v>
      </c>
      <c r="D70" s="24">
        <f>SUM(ENERO:DICIEMBRE!D70)</f>
        <v>383</v>
      </c>
      <c r="E70" s="24">
        <f>SUM(ENERO:DICIEMBRE!E70)</f>
        <v>309</v>
      </c>
      <c r="F70" s="24">
        <f>SUM(ENERO:DICIEMBRE!F70)</f>
        <v>196</v>
      </c>
      <c r="G70" s="24">
        <f>SUM(ENERO:DICIEMBRE!G70)</f>
        <v>0</v>
      </c>
      <c r="H70" s="24">
        <f>SUM(ENERO:DICIEMBRE!H70)</f>
        <v>0</v>
      </c>
      <c r="I70" s="24">
        <f>SUM(ENERO:DICIEMBRE!I70)</f>
        <v>0</v>
      </c>
      <c r="J70" s="72" t="str">
        <f>CA70&amp;CB70&amp;CC70&amp;CD70&amp;CE70&amp;CF70</f>
        <v/>
      </c>
      <c r="K70" s="143"/>
      <c r="L70" s="143"/>
      <c r="M70" s="143"/>
      <c r="N70" s="143"/>
      <c r="O70" s="143"/>
      <c r="P70" s="143"/>
      <c r="Q70" s="143"/>
      <c r="R70" s="143"/>
      <c r="S70" s="143"/>
      <c r="T70" s="143"/>
      <c r="U70" s="143"/>
      <c r="V70" s="11"/>
      <c r="CG70" s="6"/>
      <c r="CH70" s="6"/>
      <c r="CI70" s="6"/>
      <c r="CJ70" s="6"/>
      <c r="CK70" s="6"/>
      <c r="CL70" s="6"/>
      <c r="CM70" s="6"/>
      <c r="CN70" s="6"/>
    </row>
    <row r="71" spans="1:92" ht="24.75" customHeight="1" x14ac:dyDescent="0.2">
      <c r="A71" s="1493"/>
      <c r="B71" s="152" t="s">
        <v>105</v>
      </c>
      <c r="C71" s="153">
        <f>SUM(D71:I71)</f>
        <v>1830</v>
      </c>
      <c r="D71" s="24">
        <f>SUM(ENERO:DICIEMBRE!D71)</f>
        <v>1015</v>
      </c>
      <c r="E71" s="24">
        <f>SUM(ENERO:DICIEMBRE!E71)</f>
        <v>676</v>
      </c>
      <c r="F71" s="24">
        <f>SUM(ENERO:DICIEMBRE!F71)</f>
        <v>139</v>
      </c>
      <c r="G71" s="24">
        <f>SUM(ENERO:DICIEMBRE!G71)</f>
        <v>0</v>
      </c>
      <c r="H71" s="24">
        <f>SUM(ENERO:DICIEMBRE!H71)</f>
        <v>0</v>
      </c>
      <c r="I71" s="24">
        <f>SUM(ENERO:DICIEMBRE!I71)</f>
        <v>0</v>
      </c>
      <c r="J71" s="72" t="str">
        <f>CA71&amp;CB71&amp;CC71&amp;CD71&amp;CE71&amp;CF71</f>
        <v/>
      </c>
      <c r="K71" s="134"/>
      <c r="L71" s="134"/>
      <c r="M71" s="134"/>
      <c r="N71" s="134"/>
      <c r="O71" s="134"/>
      <c r="P71" s="134"/>
      <c r="Q71" s="134"/>
      <c r="R71" s="134"/>
      <c r="S71" s="134"/>
      <c r="T71" s="134"/>
      <c r="U71" s="134"/>
      <c r="V71" s="134"/>
      <c r="W71" s="134"/>
      <c r="CG71" s="6"/>
      <c r="CH71" s="6"/>
      <c r="CI71" s="6"/>
      <c r="CJ71" s="6"/>
      <c r="CK71" s="6"/>
      <c r="CL71" s="6"/>
      <c r="CM71" s="6"/>
      <c r="CN71" s="6"/>
    </row>
    <row r="72" spans="1:92" ht="32.1" customHeight="1" x14ac:dyDescent="0.2">
      <c r="A72" s="155" t="s">
        <v>107</v>
      </c>
      <c r="B72" s="156"/>
      <c r="C72" s="156"/>
      <c r="D72" s="123"/>
      <c r="E72" s="123"/>
      <c r="F72" s="123"/>
      <c r="G72" s="123"/>
      <c r="H72" s="157"/>
      <c r="I72" s="157"/>
      <c r="J72" s="134"/>
      <c r="K72" s="123"/>
      <c r="L72" s="123"/>
      <c r="M72" s="158"/>
      <c r="CG72" s="6"/>
      <c r="CH72" s="6"/>
      <c r="CI72" s="6"/>
      <c r="CJ72" s="6"/>
      <c r="CK72" s="6"/>
      <c r="CL72" s="6"/>
      <c r="CM72" s="6"/>
      <c r="CN72" s="6"/>
    </row>
    <row r="73" spans="1:92" ht="15.75" customHeight="1" x14ac:dyDescent="0.2">
      <c r="A73" s="1499" t="s">
        <v>108</v>
      </c>
      <c r="B73" s="1502" t="s">
        <v>109</v>
      </c>
      <c r="C73" s="1499"/>
      <c r="D73" s="1502" t="s">
        <v>110</v>
      </c>
      <c r="E73" s="1499"/>
      <c r="F73" s="1488" t="s">
        <v>111</v>
      </c>
      <c r="G73" s="1489"/>
      <c r="H73" s="1489"/>
      <c r="I73" s="1490"/>
      <c r="J73" s="159"/>
      <c r="K73" s="123"/>
      <c r="L73" s="123"/>
      <c r="M73" s="158"/>
      <c r="CG73" s="6"/>
      <c r="CH73" s="6"/>
      <c r="CI73" s="6"/>
      <c r="CJ73" s="6"/>
      <c r="CK73" s="6"/>
      <c r="CL73" s="6"/>
      <c r="CM73" s="6"/>
      <c r="CN73" s="6"/>
    </row>
    <row r="74" spans="1:92" ht="18.75" customHeight="1" x14ac:dyDescent="0.2">
      <c r="A74" s="1500"/>
      <c r="B74" s="1503"/>
      <c r="C74" s="1501"/>
      <c r="D74" s="1503"/>
      <c r="E74" s="1501"/>
      <c r="F74" s="1488" t="s">
        <v>112</v>
      </c>
      <c r="G74" s="1490"/>
      <c r="H74" s="1488" t="s">
        <v>113</v>
      </c>
      <c r="I74" s="1490"/>
      <c r="J74" s="160"/>
      <c r="K74" s="123"/>
      <c r="L74" s="123"/>
      <c r="M74" s="158"/>
      <c r="CG74" s="6"/>
      <c r="CH74" s="6"/>
      <c r="CI74" s="6"/>
      <c r="CJ74" s="6"/>
      <c r="CK74" s="6"/>
      <c r="CL74" s="6"/>
      <c r="CM74" s="6"/>
      <c r="CN74" s="6"/>
    </row>
    <row r="75" spans="1:92" ht="30" customHeight="1" x14ac:dyDescent="0.2">
      <c r="A75" s="1501"/>
      <c r="B75" s="161" t="s">
        <v>44</v>
      </c>
      <c r="C75" s="162" t="s">
        <v>45</v>
      </c>
      <c r="D75" s="161" t="s">
        <v>44</v>
      </c>
      <c r="E75" s="70" t="s">
        <v>45</v>
      </c>
      <c r="F75" s="161" t="s">
        <v>44</v>
      </c>
      <c r="G75" s="162" t="s">
        <v>45</v>
      </c>
      <c r="H75" s="161" t="s">
        <v>44</v>
      </c>
      <c r="I75" s="70" t="s">
        <v>45</v>
      </c>
      <c r="J75" s="160"/>
      <c r="K75" s="123"/>
      <c r="L75" s="123"/>
      <c r="M75" s="158"/>
      <c r="CG75" s="6"/>
      <c r="CH75" s="6"/>
      <c r="CI75" s="6"/>
      <c r="CJ75" s="6"/>
      <c r="CK75" s="6"/>
      <c r="CL75" s="6"/>
      <c r="CM75" s="6"/>
      <c r="CN75" s="6"/>
    </row>
    <row r="76" spans="1:92" ht="15.75" customHeight="1" x14ac:dyDescent="0.2">
      <c r="A76" s="163" t="s">
        <v>114</v>
      </c>
      <c r="B76" s="24">
        <f>SUM(ENERO:DICIEMBRE!B76)</f>
        <v>5</v>
      </c>
      <c r="C76" s="24">
        <f>SUM(ENERO:DICIEMBRE!C76)</f>
        <v>113</v>
      </c>
      <c r="D76" s="24">
        <f>SUM(ENERO:DICIEMBRE!D76)</f>
        <v>239</v>
      </c>
      <c r="E76" s="24">
        <f>SUM(ENERO:DICIEMBRE!E76)</f>
        <v>1030</v>
      </c>
      <c r="F76" s="24">
        <f>SUM(ENERO:DICIEMBRE!F76)</f>
        <v>255</v>
      </c>
      <c r="G76" s="24">
        <f>SUM(ENERO:DICIEMBRE!G76)</f>
        <v>1134</v>
      </c>
      <c r="H76" s="24">
        <f>SUM(ENERO:DICIEMBRE!H76)</f>
        <v>16</v>
      </c>
      <c r="I76" s="24">
        <f>SUM(ENERO:DICIEMBRE!I76)</f>
        <v>104</v>
      </c>
      <c r="J76" s="72" t="str">
        <f>CA76</f>
        <v/>
      </c>
      <c r="K76" s="123"/>
      <c r="L76" s="123"/>
      <c r="M76" s="158"/>
      <c r="CA76" s="73" t="str">
        <f>IF(CG76=1," * La suma de los Pacientes Intervenidos debe ser mayor o igual a la Suma de Pacientes Programados menos la Suma de Pacientes Suspendidos. ","")</f>
        <v/>
      </c>
      <c r="CG76" s="74">
        <f>IF(((F76+G76)-(H76+I76))&gt;(D76+E76),1,0)</f>
        <v>0</v>
      </c>
      <c r="CH76" s="6"/>
      <c r="CI76" s="6"/>
      <c r="CJ76" s="6"/>
      <c r="CK76" s="6"/>
      <c r="CL76" s="6"/>
      <c r="CM76" s="6"/>
      <c r="CN76" s="6"/>
    </row>
    <row r="77" spans="1:92" ht="15.75" customHeight="1" x14ac:dyDescent="0.2">
      <c r="A77" s="165" t="s">
        <v>115</v>
      </c>
      <c r="B77" s="24">
        <f>SUM(ENERO:DICIEMBRE!B77)</f>
        <v>0</v>
      </c>
      <c r="C77" s="24">
        <f>SUM(ENERO:DICIEMBRE!C77)</f>
        <v>0</v>
      </c>
      <c r="D77" s="24">
        <f>SUM(ENERO:DICIEMBRE!D77)</f>
        <v>0</v>
      </c>
      <c r="E77" s="24">
        <f>SUM(ENERO:DICIEMBRE!E77)</f>
        <v>0</v>
      </c>
      <c r="F77" s="24">
        <f>SUM(ENERO:DICIEMBRE!F77)</f>
        <v>0</v>
      </c>
      <c r="G77" s="24">
        <f>SUM(ENERO:DICIEMBRE!G77)</f>
        <v>0</v>
      </c>
      <c r="H77" s="24">
        <f>SUM(ENERO:DICIEMBRE!H77)</f>
        <v>0</v>
      </c>
      <c r="I77" s="24">
        <f>SUM(ENERO:DICIEMBRE!I77)</f>
        <v>0</v>
      </c>
      <c r="J77" s="72" t="str">
        <f t="shared" ref="J77:J87" si="7">CA77</f>
        <v/>
      </c>
      <c r="K77" s="123"/>
      <c r="L77" s="123"/>
      <c r="M77" s="158"/>
      <c r="CA77" s="73" t="str">
        <f t="shared" ref="CA77:CA86" si="8">IF(CG77=1," * La suma de los Pacientes Intervenidos debe ser mayor o igual a la Suma de Pacientes Programados menos la Suma de Pacientes Suspendidos. ","")</f>
        <v/>
      </c>
      <c r="CG77" s="74">
        <f t="shared" ref="CG77:CG87" si="9">IF(((F77+G77)-(H77+I77))&gt;(D77+E77),1,0)</f>
        <v>0</v>
      </c>
      <c r="CH77" s="6"/>
      <c r="CI77" s="6"/>
      <c r="CJ77" s="6"/>
      <c r="CK77" s="6"/>
      <c r="CL77" s="6"/>
      <c r="CM77" s="6"/>
      <c r="CN77" s="6"/>
    </row>
    <row r="78" spans="1:92" ht="15.75" customHeight="1" x14ac:dyDescent="0.2">
      <c r="A78" s="165" t="s">
        <v>116</v>
      </c>
      <c r="B78" s="24">
        <f>SUM(ENERO:DICIEMBRE!B78)</f>
        <v>0</v>
      </c>
      <c r="C78" s="24">
        <f>SUM(ENERO:DICIEMBRE!C78)</f>
        <v>30</v>
      </c>
      <c r="D78" s="24">
        <f>SUM(ENERO:DICIEMBRE!D78)</f>
        <v>13</v>
      </c>
      <c r="E78" s="24">
        <f>SUM(ENERO:DICIEMBRE!E78)</f>
        <v>39</v>
      </c>
      <c r="F78" s="24">
        <f>SUM(ENERO:DICIEMBRE!F78)</f>
        <v>13</v>
      </c>
      <c r="G78" s="24">
        <f>SUM(ENERO:DICIEMBRE!G78)</f>
        <v>39</v>
      </c>
      <c r="H78" s="24">
        <f>SUM(ENERO:DICIEMBRE!H78)</f>
        <v>0</v>
      </c>
      <c r="I78" s="24">
        <f>SUM(ENERO:DICIEMBRE!I78)</f>
        <v>0</v>
      </c>
      <c r="J78" s="72" t="str">
        <f t="shared" si="7"/>
        <v/>
      </c>
      <c r="K78" s="123"/>
      <c r="L78" s="123"/>
      <c r="M78" s="158"/>
      <c r="CA78" s="73" t="str">
        <f t="shared" si="8"/>
        <v/>
      </c>
      <c r="CG78" s="74">
        <f t="shared" si="9"/>
        <v>0</v>
      </c>
      <c r="CH78" s="6"/>
      <c r="CI78" s="6"/>
      <c r="CJ78" s="6"/>
      <c r="CK78" s="6"/>
      <c r="CL78" s="6"/>
      <c r="CM78" s="6"/>
      <c r="CN78" s="6"/>
    </row>
    <row r="79" spans="1:92" ht="15.75" customHeight="1" x14ac:dyDescent="0.2">
      <c r="A79" s="165" t="s">
        <v>117</v>
      </c>
      <c r="B79" s="24">
        <f>SUM(ENERO:DICIEMBRE!B79)</f>
        <v>0</v>
      </c>
      <c r="C79" s="24">
        <f>SUM(ENERO:DICIEMBRE!C79)</f>
        <v>46</v>
      </c>
      <c r="D79" s="24">
        <f>SUM(ENERO:DICIEMBRE!D79)</f>
        <v>0</v>
      </c>
      <c r="E79" s="24">
        <f>SUM(ENERO:DICIEMBRE!E79)</f>
        <v>39</v>
      </c>
      <c r="F79" s="24">
        <f>SUM(ENERO:DICIEMBRE!F79)</f>
        <v>0</v>
      </c>
      <c r="G79" s="24">
        <f>SUM(ENERO:DICIEMBRE!G79)</f>
        <v>40</v>
      </c>
      <c r="H79" s="24">
        <f>SUM(ENERO:DICIEMBRE!H79)</f>
        <v>0</v>
      </c>
      <c r="I79" s="24">
        <f>SUM(ENERO:DICIEMBRE!I79)</f>
        <v>1</v>
      </c>
      <c r="J79" s="72" t="str">
        <f t="shared" si="7"/>
        <v/>
      </c>
      <c r="K79" s="123"/>
      <c r="L79" s="123"/>
      <c r="M79" s="158"/>
      <c r="CA79" s="73" t="str">
        <f t="shared" si="8"/>
        <v/>
      </c>
      <c r="CG79" s="74">
        <f t="shared" si="9"/>
        <v>0</v>
      </c>
      <c r="CH79" s="6"/>
      <c r="CI79" s="6"/>
      <c r="CJ79" s="6"/>
      <c r="CK79" s="6"/>
      <c r="CL79" s="6"/>
      <c r="CM79" s="6"/>
      <c r="CN79" s="6"/>
    </row>
    <row r="80" spans="1:92" ht="15.75" customHeight="1" x14ac:dyDescent="0.2">
      <c r="A80" s="165" t="s">
        <v>118</v>
      </c>
      <c r="B80" s="24">
        <f>SUM(ENERO:DICIEMBRE!B80)</f>
        <v>22</v>
      </c>
      <c r="C80" s="24">
        <f>SUM(ENERO:DICIEMBRE!C80)</f>
        <v>50</v>
      </c>
      <c r="D80" s="24">
        <f>SUM(ENERO:DICIEMBRE!D80)</f>
        <v>54</v>
      </c>
      <c r="E80" s="24">
        <f>SUM(ENERO:DICIEMBRE!E80)</f>
        <v>374</v>
      </c>
      <c r="F80" s="24">
        <f>SUM(ENERO:DICIEMBRE!F80)</f>
        <v>64</v>
      </c>
      <c r="G80" s="24">
        <f>SUM(ENERO:DICIEMBRE!G80)</f>
        <v>399</v>
      </c>
      <c r="H80" s="24">
        <f>SUM(ENERO:DICIEMBRE!H80)</f>
        <v>10</v>
      </c>
      <c r="I80" s="24">
        <f>SUM(ENERO:DICIEMBRE!I80)</f>
        <v>25</v>
      </c>
      <c r="J80" s="72" t="str">
        <f t="shared" si="7"/>
        <v/>
      </c>
      <c r="K80" s="123"/>
      <c r="L80" s="123"/>
      <c r="M80" s="158"/>
      <c r="CA80" s="73" t="str">
        <f t="shared" si="8"/>
        <v/>
      </c>
      <c r="CG80" s="74">
        <f t="shared" si="9"/>
        <v>0</v>
      </c>
      <c r="CH80" s="6"/>
      <c r="CI80" s="6"/>
      <c r="CJ80" s="6"/>
      <c r="CK80" s="6"/>
      <c r="CL80" s="6"/>
      <c r="CM80" s="6"/>
      <c r="CN80" s="6"/>
    </row>
    <row r="81" spans="1:92" ht="15.75" customHeight="1" x14ac:dyDescent="0.2">
      <c r="A81" s="165" t="s">
        <v>119</v>
      </c>
      <c r="B81" s="24">
        <f>SUM(ENERO:DICIEMBRE!B81)</f>
        <v>0</v>
      </c>
      <c r="C81" s="24">
        <f>SUM(ENERO:DICIEMBRE!C81)</f>
        <v>0</v>
      </c>
      <c r="D81" s="24">
        <f>SUM(ENERO:DICIEMBRE!D81)</f>
        <v>0</v>
      </c>
      <c r="E81" s="24">
        <f>SUM(ENERO:DICIEMBRE!E81)</f>
        <v>0</v>
      </c>
      <c r="F81" s="24">
        <f>SUM(ENERO:DICIEMBRE!F81)</f>
        <v>0</v>
      </c>
      <c r="G81" s="24">
        <f>SUM(ENERO:DICIEMBRE!G81)</f>
        <v>0</v>
      </c>
      <c r="H81" s="24">
        <f>SUM(ENERO:DICIEMBRE!H81)</f>
        <v>0</v>
      </c>
      <c r="I81" s="24">
        <f>SUM(ENERO:DICIEMBRE!I81)</f>
        <v>0</v>
      </c>
      <c r="J81" s="72" t="str">
        <f t="shared" si="7"/>
        <v/>
      </c>
      <c r="K81" s="123"/>
      <c r="L81" s="123"/>
      <c r="M81" s="158"/>
      <c r="CA81" s="73" t="str">
        <f t="shared" si="8"/>
        <v/>
      </c>
      <c r="CG81" s="74">
        <f t="shared" si="9"/>
        <v>0</v>
      </c>
      <c r="CH81" s="6"/>
      <c r="CI81" s="6"/>
      <c r="CJ81" s="6"/>
      <c r="CK81" s="6"/>
      <c r="CL81" s="6"/>
      <c r="CM81" s="6"/>
      <c r="CN81" s="6"/>
    </row>
    <row r="82" spans="1:92" ht="15.75" customHeight="1" x14ac:dyDescent="0.2">
      <c r="A82" s="165" t="s">
        <v>120</v>
      </c>
      <c r="B82" s="24">
        <f>SUM(ENERO:DICIEMBRE!B82)</f>
        <v>2</v>
      </c>
      <c r="C82" s="24">
        <f>SUM(ENERO:DICIEMBRE!C82)</f>
        <v>8</v>
      </c>
      <c r="D82" s="24">
        <f>SUM(ENERO:DICIEMBRE!D82)</f>
        <v>80</v>
      </c>
      <c r="E82" s="24">
        <f>SUM(ENERO:DICIEMBRE!E82)</f>
        <v>83</v>
      </c>
      <c r="F82" s="24">
        <f>SUM(ENERO:DICIEMBRE!F82)</f>
        <v>85</v>
      </c>
      <c r="G82" s="24">
        <f>SUM(ENERO:DICIEMBRE!G82)</f>
        <v>91</v>
      </c>
      <c r="H82" s="24">
        <f>SUM(ENERO:DICIEMBRE!H82)</f>
        <v>5</v>
      </c>
      <c r="I82" s="24">
        <f>SUM(ENERO:DICIEMBRE!I82)</f>
        <v>8</v>
      </c>
      <c r="J82" s="72" t="str">
        <f t="shared" si="7"/>
        <v/>
      </c>
      <c r="K82" s="123"/>
      <c r="L82" s="123"/>
      <c r="M82" s="158"/>
      <c r="CA82" s="73" t="str">
        <f t="shared" si="8"/>
        <v/>
      </c>
      <c r="CG82" s="74">
        <f t="shared" si="9"/>
        <v>0</v>
      </c>
      <c r="CH82" s="6"/>
      <c r="CI82" s="6"/>
      <c r="CJ82" s="6"/>
      <c r="CK82" s="6"/>
      <c r="CL82" s="6"/>
      <c r="CM82" s="6"/>
      <c r="CN82" s="6"/>
    </row>
    <row r="83" spans="1:92" ht="15.75" customHeight="1" x14ac:dyDescent="0.2">
      <c r="A83" s="165" t="s">
        <v>121</v>
      </c>
      <c r="B83" s="24">
        <f>SUM(ENERO:DICIEMBRE!B83)</f>
        <v>0</v>
      </c>
      <c r="C83" s="24">
        <f>SUM(ENERO:DICIEMBRE!C83)</f>
        <v>30</v>
      </c>
      <c r="D83" s="24">
        <f>SUM(ENERO:DICIEMBRE!D83)</f>
        <v>2</v>
      </c>
      <c r="E83" s="24">
        <f>SUM(ENERO:DICIEMBRE!E83)</f>
        <v>779</v>
      </c>
      <c r="F83" s="24">
        <f>SUM(ENERO:DICIEMBRE!F83)</f>
        <v>2</v>
      </c>
      <c r="G83" s="24">
        <f>SUM(ENERO:DICIEMBRE!G83)</f>
        <v>842</v>
      </c>
      <c r="H83" s="24">
        <f>SUM(ENERO:DICIEMBRE!H83)</f>
        <v>0</v>
      </c>
      <c r="I83" s="24">
        <f>SUM(ENERO:DICIEMBRE!I83)</f>
        <v>63</v>
      </c>
      <c r="J83" s="72" t="str">
        <f t="shared" si="7"/>
        <v/>
      </c>
      <c r="K83" s="123"/>
      <c r="L83" s="123"/>
      <c r="M83" s="158"/>
      <c r="CA83" s="73" t="str">
        <f t="shared" si="8"/>
        <v/>
      </c>
      <c r="CG83" s="74">
        <f t="shared" si="9"/>
        <v>0</v>
      </c>
      <c r="CH83" s="6"/>
      <c r="CI83" s="6"/>
      <c r="CJ83" s="6"/>
      <c r="CK83" s="6"/>
      <c r="CL83" s="6"/>
      <c r="CM83" s="6"/>
      <c r="CN83" s="6"/>
    </row>
    <row r="84" spans="1:92" ht="15.75" customHeight="1" x14ac:dyDescent="0.2">
      <c r="A84" s="165" t="s">
        <v>122</v>
      </c>
      <c r="B84" s="24">
        <f>SUM(ENERO:DICIEMBRE!B84)</f>
        <v>0</v>
      </c>
      <c r="C84" s="24">
        <f>SUM(ENERO:DICIEMBRE!C84)</f>
        <v>209</v>
      </c>
      <c r="D84" s="24">
        <f>SUM(ENERO:DICIEMBRE!D84)</f>
        <v>0</v>
      </c>
      <c r="E84" s="24">
        <f>SUM(ENERO:DICIEMBRE!E84)</f>
        <v>659</v>
      </c>
      <c r="F84" s="24">
        <f>SUM(ENERO:DICIEMBRE!F84)</f>
        <v>0</v>
      </c>
      <c r="G84" s="24">
        <f>SUM(ENERO:DICIEMBRE!G84)</f>
        <v>660</v>
      </c>
      <c r="H84" s="24">
        <f>SUM(ENERO:DICIEMBRE!H84)</f>
        <v>0</v>
      </c>
      <c r="I84" s="24">
        <f>SUM(ENERO:DICIEMBRE!I84)</f>
        <v>1</v>
      </c>
      <c r="J84" s="72" t="str">
        <f t="shared" si="7"/>
        <v/>
      </c>
      <c r="K84" s="123"/>
      <c r="L84" s="123"/>
      <c r="M84" s="158"/>
      <c r="CA84" s="73" t="str">
        <f t="shared" si="8"/>
        <v/>
      </c>
      <c r="CG84" s="74">
        <f t="shared" si="9"/>
        <v>0</v>
      </c>
      <c r="CH84" s="6"/>
      <c r="CI84" s="6"/>
      <c r="CJ84" s="6"/>
      <c r="CK84" s="6"/>
      <c r="CL84" s="6"/>
      <c r="CM84" s="6"/>
      <c r="CN84" s="6"/>
    </row>
    <row r="85" spans="1:92" ht="15.75" customHeight="1" x14ac:dyDescent="0.2">
      <c r="A85" s="165" t="s">
        <v>123</v>
      </c>
      <c r="B85" s="24">
        <f>SUM(ENERO:DICIEMBRE!B85)</f>
        <v>1</v>
      </c>
      <c r="C85" s="24">
        <f>SUM(ENERO:DICIEMBRE!C85)</f>
        <v>168</v>
      </c>
      <c r="D85" s="24">
        <f>SUM(ENERO:DICIEMBRE!D85)</f>
        <v>2</v>
      </c>
      <c r="E85" s="24">
        <f>SUM(ENERO:DICIEMBRE!E85)</f>
        <v>451</v>
      </c>
      <c r="F85" s="24">
        <f>SUM(ENERO:DICIEMBRE!F85)</f>
        <v>2</v>
      </c>
      <c r="G85" s="24">
        <f>SUM(ENERO:DICIEMBRE!G85)</f>
        <v>479</v>
      </c>
      <c r="H85" s="24">
        <f>SUM(ENERO:DICIEMBRE!H85)</f>
        <v>0</v>
      </c>
      <c r="I85" s="24">
        <f>SUM(ENERO:DICIEMBRE!I85)</f>
        <v>28</v>
      </c>
      <c r="J85" s="72" t="str">
        <f t="shared" si="7"/>
        <v/>
      </c>
      <c r="K85" s="123"/>
      <c r="L85" s="123"/>
      <c r="M85" s="158"/>
      <c r="CA85" s="73" t="str">
        <f t="shared" si="8"/>
        <v/>
      </c>
      <c r="CG85" s="74">
        <f t="shared" si="9"/>
        <v>0</v>
      </c>
      <c r="CH85" s="6"/>
      <c r="CI85" s="6"/>
      <c r="CJ85" s="6"/>
      <c r="CK85" s="6"/>
      <c r="CL85" s="6"/>
      <c r="CM85" s="6"/>
      <c r="CN85" s="6"/>
    </row>
    <row r="86" spans="1:92" ht="15.75" customHeight="1" x14ac:dyDescent="0.2">
      <c r="A86" s="165" t="s">
        <v>124</v>
      </c>
      <c r="B86" s="24">
        <f>SUM(ENERO:DICIEMBRE!B86)</f>
        <v>0</v>
      </c>
      <c r="C86" s="24">
        <f>SUM(ENERO:DICIEMBRE!C86)</f>
        <v>135</v>
      </c>
      <c r="D86" s="24">
        <f>SUM(ENERO:DICIEMBRE!D86)</f>
        <v>2</v>
      </c>
      <c r="E86" s="24">
        <f>SUM(ENERO:DICIEMBRE!E86)</f>
        <v>279</v>
      </c>
      <c r="F86" s="24">
        <f>SUM(ENERO:DICIEMBRE!F86)</f>
        <v>2</v>
      </c>
      <c r="G86" s="24">
        <f>SUM(ENERO:DICIEMBRE!G86)</f>
        <v>302</v>
      </c>
      <c r="H86" s="24">
        <f>SUM(ENERO:DICIEMBRE!H86)</f>
        <v>0</v>
      </c>
      <c r="I86" s="24">
        <f>SUM(ENERO:DICIEMBRE!I86)</f>
        <v>23</v>
      </c>
      <c r="J86" s="72" t="str">
        <f t="shared" si="7"/>
        <v/>
      </c>
      <c r="K86" s="123"/>
      <c r="L86" s="123"/>
      <c r="M86" s="159"/>
      <c r="N86" s="123"/>
      <c r="O86" s="123"/>
      <c r="P86" s="158"/>
      <c r="BX86" s="2"/>
      <c r="BY86" s="2"/>
      <c r="BZ86" s="2"/>
      <c r="CA86" s="73" t="str">
        <f t="shared" si="8"/>
        <v/>
      </c>
      <c r="CG86" s="74">
        <f t="shared" si="9"/>
        <v>0</v>
      </c>
      <c r="CH86" s="6"/>
      <c r="CI86" s="6"/>
      <c r="CJ86" s="6"/>
      <c r="CK86" s="6"/>
      <c r="CL86" s="6"/>
      <c r="CM86" s="6"/>
      <c r="CN86" s="6"/>
    </row>
    <row r="87" spans="1:92" ht="15.75" customHeight="1" x14ac:dyDescent="0.2">
      <c r="A87" s="165" t="s">
        <v>125</v>
      </c>
      <c r="B87" s="24">
        <f>SUM(ENERO:DICIEMBRE!B87)</f>
        <v>0</v>
      </c>
      <c r="C87" s="24">
        <f>SUM(ENERO:DICIEMBRE!C87)</f>
        <v>0</v>
      </c>
      <c r="D87" s="24">
        <f>SUM(ENERO:DICIEMBRE!D87)</f>
        <v>0</v>
      </c>
      <c r="E87" s="24">
        <f>SUM(ENERO:DICIEMBRE!E87)</f>
        <v>0</v>
      </c>
      <c r="F87" s="24">
        <f>SUM(ENERO:DICIEMBRE!F87)</f>
        <v>0</v>
      </c>
      <c r="G87" s="24">
        <f>SUM(ENERO:DICIEMBRE!G87)</f>
        <v>0</v>
      </c>
      <c r="H87" s="24">
        <f>SUM(ENERO:DICIEMBRE!H87)</f>
        <v>0</v>
      </c>
      <c r="I87" s="24">
        <f>SUM(ENERO:DICIEMBRE!I87)</f>
        <v>0</v>
      </c>
      <c r="J87" s="72" t="str">
        <f t="shared" si="7"/>
        <v/>
      </c>
      <c r="K87" s="123"/>
      <c r="L87" s="123"/>
      <c r="M87" s="159"/>
      <c r="N87" s="123"/>
      <c r="O87" s="123"/>
      <c r="P87" s="158"/>
      <c r="BX87" s="2"/>
      <c r="BY87" s="2"/>
      <c r="BZ87" s="2"/>
      <c r="CA87" s="73" t="str">
        <f>IF(CG87=1," * La suma de los Pacientes Intervenidos debe ser mayor o igual a la Suma de Pacientes Programados menos la Suma de Pacientes Suspendidos. ","")</f>
        <v/>
      </c>
      <c r="CG87" s="74">
        <f t="shared" si="9"/>
        <v>0</v>
      </c>
      <c r="CH87" s="6"/>
      <c r="CI87" s="6"/>
      <c r="CJ87" s="6"/>
      <c r="CK87" s="6"/>
      <c r="CL87" s="6"/>
      <c r="CM87" s="6"/>
      <c r="CN87" s="6"/>
    </row>
    <row r="88" spans="1:92" ht="15.75" customHeight="1" x14ac:dyDescent="0.2">
      <c r="A88" s="171" t="s">
        <v>29</v>
      </c>
      <c r="B88" s="172">
        <f t="shared" ref="B88:I88" si="10">SUM(B76:B87)</f>
        <v>30</v>
      </c>
      <c r="C88" s="173">
        <f t="shared" si="10"/>
        <v>789</v>
      </c>
      <c r="D88" s="172">
        <f t="shared" si="10"/>
        <v>392</v>
      </c>
      <c r="E88" s="173">
        <f t="shared" si="10"/>
        <v>3733</v>
      </c>
      <c r="F88" s="174">
        <f t="shared" si="10"/>
        <v>423</v>
      </c>
      <c r="G88" s="175">
        <f t="shared" si="10"/>
        <v>3986</v>
      </c>
      <c r="H88" s="174">
        <f t="shared" si="10"/>
        <v>31</v>
      </c>
      <c r="I88" s="175">
        <f t="shared" si="10"/>
        <v>253</v>
      </c>
      <c r="J88" s="123"/>
      <c r="K88" s="123"/>
      <c r="L88" s="123"/>
      <c r="M88" s="158"/>
      <c r="CG88" s="6"/>
      <c r="CH88" s="6"/>
      <c r="CI88" s="6"/>
      <c r="CJ88" s="6"/>
      <c r="CK88" s="6"/>
      <c r="CL88" s="6"/>
      <c r="CM88" s="6"/>
      <c r="CN88" s="6"/>
    </row>
    <row r="89" spans="1:92" ht="32.1" customHeight="1" x14ac:dyDescent="0.2">
      <c r="A89" s="1491" t="s">
        <v>126</v>
      </c>
      <c r="B89" s="1491"/>
      <c r="C89" s="1491"/>
      <c r="D89" s="1491"/>
      <c r="E89" s="1491"/>
      <c r="F89" s="1491"/>
      <c r="G89" s="1491"/>
      <c r="H89" s="176"/>
      <c r="I89" s="176"/>
      <c r="J89" s="159"/>
      <c r="K89" s="123"/>
      <c r="L89" s="123"/>
      <c r="M89" s="158"/>
      <c r="CG89" s="6"/>
      <c r="CH89" s="6"/>
      <c r="CI89" s="6"/>
      <c r="CJ89" s="6"/>
      <c r="CK89" s="6"/>
      <c r="CL89" s="6"/>
      <c r="CM89" s="6"/>
      <c r="CN89" s="6"/>
    </row>
    <row r="90" spans="1:92" ht="24" customHeight="1" x14ac:dyDescent="0.2">
      <c r="A90" s="1492" t="s">
        <v>127</v>
      </c>
      <c r="B90" s="1488" t="s">
        <v>128</v>
      </c>
      <c r="C90" s="1489"/>
      <c r="D90" s="1489"/>
      <c r="E90" s="1489"/>
      <c r="F90" s="1489"/>
      <c r="G90" s="1490"/>
      <c r="H90" s="134"/>
      <c r="I90" s="159"/>
      <c r="J90" s="123"/>
      <c r="K90" s="123"/>
      <c r="L90" s="158"/>
      <c r="CG90" s="6"/>
      <c r="CH90" s="6"/>
      <c r="CI90" s="6"/>
      <c r="CJ90" s="6"/>
      <c r="CK90" s="6"/>
      <c r="CL90" s="6"/>
      <c r="CM90" s="6"/>
      <c r="CN90" s="6"/>
    </row>
    <row r="91" spans="1:92" ht="31.5" customHeight="1" x14ac:dyDescent="0.2">
      <c r="A91" s="1493"/>
      <c r="B91" s="108" t="s">
        <v>129</v>
      </c>
      <c r="C91" s="161" t="s">
        <v>44</v>
      </c>
      <c r="D91" s="69" t="s">
        <v>45</v>
      </c>
      <c r="E91" s="177" t="s">
        <v>15</v>
      </c>
      <c r="F91" s="178" t="s">
        <v>16</v>
      </c>
      <c r="G91" s="178" t="s">
        <v>17</v>
      </c>
      <c r="H91" s="134"/>
      <c r="I91" s="134"/>
      <c r="J91" s="159"/>
      <c r="K91" s="123"/>
      <c r="L91" s="123"/>
      <c r="M91" s="158"/>
      <c r="CG91" s="6"/>
      <c r="CH91" s="6"/>
      <c r="CI91" s="6"/>
      <c r="CJ91" s="6"/>
      <c r="CK91" s="6"/>
      <c r="CL91" s="6"/>
      <c r="CM91" s="6"/>
      <c r="CN91" s="6"/>
    </row>
    <row r="92" spans="1:92" ht="16.5" customHeight="1" x14ac:dyDescent="0.2">
      <c r="A92" s="163" t="s">
        <v>130</v>
      </c>
      <c r="B92" s="56">
        <f t="shared" ref="B92:B98" si="11">SUM(C92+D92)</f>
        <v>194</v>
      </c>
      <c r="C92" s="24">
        <f>SUM(ENERO:DICIEMBRE!C92)</f>
        <v>24</v>
      </c>
      <c r="D92" s="24">
        <f>SUM(ENERO:DICIEMBRE!D92)</f>
        <v>170</v>
      </c>
      <c r="E92" s="24">
        <f>SUM(ENERO:DICIEMBRE!E92)</f>
        <v>171</v>
      </c>
      <c r="F92" s="24">
        <f>SUM(ENERO:DICIEMBRE!F92)</f>
        <v>23</v>
      </c>
      <c r="G92" s="24">
        <f>SUM(ENERO:DICIEMBRE!G92)</f>
        <v>0</v>
      </c>
      <c r="H92" s="72" t="str">
        <f>CA92</f>
        <v/>
      </c>
      <c r="I92" s="134"/>
      <c r="J92" s="159"/>
      <c r="K92" s="123"/>
      <c r="L92" s="123"/>
      <c r="M92" s="158"/>
      <c r="CA92" s="73" t="str">
        <f>IF(CH92=1," * La suma de los Beneficiarios MAI, MLE y Otros debe seri igual al Total. ","")</f>
        <v/>
      </c>
      <c r="CB92" s="73"/>
      <c r="CG92" s="74"/>
      <c r="CH92" s="74">
        <f t="shared" ref="CH92:CH98" si="12">IF(B92&lt;&gt;(E92+F92+G92),1,0)</f>
        <v>0</v>
      </c>
      <c r="CI92" s="6"/>
      <c r="CJ92" s="6"/>
      <c r="CK92" s="6"/>
      <c r="CL92" s="6"/>
      <c r="CM92" s="6"/>
      <c r="CN92" s="6"/>
    </row>
    <row r="93" spans="1:92" ht="16.5" customHeight="1" x14ac:dyDescent="0.2">
      <c r="A93" s="179" t="s">
        <v>131</v>
      </c>
      <c r="B93" s="180">
        <f t="shared" si="11"/>
        <v>13</v>
      </c>
      <c r="C93" s="24">
        <f>SUM(ENERO:DICIEMBRE!C93)</f>
        <v>1</v>
      </c>
      <c r="D93" s="24">
        <f>SUM(ENERO:DICIEMBRE!D93)</f>
        <v>12</v>
      </c>
      <c r="E93" s="24">
        <f>SUM(ENERO:DICIEMBRE!E93)</f>
        <v>13</v>
      </c>
      <c r="F93" s="24">
        <f>SUM(ENERO:DICIEMBRE!F93)</f>
        <v>0</v>
      </c>
      <c r="G93" s="24">
        <f>SUM(ENERO:DICIEMBRE!G93)</f>
        <v>0</v>
      </c>
      <c r="H93" s="72" t="str">
        <f t="shared" ref="H93:H99" si="13">CA93</f>
        <v/>
      </c>
      <c r="I93" s="134"/>
      <c r="J93" s="159"/>
      <c r="K93" s="123"/>
      <c r="L93" s="123"/>
      <c r="M93" s="158"/>
      <c r="CA93" s="73" t="str">
        <f t="shared" ref="CA93:CA98" si="14">IF(CH93=1," * La suma de los Beneficiarios MAI, MLE y Otros debe seri igual al Total. ","")</f>
        <v/>
      </c>
      <c r="CB93" s="73"/>
      <c r="CG93" s="6"/>
      <c r="CH93" s="74">
        <f t="shared" si="12"/>
        <v>0</v>
      </c>
      <c r="CI93" s="6"/>
      <c r="CJ93" s="6"/>
      <c r="CK93" s="6"/>
      <c r="CL93" s="6"/>
      <c r="CM93" s="6"/>
      <c r="CN93" s="6"/>
    </row>
    <row r="94" spans="1:92" ht="16.5" customHeight="1" x14ac:dyDescent="0.2">
      <c r="A94" s="165" t="s">
        <v>132</v>
      </c>
      <c r="B94" s="180">
        <f t="shared" si="11"/>
        <v>10</v>
      </c>
      <c r="C94" s="24">
        <f>SUM(ENERO:DICIEMBRE!C94)</f>
        <v>0</v>
      </c>
      <c r="D94" s="24">
        <f>SUM(ENERO:DICIEMBRE!D94)</f>
        <v>10</v>
      </c>
      <c r="E94" s="24">
        <f>SUM(ENERO:DICIEMBRE!E94)</f>
        <v>8</v>
      </c>
      <c r="F94" s="24">
        <f>SUM(ENERO:DICIEMBRE!F94)</f>
        <v>2</v>
      </c>
      <c r="G94" s="24">
        <f>SUM(ENERO:DICIEMBRE!G94)</f>
        <v>0</v>
      </c>
      <c r="H94" s="72" t="str">
        <f t="shared" si="13"/>
        <v/>
      </c>
      <c r="I94" s="134"/>
      <c r="J94" s="159"/>
      <c r="K94" s="123"/>
      <c r="L94" s="123"/>
      <c r="M94" s="158"/>
      <c r="CA94" s="73" t="str">
        <f t="shared" si="14"/>
        <v/>
      </c>
      <c r="CB94" s="73"/>
      <c r="CG94" s="6"/>
      <c r="CH94" s="74">
        <f t="shared" si="12"/>
        <v>0</v>
      </c>
      <c r="CI94" s="6"/>
      <c r="CJ94" s="6"/>
      <c r="CK94" s="6"/>
      <c r="CL94" s="6"/>
      <c r="CM94" s="6"/>
      <c r="CN94" s="6"/>
    </row>
    <row r="95" spans="1:92" ht="16.5" customHeight="1" x14ac:dyDescent="0.2">
      <c r="A95" s="165" t="s">
        <v>133</v>
      </c>
      <c r="B95" s="180">
        <f t="shared" si="11"/>
        <v>66</v>
      </c>
      <c r="C95" s="24">
        <f>SUM(ENERO:DICIEMBRE!C95)</f>
        <v>6</v>
      </c>
      <c r="D95" s="24">
        <f>SUM(ENERO:DICIEMBRE!D95)</f>
        <v>60</v>
      </c>
      <c r="E95" s="24">
        <f>SUM(ENERO:DICIEMBRE!E95)</f>
        <v>66</v>
      </c>
      <c r="F95" s="24">
        <f>SUM(ENERO:DICIEMBRE!F95)</f>
        <v>0</v>
      </c>
      <c r="G95" s="24">
        <f>SUM(ENERO:DICIEMBRE!G95)</f>
        <v>0</v>
      </c>
      <c r="H95" s="72" t="str">
        <f t="shared" si="13"/>
        <v/>
      </c>
      <c r="I95" s="134"/>
      <c r="J95" s="159"/>
      <c r="K95" s="123"/>
      <c r="L95" s="123"/>
      <c r="M95" s="158"/>
      <c r="CA95" s="73" t="str">
        <f t="shared" si="14"/>
        <v/>
      </c>
      <c r="CB95" s="73"/>
      <c r="CG95" s="6"/>
      <c r="CH95" s="74">
        <f t="shared" si="12"/>
        <v>0</v>
      </c>
      <c r="CI95" s="6"/>
      <c r="CJ95" s="6"/>
      <c r="CK95" s="6"/>
      <c r="CL95" s="6"/>
      <c r="CM95" s="6"/>
      <c r="CN95" s="6"/>
    </row>
    <row r="96" spans="1:92" ht="16.5" customHeight="1" x14ac:dyDescent="0.2">
      <c r="A96" s="165" t="s">
        <v>134</v>
      </c>
      <c r="B96" s="180">
        <f t="shared" si="11"/>
        <v>1</v>
      </c>
      <c r="C96" s="24">
        <f>SUM(ENERO:DICIEMBRE!C96)</f>
        <v>0</v>
      </c>
      <c r="D96" s="24">
        <f>SUM(ENERO:DICIEMBRE!D96)</f>
        <v>1</v>
      </c>
      <c r="E96" s="24">
        <f>SUM(ENERO:DICIEMBRE!E96)</f>
        <v>1</v>
      </c>
      <c r="F96" s="24">
        <f>SUM(ENERO:DICIEMBRE!F96)</f>
        <v>0</v>
      </c>
      <c r="G96" s="24">
        <f>SUM(ENERO:DICIEMBRE!G96)</f>
        <v>0</v>
      </c>
      <c r="H96" s="72" t="str">
        <f t="shared" si="13"/>
        <v/>
      </c>
      <c r="I96" s="141"/>
      <c r="J96" s="181"/>
      <c r="K96" s="140"/>
      <c r="L96" s="140"/>
      <c r="M96" s="182"/>
      <c r="N96" s="11"/>
      <c r="O96" s="11"/>
      <c r="P96" s="11"/>
      <c r="Q96" s="11"/>
      <c r="R96" s="11"/>
      <c r="S96" s="11"/>
      <c r="CA96" s="73" t="str">
        <f t="shared" si="14"/>
        <v/>
      </c>
      <c r="CB96" s="73"/>
      <c r="CG96" s="6"/>
      <c r="CH96" s="74">
        <f t="shared" si="12"/>
        <v>0</v>
      </c>
      <c r="CI96" s="6"/>
      <c r="CJ96" s="6"/>
      <c r="CK96" s="6"/>
      <c r="CL96" s="6"/>
      <c r="CM96" s="6"/>
      <c r="CN96" s="6"/>
    </row>
    <row r="97" spans="1:92" ht="16.5" customHeight="1" x14ac:dyDescent="0.2">
      <c r="A97" s="179" t="s">
        <v>135</v>
      </c>
      <c r="B97" s="180">
        <f t="shared" si="11"/>
        <v>0</v>
      </c>
      <c r="C97" s="24">
        <f>SUM(ENERO:DICIEMBRE!C97)</f>
        <v>0</v>
      </c>
      <c r="D97" s="24">
        <f>SUM(ENERO:DICIEMBRE!D97)</f>
        <v>0</v>
      </c>
      <c r="E97" s="24">
        <f>SUM(ENERO:DICIEMBRE!E97)</f>
        <v>0</v>
      </c>
      <c r="F97" s="24">
        <f>SUM(ENERO:DICIEMBRE!F97)</f>
        <v>0</v>
      </c>
      <c r="G97" s="24">
        <f>SUM(ENERO:DICIEMBRE!G97)</f>
        <v>0</v>
      </c>
      <c r="H97" s="72" t="str">
        <f t="shared" si="13"/>
        <v/>
      </c>
      <c r="I97" s="141"/>
      <c r="J97" s="181"/>
      <c r="K97" s="140"/>
      <c r="L97" s="140"/>
      <c r="M97" s="182"/>
      <c r="N97" s="11"/>
      <c r="O97" s="11"/>
      <c r="P97" s="11"/>
      <c r="Q97" s="11"/>
      <c r="R97" s="11"/>
      <c r="S97" s="11"/>
      <c r="CA97" s="73" t="str">
        <f t="shared" si="14"/>
        <v/>
      </c>
      <c r="CB97" s="73"/>
      <c r="CG97" s="6"/>
      <c r="CH97" s="74">
        <f t="shared" si="12"/>
        <v>0</v>
      </c>
      <c r="CI97" s="6"/>
      <c r="CJ97" s="6"/>
      <c r="CK97" s="6"/>
      <c r="CL97" s="6"/>
      <c r="CM97" s="6"/>
      <c r="CN97" s="6"/>
    </row>
    <row r="98" spans="1:92" ht="16.5" customHeight="1" x14ac:dyDescent="0.2">
      <c r="A98" s="183" t="s">
        <v>136</v>
      </c>
      <c r="B98" s="184">
        <f t="shared" si="11"/>
        <v>0</v>
      </c>
      <c r="C98" s="24">
        <f>SUM(ENERO:DICIEMBRE!C98)</f>
        <v>0</v>
      </c>
      <c r="D98" s="24">
        <f>SUM(ENERO:DICIEMBRE!D98)</f>
        <v>0</v>
      </c>
      <c r="E98" s="24">
        <f>SUM(ENERO:DICIEMBRE!E98)</f>
        <v>0</v>
      </c>
      <c r="F98" s="24">
        <f>SUM(ENERO:DICIEMBRE!F98)</f>
        <v>0</v>
      </c>
      <c r="G98" s="24">
        <f>SUM(ENERO:DICIEMBRE!G98)</f>
        <v>0</v>
      </c>
      <c r="H98" s="72" t="str">
        <f t="shared" si="13"/>
        <v/>
      </c>
      <c r="I98" s="141"/>
      <c r="J98" s="181"/>
      <c r="K98" s="140"/>
      <c r="L98" s="140"/>
      <c r="M98" s="182"/>
      <c r="N98" s="11"/>
      <c r="O98" s="11"/>
      <c r="P98" s="11"/>
      <c r="Q98" s="11"/>
      <c r="R98" s="11"/>
      <c r="S98" s="11"/>
      <c r="CA98" s="73" t="str">
        <f t="shared" si="14"/>
        <v/>
      </c>
      <c r="CB98" s="73"/>
      <c r="CG98" s="6"/>
      <c r="CH98" s="74">
        <f t="shared" si="12"/>
        <v>0</v>
      </c>
      <c r="CI98" s="6"/>
      <c r="CJ98" s="6"/>
      <c r="CK98" s="6"/>
      <c r="CL98" s="6"/>
      <c r="CM98" s="6"/>
      <c r="CN98" s="6"/>
    </row>
    <row r="99" spans="1:92" ht="16.5" customHeight="1" x14ac:dyDescent="0.2">
      <c r="A99" s="186" t="s">
        <v>29</v>
      </c>
      <c r="B99" s="187">
        <f t="shared" ref="B99:G99" si="15">SUM(B92:B98)</f>
        <v>284</v>
      </c>
      <c r="C99" s="174">
        <f t="shared" si="15"/>
        <v>31</v>
      </c>
      <c r="D99" s="188">
        <f t="shared" si="15"/>
        <v>253</v>
      </c>
      <c r="E99" s="189">
        <f t="shared" si="15"/>
        <v>259</v>
      </c>
      <c r="F99" s="190">
        <f t="shared" si="15"/>
        <v>25</v>
      </c>
      <c r="G99" s="190">
        <f t="shared" si="15"/>
        <v>0</v>
      </c>
      <c r="H99" s="72" t="str">
        <f t="shared" si="13"/>
        <v/>
      </c>
      <c r="I99" s="143"/>
      <c r="J99" s="143"/>
      <c r="K99" s="143"/>
      <c r="L99" s="143"/>
      <c r="M99" s="143"/>
      <c r="N99" s="143"/>
      <c r="O99" s="143"/>
      <c r="P99" s="143"/>
      <c r="Q99" s="143"/>
      <c r="R99" s="143"/>
      <c r="S99" s="143"/>
      <c r="CA99" s="73" t="str">
        <f>IF(CG99=1," * El total de causas de suspensión debe coincidir con la suma de Suspendidos sección F. ","")</f>
        <v/>
      </c>
      <c r="CG99" s="74">
        <f>IF(B99&lt;&gt;(H88+I88),1,0)</f>
        <v>0</v>
      </c>
      <c r="CH99" s="74"/>
      <c r="CI99" s="6"/>
      <c r="CJ99" s="6"/>
      <c r="CK99" s="6"/>
      <c r="CL99" s="6"/>
      <c r="CM99" s="6"/>
      <c r="CN99" s="6"/>
    </row>
    <row r="100" spans="1:92" x14ac:dyDescent="0.2">
      <c r="D100" s="158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CA100" s="73"/>
      <c r="CG100" s="6"/>
      <c r="CH100" s="6"/>
      <c r="CI100" s="6"/>
      <c r="CJ100" s="6"/>
      <c r="CK100" s="6"/>
      <c r="CL100" s="6"/>
      <c r="CM100" s="6"/>
      <c r="CN100" s="6"/>
    </row>
    <row r="101" spans="1:92" x14ac:dyDescent="0.2"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CG101" s="6"/>
      <c r="CH101" s="6"/>
      <c r="CI101" s="6"/>
      <c r="CJ101" s="6"/>
      <c r="CK101" s="6"/>
      <c r="CL101" s="6"/>
      <c r="CM101" s="6"/>
      <c r="CN101" s="6"/>
    </row>
    <row r="102" spans="1:92" x14ac:dyDescent="0.2">
      <c r="CG102" s="6"/>
      <c r="CH102" s="6"/>
      <c r="CI102" s="6"/>
      <c r="CJ102" s="6"/>
      <c r="CK102" s="6"/>
      <c r="CL102" s="6"/>
      <c r="CM102" s="6"/>
      <c r="CN102" s="6"/>
    </row>
    <row r="103" spans="1:92" x14ac:dyDescent="0.2">
      <c r="CG103" s="6"/>
      <c r="CH103" s="6"/>
      <c r="CI103" s="6"/>
      <c r="CJ103" s="6"/>
      <c r="CK103" s="6"/>
      <c r="CL103" s="6"/>
      <c r="CM103" s="6"/>
      <c r="CN103" s="6"/>
    </row>
    <row r="104" spans="1:92" x14ac:dyDescent="0.2">
      <c r="CG104" s="6"/>
      <c r="CH104" s="6"/>
      <c r="CI104" s="6"/>
      <c r="CJ104" s="6"/>
      <c r="CK104" s="6"/>
      <c r="CL104" s="6"/>
      <c r="CM104" s="6"/>
      <c r="CN104" s="6"/>
    </row>
    <row r="105" spans="1:92" x14ac:dyDescent="0.2">
      <c r="CG105" s="6"/>
      <c r="CH105" s="6"/>
      <c r="CI105" s="6"/>
      <c r="CJ105" s="6"/>
      <c r="CK105" s="6"/>
      <c r="CL105" s="6"/>
      <c r="CM105" s="6"/>
      <c r="CN105" s="6"/>
    </row>
    <row r="106" spans="1:92" x14ac:dyDescent="0.2">
      <c r="CG106" s="6"/>
      <c r="CH106" s="6"/>
      <c r="CI106" s="6"/>
      <c r="CJ106" s="6"/>
      <c r="CK106" s="6"/>
      <c r="CL106" s="6"/>
      <c r="CM106" s="6"/>
      <c r="CN106" s="6"/>
    </row>
    <row r="107" spans="1:92" x14ac:dyDescent="0.2">
      <c r="CG107" s="6"/>
      <c r="CH107" s="6"/>
      <c r="CI107" s="6"/>
      <c r="CJ107" s="6"/>
      <c r="CK107" s="6"/>
      <c r="CL107" s="6"/>
      <c r="CM107" s="6"/>
      <c r="CN107" s="6"/>
    </row>
    <row r="108" spans="1:92" x14ac:dyDescent="0.2">
      <c r="CG108" s="6"/>
      <c r="CH108" s="6"/>
      <c r="CI108" s="6"/>
      <c r="CJ108" s="6"/>
      <c r="CK108" s="6"/>
      <c r="CL108" s="6"/>
      <c r="CM108" s="6"/>
      <c r="CN108" s="6"/>
    </row>
    <row r="109" spans="1:92" x14ac:dyDescent="0.2">
      <c r="CG109" s="6"/>
      <c r="CH109" s="6"/>
      <c r="CI109" s="6"/>
      <c r="CJ109" s="6"/>
      <c r="CK109" s="6"/>
      <c r="CL109" s="6"/>
      <c r="CM109" s="6"/>
      <c r="CN109" s="6"/>
    </row>
    <row r="110" spans="1:92" x14ac:dyDescent="0.2">
      <c r="CG110" s="6"/>
      <c r="CH110" s="6"/>
      <c r="CI110" s="6"/>
      <c r="CJ110" s="6"/>
      <c r="CK110" s="6"/>
      <c r="CL110" s="6"/>
      <c r="CM110" s="6"/>
      <c r="CN110" s="6"/>
    </row>
    <row r="111" spans="1:92" x14ac:dyDescent="0.2">
      <c r="CG111" s="6"/>
      <c r="CH111" s="6"/>
      <c r="CI111" s="6"/>
      <c r="CJ111" s="6"/>
      <c r="CK111" s="6"/>
      <c r="CL111" s="6"/>
      <c r="CM111" s="6"/>
      <c r="CN111" s="6"/>
    </row>
    <row r="112" spans="1:92" x14ac:dyDescent="0.2">
      <c r="CG112" s="6"/>
      <c r="CH112" s="6"/>
      <c r="CI112" s="6"/>
      <c r="CJ112" s="6"/>
      <c r="CK112" s="6"/>
      <c r="CL112" s="6"/>
      <c r="CM112" s="6"/>
      <c r="CN112" s="6"/>
    </row>
    <row r="113" spans="85:92" x14ac:dyDescent="0.2">
      <c r="CG113" s="6"/>
      <c r="CH113" s="6"/>
      <c r="CI113" s="6"/>
      <c r="CJ113" s="6"/>
      <c r="CK113" s="6"/>
      <c r="CL113" s="6"/>
      <c r="CM113" s="6"/>
      <c r="CN113" s="6"/>
    </row>
    <row r="114" spans="85:92" x14ac:dyDescent="0.2">
      <c r="CG114" s="6"/>
      <c r="CH114" s="6"/>
      <c r="CI114" s="6"/>
      <c r="CJ114" s="6"/>
      <c r="CK114" s="6"/>
      <c r="CL114" s="6"/>
      <c r="CM114" s="6"/>
      <c r="CN114" s="6"/>
    </row>
    <row r="115" spans="85:92" x14ac:dyDescent="0.2">
      <c r="CG115" s="6"/>
      <c r="CH115" s="6"/>
      <c r="CI115" s="6"/>
      <c r="CJ115" s="6"/>
      <c r="CK115" s="6"/>
      <c r="CL115" s="6"/>
      <c r="CM115" s="6"/>
      <c r="CN115" s="6"/>
    </row>
    <row r="211" spans="1:104" s="191" customFormat="1" ht="18.600000000000001" hidden="1" customHeight="1" x14ac:dyDescent="0.2">
      <c r="A211" s="191">
        <f>SUM(B12:O12,B19:B23,B37:B45,C67,B88:I88,B99:G99,C68:C71,B48:B50,C28:C34)</f>
        <v>139137.80666666667</v>
      </c>
      <c r="B211" s="191">
        <f>SUM(CG3:CN115)</f>
        <v>0</v>
      </c>
      <c r="BX211" s="192"/>
      <c r="BY211" s="192"/>
      <c r="BZ211" s="192"/>
      <c r="CA211" s="192"/>
      <c r="CB211" s="192"/>
      <c r="CC211" s="192"/>
      <c r="CD211" s="192"/>
      <c r="CE211" s="192"/>
      <c r="CF211" s="192"/>
      <c r="CG211" s="192"/>
      <c r="CH211" s="192"/>
      <c r="CI211" s="192"/>
      <c r="CJ211" s="192"/>
      <c r="CK211" s="192"/>
      <c r="CL211" s="192"/>
      <c r="CM211" s="192"/>
      <c r="CN211" s="192"/>
      <c r="CO211" s="192"/>
      <c r="CP211" s="192"/>
      <c r="CQ211" s="192"/>
      <c r="CR211" s="192"/>
      <c r="CS211" s="192"/>
      <c r="CT211" s="192"/>
      <c r="CU211" s="192"/>
      <c r="CV211" s="192"/>
      <c r="CW211" s="192"/>
      <c r="CX211" s="192"/>
      <c r="CY211" s="192"/>
      <c r="CZ211" s="192"/>
    </row>
    <row r="212" spans="1:104" hidden="1" x14ac:dyDescent="0.2"/>
    <row r="213" spans="1:104" hidden="1" x14ac:dyDescent="0.2"/>
    <row r="214" spans="1:104" hidden="1" x14ac:dyDescent="0.2"/>
    <row r="215" spans="1:104" hidden="1" x14ac:dyDescent="0.2"/>
    <row r="216" spans="1:104" hidden="1" x14ac:dyDescent="0.2"/>
    <row r="217" spans="1:104" hidden="1" x14ac:dyDescent="0.2"/>
    <row r="218" spans="1:104" hidden="1" x14ac:dyDescent="0.2"/>
    <row r="219" spans="1:104" hidden="1" x14ac:dyDescent="0.2"/>
    <row r="220" spans="1:104" hidden="1" x14ac:dyDescent="0.2"/>
  </sheetData>
  <mergeCells count="34">
    <mergeCell ref="Z9:AB10"/>
    <mergeCell ref="A26:B27"/>
    <mergeCell ref="C26:C27"/>
    <mergeCell ref="D26:E26"/>
    <mergeCell ref="F26:K26"/>
    <mergeCell ref="A9:A11"/>
    <mergeCell ref="B9:B11"/>
    <mergeCell ref="C9:C11"/>
    <mergeCell ref="D9:D11"/>
    <mergeCell ref="E9:E11"/>
    <mergeCell ref="F9:F11"/>
    <mergeCell ref="A34:B34"/>
    <mergeCell ref="G9:J10"/>
    <mergeCell ref="K9:O10"/>
    <mergeCell ref="P9:T10"/>
    <mergeCell ref="U9:Y10"/>
    <mergeCell ref="A28:B28"/>
    <mergeCell ref="A29:B29"/>
    <mergeCell ref="A30:B30"/>
    <mergeCell ref="A31:B31"/>
    <mergeCell ref="A32:A33"/>
    <mergeCell ref="A65:E65"/>
    <mergeCell ref="A67:B67"/>
    <mergeCell ref="A68:A69"/>
    <mergeCell ref="A70:A71"/>
    <mergeCell ref="A73:A75"/>
    <mergeCell ref="B73:C74"/>
    <mergeCell ref="D73:E74"/>
    <mergeCell ref="F73:I73"/>
    <mergeCell ref="F74:G74"/>
    <mergeCell ref="H74:I74"/>
    <mergeCell ref="A89:G89"/>
    <mergeCell ref="A90:A91"/>
    <mergeCell ref="B90:G90"/>
  </mergeCells>
  <dataValidations count="1">
    <dataValidation type="whole" allowBlank="1" showInputMessage="1" showErrorMessage="1" sqref="B52:D52 A64:E64" xr:uid="{00000000-0002-0000-0000-000000000000}">
      <formula1>0</formula1>
      <formula2>1E+27</formula2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CZ220"/>
  <sheetViews>
    <sheetView topLeftCell="A4" workbookViewId="0">
      <selection activeCell="A4" sqref="A1:XFD1048576"/>
    </sheetView>
  </sheetViews>
  <sheetFormatPr baseColWidth="10" defaultColWidth="11.42578125" defaultRowHeight="14.25" x14ac:dyDescent="0.2"/>
  <cols>
    <col min="1" max="1" width="75.42578125" style="2" customWidth="1"/>
    <col min="2" max="2" width="16.5703125" style="2" customWidth="1"/>
    <col min="3" max="4" width="16.7109375" style="2" customWidth="1"/>
    <col min="5" max="5" width="16.5703125" style="2" customWidth="1"/>
    <col min="6" max="6" width="15.140625" style="2" customWidth="1"/>
    <col min="7" max="7" width="15.85546875" style="2" customWidth="1"/>
    <col min="8" max="8" width="18.42578125" style="2" customWidth="1"/>
    <col min="9" max="9" width="14.85546875" style="2" customWidth="1"/>
    <col min="10" max="10" width="13.42578125" style="2" customWidth="1"/>
    <col min="11" max="11" width="14.28515625" style="2" customWidth="1"/>
    <col min="12" max="12" width="11.42578125" style="2"/>
    <col min="13" max="13" width="13" style="2" customWidth="1"/>
    <col min="14" max="14" width="10" style="2" customWidth="1"/>
    <col min="15" max="26" width="11.42578125" style="2"/>
    <col min="27" max="27" width="14.140625" style="2" customWidth="1"/>
    <col min="28" max="28" width="15.7109375" style="2" customWidth="1"/>
    <col min="29" max="75" width="11.42578125" style="2"/>
    <col min="76" max="76" width="11.42578125" style="3" customWidth="1"/>
    <col min="77" max="77" width="11.7109375" style="4" customWidth="1"/>
    <col min="78" max="78" width="12.28515625" style="4" customWidth="1"/>
    <col min="79" max="104" width="12.28515625" style="5" customWidth="1"/>
    <col min="105" max="107" width="11.42578125" style="2" customWidth="1"/>
    <col min="108" max="16384" width="11.42578125" style="2"/>
  </cols>
  <sheetData>
    <row r="1" spans="1:92" ht="16.350000000000001" customHeight="1" x14ac:dyDescent="0.2">
      <c r="A1" s="1" t="s">
        <v>0</v>
      </c>
    </row>
    <row r="2" spans="1:92" ht="16.350000000000001" customHeight="1" x14ac:dyDescent="0.2">
      <c r="A2" s="1" t="str">
        <f>CONCATENATE("COMUNA: ",[10]NOMBRE!B2," - ","( ",[10]NOMBRE!C2,[10]NOMBRE!D2,[10]NOMBRE!E2,[10]NOMBRE!F2,[10]NOMBRE!G2," )")</f>
        <v>COMUNA: LINARES - ( 07401 )</v>
      </c>
    </row>
    <row r="3" spans="1:92" ht="16.350000000000001" customHeight="1" x14ac:dyDescent="0.2">
      <c r="A3" s="1" t="str">
        <f>CONCATENATE("ESTABLECIMIENTO/ESTRATEGIA: ",[10]NOMBRE!B3," - ","( ",[10]NOMBRE!C3,[10]NOMBRE!D3,[10]NOMBRE!E3,[10]NOMBRE!F3,[10]NOMBRE!G3,[10]NOMBRE!H3," )")</f>
        <v>ESTABLECIMIENTO/ESTRATEGIA: HOSPITAL PRESIDENTE CARLOS IBAÑEZ DEL CAMPO - ( 116108 )</v>
      </c>
      <c r="CG3" s="6"/>
      <c r="CH3" s="6"/>
      <c r="CI3" s="6"/>
      <c r="CJ3" s="6"/>
      <c r="CK3" s="6"/>
      <c r="CL3" s="6"/>
      <c r="CM3" s="6"/>
      <c r="CN3" s="6"/>
    </row>
    <row r="4" spans="1:92" ht="16.350000000000001" customHeight="1" x14ac:dyDescent="0.2">
      <c r="A4" s="1" t="str">
        <f>CONCATENATE("MES: ",[10]NOMBRE!B6," - ","( ",[10]NOMBRE!C6,[10]NOMBRE!D6," )")</f>
        <v>MES: SEPTIEMBRE - ( 09 )</v>
      </c>
      <c r="CG4" s="6"/>
      <c r="CH4" s="6"/>
      <c r="CI4" s="6"/>
      <c r="CJ4" s="6"/>
      <c r="CK4" s="6"/>
      <c r="CL4" s="6"/>
      <c r="CM4" s="6"/>
      <c r="CN4" s="6"/>
    </row>
    <row r="5" spans="1:92" ht="16.350000000000001" customHeight="1" x14ac:dyDescent="0.2">
      <c r="A5" s="1" t="str">
        <f>CONCATENATE("AÑO: ",[10]NOMBRE!B7)</f>
        <v>AÑO: 2021</v>
      </c>
      <c r="CG5" s="6"/>
      <c r="CH5" s="6"/>
      <c r="CI5" s="6"/>
      <c r="CJ5" s="6"/>
      <c r="CK5" s="6"/>
      <c r="CL5" s="6"/>
      <c r="CM5" s="6"/>
      <c r="CN5" s="6"/>
    </row>
    <row r="6" spans="1:92" ht="15" x14ac:dyDescent="0.2">
      <c r="F6" s="7" t="s">
        <v>1</v>
      </c>
      <c r="CG6" s="6"/>
      <c r="CH6" s="6"/>
      <c r="CI6" s="6"/>
      <c r="CJ6" s="6"/>
      <c r="CK6" s="6"/>
      <c r="CL6" s="6"/>
      <c r="CM6" s="6"/>
      <c r="CN6" s="6"/>
    </row>
    <row r="7" spans="1:92" ht="15" customHeight="1" x14ac:dyDescent="0.2">
      <c r="A7" s="8"/>
      <c r="B7" s="8"/>
      <c r="C7" s="8"/>
      <c r="D7" s="8"/>
      <c r="E7" s="8"/>
      <c r="F7" s="8"/>
      <c r="G7" s="8"/>
      <c r="H7" s="8"/>
      <c r="I7" s="8"/>
      <c r="J7" s="8"/>
      <c r="K7" s="9"/>
      <c r="L7" s="9"/>
      <c r="CG7" s="6"/>
      <c r="CH7" s="6"/>
      <c r="CI7" s="6"/>
      <c r="CJ7" s="6"/>
      <c r="CK7" s="6"/>
      <c r="CL7" s="6"/>
      <c r="CM7" s="6"/>
      <c r="CN7" s="6"/>
    </row>
    <row r="8" spans="1:92" ht="32.1" customHeight="1" x14ac:dyDescent="0.2">
      <c r="A8" s="10" t="s">
        <v>2</v>
      </c>
      <c r="CG8" s="6"/>
      <c r="CH8" s="6"/>
      <c r="CI8" s="6"/>
      <c r="CJ8" s="6"/>
      <c r="CK8" s="6"/>
      <c r="CL8" s="6"/>
      <c r="CM8" s="6"/>
      <c r="CN8" s="6"/>
    </row>
    <row r="9" spans="1:92" ht="14.25" customHeight="1" x14ac:dyDescent="0.2">
      <c r="A9" s="1588" t="s">
        <v>3</v>
      </c>
      <c r="B9" s="1634" t="s">
        <v>4</v>
      </c>
      <c r="C9" s="1590" t="s">
        <v>5</v>
      </c>
      <c r="D9" s="1559" t="s">
        <v>6</v>
      </c>
      <c r="E9" s="1559" t="s">
        <v>7</v>
      </c>
      <c r="F9" s="1591" t="s">
        <v>8</v>
      </c>
      <c r="G9" s="1506" t="s">
        <v>9</v>
      </c>
      <c r="H9" s="1507"/>
      <c r="I9" s="1507"/>
      <c r="J9" s="1508"/>
      <c r="K9" s="1506" t="s">
        <v>10</v>
      </c>
      <c r="L9" s="1507"/>
      <c r="M9" s="1507"/>
      <c r="N9" s="1507"/>
      <c r="O9" s="1508"/>
      <c r="P9" s="1506" t="s">
        <v>11</v>
      </c>
      <c r="Q9" s="1507"/>
      <c r="R9" s="1507"/>
      <c r="S9" s="1507"/>
      <c r="T9" s="1508"/>
      <c r="U9" s="1506" t="s">
        <v>12</v>
      </c>
      <c r="V9" s="1507"/>
      <c r="W9" s="1507"/>
      <c r="X9" s="1507"/>
      <c r="Y9" s="1508"/>
      <c r="Z9" s="1506" t="s">
        <v>13</v>
      </c>
      <c r="AA9" s="1507"/>
      <c r="AB9" s="1508"/>
      <c r="BX9" s="2"/>
      <c r="BY9" s="11"/>
      <c r="CG9" s="6"/>
      <c r="CH9" s="6"/>
      <c r="CI9" s="6"/>
      <c r="CJ9" s="6"/>
      <c r="CK9" s="6"/>
      <c r="CL9" s="6"/>
      <c r="CM9" s="6"/>
      <c r="CN9" s="6"/>
    </row>
    <row r="10" spans="1:92" ht="21.75" customHeight="1" x14ac:dyDescent="0.2">
      <c r="A10" s="1588"/>
      <c r="B10" s="1634"/>
      <c r="C10" s="1590"/>
      <c r="D10" s="1530"/>
      <c r="E10" s="1530"/>
      <c r="F10" s="1591"/>
      <c r="G10" s="1546"/>
      <c r="H10" s="1510"/>
      <c r="I10" s="1510"/>
      <c r="J10" s="1547"/>
      <c r="K10" s="1546"/>
      <c r="L10" s="1510"/>
      <c r="M10" s="1510"/>
      <c r="N10" s="1510"/>
      <c r="O10" s="1547"/>
      <c r="P10" s="1546"/>
      <c r="Q10" s="1510"/>
      <c r="R10" s="1510"/>
      <c r="S10" s="1510"/>
      <c r="T10" s="1547"/>
      <c r="U10" s="1546"/>
      <c r="V10" s="1510"/>
      <c r="W10" s="1510"/>
      <c r="X10" s="1510"/>
      <c r="Y10" s="1547"/>
      <c r="Z10" s="1546"/>
      <c r="AA10" s="1510"/>
      <c r="AB10" s="1547"/>
      <c r="BX10" s="2"/>
      <c r="BY10" s="11"/>
      <c r="CG10" s="6"/>
      <c r="CH10" s="6"/>
      <c r="CI10" s="6"/>
      <c r="CJ10" s="6"/>
      <c r="CK10" s="6"/>
      <c r="CL10" s="6"/>
      <c r="CM10" s="6"/>
      <c r="CN10" s="6"/>
    </row>
    <row r="11" spans="1:92" ht="31.5" customHeight="1" x14ac:dyDescent="0.2">
      <c r="A11" s="1588"/>
      <c r="B11" s="1634"/>
      <c r="C11" s="1590"/>
      <c r="D11" s="1570"/>
      <c r="E11" s="1570"/>
      <c r="F11" s="1591"/>
      <c r="G11" s="1288" t="s">
        <v>14</v>
      </c>
      <c r="H11" s="1289" t="s">
        <v>15</v>
      </c>
      <c r="I11" s="1289" t="s">
        <v>16</v>
      </c>
      <c r="J11" s="299" t="s">
        <v>17</v>
      </c>
      <c r="K11" s="1288" t="s">
        <v>14</v>
      </c>
      <c r="L11" s="1289" t="s">
        <v>15</v>
      </c>
      <c r="M11" s="1289" t="s">
        <v>16</v>
      </c>
      <c r="N11" s="1289" t="s">
        <v>17</v>
      </c>
      <c r="O11" s="299" t="s">
        <v>18</v>
      </c>
      <c r="P11" s="1288" t="s">
        <v>14</v>
      </c>
      <c r="Q11" s="1289" t="s">
        <v>15</v>
      </c>
      <c r="R11" s="1289" t="s">
        <v>19</v>
      </c>
      <c r="S11" s="1289" t="s">
        <v>17</v>
      </c>
      <c r="T11" s="299" t="s">
        <v>18</v>
      </c>
      <c r="U11" s="1288" t="s">
        <v>14</v>
      </c>
      <c r="V11" s="1289" t="s">
        <v>15</v>
      </c>
      <c r="W11" s="1289" t="s">
        <v>16</v>
      </c>
      <c r="X11" s="1289" t="s">
        <v>17</v>
      </c>
      <c r="Y11" s="299" t="s">
        <v>18</v>
      </c>
      <c r="Z11" s="1288" t="s">
        <v>14</v>
      </c>
      <c r="AA11" s="1289" t="s">
        <v>20</v>
      </c>
      <c r="AB11" s="1290" t="s">
        <v>21</v>
      </c>
      <c r="BX11" s="2"/>
      <c r="BY11" s="11"/>
      <c r="CG11" s="6"/>
      <c r="CH11" s="6"/>
      <c r="CI11" s="6"/>
      <c r="CJ11" s="6"/>
      <c r="CK11" s="6"/>
      <c r="CL11" s="6"/>
      <c r="CM11" s="6"/>
      <c r="CN11" s="6"/>
    </row>
    <row r="12" spans="1:92" ht="20.25" customHeight="1" x14ac:dyDescent="0.2">
      <c r="A12" s="298" t="s">
        <v>22</v>
      </c>
      <c r="B12" s="1291">
        <f t="shared" ref="B12:Y12" si="0">SUM(B13:B16)</f>
        <v>6</v>
      </c>
      <c r="C12" s="306">
        <f t="shared" si="0"/>
        <v>6</v>
      </c>
      <c r="D12" s="1292">
        <f t="shared" si="0"/>
        <v>5</v>
      </c>
      <c r="E12" s="1292">
        <f t="shared" si="0"/>
        <v>1292</v>
      </c>
      <c r="F12" s="238">
        <f t="shared" si="0"/>
        <v>1292</v>
      </c>
      <c r="G12" s="1293">
        <f t="shared" si="0"/>
        <v>572</v>
      </c>
      <c r="H12" s="1292">
        <f t="shared" si="0"/>
        <v>572</v>
      </c>
      <c r="I12" s="1292">
        <f t="shared" si="0"/>
        <v>0</v>
      </c>
      <c r="J12" s="238">
        <f t="shared" si="0"/>
        <v>0</v>
      </c>
      <c r="K12" s="1293">
        <f t="shared" si="0"/>
        <v>701.22</v>
      </c>
      <c r="L12" s="1292">
        <f t="shared" si="0"/>
        <v>523.85</v>
      </c>
      <c r="M12" s="1292">
        <f t="shared" si="0"/>
        <v>8.8699999999999992</v>
      </c>
      <c r="N12" s="1292">
        <f t="shared" si="0"/>
        <v>0</v>
      </c>
      <c r="O12" s="238">
        <f t="shared" si="0"/>
        <v>168.5</v>
      </c>
      <c r="P12" s="1293">
        <f t="shared" si="0"/>
        <v>399.36</v>
      </c>
      <c r="Q12" s="1292">
        <f t="shared" si="0"/>
        <v>110.53999999999999</v>
      </c>
      <c r="R12" s="1292">
        <f t="shared" si="0"/>
        <v>160.47</v>
      </c>
      <c r="S12" s="1292">
        <f t="shared" si="0"/>
        <v>17.850000000000001</v>
      </c>
      <c r="T12" s="238">
        <f t="shared" si="0"/>
        <v>110.5</v>
      </c>
      <c r="U12" s="1293">
        <f t="shared" si="0"/>
        <v>130.63</v>
      </c>
      <c r="V12" s="1292">
        <f t="shared" si="0"/>
        <v>80.19</v>
      </c>
      <c r="W12" s="1292">
        <f t="shared" si="0"/>
        <v>17.920000000000002</v>
      </c>
      <c r="X12" s="1292">
        <f t="shared" si="0"/>
        <v>0.52</v>
      </c>
      <c r="Y12" s="238">
        <f t="shared" si="0"/>
        <v>32</v>
      </c>
      <c r="Z12" s="1293">
        <f>SUM(Z13:Z16)</f>
        <v>139.91</v>
      </c>
      <c r="AA12" s="1292">
        <f>SUM(AA13:AA16)</f>
        <v>110.10000000000001</v>
      </c>
      <c r="AB12" s="1294">
        <f>SUM(AB13:AB16)</f>
        <v>29.810000000000002</v>
      </c>
      <c r="BX12" s="2"/>
      <c r="BY12" s="11"/>
      <c r="CG12" s="6"/>
      <c r="CH12" s="6"/>
      <c r="CI12" s="6"/>
      <c r="CJ12" s="6"/>
      <c r="CK12" s="6"/>
      <c r="CL12" s="6"/>
      <c r="CM12" s="6"/>
      <c r="CN12" s="6"/>
    </row>
    <row r="13" spans="1:92" ht="20.25" customHeight="1" x14ac:dyDescent="0.2">
      <c r="A13" s="245" t="s">
        <v>23</v>
      </c>
      <c r="B13" s="484">
        <v>5</v>
      </c>
      <c r="C13" s="485">
        <v>5</v>
      </c>
      <c r="D13" s="485">
        <v>4</v>
      </c>
      <c r="E13" s="485">
        <v>572</v>
      </c>
      <c r="F13" s="485">
        <v>572</v>
      </c>
      <c r="G13" s="246">
        <f>SUM(H13:J13)</f>
        <v>572</v>
      </c>
      <c r="H13" s="487">
        <v>572</v>
      </c>
      <c r="I13" s="485">
        <v>0</v>
      </c>
      <c r="J13" s="485">
        <v>0</v>
      </c>
      <c r="K13" s="1295">
        <f>SUM(L13:O13)</f>
        <v>506.14</v>
      </c>
      <c r="L13" s="487">
        <v>366.27</v>
      </c>
      <c r="M13" s="485">
        <v>8.8699999999999992</v>
      </c>
      <c r="N13" s="1296">
        <v>0</v>
      </c>
      <c r="O13" s="490">
        <v>131</v>
      </c>
      <c r="P13" s="1295">
        <f>SUM(Q13:T13)</f>
        <v>264.84000000000003</v>
      </c>
      <c r="Q13" s="487">
        <v>3.52</v>
      </c>
      <c r="R13" s="485">
        <v>160.47</v>
      </c>
      <c r="S13" s="1296">
        <v>17.850000000000001</v>
      </c>
      <c r="T13" s="490">
        <v>83</v>
      </c>
      <c r="U13" s="1295">
        <f>SUM(V13:Y13)</f>
        <v>32.56</v>
      </c>
      <c r="V13" s="487">
        <v>4.12</v>
      </c>
      <c r="W13" s="485">
        <v>17.920000000000002</v>
      </c>
      <c r="X13" s="1296">
        <v>0.52</v>
      </c>
      <c r="Y13" s="490">
        <v>10</v>
      </c>
      <c r="Z13" s="1295">
        <f>SUM(AA13:AB13)</f>
        <v>105.7</v>
      </c>
      <c r="AA13" s="491">
        <v>84.4</v>
      </c>
      <c r="AB13" s="27">
        <v>21.3</v>
      </c>
      <c r="BX13" s="2"/>
      <c r="BY13" s="11"/>
      <c r="CG13" s="6"/>
      <c r="CH13" s="6"/>
      <c r="CI13" s="6"/>
      <c r="CJ13" s="6"/>
      <c r="CK13" s="6"/>
      <c r="CL13" s="6"/>
      <c r="CM13" s="6"/>
      <c r="CN13" s="6"/>
    </row>
    <row r="14" spans="1:92" ht="20.25" customHeight="1" x14ac:dyDescent="0.2">
      <c r="A14" s="1297" t="s">
        <v>24</v>
      </c>
      <c r="B14" s="29">
        <v>1</v>
      </c>
      <c r="C14" s="30">
        <v>1</v>
      </c>
      <c r="D14" s="30">
        <v>1</v>
      </c>
      <c r="E14" s="30">
        <v>720</v>
      </c>
      <c r="F14" s="30">
        <v>720</v>
      </c>
      <c r="G14" s="31">
        <f>SUM(H14:J14)</f>
        <v>0</v>
      </c>
      <c r="H14" s="32">
        <v>0</v>
      </c>
      <c r="I14" s="30">
        <v>0</v>
      </c>
      <c r="J14" s="30">
        <v>0</v>
      </c>
      <c r="K14" s="1298">
        <f>SUM(L14:O14)</f>
        <v>195.08</v>
      </c>
      <c r="L14" s="32">
        <v>157.58000000000001</v>
      </c>
      <c r="M14" s="30">
        <v>0</v>
      </c>
      <c r="N14" s="1299">
        <v>0</v>
      </c>
      <c r="O14" s="1300">
        <v>37.5</v>
      </c>
      <c r="P14" s="1298">
        <f>SUM(Q14:T14)</f>
        <v>134.51999999999998</v>
      </c>
      <c r="Q14" s="32">
        <v>107.02</v>
      </c>
      <c r="R14" s="30">
        <v>0</v>
      </c>
      <c r="S14" s="1299">
        <v>0</v>
      </c>
      <c r="T14" s="1300">
        <v>27.5</v>
      </c>
      <c r="U14" s="1298">
        <f>SUM(V14:Y14)</f>
        <v>98.07</v>
      </c>
      <c r="V14" s="32">
        <v>76.069999999999993</v>
      </c>
      <c r="W14" s="30">
        <v>0</v>
      </c>
      <c r="X14" s="1299">
        <v>0</v>
      </c>
      <c r="Y14" s="1300">
        <v>22</v>
      </c>
      <c r="Z14" s="1298">
        <f>SUM(AA14:AB14)</f>
        <v>34.21</v>
      </c>
      <c r="AA14" s="34">
        <v>25.7</v>
      </c>
      <c r="AB14" s="35">
        <v>8.51</v>
      </c>
      <c r="BX14" s="2"/>
      <c r="BY14" s="11"/>
      <c r="CG14" s="6"/>
      <c r="CH14" s="6"/>
      <c r="CI14" s="6"/>
      <c r="CJ14" s="6"/>
      <c r="CK14" s="6"/>
      <c r="CL14" s="6"/>
      <c r="CM14" s="6"/>
      <c r="CN14" s="6"/>
    </row>
    <row r="15" spans="1:92" ht="20.25" customHeight="1" x14ac:dyDescent="0.2">
      <c r="A15" s="36" t="s">
        <v>25</v>
      </c>
      <c r="B15" s="29"/>
      <c r="C15" s="30"/>
      <c r="D15" s="30"/>
      <c r="E15" s="30"/>
      <c r="F15" s="30"/>
      <c r="G15" s="1298">
        <f>SUM(H15:J15)</f>
        <v>0</v>
      </c>
      <c r="H15" s="32"/>
      <c r="I15" s="30"/>
      <c r="J15" s="30"/>
      <c r="K15" s="1298">
        <f>SUM(L15:O15)</f>
        <v>0</v>
      </c>
      <c r="L15" s="32"/>
      <c r="M15" s="30"/>
      <c r="N15" s="1299"/>
      <c r="O15" s="1300"/>
      <c r="P15" s="1298">
        <f>SUM(Q15:T15)</f>
        <v>0</v>
      </c>
      <c r="Q15" s="32"/>
      <c r="R15" s="30"/>
      <c r="S15" s="1299"/>
      <c r="T15" s="1300"/>
      <c r="U15" s="1298">
        <f>SUM(V15:Y15)</f>
        <v>0</v>
      </c>
      <c r="V15" s="32"/>
      <c r="W15" s="30"/>
      <c r="X15" s="1299"/>
      <c r="Y15" s="1300"/>
      <c r="Z15" s="1298">
        <f>SUM(AA15:AB15)</f>
        <v>0</v>
      </c>
      <c r="AA15" s="34"/>
      <c r="AB15" s="35"/>
      <c r="BX15" s="2"/>
      <c r="BY15" s="11"/>
      <c r="CG15" s="6"/>
      <c r="CH15" s="6"/>
      <c r="CI15" s="6"/>
      <c r="CJ15" s="6"/>
      <c r="CK15" s="6"/>
      <c r="CL15" s="6"/>
      <c r="CM15" s="6"/>
      <c r="CN15" s="6"/>
    </row>
    <row r="16" spans="1:92" ht="20.25" customHeight="1" x14ac:dyDescent="0.2">
      <c r="A16" s="37" t="s">
        <v>26</v>
      </c>
      <c r="B16" s="1301"/>
      <c r="C16" s="1302"/>
      <c r="D16" s="38"/>
      <c r="E16" s="38"/>
      <c r="F16" s="39"/>
      <c r="G16" s="1196">
        <f>SUM(H16:J16)</f>
        <v>0</v>
      </c>
      <c r="H16" s="1303"/>
      <c r="I16" s="1302"/>
      <c r="J16" s="1302"/>
      <c r="K16" s="41">
        <f>SUM(L16:O16)</f>
        <v>0</v>
      </c>
      <c r="L16" s="1303"/>
      <c r="M16" s="1302"/>
      <c r="N16" s="1304"/>
      <c r="O16" s="1305"/>
      <c r="P16" s="41">
        <f>SUM(Q16:T16)</f>
        <v>0</v>
      </c>
      <c r="Q16" s="1303"/>
      <c r="R16" s="1302"/>
      <c r="S16" s="1304"/>
      <c r="T16" s="1305"/>
      <c r="U16" s="41">
        <f>SUM(V16:Y16)</f>
        <v>0</v>
      </c>
      <c r="V16" s="1303"/>
      <c r="W16" s="1302"/>
      <c r="X16" s="1304"/>
      <c r="Y16" s="1305"/>
      <c r="Z16" s="1196">
        <f>SUM(AA16:AB16)</f>
        <v>0</v>
      </c>
      <c r="AA16" s="1306"/>
      <c r="AB16" s="493"/>
      <c r="BX16" s="2"/>
      <c r="BY16" s="11"/>
      <c r="CG16" s="6"/>
      <c r="CH16" s="6"/>
      <c r="CI16" s="6"/>
      <c r="CJ16" s="6"/>
      <c r="CK16" s="6"/>
      <c r="CL16" s="6"/>
      <c r="CM16" s="6"/>
      <c r="CN16" s="6"/>
    </row>
    <row r="17" spans="1:92" ht="27" customHeight="1" x14ac:dyDescent="0.2">
      <c r="A17" s="10" t="s">
        <v>27</v>
      </c>
      <c r="B17" s="42"/>
      <c r="C17" s="1307"/>
      <c r="D17" s="1307"/>
      <c r="E17" s="1307"/>
      <c r="F17" s="1307"/>
      <c r="G17" s="42"/>
      <c r="H17" s="494"/>
      <c r="I17" s="1308"/>
      <c r="J17" s="46"/>
      <c r="K17" s="1309"/>
      <c r="L17" s="1309"/>
      <c r="CG17" s="6"/>
      <c r="CH17" s="6"/>
      <c r="CI17" s="6"/>
      <c r="CJ17" s="6"/>
      <c r="CK17" s="6"/>
      <c r="CL17" s="6"/>
      <c r="CM17" s="6"/>
      <c r="CN17" s="6"/>
    </row>
    <row r="18" spans="1:92" ht="39" customHeight="1" x14ac:dyDescent="0.2">
      <c r="A18" s="295" t="s">
        <v>28</v>
      </c>
      <c r="B18" s="296" t="s">
        <v>29</v>
      </c>
      <c r="C18" s="217" t="s">
        <v>30</v>
      </c>
      <c r="D18" s="218" t="s">
        <v>31</v>
      </c>
      <c r="E18" s="218" t="s">
        <v>32</v>
      </c>
      <c r="F18" s="218" t="s">
        <v>33</v>
      </c>
      <c r="G18" s="219" t="s">
        <v>34</v>
      </c>
      <c r="H18" s="1310"/>
      <c r="I18" s="1307"/>
      <c r="J18" s="1307"/>
      <c r="K18" s="1241"/>
      <c r="L18" s="1241"/>
      <c r="CG18" s="6"/>
      <c r="CH18" s="6"/>
      <c r="CI18" s="6"/>
      <c r="CJ18" s="6"/>
      <c r="CK18" s="6"/>
      <c r="CL18" s="6"/>
      <c r="CM18" s="6"/>
      <c r="CN18" s="6"/>
    </row>
    <row r="19" spans="1:92" ht="21" customHeight="1" x14ac:dyDescent="0.2">
      <c r="A19" s="1205" t="s">
        <v>35</v>
      </c>
      <c r="B19" s="1206">
        <f>SUM(C19:G19)</f>
        <v>9</v>
      </c>
      <c r="C19" s="1207"/>
      <c r="D19" s="1311"/>
      <c r="E19" s="1311">
        <v>9</v>
      </c>
      <c r="F19" s="1311"/>
      <c r="G19" s="1312"/>
      <c r="H19" s="1313"/>
      <c r="I19" s="1307"/>
      <c r="J19" s="1307"/>
      <c r="K19" s="1241"/>
      <c r="L19" s="1241"/>
      <c r="CG19" s="6"/>
      <c r="CH19" s="6"/>
      <c r="CI19" s="6"/>
      <c r="CJ19" s="6"/>
      <c r="CK19" s="6"/>
      <c r="CL19" s="6"/>
      <c r="CM19" s="6"/>
      <c r="CN19" s="6"/>
    </row>
    <row r="20" spans="1:92" ht="21" customHeight="1" x14ac:dyDescent="0.2">
      <c r="A20" s="1314" t="s">
        <v>36</v>
      </c>
      <c r="B20" s="1281">
        <f>SUM(C20:G20)</f>
        <v>192</v>
      </c>
      <c r="C20" s="1315"/>
      <c r="D20" s="1316"/>
      <c r="E20" s="1316">
        <v>192</v>
      </c>
      <c r="F20" s="1316"/>
      <c r="G20" s="1284"/>
      <c r="H20" s="1313"/>
      <c r="I20" s="1307"/>
      <c r="J20" s="1307"/>
      <c r="K20" s="1241"/>
      <c r="L20" s="1241"/>
      <c r="CG20" s="6"/>
      <c r="CH20" s="6"/>
      <c r="CI20" s="6"/>
      <c r="CJ20" s="6"/>
      <c r="CK20" s="6"/>
      <c r="CL20" s="6"/>
      <c r="CM20" s="6"/>
      <c r="CN20" s="6"/>
    </row>
    <row r="21" spans="1:92" ht="21" customHeight="1" x14ac:dyDescent="0.2">
      <c r="A21" s="1314" t="s">
        <v>37</v>
      </c>
      <c r="B21" s="1281">
        <f>SUM(C21:G21)</f>
        <v>192</v>
      </c>
      <c r="C21" s="1315"/>
      <c r="D21" s="1316"/>
      <c r="E21" s="1316">
        <v>192</v>
      </c>
      <c r="F21" s="1316"/>
      <c r="G21" s="1284"/>
      <c r="H21" s="1313"/>
      <c r="I21" s="1307"/>
      <c r="J21" s="1307"/>
      <c r="K21" s="1241"/>
      <c r="L21" s="1241"/>
      <c r="CG21" s="6"/>
      <c r="CH21" s="6"/>
      <c r="CI21" s="6"/>
      <c r="CJ21" s="6"/>
      <c r="CK21" s="6"/>
      <c r="CL21" s="6"/>
      <c r="CM21" s="6"/>
      <c r="CN21" s="6"/>
    </row>
    <row r="22" spans="1:92" ht="21" customHeight="1" x14ac:dyDescent="0.2">
      <c r="A22" s="1314" t="s">
        <v>38</v>
      </c>
      <c r="B22" s="1281">
        <f>SUM(C22:G22)</f>
        <v>192</v>
      </c>
      <c r="C22" s="1315"/>
      <c r="D22" s="1316"/>
      <c r="E22" s="1316">
        <v>192</v>
      </c>
      <c r="F22" s="1316"/>
      <c r="G22" s="1284"/>
      <c r="H22" s="1313"/>
      <c r="I22" s="1307"/>
      <c r="J22" s="1268"/>
      <c r="K22" s="1241"/>
      <c r="L22" s="1241"/>
      <c r="CG22" s="6"/>
      <c r="CH22" s="6"/>
      <c r="CI22" s="6"/>
      <c r="CJ22" s="6"/>
      <c r="CK22" s="6"/>
      <c r="CL22" s="6"/>
      <c r="CM22" s="6"/>
      <c r="CN22" s="6"/>
    </row>
    <row r="23" spans="1:92" ht="21" customHeight="1" x14ac:dyDescent="0.2">
      <c r="A23" s="495" t="s">
        <v>39</v>
      </c>
      <c r="B23" s="62">
        <f>SUM(C23:G23)</f>
        <v>192</v>
      </c>
      <c r="C23" s="1214"/>
      <c r="D23" s="445"/>
      <c r="E23" s="1316">
        <v>192</v>
      </c>
      <c r="F23" s="445"/>
      <c r="G23" s="446"/>
      <c r="H23" s="1313"/>
      <c r="I23" s="1307"/>
      <c r="J23" s="1307"/>
      <c r="K23" s="1241"/>
      <c r="L23" s="1241"/>
      <c r="CG23" s="6"/>
      <c r="CH23" s="6"/>
      <c r="CI23" s="6"/>
      <c r="CJ23" s="6"/>
      <c r="CK23" s="6"/>
      <c r="CL23" s="6"/>
      <c r="CM23" s="6"/>
      <c r="CN23" s="6"/>
    </row>
    <row r="24" spans="1:92" ht="24.75" customHeight="1" x14ac:dyDescent="0.2">
      <c r="A24" s="1317" t="s">
        <v>40</v>
      </c>
      <c r="B24" s="1248"/>
      <c r="C24" s="1268"/>
      <c r="D24" s="1248"/>
      <c r="E24" s="1248"/>
      <c r="CG24" s="6"/>
      <c r="CH24" s="6"/>
      <c r="CI24" s="6"/>
      <c r="CJ24" s="6"/>
      <c r="CK24" s="6"/>
      <c r="CL24" s="6"/>
      <c r="CM24" s="6"/>
      <c r="CN24" s="6"/>
    </row>
    <row r="25" spans="1:92" ht="19.5" customHeight="1" x14ac:dyDescent="0.2">
      <c r="A25" s="10" t="s">
        <v>41</v>
      </c>
      <c r="B25" s="46"/>
      <c r="C25" s="1247"/>
      <c r="D25" s="1247"/>
      <c r="E25" s="1247"/>
      <c r="F25" s="1247"/>
      <c r="G25" s="1247"/>
      <c r="H25" s="1247"/>
      <c r="I25" s="1318"/>
      <c r="J25" s="1318"/>
      <c r="K25" s="1248"/>
      <c r="L25" s="1248"/>
      <c r="CG25" s="6"/>
      <c r="CH25" s="6"/>
      <c r="CI25" s="6"/>
      <c r="CJ25" s="6"/>
      <c r="CK25" s="6"/>
      <c r="CL25" s="6"/>
      <c r="CM25" s="6"/>
      <c r="CN25" s="6"/>
    </row>
    <row r="26" spans="1:92" ht="23.25" customHeight="1" x14ac:dyDescent="0.2">
      <c r="A26" s="1520" t="s">
        <v>28</v>
      </c>
      <c r="B26" s="1499"/>
      <c r="C26" s="1536" t="s">
        <v>29</v>
      </c>
      <c r="D26" s="1577" t="s">
        <v>42</v>
      </c>
      <c r="E26" s="1578"/>
      <c r="F26" s="1554" t="s">
        <v>43</v>
      </c>
      <c r="G26" s="1554"/>
      <c r="H26" s="1554"/>
      <c r="I26" s="1554"/>
      <c r="J26" s="1554"/>
      <c r="K26" s="1579"/>
      <c r="M26" s="46"/>
      <c r="BX26" s="2"/>
      <c r="BY26" s="3"/>
      <c r="CG26" s="6"/>
      <c r="CH26" s="6"/>
      <c r="CI26" s="6"/>
      <c r="CJ26" s="6"/>
      <c r="CK26" s="6"/>
      <c r="CL26" s="6"/>
      <c r="CM26" s="6"/>
      <c r="CN26" s="6"/>
    </row>
    <row r="27" spans="1:92" ht="24.75" customHeight="1" x14ac:dyDescent="0.2">
      <c r="A27" s="1521"/>
      <c r="B27" s="1542"/>
      <c r="C27" s="1537"/>
      <c r="D27" s="235" t="s">
        <v>44</v>
      </c>
      <c r="E27" s="343" t="s">
        <v>45</v>
      </c>
      <c r="F27" s="403" t="s">
        <v>46</v>
      </c>
      <c r="G27" s="235" t="s">
        <v>47</v>
      </c>
      <c r="H27" s="235" t="s">
        <v>48</v>
      </c>
      <c r="I27" s="235" t="s">
        <v>49</v>
      </c>
      <c r="J27" s="235" t="s">
        <v>50</v>
      </c>
      <c r="K27" s="235" t="s">
        <v>51</v>
      </c>
      <c r="BV27" s="3"/>
      <c r="BW27" s="4"/>
      <c r="BX27" s="4"/>
      <c r="CG27" s="6"/>
      <c r="CH27" s="6"/>
      <c r="CI27" s="6"/>
      <c r="CJ27" s="6"/>
      <c r="CK27" s="6"/>
      <c r="CL27" s="6"/>
      <c r="CM27" s="6"/>
      <c r="CN27" s="6"/>
    </row>
    <row r="28" spans="1:92" ht="17.25" customHeight="1" x14ac:dyDescent="0.2">
      <c r="A28" s="1624" t="s">
        <v>36</v>
      </c>
      <c r="B28" s="1625"/>
      <c r="C28" s="1166">
        <f t="shared" ref="C28:C34" si="1">SUM(D28:E28)</f>
        <v>67</v>
      </c>
      <c r="D28" s="1217">
        <v>0</v>
      </c>
      <c r="E28" s="915">
        <v>67</v>
      </c>
      <c r="F28" s="1167">
        <v>8</v>
      </c>
      <c r="G28" s="917">
        <v>24</v>
      </c>
      <c r="H28" s="917">
        <v>29</v>
      </c>
      <c r="I28" s="917">
        <v>5</v>
      </c>
      <c r="J28" s="917">
        <v>0</v>
      </c>
      <c r="K28" s="917">
        <v>1</v>
      </c>
      <c r="L28" s="72" t="str">
        <f>CA28</f>
        <v/>
      </c>
      <c r="BV28" s="3"/>
      <c r="BW28" s="4"/>
      <c r="BX28" s="4"/>
      <c r="CA28" s="210" t="str">
        <f>IF(CG28=1," * La Suma de Personas por Origen de Derivación no puede ser Mayor a la suma de Personas por Edad. ","")</f>
        <v/>
      </c>
      <c r="CG28" s="211">
        <f>IF(SUM(F28:K28)&gt;C28,1,0)</f>
        <v>0</v>
      </c>
      <c r="CH28" s="6"/>
      <c r="CI28" s="6"/>
      <c r="CJ28" s="6"/>
      <c r="CK28" s="6"/>
      <c r="CL28" s="6"/>
      <c r="CM28" s="6"/>
      <c r="CN28" s="6"/>
    </row>
    <row r="29" spans="1:92" ht="17.25" customHeight="1" x14ac:dyDescent="0.2">
      <c r="A29" s="1632" t="s">
        <v>37</v>
      </c>
      <c r="B29" s="1633"/>
      <c r="C29" s="1166">
        <f t="shared" si="1"/>
        <v>91</v>
      </c>
      <c r="D29" s="917">
        <v>0</v>
      </c>
      <c r="E29" s="915">
        <v>91</v>
      </c>
      <c r="F29" s="1167">
        <v>8</v>
      </c>
      <c r="G29" s="917">
        <v>29</v>
      </c>
      <c r="H29" s="917">
        <v>45</v>
      </c>
      <c r="I29" s="917">
        <v>8</v>
      </c>
      <c r="J29" s="917">
        <v>0</v>
      </c>
      <c r="K29" s="917">
        <v>1</v>
      </c>
      <c r="L29" s="72" t="str">
        <f t="shared" ref="L29:L34" si="2">CA29</f>
        <v/>
      </c>
      <c r="BV29" s="3"/>
      <c r="BW29" s="4"/>
      <c r="BX29" s="4"/>
      <c r="CA29" s="210" t="str">
        <f t="shared" ref="CA29:CA34" si="3">IF(CG29=1," * La Suma de Personas por Origen de Derivación no puede ser Mayor a la suma de Personas por Edad. ","")</f>
        <v/>
      </c>
      <c r="CG29" s="211">
        <f t="shared" ref="CG29:CG34" si="4">IF(SUM(F29:K29)&gt;C29,1,0)</f>
        <v>0</v>
      </c>
      <c r="CH29" s="6"/>
      <c r="CI29" s="6"/>
      <c r="CJ29" s="6"/>
      <c r="CK29" s="6"/>
      <c r="CL29" s="6"/>
      <c r="CM29" s="6"/>
      <c r="CN29" s="6"/>
    </row>
    <row r="30" spans="1:92" ht="17.25" customHeight="1" x14ac:dyDescent="0.2">
      <c r="A30" s="1632" t="s">
        <v>38</v>
      </c>
      <c r="B30" s="1633"/>
      <c r="C30" s="1166">
        <f t="shared" si="1"/>
        <v>964</v>
      </c>
      <c r="D30" s="917">
        <v>0</v>
      </c>
      <c r="E30" s="915">
        <v>964</v>
      </c>
      <c r="F30" s="1167">
        <v>59</v>
      </c>
      <c r="G30" s="917">
        <v>268</v>
      </c>
      <c r="H30" s="917">
        <v>571</v>
      </c>
      <c r="I30" s="917">
        <v>56</v>
      </c>
      <c r="J30" s="917">
        <v>0</v>
      </c>
      <c r="K30" s="917">
        <v>10</v>
      </c>
      <c r="L30" s="72" t="str">
        <f t="shared" si="2"/>
        <v/>
      </c>
      <c r="BV30" s="3"/>
      <c r="BW30" s="4"/>
      <c r="BX30" s="4"/>
      <c r="CA30" s="210" t="str">
        <f t="shared" si="3"/>
        <v/>
      </c>
      <c r="CG30" s="211">
        <f t="shared" si="4"/>
        <v>0</v>
      </c>
      <c r="CH30" s="6"/>
      <c r="CI30" s="6"/>
      <c r="CJ30" s="6"/>
      <c r="CK30" s="6"/>
      <c r="CL30" s="6"/>
      <c r="CM30" s="6"/>
      <c r="CN30" s="6"/>
    </row>
    <row r="31" spans="1:92" ht="17.25" customHeight="1" x14ac:dyDescent="0.2">
      <c r="A31" s="1516" t="s">
        <v>39</v>
      </c>
      <c r="B31" s="1517"/>
      <c r="C31" s="75">
        <f t="shared" si="1"/>
        <v>61</v>
      </c>
      <c r="D31" s="76">
        <v>0</v>
      </c>
      <c r="E31" s="77">
        <v>61</v>
      </c>
      <c r="F31" s="78">
        <v>6</v>
      </c>
      <c r="G31" s="76">
        <v>17</v>
      </c>
      <c r="H31" s="76">
        <v>30</v>
      </c>
      <c r="I31" s="76">
        <v>7</v>
      </c>
      <c r="J31" s="76">
        <v>0</v>
      </c>
      <c r="K31" s="76">
        <v>1</v>
      </c>
      <c r="L31" s="72" t="str">
        <f t="shared" si="2"/>
        <v/>
      </c>
      <c r="BV31" s="3"/>
      <c r="BW31" s="4"/>
      <c r="BX31" s="4"/>
      <c r="CA31" s="210" t="str">
        <f t="shared" si="3"/>
        <v/>
      </c>
      <c r="CG31" s="211">
        <f t="shared" si="4"/>
        <v>0</v>
      </c>
      <c r="CH31" s="6"/>
      <c r="CI31" s="6"/>
      <c r="CJ31" s="6"/>
      <c r="CK31" s="6"/>
      <c r="CL31" s="6"/>
      <c r="CM31" s="6"/>
      <c r="CN31" s="6"/>
    </row>
    <row r="32" spans="1:92" ht="17.25" customHeight="1" x14ac:dyDescent="0.2">
      <c r="A32" s="1518" t="s">
        <v>52</v>
      </c>
      <c r="B32" s="79" t="s">
        <v>53</v>
      </c>
      <c r="C32" s="1166">
        <f t="shared" si="1"/>
        <v>4</v>
      </c>
      <c r="D32" s="917">
        <v>0</v>
      </c>
      <c r="E32" s="915">
        <v>4</v>
      </c>
      <c r="F32" s="1167">
        <v>0</v>
      </c>
      <c r="G32" s="917">
        <v>2</v>
      </c>
      <c r="H32" s="917">
        <v>2</v>
      </c>
      <c r="I32" s="917">
        <v>0</v>
      </c>
      <c r="J32" s="917">
        <v>0</v>
      </c>
      <c r="K32" s="917">
        <v>0</v>
      </c>
      <c r="L32" s="72" t="str">
        <f t="shared" si="2"/>
        <v/>
      </c>
      <c r="BV32" s="3"/>
      <c r="BW32" s="4"/>
      <c r="BX32" s="4"/>
      <c r="CA32" s="210" t="str">
        <f t="shared" si="3"/>
        <v/>
      </c>
      <c r="CG32" s="211">
        <f t="shared" si="4"/>
        <v>0</v>
      </c>
      <c r="CH32" s="6"/>
      <c r="CI32" s="6"/>
      <c r="CJ32" s="6"/>
      <c r="CK32" s="6"/>
      <c r="CL32" s="6"/>
      <c r="CM32" s="6"/>
      <c r="CN32" s="6"/>
    </row>
    <row r="33" spans="1:92" ht="17.25" customHeight="1" x14ac:dyDescent="0.2">
      <c r="A33" s="1552"/>
      <c r="B33" s="294" t="s">
        <v>54</v>
      </c>
      <c r="C33" s="495">
        <f t="shared" si="1"/>
        <v>0</v>
      </c>
      <c r="D33" s="214">
        <v>0</v>
      </c>
      <c r="E33" s="1118">
        <v>0</v>
      </c>
      <c r="F33" s="501">
        <v>0</v>
      </c>
      <c r="G33" s="214">
        <v>0</v>
      </c>
      <c r="H33" s="214">
        <v>0</v>
      </c>
      <c r="I33" s="214">
        <v>0</v>
      </c>
      <c r="J33" s="214">
        <v>0</v>
      </c>
      <c r="K33" s="214">
        <v>0</v>
      </c>
      <c r="L33" s="72" t="str">
        <f t="shared" si="2"/>
        <v/>
      </c>
      <c r="BV33" s="3"/>
      <c r="BW33" s="4"/>
      <c r="BX33" s="4"/>
      <c r="CA33" s="210" t="str">
        <f t="shared" si="3"/>
        <v/>
      </c>
      <c r="CG33" s="211">
        <f t="shared" si="4"/>
        <v>0</v>
      </c>
      <c r="CH33" s="6"/>
      <c r="CI33" s="6"/>
      <c r="CJ33" s="6"/>
      <c r="CK33" s="6"/>
      <c r="CL33" s="6"/>
      <c r="CM33" s="6"/>
      <c r="CN33" s="6"/>
    </row>
    <row r="34" spans="1:92" ht="17.25" customHeight="1" x14ac:dyDescent="0.2">
      <c r="A34" s="1544" t="s">
        <v>55</v>
      </c>
      <c r="B34" s="1545"/>
      <c r="C34" s="495">
        <f t="shared" si="1"/>
        <v>3</v>
      </c>
      <c r="D34" s="214">
        <v>0</v>
      </c>
      <c r="E34" s="1118">
        <v>3</v>
      </c>
      <c r="F34" s="501">
        <v>0</v>
      </c>
      <c r="G34" s="214">
        <v>1</v>
      </c>
      <c r="H34" s="214">
        <v>2</v>
      </c>
      <c r="I34" s="214">
        <v>0</v>
      </c>
      <c r="J34" s="214">
        <v>0</v>
      </c>
      <c r="K34" s="214">
        <v>0</v>
      </c>
      <c r="L34" s="72" t="str">
        <f t="shared" si="2"/>
        <v/>
      </c>
      <c r="BV34" s="3"/>
      <c r="BW34" s="4"/>
      <c r="BX34" s="4"/>
      <c r="CA34" s="210" t="str">
        <f t="shared" si="3"/>
        <v/>
      </c>
      <c r="CG34" s="211">
        <f t="shared" si="4"/>
        <v>0</v>
      </c>
      <c r="CH34" s="6"/>
      <c r="CI34" s="6"/>
      <c r="CJ34" s="6"/>
      <c r="CK34" s="6"/>
      <c r="CL34" s="6"/>
      <c r="CM34" s="6"/>
      <c r="CN34" s="6"/>
    </row>
    <row r="35" spans="1:92" ht="23.25" customHeight="1" x14ac:dyDescent="0.2">
      <c r="A35" s="1319" t="s">
        <v>56</v>
      </c>
      <c r="B35" s="1241"/>
      <c r="C35" s="83"/>
      <c r="D35" s="503"/>
      <c r="E35" s="503"/>
      <c r="F35" s="503"/>
      <c r="G35" s="503"/>
      <c r="H35" s="503"/>
      <c r="I35" s="503"/>
      <c r="J35" s="503"/>
      <c r="K35" s="503"/>
      <c r="L35" s="503"/>
      <c r="M35" s="1267"/>
      <c r="CG35" s="6"/>
      <c r="CH35" s="6"/>
      <c r="CI35" s="6"/>
      <c r="CJ35" s="6"/>
      <c r="CK35" s="6"/>
      <c r="CL35" s="6"/>
      <c r="CM35" s="6"/>
      <c r="CN35" s="6"/>
    </row>
    <row r="36" spans="1:92" ht="28.5" customHeight="1" x14ac:dyDescent="0.2">
      <c r="A36" s="235" t="s">
        <v>57</v>
      </c>
      <c r="B36" s="235" t="s">
        <v>58</v>
      </c>
      <c r="C36" s="1307"/>
      <c r="D36" s="1241"/>
      <c r="E36" s="1241"/>
      <c r="F36" s="1241"/>
      <c r="G36" s="1267"/>
      <c r="BR36" s="3"/>
      <c r="BS36" s="4"/>
      <c r="BT36" s="4"/>
      <c r="CG36" s="6"/>
      <c r="CH36" s="6"/>
      <c r="CI36" s="6"/>
      <c r="CJ36" s="6"/>
      <c r="CK36" s="6"/>
      <c r="CL36" s="6"/>
      <c r="CM36" s="6"/>
      <c r="CN36" s="6"/>
    </row>
    <row r="37" spans="1:92" ht="16.5" customHeight="1" x14ac:dyDescent="0.2">
      <c r="A37" s="1166" t="s">
        <v>59</v>
      </c>
      <c r="B37" s="917">
        <v>363</v>
      </c>
      <c r="C37" s="1307"/>
      <c r="D37" s="1241"/>
      <c r="E37" s="1241"/>
      <c r="F37" s="1241"/>
      <c r="G37" s="1267"/>
      <c r="BR37" s="3"/>
      <c r="BS37" s="4"/>
      <c r="BT37" s="4"/>
      <c r="CG37" s="6"/>
      <c r="CH37" s="6"/>
      <c r="CI37" s="6"/>
      <c r="CJ37" s="6"/>
      <c r="CK37" s="6"/>
      <c r="CL37" s="6"/>
      <c r="CM37" s="6"/>
      <c r="CN37" s="6"/>
    </row>
    <row r="38" spans="1:92" ht="16.5" customHeight="1" x14ac:dyDescent="0.2">
      <c r="A38" s="1166" t="s">
        <v>60</v>
      </c>
      <c r="B38" s="917">
        <v>566</v>
      </c>
      <c r="C38" s="1307"/>
      <c r="D38" s="1241"/>
      <c r="E38" s="1241"/>
      <c r="F38" s="1241"/>
      <c r="G38" s="1267"/>
      <c r="BR38" s="3"/>
      <c r="BS38" s="4"/>
      <c r="BT38" s="4"/>
      <c r="CG38" s="6"/>
      <c r="CH38" s="6"/>
      <c r="CI38" s="6"/>
      <c r="CJ38" s="6"/>
      <c r="CK38" s="6"/>
      <c r="CL38" s="6"/>
      <c r="CM38" s="6"/>
      <c r="CN38" s="6"/>
    </row>
    <row r="39" spans="1:92" ht="16.5" customHeight="1" x14ac:dyDescent="0.2">
      <c r="A39" s="1166" t="s">
        <v>61</v>
      </c>
      <c r="B39" s="917">
        <v>951</v>
      </c>
      <c r="C39" s="1307"/>
      <c r="D39" s="1241"/>
      <c r="E39" s="1241"/>
      <c r="F39" s="1241"/>
      <c r="G39" s="1267"/>
      <c r="BR39" s="3"/>
      <c r="BS39" s="4"/>
      <c r="BT39" s="4"/>
      <c r="CG39" s="6"/>
      <c r="CH39" s="6"/>
      <c r="CI39" s="6"/>
      <c r="CJ39" s="6"/>
      <c r="CK39" s="6"/>
      <c r="CL39" s="6"/>
      <c r="CM39" s="6"/>
      <c r="CN39" s="6"/>
    </row>
    <row r="40" spans="1:92" ht="16.5" customHeight="1" x14ac:dyDescent="0.2">
      <c r="A40" s="1166" t="s">
        <v>62</v>
      </c>
      <c r="B40" s="917">
        <v>0</v>
      </c>
      <c r="C40" s="1307"/>
      <c r="D40" s="1241"/>
      <c r="E40" s="1241"/>
      <c r="F40" s="1241"/>
      <c r="G40" s="1267"/>
      <c r="BR40" s="3"/>
      <c r="BS40" s="4"/>
      <c r="BT40" s="4"/>
      <c r="CG40" s="6"/>
      <c r="CH40" s="6"/>
      <c r="CI40" s="6"/>
      <c r="CJ40" s="6"/>
      <c r="CK40" s="6"/>
      <c r="CL40" s="6"/>
      <c r="CM40" s="6"/>
      <c r="CN40" s="6"/>
    </row>
    <row r="41" spans="1:92" ht="16.5" customHeight="1" x14ac:dyDescent="0.2">
      <c r="A41" s="1166" t="s">
        <v>63</v>
      </c>
      <c r="B41" s="917">
        <v>373</v>
      </c>
      <c r="C41" s="1307"/>
      <c r="D41" s="1241"/>
      <c r="E41" s="1241"/>
      <c r="F41" s="1241"/>
      <c r="G41" s="1267"/>
      <c r="BR41" s="3"/>
      <c r="BS41" s="4"/>
      <c r="BT41" s="4"/>
      <c r="CG41" s="6"/>
      <c r="CH41" s="6"/>
      <c r="CI41" s="6"/>
      <c r="CJ41" s="6"/>
      <c r="CK41" s="6"/>
      <c r="CL41" s="6"/>
      <c r="CM41" s="6"/>
      <c r="CN41" s="6"/>
    </row>
    <row r="42" spans="1:92" ht="16.5" customHeight="1" x14ac:dyDescent="0.2">
      <c r="A42" s="1166" t="s">
        <v>64</v>
      </c>
      <c r="B42" s="917">
        <v>42</v>
      </c>
      <c r="C42" s="1307"/>
      <c r="D42" s="1241"/>
      <c r="E42" s="1241"/>
      <c r="F42" s="1241"/>
      <c r="G42" s="1267"/>
      <c r="BR42" s="3"/>
      <c r="BS42" s="4"/>
      <c r="BT42" s="4"/>
      <c r="CG42" s="6"/>
      <c r="CH42" s="6"/>
      <c r="CI42" s="6"/>
      <c r="CJ42" s="6"/>
      <c r="CK42" s="6"/>
      <c r="CL42" s="6"/>
      <c r="CM42" s="6"/>
      <c r="CN42" s="6"/>
    </row>
    <row r="43" spans="1:92" ht="16.5" customHeight="1" x14ac:dyDescent="0.2">
      <c r="A43" s="1166" t="s">
        <v>65</v>
      </c>
      <c r="B43" s="917">
        <v>63</v>
      </c>
      <c r="C43" s="1307"/>
      <c r="D43" s="1241"/>
      <c r="E43" s="1241"/>
      <c r="F43" s="1241"/>
      <c r="G43" s="1267"/>
      <c r="BR43" s="3"/>
      <c r="BS43" s="4"/>
      <c r="BT43" s="4"/>
      <c r="CG43" s="6"/>
      <c r="CH43" s="6"/>
      <c r="CI43" s="6"/>
      <c r="CJ43" s="6"/>
      <c r="CK43" s="6"/>
      <c r="CL43" s="6"/>
      <c r="CM43" s="6"/>
      <c r="CN43" s="6"/>
    </row>
    <row r="44" spans="1:92" ht="16.5" customHeight="1" x14ac:dyDescent="0.2">
      <c r="A44" s="86" t="s">
        <v>66</v>
      </c>
      <c r="B44" s="87">
        <v>11</v>
      </c>
      <c r="C44" s="1307"/>
      <c r="D44" s="1241"/>
      <c r="E44" s="1241"/>
      <c r="F44" s="1241"/>
      <c r="G44" s="1267"/>
      <c r="BR44" s="3"/>
      <c r="BS44" s="4"/>
      <c r="BT44" s="4"/>
      <c r="CG44" s="6"/>
      <c r="CH44" s="6"/>
      <c r="CI44" s="6"/>
      <c r="CJ44" s="6"/>
      <c r="CK44" s="6"/>
      <c r="CL44" s="6"/>
      <c r="CM44" s="6"/>
      <c r="CN44" s="6"/>
    </row>
    <row r="45" spans="1:92" ht="16.5" customHeight="1" x14ac:dyDescent="0.2">
      <c r="A45" s="75" t="s">
        <v>67</v>
      </c>
      <c r="B45" s="76">
        <v>69</v>
      </c>
      <c r="C45" s="1307"/>
      <c r="D45" s="1241"/>
      <c r="E45" s="1241"/>
      <c r="F45" s="1241"/>
      <c r="G45" s="1267"/>
      <c r="BR45" s="3"/>
      <c r="BS45" s="4"/>
      <c r="BT45" s="4"/>
      <c r="CG45" s="6"/>
      <c r="CH45" s="6"/>
      <c r="CI45" s="6"/>
      <c r="CJ45" s="6"/>
      <c r="CK45" s="6"/>
      <c r="CL45" s="6"/>
      <c r="CM45" s="6"/>
      <c r="CN45" s="6"/>
    </row>
    <row r="46" spans="1:92" ht="29.25" customHeight="1" x14ac:dyDescent="0.2">
      <c r="A46" s="538" t="s">
        <v>68</v>
      </c>
      <c r="B46" s="46"/>
      <c r="D46" s="503"/>
      <c r="E46" s="503"/>
      <c r="F46" s="1241"/>
      <c r="G46" s="1241"/>
      <c r="H46" s="1241"/>
      <c r="I46" s="1241"/>
      <c r="J46" s="1241"/>
      <c r="K46" s="1241"/>
      <c r="L46" s="1241"/>
      <c r="BU46" s="3"/>
      <c r="BV46" s="4"/>
      <c r="BW46" s="4"/>
      <c r="CG46" s="6"/>
      <c r="CH46" s="6"/>
      <c r="CI46" s="6"/>
      <c r="CJ46" s="6"/>
      <c r="CK46" s="6"/>
      <c r="CL46" s="6"/>
      <c r="CM46" s="6"/>
      <c r="CN46" s="6"/>
    </row>
    <row r="47" spans="1:92" ht="23.25" customHeight="1" x14ac:dyDescent="0.2">
      <c r="A47" s="235" t="s">
        <v>28</v>
      </c>
      <c r="B47" s="235" t="s">
        <v>29</v>
      </c>
      <c r="C47" s="235" t="s">
        <v>69</v>
      </c>
      <c r="D47" s="235" t="s">
        <v>70</v>
      </c>
      <c r="E47" s="1241"/>
      <c r="F47" s="1241"/>
      <c r="G47" s="1241"/>
      <c r="H47" s="1241"/>
      <c r="I47" s="1241"/>
      <c r="J47" s="1241"/>
      <c r="K47" s="1241"/>
      <c r="L47" s="1241"/>
      <c r="BU47" s="3"/>
      <c r="BV47" s="4"/>
      <c r="BW47" s="4"/>
      <c r="CG47" s="6"/>
      <c r="CH47" s="6"/>
      <c r="CI47" s="6"/>
      <c r="CJ47" s="6"/>
      <c r="CK47" s="6"/>
      <c r="CL47" s="6"/>
      <c r="CM47" s="6"/>
      <c r="CN47" s="6"/>
    </row>
    <row r="48" spans="1:92" ht="21.75" customHeight="1" x14ac:dyDescent="0.2">
      <c r="A48" s="506" t="s">
        <v>71</v>
      </c>
      <c r="B48" s="507">
        <f>SUM(C48:D48)</f>
        <v>1200</v>
      </c>
      <c r="C48" s="508">
        <v>960</v>
      </c>
      <c r="D48" s="508">
        <v>240</v>
      </c>
      <c r="E48" s="1241"/>
      <c r="F48" s="1241"/>
      <c r="G48" s="1241"/>
      <c r="H48" s="1241"/>
      <c r="I48" s="1241"/>
      <c r="J48" s="1241"/>
      <c r="K48" s="1241"/>
      <c r="L48" s="1241"/>
      <c r="BU48" s="3"/>
      <c r="BV48" s="4"/>
      <c r="BW48" s="4"/>
      <c r="CG48" s="6"/>
      <c r="CH48" s="6"/>
      <c r="CI48" s="6"/>
      <c r="CJ48" s="6"/>
      <c r="CK48" s="6"/>
      <c r="CL48" s="6"/>
      <c r="CM48" s="6"/>
      <c r="CN48" s="6"/>
    </row>
    <row r="49" spans="1:104" ht="21.75" customHeight="1" x14ac:dyDescent="0.2">
      <c r="A49" s="506" t="s">
        <v>72</v>
      </c>
      <c r="B49" s="507">
        <f>SUM(C49:D49)</f>
        <v>964</v>
      </c>
      <c r="C49" s="508">
        <v>771</v>
      </c>
      <c r="D49" s="508">
        <v>193</v>
      </c>
      <c r="E49" s="1241"/>
      <c r="F49" s="1241"/>
      <c r="G49" s="1241"/>
      <c r="H49" s="1241"/>
      <c r="I49" s="1241"/>
      <c r="J49" s="1241"/>
      <c r="K49" s="1241"/>
      <c r="L49" s="1241"/>
      <c r="BU49" s="3"/>
      <c r="BV49" s="4"/>
      <c r="BW49" s="4"/>
      <c r="CG49" s="6"/>
      <c r="CH49" s="6"/>
      <c r="CI49" s="6"/>
      <c r="CJ49" s="6"/>
      <c r="CK49" s="6"/>
      <c r="CL49" s="6"/>
      <c r="CM49" s="6"/>
      <c r="CN49" s="6"/>
    </row>
    <row r="50" spans="1:104" ht="21.75" customHeight="1" x14ac:dyDescent="0.2">
      <c r="A50" s="75" t="s">
        <v>73</v>
      </c>
      <c r="B50" s="91">
        <f>SUM(C50:D50)</f>
        <v>236</v>
      </c>
      <c r="C50" s="92">
        <v>189</v>
      </c>
      <c r="D50" s="92">
        <v>47</v>
      </c>
      <c r="E50" s="1241"/>
      <c r="F50" s="1241"/>
      <c r="G50" s="1241"/>
      <c r="H50" s="1241"/>
      <c r="I50" s="1241"/>
      <c r="J50" s="1241"/>
      <c r="K50" s="1241"/>
      <c r="L50" s="1241"/>
      <c r="BU50" s="3"/>
      <c r="BV50" s="4"/>
      <c r="BW50" s="4"/>
      <c r="CG50" s="6"/>
      <c r="CH50" s="6"/>
      <c r="CI50" s="6"/>
      <c r="CJ50" s="6"/>
      <c r="CK50" s="6"/>
      <c r="CL50" s="6"/>
      <c r="CM50" s="6"/>
      <c r="CN50" s="6"/>
    </row>
    <row r="51" spans="1:104" ht="29.25" customHeight="1" x14ac:dyDescent="0.2">
      <c r="A51" s="538" t="s">
        <v>74</v>
      </c>
      <c r="B51" s="212"/>
      <c r="C51" s="213"/>
      <c r="D51" s="213"/>
      <c r="E51" s="1240"/>
      <c r="F51" s="1240"/>
      <c r="G51" s="1240"/>
      <c r="H51" s="1240"/>
      <c r="I51" s="1240"/>
      <c r="J51" s="1241"/>
      <c r="K51" s="1241"/>
      <c r="L51" s="1241"/>
      <c r="BU51" s="3"/>
      <c r="BV51" s="4"/>
      <c r="BW51" s="4"/>
      <c r="CG51" s="6"/>
      <c r="CH51" s="6"/>
      <c r="CI51" s="6"/>
      <c r="CJ51" s="6"/>
      <c r="CK51" s="6"/>
      <c r="CL51" s="6"/>
      <c r="CM51" s="6"/>
      <c r="CN51" s="6"/>
    </row>
    <row r="52" spans="1:104" ht="21.75" customHeight="1" x14ac:dyDescent="0.2">
      <c r="A52" s="237" t="s">
        <v>75</v>
      </c>
      <c r="B52" s="237" t="s">
        <v>29</v>
      </c>
      <c r="C52" s="1320" t="s">
        <v>76</v>
      </c>
      <c r="D52" s="351" t="s">
        <v>77</v>
      </c>
      <c r="E52" s="1240"/>
      <c r="F52" s="1240"/>
      <c r="G52" s="1240"/>
      <c r="H52" s="1240"/>
      <c r="I52" s="1241"/>
      <c r="J52" s="1241"/>
      <c r="K52" s="1241"/>
      <c r="BT52" s="3"/>
      <c r="BU52" s="4"/>
      <c r="BV52" s="4"/>
      <c r="BW52" s="3"/>
      <c r="BX52" s="4"/>
      <c r="BZ52" s="5"/>
      <c r="CF52" s="6"/>
      <c r="CG52" s="6"/>
      <c r="CH52" s="6"/>
      <c r="CI52" s="6"/>
      <c r="CJ52" s="6"/>
      <c r="CK52" s="6"/>
      <c r="CL52" s="6"/>
      <c r="CM52" s="6"/>
      <c r="CZ52" s="2"/>
    </row>
    <row r="53" spans="1:104" ht="21.75" customHeight="1" x14ac:dyDescent="0.2">
      <c r="A53" s="1321" t="s">
        <v>78</v>
      </c>
      <c r="B53" s="1322">
        <f>SUM(C53:D53)</f>
        <v>0</v>
      </c>
      <c r="C53" s="1323"/>
      <c r="D53" s="1324"/>
      <c r="E53" s="1240"/>
      <c r="F53" s="1240"/>
      <c r="G53" s="1240"/>
      <c r="H53" s="1240"/>
      <c r="I53" s="1241"/>
      <c r="J53" s="1241"/>
      <c r="K53" s="1241"/>
      <c r="BT53" s="3"/>
      <c r="BU53" s="4"/>
      <c r="BV53" s="4"/>
      <c r="BW53" s="3"/>
      <c r="BX53" s="4"/>
      <c r="BZ53" s="5"/>
      <c r="CF53" s="6"/>
      <c r="CG53" s="6"/>
      <c r="CH53" s="6"/>
      <c r="CI53" s="6"/>
      <c r="CJ53" s="6"/>
      <c r="CK53" s="6"/>
      <c r="CL53" s="6"/>
      <c r="CM53" s="6"/>
      <c r="CZ53" s="2"/>
    </row>
    <row r="54" spans="1:104" ht="21.75" customHeight="1" x14ac:dyDescent="0.2">
      <c r="A54" s="1325" t="s">
        <v>79</v>
      </c>
      <c r="B54" s="1326">
        <f t="shared" ref="B54:B55" si="5">SUM(C54:D54)</f>
        <v>0</v>
      </c>
      <c r="C54" s="1242"/>
      <c r="D54" s="1327"/>
      <c r="E54" s="1240"/>
      <c r="F54" s="1240"/>
      <c r="G54" s="1240"/>
      <c r="H54" s="1240"/>
      <c r="I54" s="1241"/>
      <c r="J54" s="1241"/>
      <c r="K54" s="1241"/>
      <c r="BT54" s="3"/>
      <c r="BU54" s="4"/>
      <c r="BV54" s="4"/>
      <c r="BW54" s="3"/>
      <c r="BX54" s="4"/>
      <c r="BZ54" s="5"/>
      <c r="CF54" s="6"/>
      <c r="CG54" s="6"/>
      <c r="CH54" s="6"/>
      <c r="CI54" s="6"/>
      <c r="CJ54" s="6"/>
      <c r="CK54" s="6"/>
      <c r="CL54" s="6"/>
      <c r="CM54" s="6"/>
      <c r="CZ54" s="2"/>
    </row>
    <row r="55" spans="1:104" ht="21.75" customHeight="1" x14ac:dyDescent="0.2">
      <c r="A55" s="225" t="s">
        <v>80</v>
      </c>
      <c r="B55" s="226">
        <f t="shared" si="5"/>
        <v>6</v>
      </c>
      <c r="C55" s="1328"/>
      <c r="D55" s="1329">
        <v>6</v>
      </c>
      <c r="E55" s="1330"/>
      <c r="F55" s="1330"/>
      <c r="G55" s="1330"/>
      <c r="H55" s="1330"/>
      <c r="I55" s="1331"/>
      <c r="J55" s="1331"/>
      <c r="K55" s="1331"/>
      <c r="BT55" s="3"/>
      <c r="BU55" s="4"/>
      <c r="BV55" s="4"/>
      <c r="BW55" s="3"/>
      <c r="BX55" s="4"/>
      <c r="BZ55" s="5"/>
      <c r="CF55" s="6"/>
      <c r="CG55" s="6"/>
      <c r="CH55" s="6"/>
      <c r="CI55" s="6"/>
      <c r="CJ55" s="6"/>
      <c r="CK55" s="6"/>
      <c r="CL55" s="6"/>
      <c r="CM55" s="6"/>
      <c r="CZ55" s="2"/>
    </row>
    <row r="56" spans="1:104" ht="21.75" customHeight="1" x14ac:dyDescent="0.25">
      <c r="A56" s="538" t="s">
        <v>81</v>
      </c>
      <c r="B56" s="107"/>
      <c r="C56" s="107"/>
      <c r="D56" s="107"/>
      <c r="E56" s="107"/>
      <c r="F56" s="1330"/>
      <c r="G56" s="1330"/>
      <c r="H56" s="1330"/>
      <c r="I56" s="1330"/>
      <c r="J56" s="1331"/>
      <c r="K56" s="1331"/>
      <c r="L56" s="1331"/>
      <c r="BU56" s="3"/>
      <c r="BV56" s="4"/>
      <c r="BW56" s="4"/>
      <c r="CG56" s="6"/>
      <c r="CH56" s="6"/>
      <c r="CI56" s="6"/>
      <c r="CJ56" s="6"/>
      <c r="CK56" s="6"/>
      <c r="CL56" s="6"/>
      <c r="CM56" s="6"/>
      <c r="CN56" s="6"/>
    </row>
    <row r="57" spans="1:104" ht="31.5" customHeight="1" x14ac:dyDescent="0.2">
      <c r="A57" s="362" t="s">
        <v>82</v>
      </c>
      <c r="B57" s="109" t="s">
        <v>83</v>
      </c>
      <c r="C57" s="220" t="s">
        <v>84</v>
      </c>
      <c r="D57" s="221" t="s">
        <v>85</v>
      </c>
      <c r="E57" s="109" t="s">
        <v>86</v>
      </c>
      <c r="F57" s="1330"/>
      <c r="G57" s="1330"/>
      <c r="H57" s="1330"/>
      <c r="I57" s="1330"/>
      <c r="J57" s="1331"/>
      <c r="K57" s="1331"/>
      <c r="L57" s="1331"/>
      <c r="BU57" s="3"/>
      <c r="BV57" s="4"/>
      <c r="BW57" s="4"/>
      <c r="CG57" s="6"/>
      <c r="CH57" s="6"/>
      <c r="CI57" s="6"/>
      <c r="CJ57" s="6"/>
      <c r="CK57" s="6"/>
      <c r="CL57" s="6"/>
      <c r="CM57" s="6"/>
      <c r="CN57" s="6"/>
    </row>
    <row r="58" spans="1:104" ht="21.75" customHeight="1" x14ac:dyDescent="0.2">
      <c r="A58" s="1332" t="s">
        <v>87</v>
      </c>
      <c r="B58" s="1333"/>
      <c r="C58" s="1323"/>
      <c r="D58" s="1334"/>
      <c r="E58" s="1335"/>
      <c r="F58" s="1240"/>
      <c r="G58" s="1240"/>
      <c r="H58" s="1240"/>
      <c r="I58" s="1240"/>
      <c r="J58" s="1241"/>
      <c r="K58" s="1241"/>
      <c r="L58" s="1241"/>
      <c r="BU58" s="3"/>
      <c r="BV58" s="4"/>
      <c r="BW58" s="4"/>
      <c r="CG58" s="6"/>
      <c r="CH58" s="6"/>
      <c r="CI58" s="6"/>
      <c r="CJ58" s="6"/>
      <c r="CK58" s="6"/>
      <c r="CL58" s="6"/>
      <c r="CM58" s="6"/>
      <c r="CN58" s="6"/>
    </row>
    <row r="59" spans="1:104" ht="21.75" customHeight="1" x14ac:dyDescent="0.2">
      <c r="A59" s="372" t="s">
        <v>88</v>
      </c>
      <c r="B59" s="1238"/>
      <c r="C59" s="373"/>
      <c r="D59" s="379"/>
      <c r="E59" s="1239"/>
      <c r="F59" s="380"/>
      <c r="G59" s="380"/>
      <c r="H59" s="380"/>
      <c r="I59" s="380"/>
      <c r="J59" s="381"/>
      <c r="K59" s="381"/>
      <c r="L59" s="381"/>
      <c r="BU59" s="3"/>
      <c r="BV59" s="4"/>
      <c r="BW59" s="4"/>
      <c r="CG59" s="6"/>
      <c r="CH59" s="6"/>
      <c r="CI59" s="6"/>
      <c r="CJ59" s="6"/>
      <c r="CK59" s="6"/>
      <c r="CL59" s="6"/>
      <c r="CM59" s="6"/>
      <c r="CN59" s="6"/>
    </row>
    <row r="60" spans="1:104" ht="21.75" customHeight="1" x14ac:dyDescent="0.2">
      <c r="A60" s="1336" t="s">
        <v>89</v>
      </c>
      <c r="B60" s="1337"/>
      <c r="C60" s="1338"/>
      <c r="D60" s="1339"/>
      <c r="E60" s="1340"/>
      <c r="F60" s="1341"/>
      <c r="G60" s="1341"/>
      <c r="H60" s="1341"/>
      <c r="I60" s="1341"/>
      <c r="J60" s="1342"/>
      <c r="K60" s="1342"/>
      <c r="L60" s="1342"/>
      <c r="BU60" s="3"/>
      <c r="BV60" s="4"/>
      <c r="BW60" s="4"/>
      <c r="CG60" s="6"/>
      <c r="CH60" s="6"/>
      <c r="CI60" s="6"/>
      <c r="CJ60" s="6"/>
      <c r="CK60" s="6"/>
      <c r="CL60" s="6"/>
      <c r="CM60" s="6"/>
      <c r="CN60" s="6"/>
    </row>
    <row r="61" spans="1:104" ht="21.75" customHeight="1" x14ac:dyDescent="0.2">
      <c r="A61" s="1343" t="s">
        <v>90</v>
      </c>
      <c r="B61" s="1337"/>
      <c r="C61" s="1338"/>
      <c r="D61" s="1339"/>
      <c r="E61" s="1340"/>
      <c r="F61" s="1341"/>
      <c r="G61" s="1341"/>
      <c r="H61" s="1341"/>
      <c r="I61" s="1341"/>
      <c r="J61" s="1342"/>
      <c r="K61" s="1342"/>
      <c r="L61" s="1342"/>
      <c r="BU61" s="3"/>
      <c r="BV61" s="4"/>
      <c r="BW61" s="4"/>
      <c r="CG61" s="6"/>
      <c r="CH61" s="6"/>
      <c r="CI61" s="6"/>
      <c r="CJ61" s="6"/>
      <c r="CK61" s="6"/>
      <c r="CL61" s="6"/>
      <c r="CM61" s="6"/>
      <c r="CN61" s="6"/>
    </row>
    <row r="62" spans="1:104" ht="21.75" customHeight="1" x14ac:dyDescent="0.2">
      <c r="A62" s="1343" t="s">
        <v>91</v>
      </c>
      <c r="B62" s="1337"/>
      <c r="C62" s="1344"/>
      <c r="D62" s="1345"/>
      <c r="E62" s="1340"/>
      <c r="F62" s="1346"/>
      <c r="G62" s="1346"/>
      <c r="H62" s="1346"/>
      <c r="I62" s="1346"/>
      <c r="J62" s="1347"/>
      <c r="K62" s="1347"/>
      <c r="L62" s="1347"/>
      <c r="BU62" s="3"/>
      <c r="BV62" s="4"/>
      <c r="BW62" s="4"/>
      <c r="CG62" s="6"/>
      <c r="CH62" s="6"/>
      <c r="CI62" s="6"/>
      <c r="CJ62" s="6"/>
      <c r="CK62" s="6"/>
      <c r="CL62" s="6"/>
      <c r="CM62" s="6"/>
      <c r="CN62" s="6"/>
    </row>
    <row r="63" spans="1:104" ht="21.75" customHeight="1" x14ac:dyDescent="0.2">
      <c r="A63" s="1348" t="s">
        <v>92</v>
      </c>
      <c r="B63" s="125"/>
      <c r="C63" s="1349"/>
      <c r="D63" s="1350">
        <v>2</v>
      </c>
      <c r="E63" s="127">
        <v>6</v>
      </c>
      <c r="F63" s="380"/>
      <c r="G63" s="380"/>
      <c r="H63" s="380"/>
      <c r="I63" s="380"/>
      <c r="J63" s="1347"/>
      <c r="K63" s="1347"/>
      <c r="L63" s="1347"/>
      <c r="BU63" s="3"/>
      <c r="BV63" s="4"/>
      <c r="BW63" s="4"/>
      <c r="CG63" s="6"/>
      <c r="CH63" s="6"/>
      <c r="CI63" s="6"/>
      <c r="CJ63" s="6"/>
      <c r="CK63" s="6"/>
      <c r="CL63" s="6"/>
      <c r="CM63" s="6"/>
      <c r="CN63" s="6"/>
    </row>
    <row r="64" spans="1:104" ht="21.75" customHeight="1" x14ac:dyDescent="0.2">
      <c r="A64" s="383" t="s">
        <v>29</v>
      </c>
      <c r="B64" s="1245">
        <f>SUM(B58:B63)</f>
        <v>0</v>
      </c>
      <c r="C64" s="1245">
        <f>SUM(C58:C63)</f>
        <v>0</v>
      </c>
      <c r="D64" s="455">
        <f>SUM(D58:D63)</f>
        <v>2</v>
      </c>
      <c r="E64" s="385">
        <f>SUM(E58:E63)</f>
        <v>6</v>
      </c>
      <c r="F64" s="386"/>
      <c r="G64" s="380"/>
      <c r="H64" s="380"/>
      <c r="I64" s="380"/>
      <c r="J64" s="1347"/>
      <c r="K64" s="1347"/>
      <c r="L64" s="1347"/>
      <c r="BU64" s="3"/>
      <c r="BV64" s="4"/>
      <c r="BW64" s="4"/>
      <c r="CG64" s="6"/>
      <c r="CH64" s="6"/>
      <c r="CI64" s="6"/>
      <c r="CJ64" s="6"/>
      <c r="CK64" s="6"/>
      <c r="CL64" s="6"/>
      <c r="CM64" s="6"/>
      <c r="CN64" s="6"/>
    </row>
    <row r="65" spans="1:92" ht="32.1" customHeight="1" x14ac:dyDescent="0.2">
      <c r="A65" s="1621" t="s">
        <v>93</v>
      </c>
      <c r="B65" s="1495"/>
      <c r="C65" s="1495"/>
      <c r="D65" s="1495"/>
      <c r="E65" s="1539"/>
      <c r="F65" s="387"/>
      <c r="G65" s="387"/>
      <c r="H65" s="387"/>
      <c r="I65" s="387"/>
      <c r="J65" s="1351"/>
      <c r="K65" s="1347"/>
      <c r="L65" s="1347"/>
    </row>
    <row r="66" spans="1:92" ht="31.5" customHeight="1" x14ac:dyDescent="0.2">
      <c r="A66" s="235" t="s">
        <v>94</v>
      </c>
      <c r="B66" s="235" t="s">
        <v>95</v>
      </c>
      <c r="C66" s="235" t="s">
        <v>29</v>
      </c>
      <c r="D66" s="1352" t="s">
        <v>96</v>
      </c>
      <c r="E66" s="1353" t="s">
        <v>97</v>
      </c>
      <c r="F66" s="1354" t="s">
        <v>98</v>
      </c>
      <c r="G66" s="1354" t="s">
        <v>99</v>
      </c>
      <c r="H66" s="1354" t="s">
        <v>100</v>
      </c>
      <c r="I66" s="389" t="s">
        <v>101</v>
      </c>
      <c r="J66" s="390"/>
      <c r="K66" s="391"/>
      <c r="L66" s="392"/>
      <c r="M66" s="11"/>
      <c r="N66" s="11"/>
      <c r="O66" s="11"/>
      <c r="P66" s="11"/>
      <c r="Q66" s="11"/>
      <c r="R66" s="11"/>
      <c r="S66" s="11"/>
      <c r="T66" s="11"/>
      <c r="U66" s="11"/>
      <c r="V66" s="11"/>
    </row>
    <row r="67" spans="1:92" ht="20.25" customHeight="1" x14ac:dyDescent="0.2">
      <c r="A67" s="1594" t="s">
        <v>102</v>
      </c>
      <c r="B67" s="1595"/>
      <c r="C67" s="393">
        <f>SUM(D67:I67)</f>
        <v>141</v>
      </c>
      <c r="D67" s="1355">
        <v>24</v>
      </c>
      <c r="E67" s="1356">
        <v>13</v>
      </c>
      <c r="F67" s="1356">
        <v>17</v>
      </c>
      <c r="G67" s="1356">
        <v>34</v>
      </c>
      <c r="H67" s="1356">
        <v>25</v>
      </c>
      <c r="I67" s="394">
        <v>28</v>
      </c>
      <c r="J67" s="72" t="str">
        <f>CA67&amp;CB67&amp;CC67&amp;CD67&amp;CE67&amp;CF67</f>
        <v/>
      </c>
      <c r="K67" s="143"/>
      <c r="L67" s="143"/>
      <c r="M67" s="143"/>
      <c r="N67" s="143"/>
      <c r="O67" s="143"/>
      <c r="P67" s="143"/>
      <c r="Q67" s="143"/>
      <c r="R67" s="143"/>
      <c r="S67" s="143"/>
      <c r="T67" s="143"/>
      <c r="U67" s="143"/>
      <c r="V67" s="11"/>
      <c r="CA67" s="210" t="str">
        <f>IF(D68+D69&gt;D67,"* La suma del Total egresados con apoyo psicosocial Hasta 28 días deben ser menor o igual al Total de Egresos de Hasta 28 días. ","")</f>
        <v/>
      </c>
      <c r="CB67" s="210" t="str">
        <f>IF(E68+E69&gt;E67,"* La suma del Total egresados con apoyo psicosocial de 29 dias hasta menor de 1 año deben ser menor al Total de Egresos de de 29 dias hasta menor de 1 año. ","")</f>
        <v/>
      </c>
      <c r="CC67" s="210" t="str">
        <f>IF(F68+F69&gt;F67,"* La suma del Total egresados con apoyo psicosocial de 1 a 4 años deben ser menor al Total de Egresos de 1 a 4 años. ","")</f>
        <v/>
      </c>
      <c r="CD67" s="210" t="str">
        <f>IF(G68+G69&gt;G67,"* La suma del Total egresados con apoyo psicosocial de 9 años deben ser menor o igual al Total de Egresos de de 5 a 9 años. ","")</f>
        <v/>
      </c>
      <c r="CE67" s="210" t="str">
        <f>IF(H68+H69&gt;H67,"* La suma del Total egresados con apoyo psicosocial de 10 a 14 años deben ser menor al Total de Egresos de 10 a 14 años. ","")</f>
        <v/>
      </c>
      <c r="CF67" s="210" t="str">
        <f>IF(I68+I69&gt;I67,"* La suma del Total egresados con apoyo psicosocial de 15 a 19 años deben ser menor al Total de Egresos de 15 a 19 años. ","")</f>
        <v/>
      </c>
      <c r="CG67" s="211">
        <f t="shared" ref="CG67:CL67" si="6">IF(D68+D69&gt;D67,1,0)</f>
        <v>0</v>
      </c>
      <c r="CH67" s="211">
        <f t="shared" si="6"/>
        <v>0</v>
      </c>
      <c r="CI67" s="211">
        <f t="shared" si="6"/>
        <v>0</v>
      </c>
      <c r="CJ67" s="211">
        <f t="shared" si="6"/>
        <v>0</v>
      </c>
      <c r="CK67" s="211">
        <f t="shared" si="6"/>
        <v>0</v>
      </c>
      <c r="CL67" s="211">
        <f t="shared" si="6"/>
        <v>0</v>
      </c>
      <c r="CM67" s="6"/>
      <c r="CN67" s="6"/>
    </row>
    <row r="68" spans="1:92" ht="25.5" customHeight="1" x14ac:dyDescent="0.2">
      <c r="A68" s="1536" t="s">
        <v>103</v>
      </c>
      <c r="B68" s="1357" t="s">
        <v>104</v>
      </c>
      <c r="C68" s="1358">
        <f>SUM(D68:I68)</f>
        <v>20</v>
      </c>
      <c r="D68" s="740">
        <v>11</v>
      </c>
      <c r="E68" s="533">
        <v>5</v>
      </c>
      <c r="F68" s="533">
        <v>4</v>
      </c>
      <c r="G68" s="533"/>
      <c r="H68" s="533"/>
      <c r="I68" s="1174"/>
      <c r="J68" s="72" t="str">
        <f>CA68&amp;CB68&amp;CC68&amp;CD68&amp;CE68&amp;CF68</f>
        <v/>
      </c>
      <c r="K68" s="143"/>
      <c r="L68" s="143"/>
      <c r="M68" s="143"/>
      <c r="N68" s="143"/>
      <c r="O68" s="143"/>
      <c r="P68" s="143"/>
      <c r="Q68" s="143"/>
      <c r="R68" s="143"/>
      <c r="S68" s="143"/>
      <c r="T68" s="143"/>
      <c r="U68" s="143"/>
      <c r="V68" s="11"/>
      <c r="CG68" s="6"/>
      <c r="CH68" s="6"/>
      <c r="CI68" s="6"/>
      <c r="CJ68" s="6"/>
      <c r="CK68" s="6"/>
      <c r="CL68" s="6"/>
      <c r="CM68" s="6"/>
      <c r="CN68" s="6"/>
    </row>
    <row r="69" spans="1:92" ht="27.75" customHeight="1" x14ac:dyDescent="0.2">
      <c r="A69" s="1537"/>
      <c r="B69" s="147" t="s">
        <v>105</v>
      </c>
      <c r="C69" s="148">
        <f>SUM(D69:I69)</f>
        <v>22</v>
      </c>
      <c r="D69" s="149">
        <v>11</v>
      </c>
      <c r="E69" s="150">
        <v>5</v>
      </c>
      <c r="F69" s="150">
        <v>6</v>
      </c>
      <c r="G69" s="150"/>
      <c r="H69" s="150"/>
      <c r="I69" s="151"/>
      <c r="J69" s="72" t="str">
        <f>CA69&amp;CB69&amp;CC69&amp;CD69&amp;CE69&amp;CF69</f>
        <v/>
      </c>
      <c r="K69" s="143"/>
      <c r="L69" s="143"/>
      <c r="M69" s="143"/>
      <c r="N69" s="143"/>
      <c r="O69" s="143"/>
      <c r="P69" s="143"/>
      <c r="Q69" s="143"/>
      <c r="R69" s="143"/>
      <c r="S69" s="143"/>
      <c r="T69" s="143"/>
      <c r="U69" s="143"/>
      <c r="V69" s="11"/>
      <c r="CG69" s="6"/>
      <c r="CH69" s="6"/>
      <c r="CI69" s="6"/>
      <c r="CJ69" s="6"/>
      <c r="CK69" s="6"/>
      <c r="CL69" s="6"/>
      <c r="CM69" s="6"/>
      <c r="CN69" s="6"/>
    </row>
    <row r="70" spans="1:92" ht="29.25" customHeight="1" x14ac:dyDescent="0.2">
      <c r="A70" s="1536" t="s">
        <v>106</v>
      </c>
      <c r="B70" s="1357" t="s">
        <v>104</v>
      </c>
      <c r="C70" s="1358">
        <f>SUM(D70:I70)</f>
        <v>150</v>
      </c>
      <c r="D70" s="1359">
        <v>61</v>
      </c>
      <c r="E70" s="1360">
        <v>72</v>
      </c>
      <c r="F70" s="1360">
        <v>17</v>
      </c>
      <c r="G70" s="1360"/>
      <c r="H70" s="1360"/>
      <c r="I70" s="1361"/>
      <c r="J70" s="72" t="str">
        <f>CA70&amp;CB70&amp;CC70&amp;CD70&amp;CE70&amp;CF70</f>
        <v/>
      </c>
      <c r="K70" s="143"/>
      <c r="L70" s="143"/>
      <c r="M70" s="143"/>
      <c r="N70" s="143"/>
      <c r="O70" s="143"/>
      <c r="P70" s="143"/>
      <c r="Q70" s="143"/>
      <c r="R70" s="143"/>
      <c r="S70" s="143"/>
      <c r="T70" s="143"/>
      <c r="U70" s="143"/>
      <c r="V70" s="11"/>
      <c r="CG70" s="6"/>
      <c r="CH70" s="6"/>
      <c r="CI70" s="6"/>
      <c r="CJ70" s="6"/>
      <c r="CK70" s="6"/>
      <c r="CL70" s="6"/>
      <c r="CM70" s="6"/>
      <c r="CN70" s="6"/>
    </row>
    <row r="71" spans="1:92" ht="24.75" customHeight="1" x14ac:dyDescent="0.2">
      <c r="A71" s="1537"/>
      <c r="B71" s="535" t="s">
        <v>105</v>
      </c>
      <c r="C71" s="227">
        <f>SUM(D71:I71)</f>
        <v>155</v>
      </c>
      <c r="D71" s="399">
        <v>113</v>
      </c>
      <c r="E71" s="1362">
        <v>28</v>
      </c>
      <c r="F71" s="1362">
        <v>14</v>
      </c>
      <c r="G71" s="1362"/>
      <c r="H71" s="1362"/>
      <c r="I71" s="154"/>
      <c r="J71" s="72" t="str">
        <f>CA71&amp;CB71&amp;CC71&amp;CD71&amp;CE71&amp;CF71</f>
        <v/>
      </c>
      <c r="K71" s="1351"/>
      <c r="L71" s="1351"/>
      <c r="M71" s="1351"/>
      <c r="N71" s="1351"/>
      <c r="O71" s="1351"/>
      <c r="P71" s="1351"/>
      <c r="Q71" s="1351"/>
      <c r="R71" s="1351"/>
      <c r="S71" s="1351"/>
      <c r="T71" s="1351"/>
      <c r="U71" s="1351"/>
      <c r="V71" s="1351"/>
      <c r="W71" s="1351"/>
      <c r="CG71" s="6"/>
      <c r="CH71" s="6"/>
      <c r="CI71" s="6"/>
      <c r="CJ71" s="6"/>
      <c r="CK71" s="6"/>
      <c r="CL71" s="6"/>
      <c r="CM71" s="6"/>
      <c r="CN71" s="6"/>
    </row>
    <row r="72" spans="1:92" ht="32.1" customHeight="1" x14ac:dyDescent="0.2">
      <c r="A72" s="538" t="s">
        <v>107</v>
      </c>
      <c r="B72" s="503"/>
      <c r="C72" s="503"/>
      <c r="D72" s="1347"/>
      <c r="E72" s="1347"/>
      <c r="F72" s="1347"/>
      <c r="G72" s="1347"/>
      <c r="H72" s="401"/>
      <c r="I72" s="401"/>
      <c r="J72" s="1351"/>
      <c r="K72" s="1347"/>
      <c r="L72" s="1347"/>
      <c r="M72" s="1363"/>
      <c r="CG72" s="6"/>
      <c r="CH72" s="6"/>
      <c r="CI72" s="6"/>
      <c r="CJ72" s="6"/>
      <c r="CK72" s="6"/>
      <c r="CL72" s="6"/>
      <c r="CM72" s="6"/>
      <c r="CN72" s="6"/>
    </row>
    <row r="73" spans="1:92" ht="15.75" customHeight="1" x14ac:dyDescent="0.2">
      <c r="A73" s="1499" t="s">
        <v>108</v>
      </c>
      <c r="B73" s="1502" t="s">
        <v>109</v>
      </c>
      <c r="C73" s="1499"/>
      <c r="D73" s="1502" t="s">
        <v>110</v>
      </c>
      <c r="E73" s="1499"/>
      <c r="F73" s="1577" t="s">
        <v>111</v>
      </c>
      <c r="G73" s="1534"/>
      <c r="H73" s="1534"/>
      <c r="I73" s="1592"/>
      <c r="J73" s="404"/>
      <c r="K73" s="1347"/>
      <c r="L73" s="1347"/>
      <c r="M73" s="1363"/>
      <c r="CG73" s="6"/>
      <c r="CH73" s="6"/>
      <c r="CI73" s="6"/>
      <c r="CJ73" s="6"/>
      <c r="CK73" s="6"/>
      <c r="CL73" s="6"/>
      <c r="CM73" s="6"/>
      <c r="CN73" s="6"/>
    </row>
    <row r="74" spans="1:92" ht="18.75" customHeight="1" x14ac:dyDescent="0.2">
      <c r="A74" s="1500"/>
      <c r="B74" s="1543"/>
      <c r="C74" s="1542"/>
      <c r="D74" s="1543"/>
      <c r="E74" s="1542"/>
      <c r="F74" s="1577" t="s">
        <v>112</v>
      </c>
      <c r="G74" s="1592"/>
      <c r="H74" s="1577" t="s">
        <v>113</v>
      </c>
      <c r="I74" s="1592"/>
      <c r="J74" s="405"/>
      <c r="K74" s="1347"/>
      <c r="L74" s="1347"/>
      <c r="M74" s="1363"/>
      <c r="CG74" s="6"/>
      <c r="CH74" s="6"/>
      <c r="CI74" s="6"/>
      <c r="CJ74" s="6"/>
      <c r="CK74" s="6"/>
      <c r="CL74" s="6"/>
      <c r="CM74" s="6"/>
      <c r="CN74" s="6"/>
    </row>
    <row r="75" spans="1:92" ht="30" customHeight="1" x14ac:dyDescent="0.2">
      <c r="A75" s="1542"/>
      <c r="B75" s="1364" t="s">
        <v>44</v>
      </c>
      <c r="C75" s="297" t="s">
        <v>45</v>
      </c>
      <c r="D75" s="1364" t="s">
        <v>44</v>
      </c>
      <c r="E75" s="403" t="s">
        <v>45</v>
      </c>
      <c r="F75" s="1364" t="s">
        <v>44</v>
      </c>
      <c r="G75" s="297" t="s">
        <v>45</v>
      </c>
      <c r="H75" s="1364" t="s">
        <v>44</v>
      </c>
      <c r="I75" s="403" t="s">
        <v>45</v>
      </c>
      <c r="J75" s="405"/>
      <c r="K75" s="1347"/>
      <c r="L75" s="1347"/>
      <c r="M75" s="1363"/>
      <c r="CG75" s="6"/>
      <c r="CH75" s="6"/>
      <c r="CI75" s="6"/>
      <c r="CJ75" s="6"/>
      <c r="CK75" s="6"/>
      <c r="CL75" s="6"/>
      <c r="CM75" s="6"/>
      <c r="CN75" s="6"/>
    </row>
    <row r="76" spans="1:92" ht="15.75" customHeight="1" x14ac:dyDescent="0.2">
      <c r="A76" s="1365" t="s">
        <v>114</v>
      </c>
      <c r="B76" s="543">
        <v>3</v>
      </c>
      <c r="C76" s="544">
        <v>22</v>
      </c>
      <c r="D76" s="543">
        <v>32</v>
      </c>
      <c r="E76" s="544">
        <v>122</v>
      </c>
      <c r="F76" s="545">
        <v>33</v>
      </c>
      <c r="G76" s="546">
        <v>136</v>
      </c>
      <c r="H76" s="545">
        <v>1</v>
      </c>
      <c r="I76" s="546">
        <v>14</v>
      </c>
      <c r="J76" s="72" t="str">
        <f>CA76</f>
        <v/>
      </c>
      <c r="K76" s="1347"/>
      <c r="L76" s="1347"/>
      <c r="M76" s="1363"/>
      <c r="CA76" s="210" t="str">
        <f>IF(CG76=1," * La suma de los Pacientes Intervenidos debe ser mayor o igual a la Suma de Pacientes Programados menos la Suma de Pacientes Suspendidos. ","")</f>
        <v/>
      </c>
      <c r="CG76" s="211">
        <f>IF(((F76+G76)-(H76+I76))&gt;(D76+E76),1,0)</f>
        <v>0</v>
      </c>
      <c r="CH76" s="6"/>
      <c r="CI76" s="6"/>
      <c r="CJ76" s="6"/>
      <c r="CK76" s="6"/>
      <c r="CL76" s="6"/>
      <c r="CM76" s="6"/>
      <c r="CN76" s="6"/>
    </row>
    <row r="77" spans="1:92" ht="15.75" customHeight="1" x14ac:dyDescent="0.2">
      <c r="A77" s="165" t="s">
        <v>115</v>
      </c>
      <c r="B77" s="166"/>
      <c r="C77" s="167"/>
      <c r="D77" s="166"/>
      <c r="E77" s="167"/>
      <c r="F77" s="168"/>
      <c r="G77" s="169"/>
      <c r="H77" s="168"/>
      <c r="I77" s="169"/>
      <c r="J77" s="72" t="str">
        <f t="shared" ref="J77:J87" si="7">CA77</f>
        <v/>
      </c>
      <c r="K77" s="1347"/>
      <c r="L77" s="1347"/>
      <c r="M77" s="1363"/>
      <c r="CA77" s="210" t="str">
        <f t="shared" ref="CA77:CA86" si="8">IF(CG77=1," * La suma de los Pacientes Intervenidos debe ser mayor o igual a la Suma de Pacientes Programados menos la Suma de Pacientes Suspendidos. ","")</f>
        <v/>
      </c>
      <c r="CG77" s="211">
        <f t="shared" ref="CG77:CG87" si="9">IF(((F77+G77)-(H77+I77))&gt;(D77+E77),1,0)</f>
        <v>0</v>
      </c>
      <c r="CH77" s="6"/>
      <c r="CI77" s="6"/>
      <c r="CJ77" s="6"/>
      <c r="CK77" s="6"/>
      <c r="CL77" s="6"/>
      <c r="CM77" s="6"/>
      <c r="CN77" s="6"/>
    </row>
    <row r="78" spans="1:92" ht="15.75" customHeight="1" x14ac:dyDescent="0.2">
      <c r="A78" s="165" t="s">
        <v>116</v>
      </c>
      <c r="B78" s="166"/>
      <c r="C78" s="167">
        <v>2</v>
      </c>
      <c r="D78" s="166">
        <v>2</v>
      </c>
      <c r="E78" s="167">
        <v>6</v>
      </c>
      <c r="F78" s="168">
        <v>2</v>
      </c>
      <c r="G78" s="169">
        <v>6</v>
      </c>
      <c r="H78" s="168"/>
      <c r="I78" s="169"/>
      <c r="J78" s="72" t="str">
        <f t="shared" si="7"/>
        <v/>
      </c>
      <c r="K78" s="1347"/>
      <c r="L78" s="1347"/>
      <c r="M78" s="1363"/>
      <c r="CA78" s="210" t="str">
        <f t="shared" si="8"/>
        <v/>
      </c>
      <c r="CG78" s="211">
        <f t="shared" si="9"/>
        <v>0</v>
      </c>
      <c r="CH78" s="6"/>
      <c r="CI78" s="6"/>
      <c r="CJ78" s="6"/>
      <c r="CK78" s="6"/>
      <c r="CL78" s="6"/>
      <c r="CM78" s="6"/>
      <c r="CN78" s="6"/>
    </row>
    <row r="79" spans="1:92" ht="15.75" customHeight="1" x14ac:dyDescent="0.2">
      <c r="A79" s="165" t="s">
        <v>117</v>
      </c>
      <c r="B79" s="166"/>
      <c r="C79" s="167">
        <v>1</v>
      </c>
      <c r="D79" s="166"/>
      <c r="E79" s="167">
        <v>4</v>
      </c>
      <c r="F79" s="168"/>
      <c r="G79" s="169">
        <v>4</v>
      </c>
      <c r="H79" s="168"/>
      <c r="I79" s="169"/>
      <c r="J79" s="72" t="str">
        <f t="shared" si="7"/>
        <v/>
      </c>
      <c r="K79" s="1347"/>
      <c r="L79" s="1347"/>
      <c r="M79" s="1363"/>
      <c r="CA79" s="210" t="str">
        <f t="shared" si="8"/>
        <v/>
      </c>
      <c r="CG79" s="211">
        <f t="shared" si="9"/>
        <v>0</v>
      </c>
      <c r="CH79" s="6"/>
      <c r="CI79" s="6"/>
      <c r="CJ79" s="6"/>
      <c r="CK79" s="6"/>
      <c r="CL79" s="6"/>
      <c r="CM79" s="6"/>
      <c r="CN79" s="6"/>
    </row>
    <row r="80" spans="1:92" ht="15.75" customHeight="1" x14ac:dyDescent="0.2">
      <c r="A80" s="165" t="s">
        <v>118</v>
      </c>
      <c r="B80" s="166">
        <v>3</v>
      </c>
      <c r="C80" s="167">
        <v>23</v>
      </c>
      <c r="D80" s="166">
        <v>7</v>
      </c>
      <c r="E80" s="167">
        <v>42</v>
      </c>
      <c r="F80" s="168">
        <v>7</v>
      </c>
      <c r="G80" s="169">
        <v>45</v>
      </c>
      <c r="H80" s="168"/>
      <c r="I80" s="169">
        <v>3</v>
      </c>
      <c r="J80" s="72" t="str">
        <f t="shared" si="7"/>
        <v/>
      </c>
      <c r="K80" s="1347"/>
      <c r="L80" s="1347"/>
      <c r="M80" s="1363"/>
      <c r="CA80" s="210" t="str">
        <f t="shared" si="8"/>
        <v/>
      </c>
      <c r="CG80" s="211">
        <f t="shared" si="9"/>
        <v>0</v>
      </c>
      <c r="CH80" s="6"/>
      <c r="CI80" s="6"/>
      <c r="CJ80" s="6"/>
      <c r="CK80" s="6"/>
      <c r="CL80" s="6"/>
      <c r="CM80" s="6"/>
      <c r="CN80" s="6"/>
    </row>
    <row r="81" spans="1:92" ht="15.75" customHeight="1" x14ac:dyDescent="0.2">
      <c r="A81" s="165" t="s">
        <v>119</v>
      </c>
      <c r="B81" s="166"/>
      <c r="C81" s="167"/>
      <c r="D81" s="166"/>
      <c r="E81" s="167"/>
      <c r="F81" s="168"/>
      <c r="G81" s="169"/>
      <c r="H81" s="168"/>
      <c r="I81" s="169"/>
      <c r="J81" s="72" t="str">
        <f t="shared" si="7"/>
        <v/>
      </c>
      <c r="K81" s="1347"/>
      <c r="L81" s="1347"/>
      <c r="M81" s="1363"/>
      <c r="CA81" s="210" t="str">
        <f t="shared" si="8"/>
        <v/>
      </c>
      <c r="CG81" s="211">
        <f t="shared" si="9"/>
        <v>0</v>
      </c>
      <c r="CH81" s="6"/>
      <c r="CI81" s="6"/>
      <c r="CJ81" s="6"/>
      <c r="CK81" s="6"/>
      <c r="CL81" s="6"/>
      <c r="CM81" s="6"/>
      <c r="CN81" s="6"/>
    </row>
    <row r="82" spans="1:92" ht="15.75" customHeight="1" x14ac:dyDescent="0.2">
      <c r="A82" s="165" t="s">
        <v>120</v>
      </c>
      <c r="B82" s="166"/>
      <c r="C82" s="167"/>
      <c r="D82" s="166">
        <v>14</v>
      </c>
      <c r="E82" s="167">
        <v>9</v>
      </c>
      <c r="F82" s="168">
        <v>15</v>
      </c>
      <c r="G82" s="169">
        <v>11</v>
      </c>
      <c r="H82" s="168">
        <v>1</v>
      </c>
      <c r="I82" s="169">
        <v>2</v>
      </c>
      <c r="J82" s="72" t="str">
        <f t="shared" si="7"/>
        <v/>
      </c>
      <c r="K82" s="1347"/>
      <c r="L82" s="1347"/>
      <c r="M82" s="1363"/>
      <c r="CA82" s="210" t="str">
        <f t="shared" si="8"/>
        <v/>
      </c>
      <c r="CG82" s="211">
        <f t="shared" si="9"/>
        <v>0</v>
      </c>
      <c r="CH82" s="6"/>
      <c r="CI82" s="6"/>
      <c r="CJ82" s="6"/>
      <c r="CK82" s="6"/>
      <c r="CL82" s="6"/>
      <c r="CM82" s="6"/>
      <c r="CN82" s="6"/>
    </row>
    <row r="83" spans="1:92" ht="15.75" customHeight="1" x14ac:dyDescent="0.2">
      <c r="A83" s="165" t="s">
        <v>121</v>
      </c>
      <c r="B83" s="166"/>
      <c r="C83" s="167">
        <v>2</v>
      </c>
      <c r="D83" s="166"/>
      <c r="E83" s="167">
        <v>60</v>
      </c>
      <c r="F83" s="168"/>
      <c r="G83" s="169">
        <v>75</v>
      </c>
      <c r="H83" s="168"/>
      <c r="I83" s="169">
        <v>15</v>
      </c>
      <c r="J83" s="72" t="str">
        <f t="shared" si="7"/>
        <v/>
      </c>
      <c r="K83" s="1347"/>
      <c r="L83" s="1347"/>
      <c r="M83" s="1363"/>
      <c r="CA83" s="210" t="str">
        <f t="shared" si="8"/>
        <v/>
      </c>
      <c r="CG83" s="211">
        <f t="shared" si="9"/>
        <v>0</v>
      </c>
      <c r="CH83" s="6"/>
      <c r="CI83" s="6"/>
      <c r="CJ83" s="6"/>
      <c r="CK83" s="6"/>
      <c r="CL83" s="6"/>
      <c r="CM83" s="6"/>
      <c r="CN83" s="6"/>
    </row>
    <row r="84" spans="1:92" ht="15.75" customHeight="1" x14ac:dyDescent="0.2">
      <c r="A84" s="165" t="s">
        <v>122</v>
      </c>
      <c r="B84" s="166"/>
      <c r="C84" s="167">
        <v>31</v>
      </c>
      <c r="D84" s="166"/>
      <c r="E84" s="167">
        <v>62</v>
      </c>
      <c r="F84" s="168"/>
      <c r="G84" s="169">
        <v>62</v>
      </c>
      <c r="H84" s="168"/>
      <c r="I84" s="169"/>
      <c r="J84" s="72" t="str">
        <f t="shared" si="7"/>
        <v/>
      </c>
      <c r="K84" s="1347"/>
      <c r="L84" s="1347"/>
      <c r="M84" s="1363"/>
      <c r="CA84" s="210" t="str">
        <f t="shared" si="8"/>
        <v/>
      </c>
      <c r="CG84" s="211">
        <f t="shared" si="9"/>
        <v>0</v>
      </c>
      <c r="CH84" s="6"/>
      <c r="CI84" s="6"/>
      <c r="CJ84" s="6"/>
      <c r="CK84" s="6"/>
      <c r="CL84" s="6"/>
      <c r="CM84" s="6"/>
      <c r="CN84" s="6"/>
    </row>
    <row r="85" spans="1:92" ht="15.75" customHeight="1" x14ac:dyDescent="0.2">
      <c r="A85" s="165" t="s">
        <v>123</v>
      </c>
      <c r="B85" s="166"/>
      <c r="C85" s="167">
        <v>14</v>
      </c>
      <c r="D85" s="166"/>
      <c r="E85" s="167">
        <v>57</v>
      </c>
      <c r="F85" s="168"/>
      <c r="G85" s="169">
        <v>61</v>
      </c>
      <c r="H85" s="168"/>
      <c r="I85" s="169">
        <v>4</v>
      </c>
      <c r="J85" s="72" t="str">
        <f t="shared" si="7"/>
        <v/>
      </c>
      <c r="K85" s="1347"/>
      <c r="L85" s="1347"/>
      <c r="M85" s="1363"/>
      <c r="CA85" s="210" t="str">
        <f t="shared" si="8"/>
        <v/>
      </c>
      <c r="CG85" s="211">
        <f t="shared" si="9"/>
        <v>0</v>
      </c>
      <c r="CH85" s="6"/>
      <c r="CI85" s="6"/>
      <c r="CJ85" s="6"/>
      <c r="CK85" s="6"/>
      <c r="CL85" s="6"/>
      <c r="CM85" s="6"/>
      <c r="CN85" s="6"/>
    </row>
    <row r="86" spans="1:92" ht="15.75" customHeight="1" x14ac:dyDescent="0.2">
      <c r="A86" s="165" t="s">
        <v>124</v>
      </c>
      <c r="B86" s="166"/>
      <c r="C86" s="167">
        <v>18</v>
      </c>
      <c r="D86" s="166"/>
      <c r="E86" s="167">
        <v>31</v>
      </c>
      <c r="F86" s="168"/>
      <c r="G86" s="169">
        <v>32</v>
      </c>
      <c r="H86" s="168"/>
      <c r="I86" s="169">
        <v>1</v>
      </c>
      <c r="J86" s="72" t="str">
        <f t="shared" si="7"/>
        <v/>
      </c>
      <c r="K86" s="1347"/>
      <c r="L86" s="1347"/>
      <c r="M86" s="404"/>
      <c r="N86" s="1347"/>
      <c r="O86" s="1347"/>
      <c r="P86" s="1363"/>
      <c r="BX86" s="2"/>
      <c r="BY86" s="2"/>
      <c r="BZ86" s="2"/>
      <c r="CA86" s="210" t="str">
        <f t="shared" si="8"/>
        <v/>
      </c>
      <c r="CG86" s="211">
        <f t="shared" si="9"/>
        <v>0</v>
      </c>
      <c r="CH86" s="6"/>
      <c r="CI86" s="6"/>
      <c r="CJ86" s="6"/>
      <c r="CK86" s="6"/>
      <c r="CL86" s="6"/>
      <c r="CM86" s="6"/>
      <c r="CN86" s="6"/>
    </row>
    <row r="87" spans="1:92" ht="15.75" customHeight="1" x14ac:dyDescent="0.2">
      <c r="A87" s="165" t="s">
        <v>125</v>
      </c>
      <c r="B87" s="166"/>
      <c r="C87" s="167"/>
      <c r="D87" s="166"/>
      <c r="E87" s="167"/>
      <c r="F87" s="168"/>
      <c r="G87" s="169"/>
      <c r="H87" s="1366"/>
      <c r="I87" s="170"/>
      <c r="J87" s="72" t="str">
        <f t="shared" si="7"/>
        <v/>
      </c>
      <c r="K87" s="1347"/>
      <c r="L87" s="1347"/>
      <c r="M87" s="404"/>
      <c r="N87" s="1347"/>
      <c r="O87" s="1347"/>
      <c r="P87" s="1363"/>
      <c r="BX87" s="2"/>
      <c r="BY87" s="2"/>
      <c r="BZ87" s="2"/>
      <c r="CA87" s="210" t="str">
        <f>IF(CG87=1," * La suma de los Pacientes Intervenidos debe ser mayor o igual a la Suma de Pacientes Programados menos la Suma de Pacientes Suspendidos. ","")</f>
        <v/>
      </c>
      <c r="CG87" s="211">
        <f t="shared" si="9"/>
        <v>0</v>
      </c>
      <c r="CH87" s="6"/>
      <c r="CI87" s="6"/>
      <c r="CJ87" s="6"/>
      <c r="CK87" s="6"/>
      <c r="CL87" s="6"/>
      <c r="CM87" s="6"/>
      <c r="CN87" s="6"/>
    </row>
    <row r="88" spans="1:92" ht="15.75" customHeight="1" x14ac:dyDescent="0.2">
      <c r="A88" s="409" t="s">
        <v>29</v>
      </c>
      <c r="B88" s="1367">
        <f t="shared" ref="B88:I88" si="10">SUM(B76:B87)</f>
        <v>6</v>
      </c>
      <c r="C88" s="410">
        <f t="shared" si="10"/>
        <v>113</v>
      </c>
      <c r="D88" s="1367">
        <f t="shared" si="10"/>
        <v>55</v>
      </c>
      <c r="E88" s="410">
        <f t="shared" si="10"/>
        <v>393</v>
      </c>
      <c r="F88" s="1368">
        <f t="shared" si="10"/>
        <v>57</v>
      </c>
      <c r="G88" s="411">
        <f t="shared" si="10"/>
        <v>432</v>
      </c>
      <c r="H88" s="1368">
        <f t="shared" si="10"/>
        <v>2</v>
      </c>
      <c r="I88" s="411">
        <f t="shared" si="10"/>
        <v>39</v>
      </c>
      <c r="J88" s="1347"/>
      <c r="K88" s="1347"/>
      <c r="L88" s="1347"/>
      <c r="M88" s="1363"/>
      <c r="CG88" s="6"/>
      <c r="CH88" s="6"/>
      <c r="CI88" s="6"/>
      <c r="CJ88" s="6"/>
      <c r="CK88" s="6"/>
      <c r="CL88" s="6"/>
      <c r="CM88" s="6"/>
      <c r="CN88" s="6"/>
    </row>
    <row r="89" spans="1:92" ht="32.1" customHeight="1" x14ac:dyDescent="0.2">
      <c r="A89" s="1491" t="s">
        <v>126</v>
      </c>
      <c r="B89" s="1491"/>
      <c r="C89" s="1491"/>
      <c r="D89" s="1491"/>
      <c r="E89" s="1491"/>
      <c r="F89" s="1491"/>
      <c r="G89" s="1491"/>
      <c r="H89" s="967"/>
      <c r="I89" s="967"/>
      <c r="J89" s="404"/>
      <c r="K89" s="1347"/>
      <c r="L89" s="1347"/>
      <c r="M89" s="1363"/>
      <c r="CG89" s="6"/>
      <c r="CH89" s="6"/>
      <c r="CI89" s="6"/>
      <c r="CJ89" s="6"/>
      <c r="CK89" s="6"/>
      <c r="CL89" s="6"/>
      <c r="CM89" s="6"/>
      <c r="CN89" s="6"/>
    </row>
    <row r="90" spans="1:92" ht="24" customHeight="1" x14ac:dyDescent="0.2">
      <c r="A90" s="1536" t="s">
        <v>127</v>
      </c>
      <c r="B90" s="1577" t="s">
        <v>128</v>
      </c>
      <c r="C90" s="1534"/>
      <c r="D90" s="1534"/>
      <c r="E90" s="1534"/>
      <c r="F90" s="1534"/>
      <c r="G90" s="1592"/>
      <c r="H90" s="1351"/>
      <c r="I90" s="404"/>
      <c r="J90" s="1347"/>
      <c r="K90" s="1347"/>
      <c r="L90" s="1363"/>
      <c r="CG90" s="6"/>
      <c r="CH90" s="6"/>
      <c r="CI90" s="6"/>
      <c r="CJ90" s="6"/>
      <c r="CK90" s="6"/>
      <c r="CL90" s="6"/>
      <c r="CM90" s="6"/>
      <c r="CN90" s="6"/>
    </row>
    <row r="91" spans="1:92" ht="31.5" customHeight="1" x14ac:dyDescent="0.2">
      <c r="A91" s="1537"/>
      <c r="B91" s="362" t="s">
        <v>129</v>
      </c>
      <c r="C91" s="1364" t="s">
        <v>44</v>
      </c>
      <c r="D91" s="343" t="s">
        <v>45</v>
      </c>
      <c r="E91" s="284" t="s">
        <v>15</v>
      </c>
      <c r="F91" s="1369" t="s">
        <v>16</v>
      </c>
      <c r="G91" s="1369" t="s">
        <v>17</v>
      </c>
      <c r="H91" s="1351"/>
      <c r="I91" s="1351"/>
      <c r="J91" s="404"/>
      <c r="K91" s="1347"/>
      <c r="L91" s="1347"/>
      <c r="M91" s="1363"/>
      <c r="CG91" s="6"/>
      <c r="CH91" s="6"/>
      <c r="CI91" s="6"/>
      <c r="CJ91" s="6"/>
      <c r="CK91" s="6"/>
      <c r="CL91" s="6"/>
      <c r="CM91" s="6"/>
      <c r="CN91" s="6"/>
    </row>
    <row r="92" spans="1:92" ht="16.5" customHeight="1" x14ac:dyDescent="0.2">
      <c r="A92" s="1365" t="s">
        <v>130</v>
      </c>
      <c r="B92" s="1370">
        <f t="shared" ref="B92:B98" si="11">SUM(C92+D92)</f>
        <v>22</v>
      </c>
      <c r="C92" s="545">
        <v>2</v>
      </c>
      <c r="D92" s="1371">
        <v>20</v>
      </c>
      <c r="E92" s="1372">
        <v>17</v>
      </c>
      <c r="F92" s="467">
        <v>5</v>
      </c>
      <c r="G92" s="467"/>
      <c r="H92" s="72" t="str">
        <f>CA92</f>
        <v/>
      </c>
      <c r="I92" s="1351"/>
      <c r="J92" s="404"/>
      <c r="K92" s="1347"/>
      <c r="L92" s="1347"/>
      <c r="M92" s="1363"/>
      <c r="CA92" s="210" t="str">
        <f>IF(CH92=1," * La suma de los Beneficiarios MAI, MLE y Otros debe seri igual al Total. ","")</f>
        <v/>
      </c>
      <c r="CB92" s="210"/>
      <c r="CG92" s="211"/>
      <c r="CH92" s="211">
        <f t="shared" ref="CH92:CH98" si="12">IF(B92&lt;&gt;(E92+F92+G92),1,0)</f>
        <v>0</v>
      </c>
      <c r="CI92" s="6"/>
      <c r="CJ92" s="6"/>
      <c r="CK92" s="6"/>
      <c r="CL92" s="6"/>
      <c r="CM92" s="6"/>
      <c r="CN92" s="6"/>
    </row>
    <row r="93" spans="1:92" ht="16.5" customHeight="1" x14ac:dyDescent="0.2">
      <c r="A93" s="1280" t="s">
        <v>131</v>
      </c>
      <c r="B93" s="1281">
        <f t="shared" si="11"/>
        <v>1</v>
      </c>
      <c r="C93" s="168"/>
      <c r="D93" s="1282">
        <v>1</v>
      </c>
      <c r="E93" s="1283">
        <v>1</v>
      </c>
      <c r="F93" s="419"/>
      <c r="G93" s="419"/>
      <c r="H93" s="72" t="str">
        <f t="shared" ref="H93:H99" si="13">CA93</f>
        <v/>
      </c>
      <c r="I93" s="1351"/>
      <c r="J93" s="404"/>
      <c r="K93" s="1347"/>
      <c r="L93" s="1347"/>
      <c r="M93" s="1363"/>
      <c r="CA93" s="210" t="str">
        <f t="shared" ref="CA93:CA98" si="14">IF(CH93=1," * La suma de los Beneficiarios MAI, MLE y Otros debe seri igual al Total. ","")</f>
        <v/>
      </c>
      <c r="CB93" s="210"/>
      <c r="CG93" s="6"/>
      <c r="CH93" s="211">
        <f t="shared" si="12"/>
        <v>0</v>
      </c>
      <c r="CI93" s="6"/>
      <c r="CJ93" s="6"/>
      <c r="CK93" s="6"/>
      <c r="CL93" s="6"/>
      <c r="CM93" s="6"/>
      <c r="CN93" s="6"/>
    </row>
    <row r="94" spans="1:92" ht="16.5" customHeight="1" x14ac:dyDescent="0.2">
      <c r="A94" s="165" t="s">
        <v>132</v>
      </c>
      <c r="B94" s="1281">
        <f t="shared" si="11"/>
        <v>2</v>
      </c>
      <c r="C94" s="168"/>
      <c r="D94" s="1282">
        <v>2</v>
      </c>
      <c r="E94" s="1283">
        <v>1</v>
      </c>
      <c r="F94" s="419">
        <v>1</v>
      </c>
      <c r="G94" s="419"/>
      <c r="H94" s="72" t="str">
        <f t="shared" si="13"/>
        <v/>
      </c>
      <c r="I94" s="1351"/>
      <c r="J94" s="404"/>
      <c r="K94" s="1347"/>
      <c r="L94" s="1347"/>
      <c r="M94" s="1363"/>
      <c r="CA94" s="210" t="str">
        <f t="shared" si="14"/>
        <v/>
      </c>
      <c r="CB94" s="210"/>
      <c r="CG94" s="6"/>
      <c r="CH94" s="211">
        <f t="shared" si="12"/>
        <v>0</v>
      </c>
      <c r="CI94" s="6"/>
      <c r="CJ94" s="6"/>
      <c r="CK94" s="6"/>
      <c r="CL94" s="6"/>
      <c r="CM94" s="6"/>
      <c r="CN94" s="6"/>
    </row>
    <row r="95" spans="1:92" ht="16.5" customHeight="1" x14ac:dyDescent="0.2">
      <c r="A95" s="165" t="s">
        <v>133</v>
      </c>
      <c r="B95" s="1281">
        <f t="shared" si="11"/>
        <v>15</v>
      </c>
      <c r="C95" s="168"/>
      <c r="D95" s="1282">
        <v>15</v>
      </c>
      <c r="E95" s="1283">
        <v>15</v>
      </c>
      <c r="F95" s="419"/>
      <c r="G95" s="419"/>
      <c r="H95" s="72" t="str">
        <f t="shared" si="13"/>
        <v/>
      </c>
      <c r="I95" s="1351"/>
      <c r="J95" s="404"/>
      <c r="K95" s="1347"/>
      <c r="L95" s="1347"/>
      <c r="M95" s="1363"/>
      <c r="CA95" s="210" t="str">
        <f t="shared" si="14"/>
        <v/>
      </c>
      <c r="CB95" s="210"/>
      <c r="CG95" s="6"/>
      <c r="CH95" s="211">
        <f t="shared" si="12"/>
        <v>0</v>
      </c>
      <c r="CI95" s="6"/>
      <c r="CJ95" s="6"/>
      <c r="CK95" s="6"/>
      <c r="CL95" s="6"/>
      <c r="CM95" s="6"/>
      <c r="CN95" s="6"/>
    </row>
    <row r="96" spans="1:92" ht="16.5" customHeight="1" x14ac:dyDescent="0.2">
      <c r="A96" s="165" t="s">
        <v>134</v>
      </c>
      <c r="B96" s="1281">
        <f t="shared" si="11"/>
        <v>1</v>
      </c>
      <c r="C96" s="168"/>
      <c r="D96" s="1282">
        <v>1</v>
      </c>
      <c r="E96" s="1283">
        <v>1</v>
      </c>
      <c r="F96" s="419"/>
      <c r="G96" s="419"/>
      <c r="H96" s="72" t="str">
        <f t="shared" si="13"/>
        <v/>
      </c>
      <c r="I96" s="1373"/>
      <c r="J96" s="420"/>
      <c r="K96" s="1374"/>
      <c r="L96" s="1374"/>
      <c r="M96" s="1375"/>
      <c r="N96" s="11"/>
      <c r="O96" s="11"/>
      <c r="P96" s="11"/>
      <c r="Q96" s="11"/>
      <c r="R96" s="11"/>
      <c r="S96" s="11"/>
      <c r="CA96" s="210" t="str">
        <f t="shared" si="14"/>
        <v/>
      </c>
      <c r="CB96" s="210"/>
      <c r="CG96" s="6"/>
      <c r="CH96" s="211">
        <f t="shared" si="12"/>
        <v>0</v>
      </c>
      <c r="CI96" s="6"/>
      <c r="CJ96" s="6"/>
      <c r="CK96" s="6"/>
      <c r="CL96" s="6"/>
      <c r="CM96" s="6"/>
      <c r="CN96" s="6"/>
    </row>
    <row r="97" spans="1:92" ht="16.5" customHeight="1" x14ac:dyDescent="0.2">
      <c r="A97" s="1280" t="s">
        <v>135</v>
      </c>
      <c r="B97" s="1281">
        <f t="shared" si="11"/>
        <v>0</v>
      </c>
      <c r="C97" s="168"/>
      <c r="D97" s="1282"/>
      <c r="E97" s="1283"/>
      <c r="F97" s="419"/>
      <c r="G97" s="419"/>
      <c r="H97" s="72" t="str">
        <f t="shared" si="13"/>
        <v/>
      </c>
      <c r="I97" s="1373"/>
      <c r="J97" s="420"/>
      <c r="K97" s="1374"/>
      <c r="L97" s="1374"/>
      <c r="M97" s="1375"/>
      <c r="N97" s="11"/>
      <c r="O97" s="11"/>
      <c r="P97" s="11"/>
      <c r="Q97" s="11"/>
      <c r="R97" s="11"/>
      <c r="S97" s="11"/>
      <c r="CA97" s="210" t="str">
        <f t="shared" si="14"/>
        <v/>
      </c>
      <c r="CB97" s="210"/>
      <c r="CG97" s="6"/>
      <c r="CH97" s="211">
        <f t="shared" si="12"/>
        <v>0</v>
      </c>
      <c r="CI97" s="6"/>
      <c r="CJ97" s="6"/>
      <c r="CK97" s="6"/>
      <c r="CL97" s="6"/>
      <c r="CM97" s="6"/>
      <c r="CN97" s="6"/>
    </row>
    <row r="98" spans="1:92" ht="16.5" customHeight="1" x14ac:dyDescent="0.2">
      <c r="A98" s="228" t="s">
        <v>136</v>
      </c>
      <c r="B98" s="229">
        <f t="shared" si="11"/>
        <v>0</v>
      </c>
      <c r="C98" s="168"/>
      <c r="D98" s="1282"/>
      <c r="E98" s="1283"/>
      <c r="F98" s="747"/>
      <c r="G98" s="747"/>
      <c r="H98" s="72" t="str">
        <f t="shared" si="13"/>
        <v/>
      </c>
      <c r="I98" s="1373"/>
      <c r="J98" s="420"/>
      <c r="K98" s="1374"/>
      <c r="L98" s="1374"/>
      <c r="M98" s="1375"/>
      <c r="N98" s="11"/>
      <c r="O98" s="11"/>
      <c r="P98" s="11"/>
      <c r="Q98" s="11"/>
      <c r="R98" s="11"/>
      <c r="S98" s="11"/>
      <c r="CA98" s="210" t="str">
        <f t="shared" si="14"/>
        <v/>
      </c>
      <c r="CB98" s="210"/>
      <c r="CG98" s="6"/>
      <c r="CH98" s="211">
        <f t="shared" si="12"/>
        <v>0</v>
      </c>
      <c r="CI98" s="6"/>
      <c r="CJ98" s="6"/>
      <c r="CK98" s="6"/>
      <c r="CL98" s="6"/>
      <c r="CM98" s="6"/>
      <c r="CN98" s="6"/>
    </row>
    <row r="99" spans="1:92" ht="16.5" customHeight="1" x14ac:dyDescent="0.2">
      <c r="A99" s="186" t="s">
        <v>29</v>
      </c>
      <c r="B99" s="423">
        <f t="shared" ref="B99:G99" si="15">SUM(B92:B98)</f>
        <v>41</v>
      </c>
      <c r="C99" s="1368">
        <f t="shared" si="15"/>
        <v>2</v>
      </c>
      <c r="D99" s="286">
        <f t="shared" si="15"/>
        <v>39</v>
      </c>
      <c r="E99" s="287">
        <f t="shared" si="15"/>
        <v>35</v>
      </c>
      <c r="F99" s="1376">
        <f t="shared" si="15"/>
        <v>6</v>
      </c>
      <c r="G99" s="1376">
        <f t="shared" si="15"/>
        <v>0</v>
      </c>
      <c r="H99" s="72" t="str">
        <f t="shared" si="13"/>
        <v/>
      </c>
      <c r="I99" s="143"/>
      <c r="J99" s="143"/>
      <c r="K99" s="143"/>
      <c r="L99" s="143"/>
      <c r="M99" s="143"/>
      <c r="N99" s="143"/>
      <c r="O99" s="143"/>
      <c r="P99" s="143"/>
      <c r="Q99" s="143"/>
      <c r="R99" s="143"/>
      <c r="S99" s="143"/>
      <c r="CA99" s="210" t="str">
        <f>IF(CG99=1," * El total de causas de suspensión debe coincidir con la suma de Suspendidos sección F. ","")</f>
        <v/>
      </c>
      <c r="CG99" s="211">
        <f>IF(B99&lt;&gt;(H88+I88),1,0)</f>
        <v>0</v>
      </c>
      <c r="CH99" s="211"/>
      <c r="CI99" s="6"/>
      <c r="CJ99" s="6"/>
      <c r="CK99" s="6"/>
      <c r="CL99" s="6"/>
      <c r="CM99" s="6"/>
      <c r="CN99" s="6"/>
    </row>
    <row r="100" spans="1:92" x14ac:dyDescent="0.2">
      <c r="D100" s="1363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CA100" s="210"/>
      <c r="CG100" s="6"/>
      <c r="CH100" s="6"/>
      <c r="CI100" s="6"/>
      <c r="CJ100" s="6"/>
      <c r="CK100" s="6"/>
      <c r="CL100" s="6"/>
      <c r="CM100" s="6"/>
      <c r="CN100" s="6"/>
    </row>
    <row r="101" spans="1:92" x14ac:dyDescent="0.2"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CG101" s="6"/>
      <c r="CH101" s="6"/>
      <c r="CI101" s="6"/>
      <c r="CJ101" s="6"/>
      <c r="CK101" s="6"/>
      <c r="CL101" s="6"/>
      <c r="CM101" s="6"/>
      <c r="CN101" s="6"/>
    </row>
    <row r="102" spans="1:92" x14ac:dyDescent="0.2">
      <c r="CG102" s="6"/>
      <c r="CH102" s="6"/>
      <c r="CI102" s="6"/>
      <c r="CJ102" s="6"/>
      <c r="CK102" s="6"/>
      <c r="CL102" s="6"/>
      <c r="CM102" s="6"/>
      <c r="CN102" s="6"/>
    </row>
    <row r="103" spans="1:92" x14ac:dyDescent="0.2">
      <c r="CG103" s="6"/>
      <c r="CH103" s="6"/>
      <c r="CI103" s="6"/>
      <c r="CJ103" s="6"/>
      <c r="CK103" s="6"/>
      <c r="CL103" s="6"/>
      <c r="CM103" s="6"/>
      <c r="CN103" s="6"/>
    </row>
    <row r="104" spans="1:92" x14ac:dyDescent="0.2">
      <c r="CG104" s="6"/>
      <c r="CH104" s="6"/>
      <c r="CI104" s="6"/>
      <c r="CJ104" s="6"/>
      <c r="CK104" s="6"/>
      <c r="CL104" s="6"/>
      <c r="CM104" s="6"/>
      <c r="CN104" s="6"/>
    </row>
    <row r="105" spans="1:92" x14ac:dyDescent="0.2">
      <c r="CG105" s="6"/>
      <c r="CH105" s="6"/>
      <c r="CI105" s="6"/>
      <c r="CJ105" s="6"/>
      <c r="CK105" s="6"/>
      <c r="CL105" s="6"/>
      <c r="CM105" s="6"/>
      <c r="CN105" s="6"/>
    </row>
    <row r="106" spans="1:92" x14ac:dyDescent="0.2">
      <c r="CG106" s="6"/>
      <c r="CH106" s="6"/>
      <c r="CI106" s="6"/>
      <c r="CJ106" s="6"/>
      <c r="CK106" s="6"/>
      <c r="CL106" s="6"/>
      <c r="CM106" s="6"/>
      <c r="CN106" s="6"/>
    </row>
    <row r="107" spans="1:92" x14ac:dyDescent="0.2">
      <c r="CG107" s="6"/>
      <c r="CH107" s="6"/>
      <c r="CI107" s="6"/>
      <c r="CJ107" s="6"/>
      <c r="CK107" s="6"/>
      <c r="CL107" s="6"/>
      <c r="CM107" s="6"/>
      <c r="CN107" s="6"/>
    </row>
    <row r="108" spans="1:92" x14ac:dyDescent="0.2">
      <c r="CG108" s="6"/>
      <c r="CH108" s="6"/>
      <c r="CI108" s="6"/>
      <c r="CJ108" s="6"/>
      <c r="CK108" s="6"/>
      <c r="CL108" s="6"/>
      <c r="CM108" s="6"/>
      <c r="CN108" s="6"/>
    </row>
    <row r="109" spans="1:92" x14ac:dyDescent="0.2">
      <c r="CG109" s="6"/>
      <c r="CH109" s="6"/>
      <c r="CI109" s="6"/>
      <c r="CJ109" s="6"/>
      <c r="CK109" s="6"/>
      <c r="CL109" s="6"/>
      <c r="CM109" s="6"/>
      <c r="CN109" s="6"/>
    </row>
    <row r="110" spans="1:92" x14ac:dyDescent="0.2">
      <c r="CG110" s="6"/>
      <c r="CH110" s="6"/>
      <c r="CI110" s="6"/>
      <c r="CJ110" s="6"/>
      <c r="CK110" s="6"/>
      <c r="CL110" s="6"/>
      <c r="CM110" s="6"/>
      <c r="CN110" s="6"/>
    </row>
    <row r="111" spans="1:92" x14ac:dyDescent="0.2">
      <c r="CG111" s="6"/>
      <c r="CH111" s="6"/>
      <c r="CI111" s="6"/>
      <c r="CJ111" s="6"/>
      <c r="CK111" s="6"/>
      <c r="CL111" s="6"/>
      <c r="CM111" s="6"/>
      <c r="CN111" s="6"/>
    </row>
    <row r="112" spans="1:92" x14ac:dyDescent="0.2">
      <c r="CG112" s="6"/>
      <c r="CH112" s="6"/>
      <c r="CI112" s="6"/>
      <c r="CJ112" s="6"/>
      <c r="CK112" s="6"/>
      <c r="CL112" s="6"/>
      <c r="CM112" s="6"/>
      <c r="CN112" s="6"/>
    </row>
    <row r="113" spans="85:92" x14ac:dyDescent="0.2">
      <c r="CG113" s="6"/>
      <c r="CH113" s="6"/>
      <c r="CI113" s="6"/>
      <c r="CJ113" s="6"/>
      <c r="CK113" s="6"/>
      <c r="CL113" s="6"/>
      <c r="CM113" s="6"/>
      <c r="CN113" s="6"/>
    </row>
    <row r="114" spans="85:92" x14ac:dyDescent="0.2">
      <c r="CG114" s="6"/>
      <c r="CH114" s="6"/>
      <c r="CI114" s="6"/>
      <c r="CJ114" s="6"/>
      <c r="CK114" s="6"/>
      <c r="CL114" s="6"/>
      <c r="CM114" s="6"/>
      <c r="CN114" s="6"/>
    </row>
    <row r="115" spans="85:92" x14ac:dyDescent="0.2">
      <c r="CG115" s="6"/>
      <c r="CH115" s="6"/>
      <c r="CI115" s="6"/>
      <c r="CJ115" s="6"/>
      <c r="CK115" s="6"/>
      <c r="CL115" s="6"/>
      <c r="CM115" s="6"/>
      <c r="CN115" s="6"/>
    </row>
    <row r="211" spans="1:104" s="191" customFormat="1" ht="18.600000000000001" hidden="1" customHeight="1" x14ac:dyDescent="0.2">
      <c r="A211" s="191">
        <f>SUM(B12:O12,B19:B23,B37:B45,C67,B88:I88,B99:G99,C68:C71,B48:B50,C28:C34)</f>
        <v>13660.44</v>
      </c>
      <c r="B211" s="191">
        <f>SUM(CG3:CN115)</f>
        <v>0</v>
      </c>
      <c r="BX211" s="192"/>
      <c r="BY211" s="192"/>
      <c r="BZ211" s="192"/>
      <c r="CA211" s="192"/>
      <c r="CB211" s="192"/>
      <c r="CC211" s="192"/>
      <c r="CD211" s="192"/>
      <c r="CE211" s="192"/>
      <c r="CF211" s="192"/>
      <c r="CG211" s="192"/>
      <c r="CH211" s="192"/>
      <c r="CI211" s="192"/>
      <c r="CJ211" s="192"/>
      <c r="CK211" s="192"/>
      <c r="CL211" s="192"/>
      <c r="CM211" s="192"/>
      <c r="CN211" s="192"/>
      <c r="CO211" s="192"/>
      <c r="CP211" s="192"/>
      <c r="CQ211" s="192"/>
      <c r="CR211" s="192"/>
      <c r="CS211" s="192"/>
      <c r="CT211" s="192"/>
      <c r="CU211" s="192"/>
      <c r="CV211" s="192"/>
      <c r="CW211" s="192"/>
      <c r="CX211" s="192"/>
      <c r="CY211" s="192"/>
      <c r="CZ211" s="192"/>
    </row>
    <row r="212" spans="1:104" hidden="1" x14ac:dyDescent="0.2"/>
    <row r="213" spans="1:104" hidden="1" x14ac:dyDescent="0.2"/>
    <row r="214" spans="1:104" hidden="1" x14ac:dyDescent="0.2"/>
    <row r="215" spans="1:104" hidden="1" x14ac:dyDescent="0.2"/>
    <row r="216" spans="1:104" hidden="1" x14ac:dyDescent="0.2"/>
    <row r="217" spans="1:104" hidden="1" x14ac:dyDescent="0.2"/>
    <row r="218" spans="1:104" hidden="1" x14ac:dyDescent="0.2"/>
    <row r="219" spans="1:104" hidden="1" x14ac:dyDescent="0.2"/>
    <row r="220" spans="1:104" hidden="1" x14ac:dyDescent="0.2"/>
  </sheetData>
  <mergeCells count="34">
    <mergeCell ref="Z9:AB10"/>
    <mergeCell ref="A26:B27"/>
    <mergeCell ref="C26:C27"/>
    <mergeCell ref="D26:E26"/>
    <mergeCell ref="F26:K26"/>
    <mergeCell ref="A9:A11"/>
    <mergeCell ref="B9:B11"/>
    <mergeCell ref="C9:C11"/>
    <mergeCell ref="D9:D11"/>
    <mergeCell ref="E9:E11"/>
    <mergeCell ref="F9:F11"/>
    <mergeCell ref="A34:B34"/>
    <mergeCell ref="G9:J10"/>
    <mergeCell ref="K9:O10"/>
    <mergeCell ref="P9:T10"/>
    <mergeCell ref="U9:Y10"/>
    <mergeCell ref="A28:B28"/>
    <mergeCell ref="A29:B29"/>
    <mergeCell ref="A30:B30"/>
    <mergeCell ref="A31:B31"/>
    <mergeCell ref="A32:A33"/>
    <mergeCell ref="A65:E65"/>
    <mergeCell ref="A67:B67"/>
    <mergeCell ref="A68:A69"/>
    <mergeCell ref="A70:A71"/>
    <mergeCell ref="A73:A75"/>
    <mergeCell ref="B73:C74"/>
    <mergeCell ref="D73:E74"/>
    <mergeCell ref="F73:I73"/>
    <mergeCell ref="F74:G74"/>
    <mergeCell ref="H74:I74"/>
    <mergeCell ref="A89:G89"/>
    <mergeCell ref="A90:A91"/>
    <mergeCell ref="B90:G90"/>
  </mergeCells>
  <dataValidations count="1">
    <dataValidation type="whole" allowBlank="1" showInputMessage="1" showErrorMessage="1" sqref="A64 B58:E64 B52:D52 C53:D55" xr:uid="{DB0498BF-A327-4DB5-996C-EA7FB6E078A6}">
      <formula1>0</formula1>
      <formula2>1E+27</formula2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CZ220"/>
  <sheetViews>
    <sheetView workbookViewId="0">
      <selection sqref="A1:XFD1048576"/>
    </sheetView>
  </sheetViews>
  <sheetFormatPr baseColWidth="10" defaultColWidth="11.42578125" defaultRowHeight="14.25" x14ac:dyDescent="0.2"/>
  <cols>
    <col min="1" max="1" width="75.42578125" style="2" customWidth="1"/>
    <col min="2" max="2" width="16.5703125" style="2" customWidth="1"/>
    <col min="3" max="4" width="16.7109375" style="2" customWidth="1"/>
    <col min="5" max="5" width="16.5703125" style="2" customWidth="1"/>
    <col min="6" max="6" width="15.140625" style="2" customWidth="1"/>
    <col min="7" max="7" width="15.85546875" style="2" customWidth="1"/>
    <col min="8" max="8" width="18.42578125" style="2" customWidth="1"/>
    <col min="9" max="9" width="14.85546875" style="2" customWidth="1"/>
    <col min="10" max="10" width="13.42578125" style="2" customWidth="1"/>
    <col min="11" max="11" width="14.28515625" style="2" customWidth="1"/>
    <col min="12" max="12" width="11.42578125" style="2"/>
    <col min="13" max="13" width="13" style="2" customWidth="1"/>
    <col min="14" max="14" width="10" style="2" customWidth="1"/>
    <col min="15" max="26" width="11.42578125" style="2"/>
    <col min="27" max="27" width="14.140625" style="2" customWidth="1"/>
    <col min="28" max="28" width="15.7109375" style="2" customWidth="1"/>
    <col min="29" max="75" width="11.42578125" style="2"/>
    <col min="76" max="76" width="11.42578125" style="3" customWidth="1"/>
    <col min="77" max="77" width="11.7109375" style="4" customWidth="1"/>
    <col min="78" max="78" width="12.28515625" style="4" customWidth="1"/>
    <col min="79" max="104" width="12.28515625" style="5" customWidth="1"/>
    <col min="105" max="107" width="11.42578125" style="2" customWidth="1"/>
    <col min="108" max="16384" width="11.42578125" style="2"/>
  </cols>
  <sheetData>
    <row r="1" spans="1:92" ht="16.350000000000001" customHeight="1" x14ac:dyDescent="0.2">
      <c r="A1" s="1" t="s">
        <v>0</v>
      </c>
    </row>
    <row r="2" spans="1:92" ht="16.350000000000001" customHeight="1" x14ac:dyDescent="0.2">
      <c r="A2" s="1" t="str">
        <f>CONCATENATE("COMUNA: ",[11]NOMBRE!B2," - ","( ",[11]NOMBRE!C2,[11]NOMBRE!D2,[11]NOMBRE!E2,[11]NOMBRE!F2,[11]NOMBRE!G2," )")</f>
        <v>COMUNA: LINARES - ( 07401 )</v>
      </c>
    </row>
    <row r="3" spans="1:92" ht="16.350000000000001" customHeight="1" x14ac:dyDescent="0.2">
      <c r="A3" s="1" t="str">
        <f>CONCATENATE("ESTABLECIMIENTO/ESTRATEGIA: ",[11]NOMBRE!B3," - ","( ",[11]NOMBRE!C3,[11]NOMBRE!D3,[11]NOMBRE!E3,[11]NOMBRE!F3,[11]NOMBRE!G3,[11]NOMBRE!H3," )")</f>
        <v>ESTABLECIMIENTO/ESTRATEGIA: HOSPITAL PRESIDENTE CARLOS IBAÑEZ DEL CAMPO - ( 116108 )</v>
      </c>
      <c r="CG3" s="6"/>
      <c r="CH3" s="6"/>
      <c r="CI3" s="6"/>
      <c r="CJ3" s="6"/>
      <c r="CK3" s="6"/>
      <c r="CL3" s="6"/>
      <c r="CM3" s="6"/>
      <c r="CN3" s="6"/>
    </row>
    <row r="4" spans="1:92" ht="16.350000000000001" customHeight="1" x14ac:dyDescent="0.2">
      <c r="A4" s="1" t="str">
        <f>CONCATENATE("MES: ",[11]NOMBRE!B6," - ","( ",[11]NOMBRE!C6,[11]NOMBRE!D6," )")</f>
        <v>MES: OCTUBRE - ( 10 )</v>
      </c>
      <c r="CG4" s="6"/>
      <c r="CH4" s="6"/>
      <c r="CI4" s="6"/>
      <c r="CJ4" s="6"/>
      <c r="CK4" s="6"/>
      <c r="CL4" s="6"/>
      <c r="CM4" s="6"/>
      <c r="CN4" s="6"/>
    </row>
    <row r="5" spans="1:92" ht="16.350000000000001" customHeight="1" x14ac:dyDescent="0.2">
      <c r="A5" s="1" t="str">
        <f>CONCATENATE("AÑO: ",[11]NOMBRE!B7)</f>
        <v>AÑO: 2021</v>
      </c>
      <c r="CG5" s="6"/>
      <c r="CH5" s="6"/>
      <c r="CI5" s="6"/>
      <c r="CJ5" s="6"/>
      <c r="CK5" s="6"/>
      <c r="CL5" s="6"/>
      <c r="CM5" s="6"/>
      <c r="CN5" s="6"/>
    </row>
    <row r="6" spans="1:92" ht="15" x14ac:dyDescent="0.2">
      <c r="F6" s="7" t="s">
        <v>1</v>
      </c>
      <c r="CG6" s="6"/>
      <c r="CH6" s="6"/>
      <c r="CI6" s="6"/>
      <c r="CJ6" s="6"/>
      <c r="CK6" s="6"/>
      <c r="CL6" s="6"/>
      <c r="CM6" s="6"/>
      <c r="CN6" s="6"/>
    </row>
    <row r="7" spans="1:92" ht="15" customHeight="1" x14ac:dyDescent="0.2">
      <c r="A7" s="8"/>
      <c r="B7" s="8"/>
      <c r="C7" s="8"/>
      <c r="D7" s="8"/>
      <c r="E7" s="8"/>
      <c r="F7" s="8"/>
      <c r="G7" s="8"/>
      <c r="H7" s="8"/>
      <c r="I7" s="8"/>
      <c r="J7" s="8"/>
      <c r="K7" s="9"/>
      <c r="L7" s="9"/>
      <c r="CG7" s="6"/>
      <c r="CH7" s="6"/>
      <c r="CI7" s="6"/>
      <c r="CJ7" s="6"/>
      <c r="CK7" s="6"/>
      <c r="CL7" s="6"/>
      <c r="CM7" s="6"/>
      <c r="CN7" s="6"/>
    </row>
    <row r="8" spans="1:92" ht="32.1" customHeight="1" x14ac:dyDescent="0.2">
      <c r="A8" s="10" t="s">
        <v>2</v>
      </c>
      <c r="CG8" s="6"/>
      <c r="CH8" s="6"/>
      <c r="CI8" s="6"/>
      <c r="CJ8" s="6"/>
      <c r="CK8" s="6"/>
      <c r="CL8" s="6"/>
      <c r="CM8" s="6"/>
      <c r="CN8" s="6"/>
    </row>
    <row r="9" spans="1:92" ht="14.25" customHeight="1" x14ac:dyDescent="0.2">
      <c r="A9" s="1647" t="s">
        <v>3</v>
      </c>
      <c r="B9" s="1557" t="s">
        <v>4</v>
      </c>
      <c r="C9" s="1590" t="s">
        <v>5</v>
      </c>
      <c r="D9" s="1559" t="s">
        <v>6</v>
      </c>
      <c r="E9" s="1559" t="s">
        <v>7</v>
      </c>
      <c r="F9" s="1649" t="s">
        <v>8</v>
      </c>
      <c r="G9" s="1506" t="s">
        <v>9</v>
      </c>
      <c r="H9" s="1507"/>
      <c r="I9" s="1507"/>
      <c r="J9" s="1508"/>
      <c r="K9" s="1506" t="s">
        <v>10</v>
      </c>
      <c r="L9" s="1507"/>
      <c r="M9" s="1507"/>
      <c r="N9" s="1507"/>
      <c r="O9" s="1508"/>
      <c r="P9" s="1506" t="s">
        <v>11</v>
      </c>
      <c r="Q9" s="1507"/>
      <c r="R9" s="1507"/>
      <c r="S9" s="1507"/>
      <c r="T9" s="1508"/>
      <c r="U9" s="1506" t="s">
        <v>12</v>
      </c>
      <c r="V9" s="1507"/>
      <c r="W9" s="1507"/>
      <c r="X9" s="1507"/>
      <c r="Y9" s="1508"/>
      <c r="Z9" s="1506" t="s">
        <v>13</v>
      </c>
      <c r="AA9" s="1507"/>
      <c r="AB9" s="1508"/>
      <c r="BX9" s="2"/>
      <c r="BY9" s="11"/>
      <c r="CG9" s="6"/>
      <c r="CH9" s="6"/>
      <c r="CI9" s="6"/>
      <c r="CJ9" s="6"/>
      <c r="CK9" s="6"/>
      <c r="CL9" s="6"/>
      <c r="CM9" s="6"/>
      <c r="CN9" s="6"/>
    </row>
    <row r="10" spans="1:92" ht="21.75" customHeight="1" x14ac:dyDescent="0.2">
      <c r="A10" s="1647"/>
      <c r="B10" s="1557"/>
      <c r="C10" s="1590"/>
      <c r="D10" s="1530"/>
      <c r="E10" s="1530"/>
      <c r="F10" s="1649"/>
      <c r="G10" s="1641"/>
      <c r="H10" s="1510"/>
      <c r="I10" s="1510"/>
      <c r="J10" s="1564"/>
      <c r="K10" s="1642"/>
      <c r="L10" s="1510"/>
      <c r="M10" s="1510"/>
      <c r="N10" s="1510"/>
      <c r="O10" s="1564"/>
      <c r="P10" s="1642"/>
      <c r="Q10" s="1510"/>
      <c r="R10" s="1510"/>
      <c r="S10" s="1510"/>
      <c r="T10" s="1564"/>
      <c r="U10" s="1642"/>
      <c r="V10" s="1510"/>
      <c r="W10" s="1510"/>
      <c r="X10" s="1510"/>
      <c r="Y10" s="1564"/>
      <c r="Z10" s="1642"/>
      <c r="AA10" s="1510"/>
      <c r="AB10" s="1564"/>
      <c r="BX10" s="2"/>
      <c r="BY10" s="11"/>
      <c r="CG10" s="6"/>
      <c r="CH10" s="6"/>
      <c r="CI10" s="6"/>
      <c r="CJ10" s="6"/>
      <c r="CK10" s="6"/>
      <c r="CL10" s="6"/>
      <c r="CM10" s="6"/>
      <c r="CN10" s="6"/>
    </row>
    <row r="11" spans="1:92" ht="31.5" customHeight="1" x14ac:dyDescent="0.2">
      <c r="A11" s="1647"/>
      <c r="B11" s="1557"/>
      <c r="C11" s="1590"/>
      <c r="D11" s="1648"/>
      <c r="E11" s="1648"/>
      <c r="F11" s="1649"/>
      <c r="G11" s="300" t="s">
        <v>14</v>
      </c>
      <c r="H11" s="301" t="s">
        <v>15</v>
      </c>
      <c r="I11" s="301" t="s">
        <v>16</v>
      </c>
      <c r="J11" s="302" t="s">
        <v>17</v>
      </c>
      <c r="K11" s="300" t="s">
        <v>14</v>
      </c>
      <c r="L11" s="301" t="s">
        <v>15</v>
      </c>
      <c r="M11" s="301" t="s">
        <v>16</v>
      </c>
      <c r="N11" s="301" t="s">
        <v>17</v>
      </c>
      <c r="O11" s="302" t="s">
        <v>18</v>
      </c>
      <c r="P11" s="300" t="s">
        <v>14</v>
      </c>
      <c r="Q11" s="301" t="s">
        <v>15</v>
      </c>
      <c r="R11" s="301" t="s">
        <v>19</v>
      </c>
      <c r="S11" s="301" t="s">
        <v>17</v>
      </c>
      <c r="T11" s="302" t="s">
        <v>18</v>
      </c>
      <c r="U11" s="300" t="s">
        <v>14</v>
      </c>
      <c r="V11" s="301" t="s">
        <v>15</v>
      </c>
      <c r="W11" s="301" t="s">
        <v>16</v>
      </c>
      <c r="X11" s="301" t="s">
        <v>17</v>
      </c>
      <c r="Y11" s="302" t="s">
        <v>18</v>
      </c>
      <c r="Z11" s="300" t="s">
        <v>14</v>
      </c>
      <c r="AA11" s="301" t="s">
        <v>20</v>
      </c>
      <c r="AB11" s="303" t="s">
        <v>21</v>
      </c>
      <c r="BX11" s="2"/>
      <c r="BY11" s="11"/>
      <c r="CG11" s="6"/>
      <c r="CH11" s="6"/>
      <c r="CI11" s="6"/>
      <c r="CJ11" s="6"/>
      <c r="CK11" s="6"/>
      <c r="CL11" s="6"/>
      <c r="CM11" s="6"/>
      <c r="CN11" s="6"/>
    </row>
    <row r="12" spans="1:92" ht="20.25" customHeight="1" x14ac:dyDescent="0.2">
      <c r="A12" s="304" t="s">
        <v>22</v>
      </c>
      <c r="B12" s="305">
        <f t="shared" ref="B12:Y12" si="0">SUM(B13:B16)</f>
        <v>6</v>
      </c>
      <c r="C12" s="306">
        <f t="shared" si="0"/>
        <v>6</v>
      </c>
      <c r="D12" s="307">
        <f t="shared" si="0"/>
        <v>5</v>
      </c>
      <c r="E12" s="307">
        <f t="shared" si="0"/>
        <v>1454</v>
      </c>
      <c r="F12" s="308">
        <f t="shared" si="0"/>
        <v>1354</v>
      </c>
      <c r="G12" s="309">
        <f t="shared" si="0"/>
        <v>610</v>
      </c>
      <c r="H12" s="307">
        <f t="shared" si="0"/>
        <v>610</v>
      </c>
      <c r="I12" s="307">
        <f t="shared" si="0"/>
        <v>0</v>
      </c>
      <c r="J12" s="308">
        <f t="shared" si="0"/>
        <v>0</v>
      </c>
      <c r="K12" s="309">
        <f t="shared" si="0"/>
        <v>653.78</v>
      </c>
      <c r="L12" s="307">
        <f t="shared" si="0"/>
        <v>533.75</v>
      </c>
      <c r="M12" s="307">
        <f t="shared" si="0"/>
        <v>6.8</v>
      </c>
      <c r="N12" s="307">
        <f t="shared" si="0"/>
        <v>4.7</v>
      </c>
      <c r="O12" s="308">
        <f t="shared" si="0"/>
        <v>108.53</v>
      </c>
      <c r="P12" s="309">
        <f t="shared" si="0"/>
        <v>402.59000000000003</v>
      </c>
      <c r="Q12" s="307">
        <f t="shared" si="0"/>
        <v>109.14999999999999</v>
      </c>
      <c r="R12" s="307">
        <f t="shared" si="0"/>
        <v>205.17</v>
      </c>
      <c r="S12" s="307">
        <f t="shared" si="0"/>
        <v>8.3000000000000007</v>
      </c>
      <c r="T12" s="308">
        <f t="shared" si="0"/>
        <v>79.97</v>
      </c>
      <c r="U12" s="309">
        <f t="shared" si="0"/>
        <v>113.47</v>
      </c>
      <c r="V12" s="307">
        <f t="shared" si="0"/>
        <v>71.97</v>
      </c>
      <c r="W12" s="307">
        <f t="shared" si="0"/>
        <v>22.87</v>
      </c>
      <c r="X12" s="307">
        <f t="shared" si="0"/>
        <v>0</v>
      </c>
      <c r="Y12" s="308">
        <f t="shared" si="0"/>
        <v>18.63</v>
      </c>
      <c r="Z12" s="309">
        <f>SUM(Z13:Z16)</f>
        <v>86.419999999999987</v>
      </c>
      <c r="AA12" s="307">
        <f>SUM(AA13:AA16)</f>
        <v>74.59</v>
      </c>
      <c r="AB12" s="310">
        <f>SUM(AB13:AB16)</f>
        <v>11.83</v>
      </c>
      <c r="BX12" s="2"/>
      <c r="BY12" s="11"/>
      <c r="CG12" s="6"/>
      <c r="CH12" s="6"/>
      <c r="CI12" s="6"/>
      <c r="CJ12" s="6"/>
      <c r="CK12" s="6"/>
      <c r="CL12" s="6"/>
      <c r="CM12" s="6"/>
      <c r="CN12" s="6"/>
    </row>
    <row r="13" spans="1:92" ht="20.25" customHeight="1" x14ac:dyDescent="0.2">
      <c r="A13" s="245" t="s">
        <v>23</v>
      </c>
      <c r="B13" s="311">
        <v>5</v>
      </c>
      <c r="C13" s="312">
        <v>5</v>
      </c>
      <c r="D13" s="312">
        <v>4</v>
      </c>
      <c r="E13" s="312">
        <v>710</v>
      </c>
      <c r="F13" s="312">
        <v>610</v>
      </c>
      <c r="G13" s="246">
        <f>SUM(H13:J13)</f>
        <v>610</v>
      </c>
      <c r="H13" s="313">
        <v>610</v>
      </c>
      <c r="I13" s="312">
        <v>0</v>
      </c>
      <c r="J13" s="312">
        <v>0</v>
      </c>
      <c r="K13" s="314">
        <f>SUM(L13:O13)</f>
        <v>564.48</v>
      </c>
      <c r="L13" s="313">
        <v>455.75</v>
      </c>
      <c r="M13" s="312">
        <v>6.8</v>
      </c>
      <c r="N13" s="315">
        <v>4.7</v>
      </c>
      <c r="O13" s="316">
        <v>97.23</v>
      </c>
      <c r="P13" s="314">
        <f>SUM(Q13:T13)</f>
        <v>285.66000000000003</v>
      </c>
      <c r="Q13" s="313">
        <v>9.52</v>
      </c>
      <c r="R13" s="312">
        <v>205.17</v>
      </c>
      <c r="S13" s="315">
        <v>8.3000000000000007</v>
      </c>
      <c r="T13" s="316">
        <v>62.67</v>
      </c>
      <c r="U13" s="314">
        <f>SUM(V13:Y13)</f>
        <v>30.17</v>
      </c>
      <c r="V13" s="313">
        <v>0</v>
      </c>
      <c r="W13" s="312">
        <v>22.87</v>
      </c>
      <c r="X13" s="315">
        <v>0</v>
      </c>
      <c r="Y13" s="316">
        <v>7.3</v>
      </c>
      <c r="Z13" s="314">
        <f>SUM(AA13:AB13)</f>
        <v>33.659999999999997</v>
      </c>
      <c r="AA13" s="317">
        <v>26.23</v>
      </c>
      <c r="AB13" s="27">
        <v>7.43</v>
      </c>
      <c r="BX13" s="2"/>
      <c r="BY13" s="11"/>
      <c r="CG13" s="6"/>
      <c r="CH13" s="6"/>
      <c r="CI13" s="6"/>
      <c r="CJ13" s="6"/>
      <c r="CK13" s="6"/>
      <c r="CL13" s="6"/>
      <c r="CM13" s="6"/>
      <c r="CN13" s="6"/>
    </row>
    <row r="14" spans="1:92" ht="20.25" customHeight="1" x14ac:dyDescent="0.2">
      <c r="A14" s="318" t="s">
        <v>24</v>
      </c>
      <c r="B14" s="29">
        <v>1</v>
      </c>
      <c r="C14" s="30">
        <v>1</v>
      </c>
      <c r="D14" s="30">
        <v>1</v>
      </c>
      <c r="E14" s="30">
        <v>744</v>
      </c>
      <c r="F14" s="30">
        <v>744</v>
      </c>
      <c r="G14" s="31">
        <f>SUM(H14:J14)</f>
        <v>0</v>
      </c>
      <c r="H14" s="32">
        <v>0</v>
      </c>
      <c r="I14" s="30">
        <v>0</v>
      </c>
      <c r="J14" s="30">
        <v>0</v>
      </c>
      <c r="K14" s="319">
        <f>SUM(L14:O14)</f>
        <v>89.3</v>
      </c>
      <c r="L14" s="32">
        <v>78</v>
      </c>
      <c r="M14" s="30">
        <v>0</v>
      </c>
      <c r="N14" s="320">
        <v>0</v>
      </c>
      <c r="O14" s="321">
        <v>11.3</v>
      </c>
      <c r="P14" s="319">
        <f>SUM(Q14:T14)</f>
        <v>116.92999999999999</v>
      </c>
      <c r="Q14" s="32">
        <v>99.63</v>
      </c>
      <c r="R14" s="30">
        <v>0</v>
      </c>
      <c r="S14" s="320">
        <v>0</v>
      </c>
      <c r="T14" s="321">
        <v>17.3</v>
      </c>
      <c r="U14" s="319">
        <f>SUM(V14:Y14)</f>
        <v>83.3</v>
      </c>
      <c r="V14" s="32">
        <v>71.97</v>
      </c>
      <c r="W14" s="30">
        <v>0</v>
      </c>
      <c r="X14" s="320">
        <v>0</v>
      </c>
      <c r="Y14" s="321">
        <v>11.33</v>
      </c>
      <c r="Z14" s="319">
        <f>SUM(AA14:AB14)</f>
        <v>52.76</v>
      </c>
      <c r="AA14" s="34">
        <v>48.36</v>
      </c>
      <c r="AB14" s="35">
        <v>4.4000000000000004</v>
      </c>
      <c r="BX14" s="2"/>
      <c r="BY14" s="11"/>
      <c r="CG14" s="6"/>
      <c r="CH14" s="6"/>
      <c r="CI14" s="6"/>
      <c r="CJ14" s="6"/>
      <c r="CK14" s="6"/>
      <c r="CL14" s="6"/>
      <c r="CM14" s="6"/>
      <c r="CN14" s="6"/>
    </row>
    <row r="15" spans="1:92" ht="20.25" customHeight="1" x14ac:dyDescent="0.2">
      <c r="A15" s="36" t="s">
        <v>25</v>
      </c>
      <c r="B15" s="29"/>
      <c r="C15" s="30"/>
      <c r="D15" s="30"/>
      <c r="E15" s="30"/>
      <c r="F15" s="30"/>
      <c r="G15" s="319">
        <f>SUM(H15:J15)</f>
        <v>0</v>
      </c>
      <c r="H15" s="32"/>
      <c r="I15" s="30"/>
      <c r="J15" s="30"/>
      <c r="K15" s="319">
        <f>SUM(L15:O15)</f>
        <v>0</v>
      </c>
      <c r="L15" s="32"/>
      <c r="M15" s="30"/>
      <c r="N15" s="320"/>
      <c r="O15" s="321"/>
      <c r="P15" s="319">
        <f>SUM(Q15:T15)</f>
        <v>0</v>
      </c>
      <c r="Q15" s="32"/>
      <c r="R15" s="30"/>
      <c r="S15" s="320"/>
      <c r="T15" s="321"/>
      <c r="U15" s="319">
        <f>SUM(V15:Y15)</f>
        <v>0</v>
      </c>
      <c r="V15" s="32"/>
      <c r="W15" s="30"/>
      <c r="X15" s="320"/>
      <c r="Y15" s="321"/>
      <c r="Z15" s="319">
        <f>SUM(AA15:AB15)</f>
        <v>0</v>
      </c>
      <c r="AA15" s="34"/>
      <c r="AB15" s="35"/>
      <c r="BX15" s="2"/>
      <c r="BY15" s="11"/>
      <c r="CG15" s="6"/>
      <c r="CH15" s="6"/>
      <c r="CI15" s="6"/>
      <c r="CJ15" s="6"/>
      <c r="CK15" s="6"/>
      <c r="CL15" s="6"/>
      <c r="CM15" s="6"/>
      <c r="CN15" s="6"/>
    </row>
    <row r="16" spans="1:92" ht="20.25" customHeight="1" x14ac:dyDescent="0.2">
      <c r="A16" s="37" t="s">
        <v>26</v>
      </c>
      <c r="B16" s="322"/>
      <c r="C16" s="323"/>
      <c r="D16" s="38"/>
      <c r="E16" s="38"/>
      <c r="F16" s="39"/>
      <c r="G16" s="324">
        <f>SUM(H16:J16)</f>
        <v>0</v>
      </c>
      <c r="H16" s="325"/>
      <c r="I16" s="323"/>
      <c r="J16" s="323"/>
      <c r="K16" s="41">
        <f>SUM(L16:O16)</f>
        <v>0</v>
      </c>
      <c r="L16" s="325"/>
      <c r="M16" s="323"/>
      <c r="N16" s="326"/>
      <c r="O16" s="327"/>
      <c r="P16" s="41">
        <f>SUM(Q16:T16)</f>
        <v>0</v>
      </c>
      <c r="Q16" s="325"/>
      <c r="R16" s="323"/>
      <c r="S16" s="326"/>
      <c r="T16" s="327"/>
      <c r="U16" s="41">
        <f>SUM(V16:Y16)</f>
        <v>0</v>
      </c>
      <c r="V16" s="325"/>
      <c r="W16" s="323"/>
      <c r="X16" s="326"/>
      <c r="Y16" s="327"/>
      <c r="Z16" s="324">
        <f>SUM(AA16:AB16)</f>
        <v>0</v>
      </c>
      <c r="AA16" s="328"/>
      <c r="AB16" s="207"/>
      <c r="BX16" s="2"/>
      <c r="BY16" s="11"/>
      <c r="CG16" s="6"/>
      <c r="CH16" s="6"/>
      <c r="CI16" s="6"/>
      <c r="CJ16" s="6"/>
      <c r="CK16" s="6"/>
      <c r="CL16" s="6"/>
      <c r="CM16" s="6"/>
      <c r="CN16" s="6"/>
    </row>
    <row r="17" spans="1:92" ht="27" customHeight="1" x14ac:dyDescent="0.2">
      <c r="A17" s="10" t="s">
        <v>27</v>
      </c>
      <c r="B17" s="42"/>
      <c r="C17" s="329"/>
      <c r="D17" s="329"/>
      <c r="E17" s="329"/>
      <c r="F17" s="329"/>
      <c r="G17" s="42"/>
      <c r="H17" s="330"/>
      <c r="I17" s="331"/>
      <c r="J17" s="46"/>
      <c r="K17" s="332"/>
      <c r="L17" s="332"/>
      <c r="CG17" s="6"/>
      <c r="CH17" s="6"/>
      <c r="CI17" s="6"/>
      <c r="CJ17" s="6"/>
      <c r="CK17" s="6"/>
      <c r="CL17" s="6"/>
      <c r="CM17" s="6"/>
      <c r="CN17" s="6"/>
    </row>
    <row r="18" spans="1:92" ht="39" customHeight="1" x14ac:dyDescent="0.2">
      <c r="A18" s="289" t="s">
        <v>28</v>
      </c>
      <c r="B18" s="292" t="s">
        <v>29</v>
      </c>
      <c r="C18" s="217" t="s">
        <v>30</v>
      </c>
      <c r="D18" s="218" t="s">
        <v>31</v>
      </c>
      <c r="E18" s="218" t="s">
        <v>32</v>
      </c>
      <c r="F18" s="218" t="s">
        <v>33</v>
      </c>
      <c r="G18" s="219" t="s">
        <v>34</v>
      </c>
      <c r="H18" s="333"/>
      <c r="I18" s="329"/>
      <c r="J18" s="329"/>
      <c r="K18" s="262"/>
      <c r="L18" s="262"/>
      <c r="CG18" s="6"/>
      <c r="CH18" s="6"/>
      <c r="CI18" s="6"/>
      <c r="CJ18" s="6"/>
      <c r="CK18" s="6"/>
      <c r="CL18" s="6"/>
      <c r="CM18" s="6"/>
      <c r="CN18" s="6"/>
    </row>
    <row r="19" spans="1:92" ht="21" customHeight="1" x14ac:dyDescent="0.2">
      <c r="A19" s="247" t="s">
        <v>35</v>
      </c>
      <c r="B19" s="248">
        <f>SUM(C19:G19)</f>
        <v>8</v>
      </c>
      <c r="C19" s="249"/>
      <c r="D19" s="206"/>
      <c r="E19" s="206">
        <v>8</v>
      </c>
      <c r="F19" s="206"/>
      <c r="G19" s="250"/>
      <c r="H19" s="334"/>
      <c r="I19" s="329"/>
      <c r="J19" s="329"/>
      <c r="K19" s="262"/>
      <c r="L19" s="262"/>
      <c r="CG19" s="6"/>
      <c r="CH19" s="6"/>
      <c r="CI19" s="6"/>
      <c r="CJ19" s="6"/>
      <c r="CK19" s="6"/>
      <c r="CL19" s="6"/>
      <c r="CM19" s="6"/>
      <c r="CN19" s="6"/>
    </row>
    <row r="20" spans="1:92" ht="21" customHeight="1" x14ac:dyDescent="0.2">
      <c r="A20" s="230" t="s">
        <v>36</v>
      </c>
      <c r="B20" s="335">
        <f>SUM(C20:G20)</f>
        <v>222</v>
      </c>
      <c r="C20" s="336"/>
      <c r="D20" s="337"/>
      <c r="E20" s="337">
        <v>222</v>
      </c>
      <c r="F20" s="337"/>
      <c r="G20" s="338"/>
      <c r="H20" s="334"/>
      <c r="I20" s="329"/>
      <c r="J20" s="329"/>
      <c r="K20" s="262"/>
      <c r="L20" s="262"/>
      <c r="CG20" s="6"/>
      <c r="CH20" s="6"/>
      <c r="CI20" s="6"/>
      <c r="CJ20" s="6"/>
      <c r="CK20" s="6"/>
      <c r="CL20" s="6"/>
      <c r="CM20" s="6"/>
      <c r="CN20" s="6"/>
    </row>
    <row r="21" spans="1:92" ht="21" customHeight="1" x14ac:dyDescent="0.2">
      <c r="A21" s="230" t="s">
        <v>37</v>
      </c>
      <c r="B21" s="335">
        <f>SUM(C21:G21)</f>
        <v>222</v>
      </c>
      <c r="C21" s="336"/>
      <c r="D21" s="337"/>
      <c r="E21" s="337">
        <v>222</v>
      </c>
      <c r="F21" s="337"/>
      <c r="G21" s="338"/>
      <c r="H21" s="334"/>
      <c r="I21" s="329"/>
      <c r="J21" s="329"/>
      <c r="K21" s="262"/>
      <c r="L21" s="262"/>
      <c r="CG21" s="6"/>
      <c r="CH21" s="6"/>
      <c r="CI21" s="6"/>
      <c r="CJ21" s="6"/>
      <c r="CK21" s="6"/>
      <c r="CL21" s="6"/>
      <c r="CM21" s="6"/>
      <c r="CN21" s="6"/>
    </row>
    <row r="22" spans="1:92" ht="21" customHeight="1" x14ac:dyDescent="0.2">
      <c r="A22" s="230" t="s">
        <v>38</v>
      </c>
      <c r="B22" s="335">
        <f>SUM(C22:G22)</f>
        <v>222</v>
      </c>
      <c r="C22" s="336"/>
      <c r="D22" s="337"/>
      <c r="E22" s="337">
        <v>222</v>
      </c>
      <c r="F22" s="337"/>
      <c r="G22" s="338"/>
      <c r="H22" s="334"/>
      <c r="I22" s="329"/>
      <c r="J22" s="242"/>
      <c r="K22" s="262"/>
      <c r="L22" s="262"/>
      <c r="CG22" s="6"/>
      <c r="CH22" s="6"/>
      <c r="CI22" s="6"/>
      <c r="CJ22" s="6"/>
      <c r="CK22" s="6"/>
      <c r="CL22" s="6"/>
      <c r="CM22" s="6"/>
      <c r="CN22" s="6"/>
    </row>
    <row r="23" spans="1:92" ht="21" customHeight="1" x14ac:dyDescent="0.2">
      <c r="A23" s="232" t="s">
        <v>39</v>
      </c>
      <c r="B23" s="62">
        <f>SUM(C23:G23)</f>
        <v>222</v>
      </c>
      <c r="C23" s="339"/>
      <c r="D23" s="222"/>
      <c r="E23" s="222">
        <v>222</v>
      </c>
      <c r="F23" s="222"/>
      <c r="G23" s="223"/>
      <c r="H23" s="334"/>
      <c r="I23" s="329"/>
      <c r="J23" s="329"/>
      <c r="K23" s="262"/>
      <c r="L23" s="262"/>
      <c r="CG23" s="6"/>
      <c r="CH23" s="6"/>
      <c r="CI23" s="6"/>
      <c r="CJ23" s="6"/>
      <c r="CK23" s="6"/>
      <c r="CL23" s="6"/>
      <c r="CM23" s="6"/>
      <c r="CN23" s="6"/>
    </row>
    <row r="24" spans="1:92" ht="24.75" customHeight="1" x14ac:dyDescent="0.2">
      <c r="A24" s="340" t="s">
        <v>40</v>
      </c>
      <c r="B24" s="263"/>
      <c r="C24" s="242"/>
      <c r="D24" s="263"/>
      <c r="E24" s="263"/>
      <c r="CG24" s="6"/>
      <c r="CH24" s="6"/>
      <c r="CI24" s="6"/>
      <c r="CJ24" s="6"/>
      <c r="CK24" s="6"/>
      <c r="CL24" s="6"/>
      <c r="CM24" s="6"/>
      <c r="CN24" s="6"/>
    </row>
    <row r="25" spans="1:92" ht="19.5" customHeight="1" x14ac:dyDescent="0.2">
      <c r="A25" s="10" t="s">
        <v>41</v>
      </c>
      <c r="B25" s="46"/>
      <c r="C25" s="341"/>
      <c r="D25" s="341"/>
      <c r="E25" s="341"/>
      <c r="F25" s="341"/>
      <c r="G25" s="341"/>
      <c r="H25" s="341"/>
      <c r="I25" s="342"/>
      <c r="J25" s="342"/>
      <c r="K25" s="263"/>
      <c r="L25" s="263"/>
      <c r="CG25" s="6"/>
      <c r="CH25" s="6"/>
      <c r="CI25" s="6"/>
      <c r="CJ25" s="6"/>
      <c r="CK25" s="6"/>
      <c r="CL25" s="6"/>
      <c r="CM25" s="6"/>
      <c r="CN25" s="6"/>
    </row>
    <row r="26" spans="1:92" ht="23.25" customHeight="1" x14ac:dyDescent="0.2">
      <c r="A26" s="1520" t="s">
        <v>28</v>
      </c>
      <c r="B26" s="1499"/>
      <c r="C26" s="1536" t="s">
        <v>29</v>
      </c>
      <c r="D26" s="1646" t="s">
        <v>42</v>
      </c>
      <c r="E26" s="1578"/>
      <c r="F26" s="1554" t="s">
        <v>43</v>
      </c>
      <c r="G26" s="1554"/>
      <c r="H26" s="1554"/>
      <c r="I26" s="1554"/>
      <c r="J26" s="1554"/>
      <c r="K26" s="1579"/>
      <c r="M26" s="46"/>
      <c r="BX26" s="2"/>
      <c r="BY26" s="3"/>
      <c r="CG26" s="6"/>
      <c r="CH26" s="6"/>
      <c r="CI26" s="6"/>
      <c r="CJ26" s="6"/>
      <c r="CK26" s="6"/>
      <c r="CL26" s="6"/>
      <c r="CM26" s="6"/>
      <c r="CN26" s="6"/>
    </row>
    <row r="27" spans="1:92" ht="24.75" customHeight="1" x14ac:dyDescent="0.2">
      <c r="A27" s="1521"/>
      <c r="B27" s="1638"/>
      <c r="C27" s="1635"/>
      <c r="D27" s="235" t="s">
        <v>44</v>
      </c>
      <c r="E27" s="293" t="s">
        <v>45</v>
      </c>
      <c r="F27" s="236" t="s">
        <v>46</v>
      </c>
      <c r="G27" s="235" t="s">
        <v>47</v>
      </c>
      <c r="H27" s="235" t="s">
        <v>48</v>
      </c>
      <c r="I27" s="235" t="s">
        <v>49</v>
      </c>
      <c r="J27" s="235" t="s">
        <v>50</v>
      </c>
      <c r="K27" s="235" t="s">
        <v>51</v>
      </c>
      <c r="BV27" s="3"/>
      <c r="BW27" s="4"/>
      <c r="BX27" s="4"/>
      <c r="CG27" s="6"/>
      <c r="CH27" s="6"/>
      <c r="CI27" s="6"/>
      <c r="CJ27" s="6"/>
      <c r="CK27" s="6"/>
      <c r="CL27" s="6"/>
      <c r="CM27" s="6"/>
      <c r="CN27" s="6"/>
    </row>
    <row r="28" spans="1:92" ht="17.25" customHeight="1" x14ac:dyDescent="0.2">
      <c r="A28" s="1548" t="s">
        <v>36</v>
      </c>
      <c r="B28" s="1549"/>
      <c r="C28" s="255">
        <f t="shared" ref="C28:C34" si="1">SUM(D28:E28)</f>
        <v>71</v>
      </c>
      <c r="D28" s="251">
        <v>1</v>
      </c>
      <c r="E28" s="252">
        <v>70</v>
      </c>
      <c r="F28" s="253">
        <v>6</v>
      </c>
      <c r="G28" s="254">
        <v>27</v>
      </c>
      <c r="H28" s="254">
        <v>24</v>
      </c>
      <c r="I28" s="254">
        <v>14</v>
      </c>
      <c r="J28" s="254">
        <v>0</v>
      </c>
      <c r="K28" s="254">
        <v>0</v>
      </c>
      <c r="L28" s="72" t="str">
        <f>CA28</f>
        <v/>
      </c>
      <c r="BV28" s="3"/>
      <c r="BW28" s="4"/>
      <c r="BX28" s="4"/>
      <c r="CA28" s="210" t="str">
        <f>IF(CG28=1," * La Suma de Personas por Origen de Derivación no puede ser Mayor a la suma de Personas por Edad. ","")</f>
        <v/>
      </c>
      <c r="CG28" s="211">
        <f>IF(SUM(F28:K28)&gt;C28,1,0)</f>
        <v>0</v>
      </c>
      <c r="CH28" s="6"/>
      <c r="CI28" s="6"/>
      <c r="CJ28" s="6"/>
      <c r="CK28" s="6"/>
      <c r="CL28" s="6"/>
      <c r="CM28" s="6"/>
      <c r="CN28" s="6"/>
    </row>
    <row r="29" spans="1:92" ht="17.25" customHeight="1" x14ac:dyDescent="0.2">
      <c r="A29" s="1643" t="s">
        <v>37</v>
      </c>
      <c r="B29" s="1644"/>
      <c r="C29" s="255">
        <f t="shared" si="1"/>
        <v>94</v>
      </c>
      <c r="D29" s="254">
        <v>1</v>
      </c>
      <c r="E29" s="252">
        <v>93</v>
      </c>
      <c r="F29" s="253">
        <v>8</v>
      </c>
      <c r="G29" s="254">
        <v>36</v>
      </c>
      <c r="H29" s="254">
        <v>35</v>
      </c>
      <c r="I29" s="254">
        <v>15</v>
      </c>
      <c r="J29" s="254">
        <v>0</v>
      </c>
      <c r="K29" s="254">
        <v>0</v>
      </c>
      <c r="L29" s="72" t="str">
        <f t="shared" ref="L29:L34" si="2">CA29</f>
        <v/>
      </c>
      <c r="BV29" s="3"/>
      <c r="BW29" s="4"/>
      <c r="BX29" s="4"/>
      <c r="CA29" s="210" t="str">
        <f t="shared" ref="CA29:CA34" si="3">IF(CG29=1," * La Suma de Personas por Origen de Derivación no puede ser Mayor a la suma de Personas por Edad. ","")</f>
        <v/>
      </c>
      <c r="CG29" s="211">
        <f t="shared" ref="CG29:CG34" si="4">IF(SUM(F29:K29)&gt;C29,1,0)</f>
        <v>0</v>
      </c>
      <c r="CH29" s="6"/>
      <c r="CI29" s="6"/>
      <c r="CJ29" s="6"/>
      <c r="CK29" s="6"/>
      <c r="CL29" s="6"/>
      <c r="CM29" s="6"/>
      <c r="CN29" s="6"/>
    </row>
    <row r="30" spans="1:92" ht="17.25" customHeight="1" x14ac:dyDescent="0.2">
      <c r="A30" s="1643" t="s">
        <v>38</v>
      </c>
      <c r="B30" s="1644"/>
      <c r="C30" s="255">
        <f t="shared" si="1"/>
        <v>880</v>
      </c>
      <c r="D30" s="254">
        <v>2</v>
      </c>
      <c r="E30" s="252">
        <v>878</v>
      </c>
      <c r="F30" s="253">
        <v>50</v>
      </c>
      <c r="G30" s="254">
        <v>294</v>
      </c>
      <c r="H30" s="254">
        <v>477</v>
      </c>
      <c r="I30" s="254">
        <v>59</v>
      </c>
      <c r="J30" s="254">
        <v>0</v>
      </c>
      <c r="K30" s="254">
        <v>0</v>
      </c>
      <c r="L30" s="72" t="str">
        <f t="shared" si="2"/>
        <v/>
      </c>
      <c r="BV30" s="3"/>
      <c r="BW30" s="4"/>
      <c r="BX30" s="4"/>
      <c r="CA30" s="210" t="str">
        <f t="shared" si="3"/>
        <v/>
      </c>
      <c r="CG30" s="211">
        <f t="shared" si="4"/>
        <v>0</v>
      </c>
      <c r="CH30" s="6"/>
      <c r="CI30" s="6"/>
      <c r="CJ30" s="6"/>
      <c r="CK30" s="6"/>
      <c r="CL30" s="6"/>
      <c r="CM30" s="6"/>
      <c r="CN30" s="6"/>
    </row>
    <row r="31" spans="1:92" ht="17.25" customHeight="1" x14ac:dyDescent="0.2">
      <c r="A31" s="1516" t="s">
        <v>39</v>
      </c>
      <c r="B31" s="1517"/>
      <c r="C31" s="75">
        <f t="shared" si="1"/>
        <v>64</v>
      </c>
      <c r="D31" s="76">
        <v>1</v>
      </c>
      <c r="E31" s="77">
        <v>63</v>
      </c>
      <c r="F31" s="78">
        <v>6</v>
      </c>
      <c r="G31" s="76">
        <v>25</v>
      </c>
      <c r="H31" s="76">
        <v>19</v>
      </c>
      <c r="I31" s="76">
        <v>14</v>
      </c>
      <c r="J31" s="76">
        <v>0</v>
      </c>
      <c r="K31" s="76">
        <v>0</v>
      </c>
      <c r="L31" s="72" t="str">
        <f t="shared" si="2"/>
        <v/>
      </c>
      <c r="BV31" s="3"/>
      <c r="BW31" s="4"/>
      <c r="BX31" s="4"/>
      <c r="CA31" s="210" t="str">
        <f t="shared" si="3"/>
        <v/>
      </c>
      <c r="CG31" s="211">
        <f t="shared" si="4"/>
        <v>0</v>
      </c>
      <c r="CH31" s="6"/>
      <c r="CI31" s="6"/>
      <c r="CJ31" s="6"/>
      <c r="CK31" s="6"/>
      <c r="CL31" s="6"/>
      <c r="CM31" s="6"/>
      <c r="CN31" s="6"/>
    </row>
    <row r="32" spans="1:92" ht="17.25" customHeight="1" x14ac:dyDescent="0.2">
      <c r="A32" s="1518" t="s">
        <v>52</v>
      </c>
      <c r="B32" s="79" t="s">
        <v>53</v>
      </c>
      <c r="C32" s="255">
        <f t="shared" si="1"/>
        <v>0</v>
      </c>
      <c r="D32" s="254">
        <v>0</v>
      </c>
      <c r="E32" s="252">
        <v>0</v>
      </c>
      <c r="F32" s="253">
        <v>0</v>
      </c>
      <c r="G32" s="254">
        <v>0</v>
      </c>
      <c r="H32" s="254">
        <v>0</v>
      </c>
      <c r="I32" s="254">
        <v>0</v>
      </c>
      <c r="J32" s="254">
        <v>0</v>
      </c>
      <c r="K32" s="254">
        <v>0</v>
      </c>
      <c r="L32" s="72" t="str">
        <f t="shared" si="2"/>
        <v/>
      </c>
      <c r="BV32" s="3"/>
      <c r="BW32" s="4"/>
      <c r="BX32" s="4"/>
      <c r="CA32" s="210" t="str">
        <f t="shared" si="3"/>
        <v/>
      </c>
      <c r="CG32" s="211">
        <f t="shared" si="4"/>
        <v>0</v>
      </c>
      <c r="CH32" s="6"/>
      <c r="CI32" s="6"/>
      <c r="CJ32" s="6"/>
      <c r="CK32" s="6"/>
      <c r="CL32" s="6"/>
      <c r="CM32" s="6"/>
      <c r="CN32" s="6"/>
    </row>
    <row r="33" spans="1:92" ht="17.25" customHeight="1" x14ac:dyDescent="0.2">
      <c r="A33" s="1645"/>
      <c r="B33" s="290" t="s">
        <v>54</v>
      </c>
      <c r="C33" s="232">
        <f t="shared" si="1"/>
        <v>0</v>
      </c>
      <c r="D33" s="233">
        <v>0</v>
      </c>
      <c r="E33" s="234">
        <v>0</v>
      </c>
      <c r="F33" s="208">
        <v>0</v>
      </c>
      <c r="G33" s="233">
        <v>0</v>
      </c>
      <c r="H33" s="233">
        <v>0</v>
      </c>
      <c r="I33" s="233">
        <v>0</v>
      </c>
      <c r="J33" s="233">
        <v>0</v>
      </c>
      <c r="K33" s="233">
        <v>0</v>
      </c>
      <c r="L33" s="72" t="str">
        <f t="shared" si="2"/>
        <v/>
      </c>
      <c r="BV33" s="3"/>
      <c r="BW33" s="4"/>
      <c r="BX33" s="4"/>
      <c r="CA33" s="210" t="str">
        <f t="shared" si="3"/>
        <v/>
      </c>
      <c r="CG33" s="211">
        <f t="shared" si="4"/>
        <v>0</v>
      </c>
      <c r="CH33" s="6"/>
      <c r="CI33" s="6"/>
      <c r="CJ33" s="6"/>
      <c r="CK33" s="6"/>
      <c r="CL33" s="6"/>
      <c r="CM33" s="6"/>
      <c r="CN33" s="6"/>
    </row>
    <row r="34" spans="1:92" ht="17.25" customHeight="1" x14ac:dyDescent="0.2">
      <c r="A34" s="1640" t="s">
        <v>55</v>
      </c>
      <c r="B34" s="1505"/>
      <c r="C34" s="232">
        <f t="shared" si="1"/>
        <v>5</v>
      </c>
      <c r="D34" s="233">
        <v>0</v>
      </c>
      <c r="E34" s="234">
        <v>5</v>
      </c>
      <c r="F34" s="208">
        <v>0</v>
      </c>
      <c r="G34" s="233">
        <v>2</v>
      </c>
      <c r="H34" s="233">
        <v>3</v>
      </c>
      <c r="I34" s="233">
        <v>0</v>
      </c>
      <c r="J34" s="233">
        <v>0</v>
      </c>
      <c r="K34" s="233">
        <v>0</v>
      </c>
      <c r="L34" s="72" t="str">
        <f t="shared" si="2"/>
        <v/>
      </c>
      <c r="BV34" s="3"/>
      <c r="BW34" s="4"/>
      <c r="BX34" s="4"/>
      <c r="CA34" s="210" t="str">
        <f t="shared" si="3"/>
        <v/>
      </c>
      <c r="CG34" s="211">
        <f t="shared" si="4"/>
        <v>0</v>
      </c>
      <c r="CH34" s="6"/>
      <c r="CI34" s="6"/>
      <c r="CJ34" s="6"/>
      <c r="CK34" s="6"/>
      <c r="CL34" s="6"/>
      <c r="CM34" s="6"/>
      <c r="CN34" s="6"/>
    </row>
    <row r="35" spans="1:92" ht="23.25" customHeight="1" x14ac:dyDescent="0.2">
      <c r="A35" s="344" t="s">
        <v>56</v>
      </c>
      <c r="B35" s="262"/>
      <c r="C35" s="83"/>
      <c r="D35" s="345"/>
      <c r="E35" s="345"/>
      <c r="F35" s="345"/>
      <c r="G35" s="345"/>
      <c r="H35" s="345"/>
      <c r="I35" s="345"/>
      <c r="J35" s="345"/>
      <c r="K35" s="345"/>
      <c r="L35" s="345"/>
      <c r="M35" s="276"/>
      <c r="CG35" s="6"/>
      <c r="CH35" s="6"/>
      <c r="CI35" s="6"/>
      <c r="CJ35" s="6"/>
      <c r="CK35" s="6"/>
      <c r="CL35" s="6"/>
      <c r="CM35" s="6"/>
      <c r="CN35" s="6"/>
    </row>
    <row r="36" spans="1:92" ht="28.5" customHeight="1" x14ac:dyDescent="0.2">
      <c r="A36" s="235" t="s">
        <v>57</v>
      </c>
      <c r="B36" s="235" t="s">
        <v>58</v>
      </c>
      <c r="C36" s="329"/>
      <c r="D36" s="262"/>
      <c r="E36" s="262"/>
      <c r="F36" s="262"/>
      <c r="G36" s="276"/>
      <c r="BR36" s="3"/>
      <c r="BS36" s="4"/>
      <c r="BT36" s="4"/>
      <c r="CG36" s="6"/>
      <c r="CH36" s="6"/>
      <c r="CI36" s="6"/>
      <c r="CJ36" s="6"/>
      <c r="CK36" s="6"/>
      <c r="CL36" s="6"/>
      <c r="CM36" s="6"/>
      <c r="CN36" s="6"/>
    </row>
    <row r="37" spans="1:92" ht="16.5" customHeight="1" x14ac:dyDescent="0.2">
      <c r="A37" s="346" t="s">
        <v>59</v>
      </c>
      <c r="B37" s="347">
        <v>307</v>
      </c>
      <c r="C37" s="329"/>
      <c r="D37" s="262"/>
      <c r="E37" s="262"/>
      <c r="F37" s="262"/>
      <c r="G37" s="276"/>
      <c r="BR37" s="3"/>
      <c r="BS37" s="4"/>
      <c r="BT37" s="4"/>
      <c r="CG37" s="6"/>
      <c r="CH37" s="6"/>
      <c r="CI37" s="6"/>
      <c r="CJ37" s="6"/>
      <c r="CK37" s="6"/>
      <c r="CL37" s="6"/>
      <c r="CM37" s="6"/>
      <c r="CN37" s="6"/>
    </row>
    <row r="38" spans="1:92" ht="16.5" customHeight="1" x14ac:dyDescent="0.2">
      <c r="A38" s="346" t="s">
        <v>60</v>
      </c>
      <c r="B38" s="347">
        <v>533</v>
      </c>
      <c r="C38" s="329"/>
      <c r="D38" s="262"/>
      <c r="E38" s="262"/>
      <c r="F38" s="262"/>
      <c r="G38" s="276"/>
      <c r="BR38" s="3"/>
      <c r="BS38" s="4"/>
      <c r="BT38" s="4"/>
      <c r="CG38" s="6"/>
      <c r="CH38" s="6"/>
      <c r="CI38" s="6"/>
      <c r="CJ38" s="6"/>
      <c r="CK38" s="6"/>
      <c r="CL38" s="6"/>
      <c r="CM38" s="6"/>
      <c r="CN38" s="6"/>
    </row>
    <row r="39" spans="1:92" ht="16.5" customHeight="1" x14ac:dyDescent="0.2">
      <c r="A39" s="346" t="s">
        <v>61</v>
      </c>
      <c r="B39" s="347">
        <v>867</v>
      </c>
      <c r="C39" s="329"/>
      <c r="D39" s="262"/>
      <c r="E39" s="262"/>
      <c r="F39" s="262"/>
      <c r="G39" s="276"/>
      <c r="BR39" s="3"/>
      <c r="BS39" s="4"/>
      <c r="BT39" s="4"/>
      <c r="CG39" s="6"/>
      <c r="CH39" s="6"/>
      <c r="CI39" s="6"/>
      <c r="CJ39" s="6"/>
      <c r="CK39" s="6"/>
      <c r="CL39" s="6"/>
      <c r="CM39" s="6"/>
      <c r="CN39" s="6"/>
    </row>
    <row r="40" spans="1:92" ht="16.5" customHeight="1" x14ac:dyDescent="0.2">
      <c r="A40" s="346" t="s">
        <v>62</v>
      </c>
      <c r="B40" s="347">
        <v>0</v>
      </c>
      <c r="C40" s="329"/>
      <c r="D40" s="262"/>
      <c r="E40" s="262"/>
      <c r="F40" s="262"/>
      <c r="G40" s="276"/>
      <c r="BR40" s="3"/>
      <c r="BS40" s="4"/>
      <c r="BT40" s="4"/>
      <c r="CG40" s="6"/>
      <c r="CH40" s="6"/>
      <c r="CI40" s="6"/>
      <c r="CJ40" s="6"/>
      <c r="CK40" s="6"/>
      <c r="CL40" s="6"/>
      <c r="CM40" s="6"/>
      <c r="CN40" s="6"/>
    </row>
    <row r="41" spans="1:92" ht="16.5" customHeight="1" x14ac:dyDescent="0.2">
      <c r="A41" s="346" t="s">
        <v>63</v>
      </c>
      <c r="B41" s="347">
        <v>318</v>
      </c>
      <c r="C41" s="329"/>
      <c r="D41" s="262"/>
      <c r="E41" s="262"/>
      <c r="F41" s="262"/>
      <c r="G41" s="276"/>
      <c r="BR41" s="3"/>
      <c r="BS41" s="4"/>
      <c r="BT41" s="4"/>
      <c r="CG41" s="6"/>
      <c r="CH41" s="6"/>
      <c r="CI41" s="6"/>
      <c r="CJ41" s="6"/>
      <c r="CK41" s="6"/>
      <c r="CL41" s="6"/>
      <c r="CM41" s="6"/>
      <c r="CN41" s="6"/>
    </row>
    <row r="42" spans="1:92" ht="16.5" customHeight="1" x14ac:dyDescent="0.2">
      <c r="A42" s="346" t="s">
        <v>64</v>
      </c>
      <c r="B42" s="347">
        <v>41</v>
      </c>
      <c r="C42" s="329"/>
      <c r="D42" s="262"/>
      <c r="E42" s="262"/>
      <c r="F42" s="262"/>
      <c r="G42" s="276"/>
      <c r="BR42" s="3"/>
      <c r="BS42" s="4"/>
      <c r="BT42" s="4"/>
      <c r="CG42" s="6"/>
      <c r="CH42" s="6"/>
      <c r="CI42" s="6"/>
      <c r="CJ42" s="6"/>
      <c r="CK42" s="6"/>
      <c r="CL42" s="6"/>
      <c r="CM42" s="6"/>
      <c r="CN42" s="6"/>
    </row>
    <row r="43" spans="1:92" ht="16.5" customHeight="1" x14ac:dyDescent="0.2">
      <c r="A43" s="346" t="s">
        <v>65</v>
      </c>
      <c r="B43" s="347">
        <v>45</v>
      </c>
      <c r="C43" s="329"/>
      <c r="D43" s="262"/>
      <c r="E43" s="262"/>
      <c r="F43" s="262"/>
      <c r="G43" s="276"/>
      <c r="BR43" s="3"/>
      <c r="BS43" s="4"/>
      <c r="BT43" s="4"/>
      <c r="CG43" s="6"/>
      <c r="CH43" s="6"/>
      <c r="CI43" s="6"/>
      <c r="CJ43" s="6"/>
      <c r="CK43" s="6"/>
      <c r="CL43" s="6"/>
      <c r="CM43" s="6"/>
      <c r="CN43" s="6"/>
    </row>
    <row r="44" spans="1:92" ht="16.5" customHeight="1" x14ac:dyDescent="0.2">
      <c r="A44" s="86" t="s">
        <v>66</v>
      </c>
      <c r="B44" s="87">
        <v>13</v>
      </c>
      <c r="C44" s="329"/>
      <c r="D44" s="262"/>
      <c r="E44" s="262"/>
      <c r="F44" s="262"/>
      <c r="G44" s="276"/>
      <c r="BR44" s="3"/>
      <c r="BS44" s="4"/>
      <c r="BT44" s="4"/>
      <c r="CG44" s="6"/>
      <c r="CH44" s="6"/>
      <c r="CI44" s="6"/>
      <c r="CJ44" s="6"/>
      <c r="CK44" s="6"/>
      <c r="CL44" s="6"/>
      <c r="CM44" s="6"/>
      <c r="CN44" s="6"/>
    </row>
    <row r="45" spans="1:92" ht="16.5" customHeight="1" x14ac:dyDescent="0.2">
      <c r="A45" s="75" t="s">
        <v>67</v>
      </c>
      <c r="B45" s="76">
        <v>24</v>
      </c>
      <c r="C45" s="329"/>
      <c r="D45" s="262"/>
      <c r="E45" s="262"/>
      <c r="F45" s="262"/>
      <c r="G45" s="276"/>
      <c r="BR45" s="3"/>
      <c r="BS45" s="4"/>
      <c r="BT45" s="4"/>
      <c r="CG45" s="6"/>
      <c r="CH45" s="6"/>
      <c r="CI45" s="6"/>
      <c r="CJ45" s="6"/>
      <c r="CK45" s="6"/>
      <c r="CL45" s="6"/>
      <c r="CM45" s="6"/>
      <c r="CN45" s="6"/>
    </row>
    <row r="46" spans="1:92" ht="29.25" customHeight="1" x14ac:dyDescent="0.2">
      <c r="A46" s="348" t="s">
        <v>68</v>
      </c>
      <c r="B46" s="46"/>
      <c r="D46" s="345"/>
      <c r="E46" s="345"/>
      <c r="F46" s="262"/>
      <c r="G46" s="262"/>
      <c r="H46" s="262"/>
      <c r="I46" s="262"/>
      <c r="J46" s="262"/>
      <c r="K46" s="262"/>
      <c r="L46" s="262"/>
      <c r="BU46" s="3"/>
      <c r="BV46" s="4"/>
      <c r="BW46" s="4"/>
      <c r="CG46" s="6"/>
      <c r="CH46" s="6"/>
      <c r="CI46" s="6"/>
      <c r="CJ46" s="6"/>
      <c r="CK46" s="6"/>
      <c r="CL46" s="6"/>
      <c r="CM46" s="6"/>
      <c r="CN46" s="6"/>
    </row>
    <row r="47" spans="1:92" ht="23.25" customHeight="1" x14ac:dyDescent="0.2">
      <c r="A47" s="235" t="s">
        <v>28</v>
      </c>
      <c r="B47" s="235" t="s">
        <v>29</v>
      </c>
      <c r="C47" s="235" t="s">
        <v>69</v>
      </c>
      <c r="D47" s="235" t="s">
        <v>70</v>
      </c>
      <c r="E47" s="262"/>
      <c r="F47" s="262"/>
      <c r="G47" s="262"/>
      <c r="H47" s="262"/>
      <c r="I47" s="262"/>
      <c r="J47" s="262"/>
      <c r="K47" s="262"/>
      <c r="L47" s="262"/>
      <c r="BU47" s="3"/>
      <c r="BV47" s="4"/>
      <c r="BW47" s="4"/>
      <c r="CG47" s="6"/>
      <c r="CH47" s="6"/>
      <c r="CI47" s="6"/>
      <c r="CJ47" s="6"/>
      <c r="CK47" s="6"/>
      <c r="CL47" s="6"/>
      <c r="CM47" s="6"/>
      <c r="CN47" s="6"/>
    </row>
    <row r="48" spans="1:92" ht="21.75" customHeight="1" x14ac:dyDescent="0.2">
      <c r="A48" s="255" t="s">
        <v>71</v>
      </c>
      <c r="B48" s="349">
        <f>SUM(C48:D48)</f>
        <v>992</v>
      </c>
      <c r="C48" s="350">
        <v>744</v>
      </c>
      <c r="D48" s="350">
        <v>248</v>
      </c>
      <c r="E48" s="262"/>
      <c r="F48" s="262"/>
      <c r="G48" s="262"/>
      <c r="H48" s="262"/>
      <c r="I48" s="262"/>
      <c r="J48" s="262"/>
      <c r="K48" s="262"/>
      <c r="L48" s="262"/>
      <c r="BU48" s="3"/>
      <c r="BV48" s="4"/>
      <c r="BW48" s="4"/>
      <c r="CG48" s="6"/>
      <c r="CH48" s="6"/>
      <c r="CI48" s="6"/>
      <c r="CJ48" s="6"/>
      <c r="CK48" s="6"/>
      <c r="CL48" s="6"/>
      <c r="CM48" s="6"/>
      <c r="CN48" s="6"/>
    </row>
    <row r="49" spans="1:104" ht="21.75" customHeight="1" x14ac:dyDescent="0.2">
      <c r="A49" s="255" t="s">
        <v>72</v>
      </c>
      <c r="B49" s="349">
        <f>SUM(C49:D49)</f>
        <v>880</v>
      </c>
      <c r="C49" s="350">
        <v>660</v>
      </c>
      <c r="D49" s="350">
        <v>220</v>
      </c>
      <c r="E49" s="262"/>
      <c r="F49" s="262"/>
      <c r="G49" s="262"/>
      <c r="H49" s="262"/>
      <c r="I49" s="262"/>
      <c r="J49" s="262"/>
      <c r="K49" s="262"/>
      <c r="L49" s="262"/>
      <c r="BU49" s="3"/>
      <c r="BV49" s="4"/>
      <c r="BW49" s="4"/>
      <c r="CG49" s="6"/>
      <c r="CH49" s="6"/>
      <c r="CI49" s="6"/>
      <c r="CJ49" s="6"/>
      <c r="CK49" s="6"/>
      <c r="CL49" s="6"/>
      <c r="CM49" s="6"/>
      <c r="CN49" s="6"/>
    </row>
    <row r="50" spans="1:104" ht="21.75" customHeight="1" x14ac:dyDescent="0.2">
      <c r="A50" s="75" t="s">
        <v>73</v>
      </c>
      <c r="B50" s="91">
        <f>SUM(C50:D50)</f>
        <v>112</v>
      </c>
      <c r="C50" s="92">
        <v>84</v>
      </c>
      <c r="D50" s="92">
        <v>28</v>
      </c>
      <c r="E50" s="262"/>
      <c r="F50" s="262"/>
      <c r="G50" s="262"/>
      <c r="H50" s="262"/>
      <c r="I50" s="262"/>
      <c r="J50" s="262"/>
      <c r="K50" s="262"/>
      <c r="L50" s="262"/>
      <c r="BU50" s="3"/>
      <c r="BV50" s="4"/>
      <c r="BW50" s="4"/>
      <c r="CG50" s="6"/>
      <c r="CH50" s="6"/>
      <c r="CI50" s="6"/>
      <c r="CJ50" s="6"/>
      <c r="CK50" s="6"/>
      <c r="CL50" s="6"/>
      <c r="CM50" s="6"/>
      <c r="CN50" s="6"/>
    </row>
    <row r="51" spans="1:104" ht="29.25" customHeight="1" x14ac:dyDescent="0.2">
      <c r="A51" s="274" t="s">
        <v>74</v>
      </c>
      <c r="B51" s="212"/>
      <c r="C51" s="213"/>
      <c r="D51" s="213"/>
      <c r="E51" s="261"/>
      <c r="F51" s="261"/>
      <c r="G51" s="261"/>
      <c r="H51" s="261"/>
      <c r="I51" s="261"/>
      <c r="J51" s="262"/>
      <c r="K51" s="262"/>
      <c r="L51" s="262"/>
      <c r="BU51" s="3"/>
      <c r="BV51" s="4"/>
      <c r="BW51" s="4"/>
      <c r="CG51" s="6"/>
      <c r="CH51" s="6"/>
      <c r="CI51" s="6"/>
      <c r="CJ51" s="6"/>
      <c r="CK51" s="6"/>
      <c r="CL51" s="6"/>
      <c r="CM51" s="6"/>
      <c r="CN51" s="6"/>
    </row>
    <row r="52" spans="1:104" ht="21.75" customHeight="1" x14ac:dyDescent="0.2">
      <c r="A52" s="237" t="s">
        <v>75</v>
      </c>
      <c r="B52" s="237" t="s">
        <v>29</v>
      </c>
      <c r="C52" s="256" t="s">
        <v>76</v>
      </c>
      <c r="D52" s="351" t="s">
        <v>77</v>
      </c>
      <c r="E52" s="261"/>
      <c r="F52" s="261"/>
      <c r="G52" s="261"/>
      <c r="H52" s="261"/>
      <c r="I52" s="262"/>
      <c r="J52" s="262"/>
      <c r="K52" s="262"/>
      <c r="BT52" s="3"/>
      <c r="BU52" s="4"/>
      <c r="BV52" s="4"/>
      <c r="BW52" s="3"/>
      <c r="BX52" s="4"/>
      <c r="BZ52" s="5"/>
      <c r="CF52" s="6"/>
      <c r="CG52" s="6"/>
      <c r="CH52" s="6"/>
      <c r="CI52" s="6"/>
      <c r="CJ52" s="6"/>
      <c r="CK52" s="6"/>
      <c r="CL52" s="6"/>
      <c r="CM52" s="6"/>
      <c r="CZ52" s="2"/>
    </row>
    <row r="53" spans="1:104" ht="21.75" customHeight="1" x14ac:dyDescent="0.2">
      <c r="A53" s="257" t="s">
        <v>78</v>
      </c>
      <c r="B53" s="258">
        <f>SUM(C53:D53)</f>
        <v>0</v>
      </c>
      <c r="C53" s="352"/>
      <c r="D53" s="353"/>
      <c r="E53" s="261"/>
      <c r="F53" s="261"/>
      <c r="G53" s="261"/>
      <c r="H53" s="261"/>
      <c r="I53" s="262"/>
      <c r="J53" s="262"/>
      <c r="K53" s="262"/>
      <c r="BT53" s="3"/>
      <c r="BU53" s="4"/>
      <c r="BV53" s="4"/>
      <c r="BW53" s="3"/>
      <c r="BX53" s="4"/>
      <c r="BZ53" s="5"/>
      <c r="CF53" s="6"/>
      <c r="CG53" s="6"/>
      <c r="CH53" s="6"/>
      <c r="CI53" s="6"/>
      <c r="CJ53" s="6"/>
      <c r="CK53" s="6"/>
      <c r="CL53" s="6"/>
      <c r="CM53" s="6"/>
      <c r="CZ53" s="2"/>
    </row>
    <row r="54" spans="1:104" ht="21.75" customHeight="1" x14ac:dyDescent="0.2">
      <c r="A54" s="354" t="s">
        <v>79</v>
      </c>
      <c r="B54" s="355">
        <f t="shared" ref="B54:B55" si="5">SUM(C54:D54)</f>
        <v>0</v>
      </c>
      <c r="C54" s="356"/>
      <c r="D54" s="357"/>
      <c r="E54" s="261"/>
      <c r="F54" s="261"/>
      <c r="G54" s="261"/>
      <c r="H54" s="261"/>
      <c r="I54" s="262"/>
      <c r="J54" s="262"/>
      <c r="K54" s="262"/>
      <c r="BT54" s="3"/>
      <c r="BU54" s="4"/>
      <c r="BV54" s="4"/>
      <c r="BW54" s="3"/>
      <c r="BX54" s="4"/>
      <c r="BZ54" s="5"/>
      <c r="CF54" s="6"/>
      <c r="CG54" s="6"/>
      <c r="CH54" s="6"/>
      <c r="CI54" s="6"/>
      <c r="CJ54" s="6"/>
      <c r="CK54" s="6"/>
      <c r="CL54" s="6"/>
      <c r="CM54" s="6"/>
      <c r="CZ54" s="2"/>
    </row>
    <row r="55" spans="1:104" ht="21.75" customHeight="1" x14ac:dyDescent="0.2">
      <c r="A55" s="239" t="s">
        <v>80</v>
      </c>
      <c r="B55" s="240">
        <f t="shared" si="5"/>
        <v>6</v>
      </c>
      <c r="C55" s="358"/>
      <c r="D55" s="359">
        <v>6</v>
      </c>
      <c r="E55" s="360"/>
      <c r="F55" s="360"/>
      <c r="G55" s="360"/>
      <c r="H55" s="360"/>
      <c r="I55" s="361"/>
      <c r="J55" s="361"/>
      <c r="K55" s="361"/>
      <c r="BT55" s="3"/>
      <c r="BU55" s="4"/>
      <c r="BV55" s="4"/>
      <c r="BW55" s="3"/>
      <c r="BX55" s="4"/>
      <c r="BZ55" s="5"/>
      <c r="CF55" s="6"/>
      <c r="CG55" s="6"/>
      <c r="CH55" s="6"/>
      <c r="CI55" s="6"/>
      <c r="CJ55" s="6"/>
      <c r="CK55" s="6"/>
      <c r="CL55" s="6"/>
      <c r="CM55" s="6"/>
      <c r="CZ55" s="2"/>
    </row>
    <row r="56" spans="1:104" ht="21.75" customHeight="1" x14ac:dyDescent="0.25">
      <c r="A56" s="274" t="s">
        <v>81</v>
      </c>
      <c r="B56" s="107"/>
      <c r="C56" s="107"/>
      <c r="D56" s="107"/>
      <c r="E56" s="107"/>
      <c r="F56" s="360"/>
      <c r="G56" s="360"/>
      <c r="H56" s="360"/>
      <c r="I56" s="360"/>
      <c r="J56" s="361"/>
      <c r="K56" s="361"/>
      <c r="L56" s="361"/>
      <c r="BU56" s="3"/>
      <c r="BV56" s="4"/>
      <c r="BW56" s="4"/>
      <c r="CG56" s="6"/>
      <c r="CH56" s="6"/>
      <c r="CI56" s="6"/>
      <c r="CJ56" s="6"/>
      <c r="CK56" s="6"/>
      <c r="CL56" s="6"/>
      <c r="CM56" s="6"/>
      <c r="CN56" s="6"/>
    </row>
    <row r="57" spans="1:104" ht="31.5" customHeight="1" x14ac:dyDescent="0.2">
      <c r="A57" s="362" t="s">
        <v>82</v>
      </c>
      <c r="B57" s="109" t="s">
        <v>83</v>
      </c>
      <c r="C57" s="220" t="s">
        <v>84</v>
      </c>
      <c r="D57" s="221" t="s">
        <v>85</v>
      </c>
      <c r="E57" s="109" t="s">
        <v>86</v>
      </c>
      <c r="F57" s="360"/>
      <c r="G57" s="360"/>
      <c r="H57" s="360"/>
      <c r="I57" s="360"/>
      <c r="J57" s="361"/>
      <c r="K57" s="361"/>
      <c r="L57" s="361"/>
      <c r="BU57" s="3"/>
      <c r="BV57" s="4"/>
      <c r="BW57" s="4"/>
      <c r="CG57" s="6"/>
      <c r="CH57" s="6"/>
      <c r="CI57" s="6"/>
      <c r="CJ57" s="6"/>
      <c r="CK57" s="6"/>
      <c r="CL57" s="6"/>
      <c r="CM57" s="6"/>
      <c r="CN57" s="6"/>
    </row>
    <row r="58" spans="1:104" ht="21.75" customHeight="1" x14ac:dyDescent="0.2">
      <c r="A58" s="363" t="s">
        <v>87</v>
      </c>
      <c r="B58" s="259"/>
      <c r="C58" s="352"/>
      <c r="D58" s="364"/>
      <c r="E58" s="260"/>
      <c r="F58" s="360"/>
      <c r="G58" s="360"/>
      <c r="H58" s="360"/>
      <c r="I58" s="360"/>
      <c r="J58" s="361"/>
      <c r="K58" s="361"/>
      <c r="L58" s="361"/>
      <c r="BU58" s="3"/>
      <c r="BV58" s="4"/>
      <c r="BW58" s="4"/>
      <c r="CG58" s="6"/>
      <c r="CH58" s="6"/>
      <c r="CI58" s="6"/>
      <c r="CJ58" s="6"/>
      <c r="CK58" s="6"/>
      <c r="CL58" s="6"/>
      <c r="CM58" s="6"/>
      <c r="CN58" s="6"/>
    </row>
    <row r="59" spans="1:104" ht="21.75" customHeight="1" x14ac:dyDescent="0.2">
      <c r="A59" s="365" t="s">
        <v>88</v>
      </c>
      <c r="B59" s="366"/>
      <c r="C59" s="367"/>
      <c r="D59" s="368"/>
      <c r="E59" s="369"/>
      <c r="F59" s="370"/>
      <c r="G59" s="370"/>
      <c r="H59" s="370"/>
      <c r="I59" s="370"/>
      <c r="J59" s="371"/>
      <c r="K59" s="371"/>
      <c r="L59" s="371"/>
      <c r="BU59" s="3"/>
      <c r="BV59" s="4"/>
      <c r="BW59" s="4"/>
      <c r="CG59" s="6"/>
      <c r="CH59" s="6"/>
      <c r="CI59" s="6"/>
      <c r="CJ59" s="6"/>
      <c r="CK59" s="6"/>
      <c r="CL59" s="6"/>
      <c r="CM59" s="6"/>
      <c r="CN59" s="6"/>
    </row>
    <row r="60" spans="1:104" ht="21.75" customHeight="1" x14ac:dyDescent="0.2">
      <c r="A60" s="372" t="s">
        <v>89</v>
      </c>
      <c r="B60" s="366"/>
      <c r="C60" s="367"/>
      <c r="D60" s="368"/>
      <c r="E60" s="369"/>
      <c r="F60" s="370"/>
      <c r="G60" s="370"/>
      <c r="H60" s="370"/>
      <c r="I60" s="370"/>
      <c r="J60" s="371"/>
      <c r="K60" s="371"/>
      <c r="L60" s="371"/>
      <c r="BU60" s="3"/>
      <c r="BV60" s="4"/>
      <c r="BW60" s="4"/>
      <c r="CG60" s="6"/>
      <c r="CH60" s="6"/>
      <c r="CI60" s="6"/>
      <c r="CJ60" s="6"/>
      <c r="CK60" s="6"/>
      <c r="CL60" s="6"/>
      <c r="CM60" s="6"/>
      <c r="CN60" s="6"/>
    </row>
    <row r="61" spans="1:104" ht="21.75" customHeight="1" x14ac:dyDescent="0.2">
      <c r="A61" s="372" t="s">
        <v>90</v>
      </c>
      <c r="B61" s="366"/>
      <c r="C61" s="373"/>
      <c r="D61" s="374"/>
      <c r="E61" s="369"/>
      <c r="F61" s="375"/>
      <c r="G61" s="375"/>
      <c r="H61" s="375"/>
      <c r="I61" s="375"/>
      <c r="J61" s="376"/>
      <c r="K61" s="376"/>
      <c r="L61" s="376"/>
      <c r="BU61" s="3"/>
      <c r="BV61" s="4"/>
      <c r="BW61" s="4"/>
      <c r="CG61" s="6"/>
      <c r="CH61" s="6"/>
      <c r="CI61" s="6"/>
      <c r="CJ61" s="6"/>
      <c r="CK61" s="6"/>
      <c r="CL61" s="6"/>
      <c r="CM61" s="6"/>
      <c r="CN61" s="6"/>
    </row>
    <row r="62" spans="1:104" ht="21.75" customHeight="1" x14ac:dyDescent="0.2">
      <c r="A62" s="377" t="s">
        <v>91</v>
      </c>
      <c r="B62" s="366"/>
      <c r="C62" s="378"/>
      <c r="D62" s="379"/>
      <c r="E62" s="369"/>
      <c r="F62" s="380"/>
      <c r="G62" s="380"/>
      <c r="H62" s="380"/>
      <c r="I62" s="380"/>
      <c r="J62" s="381"/>
      <c r="K62" s="381"/>
      <c r="L62" s="381"/>
      <c r="BU62" s="3"/>
      <c r="BV62" s="4"/>
      <c r="BW62" s="4"/>
      <c r="CG62" s="6"/>
      <c r="CH62" s="6"/>
      <c r="CI62" s="6"/>
      <c r="CJ62" s="6"/>
      <c r="CK62" s="6"/>
      <c r="CL62" s="6"/>
      <c r="CM62" s="6"/>
      <c r="CN62" s="6"/>
    </row>
    <row r="63" spans="1:104" ht="21.75" customHeight="1" x14ac:dyDescent="0.2">
      <c r="A63" s="124" t="s">
        <v>92</v>
      </c>
      <c r="B63" s="125">
        <v>3</v>
      </c>
      <c r="C63" s="126">
        <v>3</v>
      </c>
      <c r="D63" s="382"/>
      <c r="E63" s="127"/>
      <c r="F63" s="380"/>
      <c r="G63" s="380"/>
      <c r="H63" s="380"/>
      <c r="I63" s="380"/>
      <c r="J63" s="381"/>
      <c r="K63" s="381"/>
      <c r="L63" s="381"/>
      <c r="BU63" s="3"/>
      <c r="BV63" s="4"/>
      <c r="BW63" s="4"/>
      <c r="CG63" s="6"/>
      <c r="CH63" s="6"/>
      <c r="CI63" s="6"/>
      <c r="CJ63" s="6"/>
      <c r="CK63" s="6"/>
      <c r="CL63" s="6"/>
      <c r="CM63" s="6"/>
      <c r="CN63" s="6"/>
    </row>
    <row r="64" spans="1:104" ht="21.75" customHeight="1" x14ac:dyDescent="0.2">
      <c r="A64" s="383" t="s">
        <v>29</v>
      </c>
      <c r="B64" s="384">
        <f>SUM(B58:B63)</f>
        <v>3</v>
      </c>
      <c r="C64" s="384">
        <f>SUM(C58:C63)</f>
        <v>3</v>
      </c>
      <c r="D64" s="224">
        <f>SUM(D58:D63)</f>
        <v>0</v>
      </c>
      <c r="E64" s="385">
        <f>SUM(E58:E63)</f>
        <v>0</v>
      </c>
      <c r="F64" s="386"/>
      <c r="G64" s="380"/>
      <c r="H64" s="380"/>
      <c r="I64" s="380"/>
      <c r="J64" s="381"/>
      <c r="K64" s="381"/>
      <c r="L64" s="381"/>
      <c r="BU64" s="3"/>
      <c r="BV64" s="4"/>
      <c r="BW64" s="4"/>
      <c r="CG64" s="6"/>
      <c r="CH64" s="6"/>
      <c r="CI64" s="6"/>
      <c r="CJ64" s="6"/>
      <c r="CK64" s="6"/>
      <c r="CL64" s="6"/>
      <c r="CM64" s="6"/>
      <c r="CN64" s="6"/>
    </row>
    <row r="65" spans="1:92" ht="32.1" customHeight="1" x14ac:dyDescent="0.2">
      <c r="A65" s="1636" t="s">
        <v>93</v>
      </c>
      <c r="B65" s="1495"/>
      <c r="C65" s="1495"/>
      <c r="D65" s="1495"/>
      <c r="E65" s="1637"/>
      <c r="F65" s="387"/>
      <c r="G65" s="387"/>
      <c r="H65" s="387"/>
      <c r="I65" s="387"/>
      <c r="J65" s="388"/>
      <c r="K65" s="381"/>
      <c r="L65" s="381"/>
    </row>
    <row r="66" spans="1:92" ht="31.5" customHeight="1" x14ac:dyDescent="0.2">
      <c r="A66" s="235" t="s">
        <v>94</v>
      </c>
      <c r="B66" s="235" t="s">
        <v>95</v>
      </c>
      <c r="C66" s="235" t="s">
        <v>29</v>
      </c>
      <c r="D66" s="264" t="s">
        <v>96</v>
      </c>
      <c r="E66" s="265" t="s">
        <v>97</v>
      </c>
      <c r="F66" s="266" t="s">
        <v>98</v>
      </c>
      <c r="G66" s="266" t="s">
        <v>99</v>
      </c>
      <c r="H66" s="266" t="s">
        <v>100</v>
      </c>
      <c r="I66" s="389" t="s">
        <v>101</v>
      </c>
      <c r="J66" s="390"/>
      <c r="K66" s="391"/>
      <c r="L66" s="392"/>
      <c r="M66" s="11"/>
      <c r="N66" s="11"/>
      <c r="O66" s="11"/>
      <c r="P66" s="11"/>
      <c r="Q66" s="11"/>
      <c r="R66" s="11"/>
      <c r="S66" s="11"/>
      <c r="T66" s="11"/>
      <c r="U66" s="11"/>
      <c r="V66" s="11"/>
    </row>
    <row r="67" spans="1:92" ht="20.25" customHeight="1" x14ac:dyDescent="0.2">
      <c r="A67" s="1594" t="s">
        <v>102</v>
      </c>
      <c r="B67" s="1595"/>
      <c r="C67" s="393">
        <f>SUM(D67:I67)</f>
        <v>150</v>
      </c>
      <c r="D67" s="267">
        <v>26</v>
      </c>
      <c r="E67" s="268">
        <v>13</v>
      </c>
      <c r="F67" s="268">
        <v>23</v>
      </c>
      <c r="G67" s="268">
        <v>33</v>
      </c>
      <c r="H67" s="268">
        <v>23</v>
      </c>
      <c r="I67" s="394">
        <v>32</v>
      </c>
      <c r="J67" s="72" t="str">
        <f>CA67&amp;CB67&amp;CC67&amp;CD67&amp;CE67&amp;CF67</f>
        <v/>
      </c>
      <c r="K67" s="143"/>
      <c r="L67" s="143"/>
      <c r="M67" s="143"/>
      <c r="N67" s="143"/>
      <c r="O67" s="143"/>
      <c r="P67" s="143"/>
      <c r="Q67" s="143"/>
      <c r="R67" s="143"/>
      <c r="S67" s="143"/>
      <c r="T67" s="143"/>
      <c r="U67" s="143"/>
      <c r="V67" s="11"/>
      <c r="CA67" s="210" t="str">
        <f>IF(D68+D69&gt;D67,"* La suma del Total egresados con apoyo psicosocial Hasta 28 días deben ser menor o igual al Total de Egresos de Hasta 28 días. ","")</f>
        <v/>
      </c>
      <c r="CB67" s="210" t="str">
        <f>IF(E68+E69&gt;E67,"* La suma del Total egresados con apoyo psicosocial de 29 dias hasta menor de 1 año deben ser menor al Total de Egresos de de 29 dias hasta menor de 1 año. ","")</f>
        <v/>
      </c>
      <c r="CC67" s="210" t="str">
        <f>IF(F68+F69&gt;F67,"* La suma del Total egresados con apoyo psicosocial de 1 a 4 años deben ser menor al Total de Egresos de 1 a 4 años. ","")</f>
        <v/>
      </c>
      <c r="CD67" s="210" t="str">
        <f>IF(G68+G69&gt;G67,"* La suma del Total egresados con apoyo psicosocial de 9 años deben ser menor o igual al Total de Egresos de de 5 a 9 años. ","")</f>
        <v/>
      </c>
      <c r="CE67" s="210" t="str">
        <f>IF(H68+H69&gt;H67,"* La suma del Total egresados con apoyo psicosocial de 10 a 14 años deben ser menor al Total de Egresos de 10 a 14 años. ","")</f>
        <v/>
      </c>
      <c r="CF67" s="210" t="str">
        <f>IF(I68+I69&gt;I67,"* La suma del Total egresados con apoyo psicosocial de 15 a 19 años deben ser menor al Total de Egresos de 15 a 19 años. ","")</f>
        <v/>
      </c>
      <c r="CG67" s="211">
        <f t="shared" ref="CG67:CL67" si="6">IF(D68+D69&gt;D67,1,0)</f>
        <v>0</v>
      </c>
      <c r="CH67" s="211">
        <f t="shared" si="6"/>
        <v>0</v>
      </c>
      <c r="CI67" s="211">
        <f t="shared" si="6"/>
        <v>0</v>
      </c>
      <c r="CJ67" s="211">
        <f t="shared" si="6"/>
        <v>0</v>
      </c>
      <c r="CK67" s="211">
        <f t="shared" si="6"/>
        <v>0</v>
      </c>
      <c r="CL67" s="211">
        <f t="shared" si="6"/>
        <v>0</v>
      </c>
      <c r="CM67" s="6"/>
      <c r="CN67" s="6"/>
    </row>
    <row r="68" spans="1:92" ht="25.5" customHeight="1" x14ac:dyDescent="0.2">
      <c r="A68" s="1536" t="s">
        <v>103</v>
      </c>
      <c r="B68" s="269" t="s">
        <v>104</v>
      </c>
      <c r="C68" s="270">
        <f>SUM(D68:I68)</f>
        <v>24</v>
      </c>
      <c r="D68" s="271">
        <v>7</v>
      </c>
      <c r="E68" s="272">
        <v>5</v>
      </c>
      <c r="F68" s="272">
        <v>12</v>
      </c>
      <c r="G68" s="272"/>
      <c r="H68" s="272"/>
      <c r="I68" s="395"/>
      <c r="J68" s="72" t="str">
        <f>CA68&amp;CB68&amp;CC68&amp;CD68&amp;CE68&amp;CF68</f>
        <v/>
      </c>
      <c r="K68" s="143"/>
      <c r="L68" s="143"/>
      <c r="M68" s="143"/>
      <c r="N68" s="143"/>
      <c r="O68" s="143"/>
      <c r="P68" s="143"/>
      <c r="Q68" s="143"/>
      <c r="R68" s="143"/>
      <c r="S68" s="143"/>
      <c r="T68" s="143"/>
      <c r="U68" s="143"/>
      <c r="V68" s="11"/>
      <c r="CG68" s="6"/>
      <c r="CH68" s="6"/>
      <c r="CI68" s="6"/>
      <c r="CJ68" s="6"/>
      <c r="CK68" s="6"/>
      <c r="CL68" s="6"/>
      <c r="CM68" s="6"/>
      <c r="CN68" s="6"/>
    </row>
    <row r="69" spans="1:92" ht="27.75" customHeight="1" x14ac:dyDescent="0.2">
      <c r="A69" s="1635"/>
      <c r="B69" s="147" t="s">
        <v>105</v>
      </c>
      <c r="C69" s="148">
        <f>SUM(D69:I69)</f>
        <v>31</v>
      </c>
      <c r="D69" s="149">
        <v>18</v>
      </c>
      <c r="E69" s="150">
        <v>4</v>
      </c>
      <c r="F69" s="150">
        <v>9</v>
      </c>
      <c r="G69" s="150"/>
      <c r="H69" s="150"/>
      <c r="I69" s="151"/>
      <c r="J69" s="72" t="str">
        <f>CA69&amp;CB69&amp;CC69&amp;CD69&amp;CE69&amp;CF69</f>
        <v/>
      </c>
      <c r="K69" s="143"/>
      <c r="L69" s="143"/>
      <c r="M69" s="143"/>
      <c r="N69" s="143"/>
      <c r="O69" s="143"/>
      <c r="P69" s="143"/>
      <c r="Q69" s="143"/>
      <c r="R69" s="143"/>
      <c r="S69" s="143"/>
      <c r="T69" s="143"/>
      <c r="U69" s="143"/>
      <c r="V69" s="11"/>
      <c r="CG69" s="6"/>
      <c r="CH69" s="6"/>
      <c r="CI69" s="6"/>
      <c r="CJ69" s="6"/>
      <c r="CK69" s="6"/>
      <c r="CL69" s="6"/>
      <c r="CM69" s="6"/>
      <c r="CN69" s="6"/>
    </row>
    <row r="70" spans="1:92" ht="29.25" customHeight="1" x14ac:dyDescent="0.2">
      <c r="A70" s="1536" t="s">
        <v>106</v>
      </c>
      <c r="B70" s="269" t="s">
        <v>104</v>
      </c>
      <c r="C70" s="270">
        <f>SUM(D70:I70)</f>
        <v>94</v>
      </c>
      <c r="D70" s="396">
        <v>26</v>
      </c>
      <c r="E70" s="397">
        <v>32</v>
      </c>
      <c r="F70" s="397">
        <v>36</v>
      </c>
      <c r="G70" s="397"/>
      <c r="H70" s="397"/>
      <c r="I70" s="273"/>
      <c r="J70" s="72" t="str">
        <f>CA70&amp;CB70&amp;CC70&amp;CD70&amp;CE70&amp;CF70</f>
        <v/>
      </c>
      <c r="K70" s="143"/>
      <c r="L70" s="143"/>
      <c r="M70" s="143"/>
      <c r="N70" s="143"/>
      <c r="O70" s="143"/>
      <c r="P70" s="143"/>
      <c r="Q70" s="143"/>
      <c r="R70" s="143"/>
      <c r="S70" s="143"/>
      <c r="T70" s="143"/>
      <c r="U70" s="143"/>
      <c r="V70" s="11"/>
      <c r="CG70" s="6"/>
      <c r="CH70" s="6"/>
      <c r="CI70" s="6"/>
      <c r="CJ70" s="6"/>
      <c r="CK70" s="6"/>
      <c r="CL70" s="6"/>
      <c r="CM70" s="6"/>
      <c r="CN70" s="6"/>
    </row>
    <row r="71" spans="1:92" ht="24.75" customHeight="1" x14ac:dyDescent="0.2">
      <c r="A71" s="1635"/>
      <c r="B71" s="398" t="s">
        <v>105</v>
      </c>
      <c r="C71" s="241">
        <f>SUM(D71:I71)</f>
        <v>123</v>
      </c>
      <c r="D71" s="399">
        <v>48</v>
      </c>
      <c r="E71" s="400">
        <v>52</v>
      </c>
      <c r="F71" s="400">
        <v>23</v>
      </c>
      <c r="G71" s="400"/>
      <c r="H71" s="400"/>
      <c r="I71" s="154"/>
      <c r="J71" s="72" t="str">
        <f>CA71&amp;CB71&amp;CC71&amp;CD71&amp;CE71&amp;CF71</f>
        <v/>
      </c>
      <c r="K71" s="388"/>
      <c r="L71" s="388"/>
      <c r="M71" s="388"/>
      <c r="N71" s="388"/>
      <c r="O71" s="388"/>
      <c r="P71" s="388"/>
      <c r="Q71" s="388"/>
      <c r="R71" s="388"/>
      <c r="S71" s="388"/>
      <c r="T71" s="388"/>
      <c r="U71" s="388"/>
      <c r="V71" s="388"/>
      <c r="W71" s="388"/>
      <c r="CG71" s="6"/>
      <c r="CH71" s="6"/>
      <c r="CI71" s="6"/>
      <c r="CJ71" s="6"/>
      <c r="CK71" s="6"/>
      <c r="CL71" s="6"/>
      <c r="CM71" s="6"/>
      <c r="CN71" s="6"/>
    </row>
    <row r="72" spans="1:92" ht="32.1" customHeight="1" x14ac:dyDescent="0.2">
      <c r="A72" s="274" t="s">
        <v>107</v>
      </c>
      <c r="B72" s="275"/>
      <c r="C72" s="275"/>
      <c r="D72" s="381"/>
      <c r="E72" s="381"/>
      <c r="F72" s="381"/>
      <c r="G72" s="381"/>
      <c r="H72" s="401"/>
      <c r="I72" s="401"/>
      <c r="J72" s="388"/>
      <c r="K72" s="381"/>
      <c r="L72" s="381"/>
      <c r="M72" s="402"/>
      <c r="CG72" s="6"/>
      <c r="CH72" s="6"/>
      <c r="CI72" s="6"/>
      <c r="CJ72" s="6"/>
      <c r="CK72" s="6"/>
      <c r="CL72" s="6"/>
      <c r="CM72" s="6"/>
      <c r="CN72" s="6"/>
    </row>
    <row r="73" spans="1:92" ht="15.75" customHeight="1" x14ac:dyDescent="0.2">
      <c r="A73" s="1499" t="s">
        <v>108</v>
      </c>
      <c r="B73" s="1502" t="s">
        <v>109</v>
      </c>
      <c r="C73" s="1499"/>
      <c r="D73" s="1502" t="s">
        <v>110</v>
      </c>
      <c r="E73" s="1499"/>
      <c r="F73" s="1577" t="s">
        <v>111</v>
      </c>
      <c r="G73" s="1534"/>
      <c r="H73" s="1534"/>
      <c r="I73" s="1592"/>
      <c r="J73" s="404"/>
      <c r="K73" s="381"/>
      <c r="L73" s="381"/>
      <c r="M73" s="402"/>
      <c r="CG73" s="6"/>
      <c r="CH73" s="6"/>
      <c r="CI73" s="6"/>
      <c r="CJ73" s="6"/>
      <c r="CK73" s="6"/>
      <c r="CL73" s="6"/>
      <c r="CM73" s="6"/>
      <c r="CN73" s="6"/>
    </row>
    <row r="74" spans="1:92" ht="18.75" customHeight="1" x14ac:dyDescent="0.2">
      <c r="A74" s="1500"/>
      <c r="B74" s="1639"/>
      <c r="C74" s="1638"/>
      <c r="D74" s="1639"/>
      <c r="E74" s="1638"/>
      <c r="F74" s="1577" t="s">
        <v>112</v>
      </c>
      <c r="G74" s="1592"/>
      <c r="H74" s="1577" t="s">
        <v>113</v>
      </c>
      <c r="I74" s="1592"/>
      <c r="J74" s="405"/>
      <c r="K74" s="381"/>
      <c r="L74" s="381"/>
      <c r="M74" s="402"/>
      <c r="CG74" s="6"/>
      <c r="CH74" s="6"/>
      <c r="CI74" s="6"/>
      <c r="CJ74" s="6"/>
      <c r="CK74" s="6"/>
      <c r="CL74" s="6"/>
      <c r="CM74" s="6"/>
      <c r="CN74" s="6"/>
    </row>
    <row r="75" spans="1:92" ht="30" customHeight="1" x14ac:dyDescent="0.2">
      <c r="A75" s="1638"/>
      <c r="B75" s="277" t="s">
        <v>44</v>
      </c>
      <c r="C75" s="291" t="s">
        <v>45</v>
      </c>
      <c r="D75" s="277" t="s">
        <v>44</v>
      </c>
      <c r="E75" s="236" t="s">
        <v>45</v>
      </c>
      <c r="F75" s="277" t="s">
        <v>44</v>
      </c>
      <c r="G75" s="291" t="s">
        <v>45</v>
      </c>
      <c r="H75" s="277" t="s">
        <v>44</v>
      </c>
      <c r="I75" s="236" t="s">
        <v>45</v>
      </c>
      <c r="J75" s="405"/>
      <c r="K75" s="381"/>
      <c r="L75" s="381"/>
      <c r="M75" s="402"/>
      <c r="CG75" s="6"/>
      <c r="CH75" s="6"/>
      <c r="CI75" s="6"/>
      <c r="CJ75" s="6"/>
      <c r="CK75" s="6"/>
      <c r="CL75" s="6"/>
      <c r="CM75" s="6"/>
      <c r="CN75" s="6"/>
    </row>
    <row r="76" spans="1:92" ht="15.75" customHeight="1" x14ac:dyDescent="0.2">
      <c r="A76" s="278" t="s">
        <v>114</v>
      </c>
      <c r="B76" s="279"/>
      <c r="C76" s="406">
        <v>7</v>
      </c>
      <c r="D76" s="279">
        <v>27</v>
      </c>
      <c r="E76" s="406">
        <v>116</v>
      </c>
      <c r="F76" s="280">
        <v>30</v>
      </c>
      <c r="G76" s="407">
        <v>134</v>
      </c>
      <c r="H76" s="280">
        <v>3</v>
      </c>
      <c r="I76" s="407">
        <v>18</v>
      </c>
      <c r="J76" s="72" t="str">
        <f>CA76</f>
        <v/>
      </c>
      <c r="K76" s="381"/>
      <c r="L76" s="381"/>
      <c r="M76" s="402"/>
      <c r="CA76" s="210" t="str">
        <f>IF(CG76=1," * La suma de los Pacientes Intervenidos debe ser mayor o igual a la Suma de Pacientes Programados menos la Suma de Pacientes Suspendidos. ","")</f>
        <v/>
      </c>
      <c r="CG76" s="211">
        <f>IF(((F76+G76)-(H76+I76))&gt;(D76+E76),1,0)</f>
        <v>0</v>
      </c>
      <c r="CH76" s="6"/>
      <c r="CI76" s="6"/>
      <c r="CJ76" s="6"/>
      <c r="CK76" s="6"/>
      <c r="CL76" s="6"/>
      <c r="CM76" s="6"/>
      <c r="CN76" s="6"/>
    </row>
    <row r="77" spans="1:92" ht="15.75" customHeight="1" x14ac:dyDescent="0.2">
      <c r="A77" s="165" t="s">
        <v>115</v>
      </c>
      <c r="B77" s="166"/>
      <c r="C77" s="167"/>
      <c r="D77" s="166"/>
      <c r="E77" s="167"/>
      <c r="F77" s="168"/>
      <c r="G77" s="169"/>
      <c r="H77" s="168"/>
      <c r="I77" s="169"/>
      <c r="J77" s="72" t="str">
        <f t="shared" ref="J77:J87" si="7">CA77</f>
        <v/>
      </c>
      <c r="K77" s="381"/>
      <c r="L77" s="381"/>
      <c r="M77" s="402"/>
      <c r="CA77" s="210" t="str">
        <f t="shared" ref="CA77:CA86" si="8">IF(CG77=1," * La suma de los Pacientes Intervenidos debe ser mayor o igual a la Suma de Pacientes Programados menos la Suma de Pacientes Suspendidos. ","")</f>
        <v/>
      </c>
      <c r="CG77" s="211">
        <f t="shared" ref="CG77:CG87" si="9">IF(((F77+G77)-(H77+I77))&gt;(D77+E77),1,0)</f>
        <v>0</v>
      </c>
      <c r="CH77" s="6"/>
      <c r="CI77" s="6"/>
      <c r="CJ77" s="6"/>
      <c r="CK77" s="6"/>
      <c r="CL77" s="6"/>
      <c r="CM77" s="6"/>
      <c r="CN77" s="6"/>
    </row>
    <row r="78" spans="1:92" ht="15.75" customHeight="1" x14ac:dyDescent="0.2">
      <c r="A78" s="165" t="s">
        <v>116</v>
      </c>
      <c r="B78" s="166"/>
      <c r="C78" s="167"/>
      <c r="D78" s="166">
        <v>2</v>
      </c>
      <c r="E78" s="167">
        <v>1</v>
      </c>
      <c r="F78" s="168">
        <v>2</v>
      </c>
      <c r="G78" s="169">
        <v>1</v>
      </c>
      <c r="H78" s="168"/>
      <c r="I78" s="169"/>
      <c r="J78" s="72" t="str">
        <f t="shared" si="7"/>
        <v/>
      </c>
      <c r="K78" s="381"/>
      <c r="L78" s="381"/>
      <c r="M78" s="402"/>
      <c r="CA78" s="210" t="str">
        <f t="shared" si="8"/>
        <v/>
      </c>
      <c r="CG78" s="211">
        <f t="shared" si="9"/>
        <v>0</v>
      </c>
      <c r="CH78" s="6"/>
      <c r="CI78" s="6"/>
      <c r="CJ78" s="6"/>
      <c r="CK78" s="6"/>
      <c r="CL78" s="6"/>
      <c r="CM78" s="6"/>
      <c r="CN78" s="6"/>
    </row>
    <row r="79" spans="1:92" ht="15.75" customHeight="1" x14ac:dyDescent="0.2">
      <c r="A79" s="165" t="s">
        <v>117</v>
      </c>
      <c r="B79" s="166"/>
      <c r="C79" s="167">
        <v>5</v>
      </c>
      <c r="D79" s="166"/>
      <c r="E79" s="167">
        <v>6</v>
      </c>
      <c r="F79" s="168"/>
      <c r="G79" s="169">
        <v>6</v>
      </c>
      <c r="H79" s="168"/>
      <c r="I79" s="169"/>
      <c r="J79" s="72" t="str">
        <f t="shared" si="7"/>
        <v/>
      </c>
      <c r="K79" s="381"/>
      <c r="L79" s="381"/>
      <c r="M79" s="402"/>
      <c r="CA79" s="210" t="str">
        <f t="shared" si="8"/>
        <v/>
      </c>
      <c r="CG79" s="211">
        <f t="shared" si="9"/>
        <v>0</v>
      </c>
      <c r="CH79" s="6"/>
      <c r="CI79" s="6"/>
      <c r="CJ79" s="6"/>
      <c r="CK79" s="6"/>
      <c r="CL79" s="6"/>
      <c r="CM79" s="6"/>
      <c r="CN79" s="6"/>
    </row>
    <row r="80" spans="1:92" ht="15.75" customHeight="1" x14ac:dyDescent="0.2">
      <c r="A80" s="165" t="s">
        <v>118</v>
      </c>
      <c r="B80" s="166">
        <v>6</v>
      </c>
      <c r="C80" s="167"/>
      <c r="D80" s="166">
        <v>9</v>
      </c>
      <c r="E80" s="167">
        <v>45</v>
      </c>
      <c r="F80" s="168">
        <v>9</v>
      </c>
      <c r="G80" s="169">
        <v>47</v>
      </c>
      <c r="H80" s="168"/>
      <c r="I80" s="169">
        <v>2</v>
      </c>
      <c r="J80" s="72" t="str">
        <f t="shared" si="7"/>
        <v/>
      </c>
      <c r="K80" s="381"/>
      <c r="L80" s="381"/>
      <c r="M80" s="402"/>
      <c r="CA80" s="210" t="str">
        <f t="shared" si="8"/>
        <v/>
      </c>
      <c r="CG80" s="211">
        <f t="shared" si="9"/>
        <v>0</v>
      </c>
      <c r="CH80" s="6"/>
      <c r="CI80" s="6"/>
      <c r="CJ80" s="6"/>
      <c r="CK80" s="6"/>
      <c r="CL80" s="6"/>
      <c r="CM80" s="6"/>
      <c r="CN80" s="6"/>
    </row>
    <row r="81" spans="1:92" ht="15.75" customHeight="1" x14ac:dyDescent="0.2">
      <c r="A81" s="165" t="s">
        <v>119</v>
      </c>
      <c r="B81" s="166"/>
      <c r="C81" s="167"/>
      <c r="D81" s="166"/>
      <c r="E81" s="167"/>
      <c r="F81" s="168"/>
      <c r="G81" s="169"/>
      <c r="H81" s="168"/>
      <c r="I81" s="169"/>
      <c r="J81" s="72" t="str">
        <f t="shared" si="7"/>
        <v/>
      </c>
      <c r="K81" s="381"/>
      <c r="L81" s="381"/>
      <c r="M81" s="402"/>
      <c r="CA81" s="210" t="str">
        <f t="shared" si="8"/>
        <v/>
      </c>
      <c r="CG81" s="211">
        <f t="shared" si="9"/>
        <v>0</v>
      </c>
      <c r="CH81" s="6"/>
      <c r="CI81" s="6"/>
      <c r="CJ81" s="6"/>
      <c r="CK81" s="6"/>
      <c r="CL81" s="6"/>
      <c r="CM81" s="6"/>
      <c r="CN81" s="6"/>
    </row>
    <row r="82" spans="1:92" ht="15.75" customHeight="1" x14ac:dyDescent="0.2">
      <c r="A82" s="165" t="s">
        <v>120</v>
      </c>
      <c r="B82" s="166"/>
      <c r="C82" s="167"/>
      <c r="D82" s="166">
        <v>12</v>
      </c>
      <c r="E82" s="167">
        <v>14</v>
      </c>
      <c r="F82" s="168">
        <v>13</v>
      </c>
      <c r="G82" s="169">
        <v>15</v>
      </c>
      <c r="H82" s="168">
        <v>1</v>
      </c>
      <c r="I82" s="169">
        <v>1</v>
      </c>
      <c r="J82" s="72" t="str">
        <f t="shared" si="7"/>
        <v/>
      </c>
      <c r="K82" s="381"/>
      <c r="L82" s="381"/>
      <c r="M82" s="402"/>
      <c r="CA82" s="210" t="str">
        <f t="shared" si="8"/>
        <v/>
      </c>
      <c r="CG82" s="211">
        <f t="shared" si="9"/>
        <v>0</v>
      </c>
      <c r="CH82" s="6"/>
      <c r="CI82" s="6"/>
      <c r="CJ82" s="6"/>
      <c r="CK82" s="6"/>
      <c r="CL82" s="6"/>
      <c r="CM82" s="6"/>
      <c r="CN82" s="6"/>
    </row>
    <row r="83" spans="1:92" ht="15.75" customHeight="1" x14ac:dyDescent="0.2">
      <c r="A83" s="165" t="s">
        <v>121</v>
      </c>
      <c r="B83" s="166"/>
      <c r="C83" s="167">
        <v>8</v>
      </c>
      <c r="D83" s="166"/>
      <c r="E83" s="167">
        <v>86</v>
      </c>
      <c r="F83" s="168"/>
      <c r="G83" s="169">
        <v>93</v>
      </c>
      <c r="H83" s="168"/>
      <c r="I83" s="169">
        <v>7</v>
      </c>
      <c r="J83" s="72" t="str">
        <f t="shared" si="7"/>
        <v/>
      </c>
      <c r="K83" s="381"/>
      <c r="L83" s="381"/>
      <c r="M83" s="402"/>
      <c r="CA83" s="210" t="str">
        <f t="shared" si="8"/>
        <v/>
      </c>
      <c r="CG83" s="211">
        <f t="shared" si="9"/>
        <v>0</v>
      </c>
      <c r="CH83" s="6"/>
      <c r="CI83" s="6"/>
      <c r="CJ83" s="6"/>
      <c r="CK83" s="6"/>
      <c r="CL83" s="6"/>
      <c r="CM83" s="6"/>
      <c r="CN83" s="6"/>
    </row>
    <row r="84" spans="1:92" ht="15.75" customHeight="1" x14ac:dyDescent="0.2">
      <c r="A84" s="165" t="s">
        <v>122</v>
      </c>
      <c r="B84" s="166"/>
      <c r="C84" s="167">
        <v>11</v>
      </c>
      <c r="D84" s="166"/>
      <c r="E84" s="167">
        <v>49</v>
      </c>
      <c r="F84" s="168"/>
      <c r="G84" s="169">
        <v>49</v>
      </c>
      <c r="H84" s="168"/>
      <c r="I84" s="169"/>
      <c r="J84" s="72" t="str">
        <f t="shared" si="7"/>
        <v/>
      </c>
      <c r="K84" s="381"/>
      <c r="L84" s="381"/>
      <c r="M84" s="402"/>
      <c r="CA84" s="210" t="str">
        <f t="shared" si="8"/>
        <v/>
      </c>
      <c r="CG84" s="211">
        <f t="shared" si="9"/>
        <v>0</v>
      </c>
      <c r="CH84" s="6"/>
      <c r="CI84" s="6"/>
      <c r="CJ84" s="6"/>
      <c r="CK84" s="6"/>
      <c r="CL84" s="6"/>
      <c r="CM84" s="6"/>
      <c r="CN84" s="6"/>
    </row>
    <row r="85" spans="1:92" ht="15.75" customHeight="1" x14ac:dyDescent="0.2">
      <c r="A85" s="165" t="s">
        <v>123</v>
      </c>
      <c r="B85" s="166"/>
      <c r="C85" s="167">
        <v>14</v>
      </c>
      <c r="D85" s="166">
        <v>1</v>
      </c>
      <c r="E85" s="167">
        <v>56</v>
      </c>
      <c r="F85" s="168">
        <v>1</v>
      </c>
      <c r="G85" s="169">
        <v>62</v>
      </c>
      <c r="H85" s="168"/>
      <c r="I85" s="169">
        <v>6</v>
      </c>
      <c r="J85" s="72" t="str">
        <f t="shared" si="7"/>
        <v/>
      </c>
      <c r="K85" s="381"/>
      <c r="L85" s="381"/>
      <c r="M85" s="402"/>
      <c r="CA85" s="210" t="str">
        <f t="shared" si="8"/>
        <v/>
      </c>
      <c r="CG85" s="211">
        <f t="shared" si="9"/>
        <v>0</v>
      </c>
      <c r="CH85" s="6"/>
      <c r="CI85" s="6"/>
      <c r="CJ85" s="6"/>
      <c r="CK85" s="6"/>
      <c r="CL85" s="6"/>
      <c r="CM85" s="6"/>
      <c r="CN85" s="6"/>
    </row>
    <row r="86" spans="1:92" ht="15.75" customHeight="1" x14ac:dyDescent="0.2">
      <c r="A86" s="165" t="s">
        <v>124</v>
      </c>
      <c r="B86" s="166"/>
      <c r="C86" s="167">
        <v>11</v>
      </c>
      <c r="D86" s="166"/>
      <c r="E86" s="167">
        <v>26</v>
      </c>
      <c r="F86" s="168"/>
      <c r="G86" s="169">
        <v>31</v>
      </c>
      <c r="H86" s="168"/>
      <c r="I86" s="169">
        <v>5</v>
      </c>
      <c r="J86" s="72" t="str">
        <f t="shared" si="7"/>
        <v/>
      </c>
      <c r="K86" s="381"/>
      <c r="L86" s="381"/>
      <c r="M86" s="404"/>
      <c r="N86" s="381"/>
      <c r="O86" s="381"/>
      <c r="P86" s="402"/>
      <c r="BX86" s="2"/>
      <c r="BY86" s="2"/>
      <c r="BZ86" s="2"/>
      <c r="CA86" s="210" t="str">
        <f t="shared" si="8"/>
        <v/>
      </c>
      <c r="CG86" s="211">
        <f t="shared" si="9"/>
        <v>0</v>
      </c>
      <c r="CH86" s="6"/>
      <c r="CI86" s="6"/>
      <c r="CJ86" s="6"/>
      <c r="CK86" s="6"/>
      <c r="CL86" s="6"/>
      <c r="CM86" s="6"/>
      <c r="CN86" s="6"/>
    </row>
    <row r="87" spans="1:92" ht="15.75" customHeight="1" x14ac:dyDescent="0.2">
      <c r="A87" s="165" t="s">
        <v>125</v>
      </c>
      <c r="B87" s="166"/>
      <c r="C87" s="167"/>
      <c r="D87" s="166"/>
      <c r="E87" s="167"/>
      <c r="F87" s="168"/>
      <c r="G87" s="169"/>
      <c r="H87" s="408"/>
      <c r="I87" s="170"/>
      <c r="J87" s="72" t="str">
        <f t="shared" si="7"/>
        <v/>
      </c>
      <c r="K87" s="381"/>
      <c r="L87" s="381"/>
      <c r="M87" s="404"/>
      <c r="N87" s="381"/>
      <c r="O87" s="381"/>
      <c r="P87" s="402"/>
      <c r="BX87" s="2"/>
      <c r="BY87" s="2"/>
      <c r="BZ87" s="2"/>
      <c r="CA87" s="210" t="str">
        <f>IF(CG87=1," * La suma de los Pacientes Intervenidos debe ser mayor o igual a la Suma de Pacientes Programados menos la Suma de Pacientes Suspendidos. ","")</f>
        <v/>
      </c>
      <c r="CG87" s="211">
        <f t="shared" si="9"/>
        <v>0</v>
      </c>
      <c r="CH87" s="6"/>
      <c r="CI87" s="6"/>
      <c r="CJ87" s="6"/>
      <c r="CK87" s="6"/>
      <c r="CL87" s="6"/>
      <c r="CM87" s="6"/>
      <c r="CN87" s="6"/>
    </row>
    <row r="88" spans="1:92" ht="15.75" customHeight="1" x14ac:dyDescent="0.2">
      <c r="A88" s="409" t="s">
        <v>29</v>
      </c>
      <c r="B88" s="281">
        <f t="shared" ref="B88:I88" si="10">SUM(B76:B87)</f>
        <v>6</v>
      </c>
      <c r="C88" s="410">
        <f t="shared" si="10"/>
        <v>56</v>
      </c>
      <c r="D88" s="281">
        <f t="shared" si="10"/>
        <v>51</v>
      </c>
      <c r="E88" s="410">
        <f t="shared" si="10"/>
        <v>399</v>
      </c>
      <c r="F88" s="282">
        <f t="shared" si="10"/>
        <v>55</v>
      </c>
      <c r="G88" s="411">
        <f t="shared" si="10"/>
        <v>438</v>
      </c>
      <c r="H88" s="282">
        <f t="shared" si="10"/>
        <v>4</v>
      </c>
      <c r="I88" s="411">
        <f t="shared" si="10"/>
        <v>39</v>
      </c>
      <c r="J88" s="381"/>
      <c r="K88" s="381"/>
      <c r="L88" s="381"/>
      <c r="M88" s="402"/>
      <c r="CG88" s="6"/>
      <c r="CH88" s="6"/>
      <c r="CI88" s="6"/>
      <c r="CJ88" s="6"/>
      <c r="CK88" s="6"/>
      <c r="CL88" s="6"/>
      <c r="CM88" s="6"/>
      <c r="CN88" s="6"/>
    </row>
    <row r="89" spans="1:92" ht="32.1" customHeight="1" x14ac:dyDescent="0.2">
      <c r="A89" s="1491" t="s">
        <v>126</v>
      </c>
      <c r="B89" s="1491"/>
      <c r="C89" s="1491"/>
      <c r="D89" s="1491"/>
      <c r="E89" s="1491"/>
      <c r="F89" s="1491"/>
      <c r="G89" s="1491"/>
      <c r="H89" s="283"/>
      <c r="I89" s="283"/>
      <c r="J89" s="404"/>
      <c r="K89" s="381"/>
      <c r="L89" s="381"/>
      <c r="M89" s="402"/>
      <c r="CG89" s="6"/>
      <c r="CH89" s="6"/>
      <c r="CI89" s="6"/>
      <c r="CJ89" s="6"/>
      <c r="CK89" s="6"/>
      <c r="CL89" s="6"/>
      <c r="CM89" s="6"/>
      <c r="CN89" s="6"/>
    </row>
    <row r="90" spans="1:92" ht="24" customHeight="1" x14ac:dyDescent="0.2">
      <c r="A90" s="1536" t="s">
        <v>127</v>
      </c>
      <c r="B90" s="1577" t="s">
        <v>128</v>
      </c>
      <c r="C90" s="1534"/>
      <c r="D90" s="1534"/>
      <c r="E90" s="1534"/>
      <c r="F90" s="1534"/>
      <c r="G90" s="1592"/>
      <c r="H90" s="388"/>
      <c r="I90" s="404"/>
      <c r="J90" s="381"/>
      <c r="K90" s="381"/>
      <c r="L90" s="402"/>
      <c r="CG90" s="6"/>
      <c r="CH90" s="6"/>
      <c r="CI90" s="6"/>
      <c r="CJ90" s="6"/>
      <c r="CK90" s="6"/>
      <c r="CL90" s="6"/>
      <c r="CM90" s="6"/>
      <c r="CN90" s="6"/>
    </row>
    <row r="91" spans="1:92" ht="31.5" customHeight="1" x14ac:dyDescent="0.2">
      <c r="A91" s="1635"/>
      <c r="B91" s="362" t="s">
        <v>129</v>
      </c>
      <c r="C91" s="277" t="s">
        <v>44</v>
      </c>
      <c r="D91" s="293" t="s">
        <v>45</v>
      </c>
      <c r="E91" s="412" t="s">
        <v>15</v>
      </c>
      <c r="F91" s="285" t="s">
        <v>16</v>
      </c>
      <c r="G91" s="285" t="s">
        <v>17</v>
      </c>
      <c r="H91" s="388"/>
      <c r="I91" s="388"/>
      <c r="J91" s="404"/>
      <c r="K91" s="381"/>
      <c r="L91" s="381"/>
      <c r="M91" s="402"/>
      <c r="CG91" s="6"/>
      <c r="CH91" s="6"/>
      <c r="CI91" s="6"/>
      <c r="CJ91" s="6"/>
      <c r="CK91" s="6"/>
      <c r="CL91" s="6"/>
      <c r="CM91" s="6"/>
      <c r="CN91" s="6"/>
    </row>
    <row r="92" spans="1:92" ht="16.5" customHeight="1" x14ac:dyDescent="0.2">
      <c r="A92" s="278" t="s">
        <v>130</v>
      </c>
      <c r="B92" s="248">
        <f t="shared" ref="B92:B98" si="11">SUM(C92+D92)</f>
        <v>33</v>
      </c>
      <c r="C92" s="280">
        <v>4</v>
      </c>
      <c r="D92" s="413">
        <v>29</v>
      </c>
      <c r="E92" s="414">
        <v>27</v>
      </c>
      <c r="F92" s="231">
        <v>6</v>
      </c>
      <c r="G92" s="231"/>
      <c r="H92" s="72" t="str">
        <f>CA92</f>
        <v/>
      </c>
      <c r="I92" s="388"/>
      <c r="J92" s="404"/>
      <c r="K92" s="381"/>
      <c r="L92" s="381"/>
      <c r="M92" s="402"/>
      <c r="CA92" s="210" t="str">
        <f>IF(CH92=1," * La suma de los Beneficiarios MAI, MLE y Otros debe seri igual al Total. ","")</f>
        <v/>
      </c>
      <c r="CB92" s="210"/>
      <c r="CG92" s="211"/>
      <c r="CH92" s="211">
        <f t="shared" ref="CH92:CH98" si="12">IF(B92&lt;&gt;(E92+F92+G92),1,0)</f>
        <v>0</v>
      </c>
      <c r="CI92" s="6"/>
      <c r="CJ92" s="6"/>
      <c r="CK92" s="6"/>
      <c r="CL92" s="6"/>
      <c r="CM92" s="6"/>
      <c r="CN92" s="6"/>
    </row>
    <row r="93" spans="1:92" ht="16.5" customHeight="1" x14ac:dyDescent="0.2">
      <c r="A93" s="415" t="s">
        <v>131</v>
      </c>
      <c r="B93" s="416">
        <f t="shared" si="11"/>
        <v>3</v>
      </c>
      <c r="C93" s="168"/>
      <c r="D93" s="417">
        <v>3</v>
      </c>
      <c r="E93" s="418">
        <v>3</v>
      </c>
      <c r="F93" s="419"/>
      <c r="G93" s="419"/>
      <c r="H93" s="72" t="str">
        <f t="shared" ref="H93:H99" si="13">CA93</f>
        <v/>
      </c>
      <c r="I93" s="388"/>
      <c r="J93" s="404"/>
      <c r="K93" s="381"/>
      <c r="L93" s="381"/>
      <c r="M93" s="402"/>
      <c r="CA93" s="210" t="str">
        <f t="shared" ref="CA93:CA98" si="14">IF(CH93=1," * La suma de los Beneficiarios MAI, MLE y Otros debe seri igual al Total. ","")</f>
        <v/>
      </c>
      <c r="CB93" s="210"/>
      <c r="CG93" s="6"/>
      <c r="CH93" s="211">
        <f t="shared" si="12"/>
        <v>0</v>
      </c>
      <c r="CI93" s="6"/>
      <c r="CJ93" s="6"/>
      <c r="CK93" s="6"/>
      <c r="CL93" s="6"/>
      <c r="CM93" s="6"/>
      <c r="CN93" s="6"/>
    </row>
    <row r="94" spans="1:92" ht="16.5" customHeight="1" x14ac:dyDescent="0.2">
      <c r="A94" s="165" t="s">
        <v>132</v>
      </c>
      <c r="B94" s="416">
        <f t="shared" si="11"/>
        <v>2</v>
      </c>
      <c r="C94" s="168"/>
      <c r="D94" s="417">
        <v>2</v>
      </c>
      <c r="E94" s="418">
        <v>1</v>
      </c>
      <c r="F94" s="419">
        <v>1</v>
      </c>
      <c r="G94" s="419"/>
      <c r="H94" s="72" t="str">
        <f t="shared" si="13"/>
        <v/>
      </c>
      <c r="I94" s="388"/>
      <c r="J94" s="404"/>
      <c r="K94" s="381"/>
      <c r="L94" s="381"/>
      <c r="M94" s="402"/>
      <c r="CA94" s="210" t="str">
        <f t="shared" si="14"/>
        <v/>
      </c>
      <c r="CB94" s="210"/>
      <c r="CG94" s="6"/>
      <c r="CH94" s="211">
        <f t="shared" si="12"/>
        <v>0</v>
      </c>
      <c r="CI94" s="6"/>
      <c r="CJ94" s="6"/>
      <c r="CK94" s="6"/>
      <c r="CL94" s="6"/>
      <c r="CM94" s="6"/>
      <c r="CN94" s="6"/>
    </row>
    <row r="95" spans="1:92" ht="16.5" customHeight="1" x14ac:dyDescent="0.2">
      <c r="A95" s="165" t="s">
        <v>133</v>
      </c>
      <c r="B95" s="416">
        <f t="shared" si="11"/>
        <v>5</v>
      </c>
      <c r="C95" s="168"/>
      <c r="D95" s="417">
        <v>5</v>
      </c>
      <c r="E95" s="418">
        <v>5</v>
      </c>
      <c r="F95" s="419"/>
      <c r="G95" s="419"/>
      <c r="H95" s="72" t="str">
        <f t="shared" si="13"/>
        <v/>
      </c>
      <c r="I95" s="388"/>
      <c r="J95" s="404"/>
      <c r="K95" s="381"/>
      <c r="L95" s="381"/>
      <c r="M95" s="402"/>
      <c r="CA95" s="210" t="str">
        <f t="shared" si="14"/>
        <v/>
      </c>
      <c r="CB95" s="210"/>
      <c r="CG95" s="6"/>
      <c r="CH95" s="211">
        <f t="shared" si="12"/>
        <v>0</v>
      </c>
      <c r="CI95" s="6"/>
      <c r="CJ95" s="6"/>
      <c r="CK95" s="6"/>
      <c r="CL95" s="6"/>
      <c r="CM95" s="6"/>
      <c r="CN95" s="6"/>
    </row>
    <row r="96" spans="1:92" ht="16.5" customHeight="1" x14ac:dyDescent="0.2">
      <c r="A96" s="165" t="s">
        <v>134</v>
      </c>
      <c r="B96" s="416">
        <f t="shared" si="11"/>
        <v>0</v>
      </c>
      <c r="C96" s="168"/>
      <c r="D96" s="417"/>
      <c r="E96" s="418"/>
      <c r="F96" s="419"/>
      <c r="G96" s="419"/>
      <c r="H96" s="72" t="str">
        <f t="shared" si="13"/>
        <v/>
      </c>
      <c r="I96" s="392"/>
      <c r="J96" s="420"/>
      <c r="K96" s="391"/>
      <c r="L96" s="391"/>
      <c r="M96" s="421"/>
      <c r="N96" s="11"/>
      <c r="O96" s="11"/>
      <c r="P96" s="11"/>
      <c r="Q96" s="11"/>
      <c r="R96" s="11"/>
      <c r="S96" s="11"/>
      <c r="CA96" s="210" t="str">
        <f t="shared" si="14"/>
        <v/>
      </c>
      <c r="CB96" s="210"/>
      <c r="CG96" s="6"/>
      <c r="CH96" s="211">
        <f t="shared" si="12"/>
        <v>0</v>
      </c>
      <c r="CI96" s="6"/>
      <c r="CJ96" s="6"/>
      <c r="CK96" s="6"/>
      <c r="CL96" s="6"/>
      <c r="CM96" s="6"/>
      <c r="CN96" s="6"/>
    </row>
    <row r="97" spans="1:92" ht="16.5" customHeight="1" x14ac:dyDescent="0.2">
      <c r="A97" s="415" t="s">
        <v>135</v>
      </c>
      <c r="B97" s="416">
        <f t="shared" si="11"/>
        <v>0</v>
      </c>
      <c r="C97" s="168"/>
      <c r="D97" s="417"/>
      <c r="E97" s="418"/>
      <c r="F97" s="419"/>
      <c r="G97" s="419"/>
      <c r="H97" s="72" t="str">
        <f t="shared" si="13"/>
        <v/>
      </c>
      <c r="I97" s="392"/>
      <c r="J97" s="420"/>
      <c r="K97" s="391"/>
      <c r="L97" s="391"/>
      <c r="M97" s="421"/>
      <c r="N97" s="11"/>
      <c r="O97" s="11"/>
      <c r="P97" s="11"/>
      <c r="Q97" s="11"/>
      <c r="R97" s="11"/>
      <c r="S97" s="11"/>
      <c r="CA97" s="210" t="str">
        <f t="shared" si="14"/>
        <v/>
      </c>
      <c r="CB97" s="210"/>
      <c r="CG97" s="6"/>
      <c r="CH97" s="211">
        <f t="shared" si="12"/>
        <v>0</v>
      </c>
      <c r="CI97" s="6"/>
      <c r="CJ97" s="6"/>
      <c r="CK97" s="6"/>
      <c r="CL97" s="6"/>
      <c r="CM97" s="6"/>
      <c r="CN97" s="6"/>
    </row>
    <row r="98" spans="1:92" ht="16.5" customHeight="1" x14ac:dyDescent="0.2">
      <c r="A98" s="243" t="s">
        <v>136</v>
      </c>
      <c r="B98" s="244">
        <f t="shared" si="11"/>
        <v>0</v>
      </c>
      <c r="C98" s="168"/>
      <c r="D98" s="417"/>
      <c r="E98" s="418"/>
      <c r="F98" s="422"/>
      <c r="G98" s="422"/>
      <c r="H98" s="72" t="str">
        <f t="shared" si="13"/>
        <v/>
      </c>
      <c r="I98" s="392"/>
      <c r="J98" s="420"/>
      <c r="K98" s="391"/>
      <c r="L98" s="391"/>
      <c r="M98" s="421"/>
      <c r="N98" s="11"/>
      <c r="O98" s="11"/>
      <c r="P98" s="11"/>
      <c r="Q98" s="11"/>
      <c r="R98" s="11"/>
      <c r="S98" s="11"/>
      <c r="CA98" s="210" t="str">
        <f t="shared" si="14"/>
        <v/>
      </c>
      <c r="CB98" s="210"/>
      <c r="CG98" s="6"/>
      <c r="CH98" s="211">
        <f t="shared" si="12"/>
        <v>0</v>
      </c>
      <c r="CI98" s="6"/>
      <c r="CJ98" s="6"/>
      <c r="CK98" s="6"/>
      <c r="CL98" s="6"/>
      <c r="CM98" s="6"/>
      <c r="CN98" s="6"/>
    </row>
    <row r="99" spans="1:92" ht="16.5" customHeight="1" x14ac:dyDescent="0.2">
      <c r="A99" s="186" t="s">
        <v>29</v>
      </c>
      <c r="B99" s="423">
        <f t="shared" ref="B99:G99" si="15">SUM(B92:B98)</f>
        <v>43</v>
      </c>
      <c r="C99" s="282">
        <f t="shared" si="15"/>
        <v>4</v>
      </c>
      <c r="D99" s="424">
        <f t="shared" si="15"/>
        <v>39</v>
      </c>
      <c r="E99" s="425">
        <f t="shared" si="15"/>
        <v>36</v>
      </c>
      <c r="F99" s="288">
        <f t="shared" si="15"/>
        <v>7</v>
      </c>
      <c r="G99" s="288">
        <f t="shared" si="15"/>
        <v>0</v>
      </c>
      <c r="H99" s="72" t="str">
        <f t="shared" si="13"/>
        <v/>
      </c>
      <c r="I99" s="143"/>
      <c r="J99" s="143"/>
      <c r="K99" s="143"/>
      <c r="L99" s="143"/>
      <c r="M99" s="143"/>
      <c r="N99" s="143"/>
      <c r="O99" s="143"/>
      <c r="P99" s="143"/>
      <c r="Q99" s="143"/>
      <c r="R99" s="143"/>
      <c r="S99" s="143"/>
      <c r="CA99" s="210" t="str">
        <f>IF(CG99=1," * El total de causas de suspensión debe coincidir con la suma de Suspendidos sección F. ","")</f>
        <v/>
      </c>
      <c r="CG99" s="211">
        <f>IF(B99&lt;&gt;(H88+I88),1,0)</f>
        <v>0</v>
      </c>
      <c r="CH99" s="211"/>
      <c r="CI99" s="6"/>
      <c r="CJ99" s="6"/>
      <c r="CK99" s="6"/>
      <c r="CL99" s="6"/>
      <c r="CM99" s="6"/>
      <c r="CN99" s="6"/>
    </row>
    <row r="100" spans="1:92" x14ac:dyDescent="0.2">
      <c r="D100" s="402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CA100" s="210"/>
      <c r="CG100" s="6"/>
      <c r="CH100" s="6"/>
      <c r="CI100" s="6"/>
      <c r="CJ100" s="6"/>
      <c r="CK100" s="6"/>
      <c r="CL100" s="6"/>
      <c r="CM100" s="6"/>
      <c r="CN100" s="6"/>
    </row>
    <row r="101" spans="1:92" x14ac:dyDescent="0.2"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CG101" s="6"/>
      <c r="CH101" s="6"/>
      <c r="CI101" s="6"/>
      <c r="CJ101" s="6"/>
      <c r="CK101" s="6"/>
      <c r="CL101" s="6"/>
      <c r="CM101" s="6"/>
      <c r="CN101" s="6"/>
    </row>
    <row r="102" spans="1:92" x14ac:dyDescent="0.2">
      <c r="CG102" s="6"/>
      <c r="CH102" s="6"/>
      <c r="CI102" s="6"/>
      <c r="CJ102" s="6"/>
      <c r="CK102" s="6"/>
      <c r="CL102" s="6"/>
      <c r="CM102" s="6"/>
      <c r="CN102" s="6"/>
    </row>
    <row r="103" spans="1:92" x14ac:dyDescent="0.2">
      <c r="CG103" s="6"/>
      <c r="CH103" s="6"/>
      <c r="CI103" s="6"/>
      <c r="CJ103" s="6"/>
      <c r="CK103" s="6"/>
      <c r="CL103" s="6"/>
      <c r="CM103" s="6"/>
      <c r="CN103" s="6"/>
    </row>
    <row r="104" spans="1:92" x14ac:dyDescent="0.2">
      <c r="CG104" s="6"/>
      <c r="CH104" s="6"/>
      <c r="CI104" s="6"/>
      <c r="CJ104" s="6"/>
      <c r="CK104" s="6"/>
      <c r="CL104" s="6"/>
      <c r="CM104" s="6"/>
      <c r="CN104" s="6"/>
    </row>
    <row r="105" spans="1:92" x14ac:dyDescent="0.2">
      <c r="CG105" s="6"/>
      <c r="CH105" s="6"/>
      <c r="CI105" s="6"/>
      <c r="CJ105" s="6"/>
      <c r="CK105" s="6"/>
      <c r="CL105" s="6"/>
      <c r="CM105" s="6"/>
      <c r="CN105" s="6"/>
    </row>
    <row r="106" spans="1:92" x14ac:dyDescent="0.2">
      <c r="CG106" s="6"/>
      <c r="CH106" s="6"/>
      <c r="CI106" s="6"/>
      <c r="CJ106" s="6"/>
      <c r="CK106" s="6"/>
      <c r="CL106" s="6"/>
      <c r="CM106" s="6"/>
      <c r="CN106" s="6"/>
    </row>
    <row r="107" spans="1:92" x14ac:dyDescent="0.2">
      <c r="CG107" s="6"/>
      <c r="CH107" s="6"/>
      <c r="CI107" s="6"/>
      <c r="CJ107" s="6"/>
      <c r="CK107" s="6"/>
      <c r="CL107" s="6"/>
      <c r="CM107" s="6"/>
      <c r="CN107" s="6"/>
    </row>
    <row r="108" spans="1:92" x14ac:dyDescent="0.2">
      <c r="CG108" s="6"/>
      <c r="CH108" s="6"/>
      <c r="CI108" s="6"/>
      <c r="CJ108" s="6"/>
      <c r="CK108" s="6"/>
      <c r="CL108" s="6"/>
      <c r="CM108" s="6"/>
      <c r="CN108" s="6"/>
    </row>
    <row r="109" spans="1:92" x14ac:dyDescent="0.2">
      <c r="CG109" s="6"/>
      <c r="CH109" s="6"/>
      <c r="CI109" s="6"/>
      <c r="CJ109" s="6"/>
      <c r="CK109" s="6"/>
      <c r="CL109" s="6"/>
      <c r="CM109" s="6"/>
      <c r="CN109" s="6"/>
    </row>
    <row r="110" spans="1:92" x14ac:dyDescent="0.2">
      <c r="CG110" s="6"/>
      <c r="CH110" s="6"/>
      <c r="CI110" s="6"/>
      <c r="CJ110" s="6"/>
      <c r="CK110" s="6"/>
      <c r="CL110" s="6"/>
      <c r="CM110" s="6"/>
      <c r="CN110" s="6"/>
    </row>
    <row r="111" spans="1:92" x14ac:dyDescent="0.2">
      <c r="CG111" s="6"/>
      <c r="CH111" s="6"/>
      <c r="CI111" s="6"/>
      <c r="CJ111" s="6"/>
      <c r="CK111" s="6"/>
      <c r="CL111" s="6"/>
      <c r="CM111" s="6"/>
      <c r="CN111" s="6"/>
    </row>
    <row r="112" spans="1:92" x14ac:dyDescent="0.2">
      <c r="CG112" s="6"/>
      <c r="CH112" s="6"/>
      <c r="CI112" s="6"/>
      <c r="CJ112" s="6"/>
      <c r="CK112" s="6"/>
      <c r="CL112" s="6"/>
      <c r="CM112" s="6"/>
      <c r="CN112" s="6"/>
    </row>
    <row r="113" spans="85:92" x14ac:dyDescent="0.2">
      <c r="CG113" s="6"/>
      <c r="CH113" s="6"/>
      <c r="CI113" s="6"/>
      <c r="CJ113" s="6"/>
      <c r="CK113" s="6"/>
      <c r="CL113" s="6"/>
      <c r="CM113" s="6"/>
      <c r="CN113" s="6"/>
    </row>
    <row r="114" spans="85:92" x14ac:dyDescent="0.2">
      <c r="CG114" s="6"/>
      <c r="CH114" s="6"/>
      <c r="CI114" s="6"/>
      <c r="CJ114" s="6"/>
      <c r="CK114" s="6"/>
      <c r="CL114" s="6"/>
      <c r="CM114" s="6"/>
      <c r="CN114" s="6"/>
    </row>
    <row r="115" spans="85:92" x14ac:dyDescent="0.2">
      <c r="CG115" s="6"/>
      <c r="CH115" s="6"/>
      <c r="CI115" s="6"/>
      <c r="CJ115" s="6"/>
      <c r="CK115" s="6"/>
      <c r="CL115" s="6"/>
      <c r="CM115" s="6"/>
      <c r="CN115" s="6"/>
    </row>
    <row r="211" spans="1:104" s="191" customFormat="1" ht="18.600000000000001" hidden="1" customHeight="1" x14ac:dyDescent="0.2">
      <c r="A211" s="191">
        <f>SUM(B12:O12,B19:B23,B37:B45,C67,B88:I88,B99:G99,C68:C71,B48:B50,C28:C34)</f>
        <v>13093.56</v>
      </c>
      <c r="B211" s="191">
        <f>SUM(CG3:CN115)</f>
        <v>0</v>
      </c>
      <c r="BX211" s="192"/>
      <c r="BY211" s="192"/>
      <c r="BZ211" s="192"/>
      <c r="CA211" s="192"/>
      <c r="CB211" s="192"/>
      <c r="CC211" s="192"/>
      <c r="CD211" s="192"/>
      <c r="CE211" s="192"/>
      <c r="CF211" s="192"/>
      <c r="CG211" s="192"/>
      <c r="CH211" s="192"/>
      <c r="CI211" s="192"/>
      <c r="CJ211" s="192"/>
      <c r="CK211" s="192"/>
      <c r="CL211" s="192"/>
      <c r="CM211" s="192"/>
      <c r="CN211" s="192"/>
      <c r="CO211" s="192"/>
      <c r="CP211" s="192"/>
      <c r="CQ211" s="192"/>
      <c r="CR211" s="192"/>
      <c r="CS211" s="192"/>
      <c r="CT211" s="192"/>
      <c r="CU211" s="192"/>
      <c r="CV211" s="192"/>
      <c r="CW211" s="192"/>
      <c r="CX211" s="192"/>
      <c r="CY211" s="192"/>
      <c r="CZ211" s="192"/>
    </row>
    <row r="212" spans="1:104" hidden="1" x14ac:dyDescent="0.2"/>
    <row r="213" spans="1:104" hidden="1" x14ac:dyDescent="0.2"/>
    <row r="214" spans="1:104" hidden="1" x14ac:dyDescent="0.2"/>
    <row r="215" spans="1:104" hidden="1" x14ac:dyDescent="0.2"/>
    <row r="216" spans="1:104" hidden="1" x14ac:dyDescent="0.2"/>
    <row r="217" spans="1:104" hidden="1" x14ac:dyDescent="0.2"/>
    <row r="218" spans="1:104" hidden="1" x14ac:dyDescent="0.2"/>
    <row r="219" spans="1:104" hidden="1" x14ac:dyDescent="0.2"/>
    <row r="220" spans="1:104" hidden="1" x14ac:dyDescent="0.2"/>
  </sheetData>
  <mergeCells count="34">
    <mergeCell ref="Z9:AB10"/>
    <mergeCell ref="A26:B27"/>
    <mergeCell ref="C26:C27"/>
    <mergeCell ref="D26:E26"/>
    <mergeCell ref="F26:K26"/>
    <mergeCell ref="A9:A11"/>
    <mergeCell ref="B9:B11"/>
    <mergeCell ref="C9:C11"/>
    <mergeCell ref="D9:D11"/>
    <mergeCell ref="E9:E11"/>
    <mergeCell ref="F9:F11"/>
    <mergeCell ref="A34:B34"/>
    <mergeCell ref="G9:J10"/>
    <mergeCell ref="K9:O10"/>
    <mergeCell ref="P9:T10"/>
    <mergeCell ref="U9:Y10"/>
    <mergeCell ref="A28:B28"/>
    <mergeCell ref="A29:B29"/>
    <mergeCell ref="A30:B30"/>
    <mergeCell ref="A31:B31"/>
    <mergeCell ref="A32:A33"/>
    <mergeCell ref="A65:E65"/>
    <mergeCell ref="A67:B67"/>
    <mergeCell ref="A68:A69"/>
    <mergeCell ref="A70:A71"/>
    <mergeCell ref="A73:A75"/>
    <mergeCell ref="B73:C74"/>
    <mergeCell ref="D73:E74"/>
    <mergeCell ref="F73:I73"/>
    <mergeCell ref="F74:G74"/>
    <mergeCell ref="H74:I74"/>
    <mergeCell ref="A89:G89"/>
    <mergeCell ref="A90:A91"/>
    <mergeCell ref="B90:G90"/>
  </mergeCells>
  <dataValidations count="1">
    <dataValidation type="whole" allowBlank="1" showInputMessage="1" showErrorMessage="1" sqref="A64 B58:E64 B52:D52 C53:D55" xr:uid="{87DD64C3-F7C9-4604-B5B0-B5322EDD0728}">
      <formula1>0</formula1>
      <formula2>1E+27</formula2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CZ220"/>
  <sheetViews>
    <sheetView workbookViewId="0">
      <selection activeCell="A4" sqref="A4"/>
    </sheetView>
  </sheetViews>
  <sheetFormatPr baseColWidth="10" defaultColWidth="11.42578125" defaultRowHeight="14.25" x14ac:dyDescent="0.2"/>
  <cols>
    <col min="1" max="1" width="75.42578125" style="2" customWidth="1"/>
    <col min="2" max="2" width="16.5703125" style="2" customWidth="1"/>
    <col min="3" max="4" width="16.7109375" style="2" customWidth="1"/>
    <col min="5" max="5" width="16.5703125" style="2" customWidth="1"/>
    <col min="6" max="6" width="15.140625" style="2" customWidth="1"/>
    <col min="7" max="7" width="15.85546875" style="2" customWidth="1"/>
    <col min="8" max="8" width="18.42578125" style="2" customWidth="1"/>
    <col min="9" max="9" width="14.85546875" style="2" customWidth="1"/>
    <col min="10" max="10" width="13.42578125" style="2" customWidth="1"/>
    <col min="11" max="11" width="14.28515625" style="2" customWidth="1"/>
    <col min="12" max="12" width="11.42578125" style="2"/>
    <col min="13" max="13" width="13" style="2" customWidth="1"/>
    <col min="14" max="14" width="10" style="2" customWidth="1"/>
    <col min="15" max="26" width="11.42578125" style="2"/>
    <col min="27" max="27" width="14.140625" style="2" customWidth="1"/>
    <col min="28" max="28" width="15.7109375" style="2" customWidth="1"/>
    <col min="29" max="75" width="11.42578125" style="2"/>
    <col min="76" max="76" width="11.42578125" style="3" customWidth="1"/>
    <col min="77" max="77" width="11.7109375" style="4" customWidth="1"/>
    <col min="78" max="78" width="12.28515625" style="4" customWidth="1"/>
    <col min="79" max="104" width="12.28515625" style="5" customWidth="1"/>
    <col min="105" max="107" width="11.42578125" style="2" customWidth="1"/>
    <col min="108" max="16384" width="11.42578125" style="2"/>
  </cols>
  <sheetData>
    <row r="1" spans="1:92" ht="16.350000000000001" customHeight="1" x14ac:dyDescent="0.2">
      <c r="A1" s="1" t="s">
        <v>0</v>
      </c>
    </row>
    <row r="2" spans="1:92" ht="16.350000000000001" customHeight="1" x14ac:dyDescent="0.2">
      <c r="A2" s="1" t="str">
        <f>CONCATENATE("COMUNA: ",[12]NOMBRE!B2," - ","( ",[12]NOMBRE!C2,[12]NOMBRE!D2,[12]NOMBRE!E2,[12]NOMBRE!F2,[12]NOMBRE!G2," )")</f>
        <v>COMUNA: LINARES - ( 07401 )</v>
      </c>
    </row>
    <row r="3" spans="1:92" ht="16.350000000000001" customHeight="1" x14ac:dyDescent="0.2">
      <c r="A3" s="1" t="str">
        <f>CONCATENATE("ESTABLECIMIENTO/ESTRATEGIA: ",[12]NOMBRE!B3," - ","( ",[12]NOMBRE!C3,[12]NOMBRE!D3,[12]NOMBRE!E3,[12]NOMBRE!F3,[12]NOMBRE!G3,[12]NOMBRE!H3," )")</f>
        <v>ESTABLECIMIENTO/ESTRATEGIA: HOSPITAL PRESIDENTE CARLOS IBAÑEZ DEL CAMPO - ( 116108 )</v>
      </c>
      <c r="CG3" s="6"/>
      <c r="CH3" s="6"/>
      <c r="CI3" s="6"/>
      <c r="CJ3" s="6"/>
      <c r="CK3" s="6"/>
      <c r="CL3" s="6"/>
      <c r="CM3" s="6"/>
      <c r="CN3" s="6"/>
    </row>
    <row r="4" spans="1:92" ht="16.350000000000001" customHeight="1" x14ac:dyDescent="0.2">
      <c r="A4" s="1" t="str">
        <f>CONCATENATE("MES: ",[12]NOMBRE!B6," - ","( ",[12]NOMBRE!C6,[12]NOMBRE!D6," )")</f>
        <v>MES: NOVIEMBRE - ( 11 )</v>
      </c>
      <c r="CG4" s="6"/>
      <c r="CH4" s="6"/>
      <c r="CI4" s="6"/>
      <c r="CJ4" s="6"/>
      <c r="CK4" s="6"/>
      <c r="CL4" s="6"/>
      <c r="CM4" s="6"/>
      <c r="CN4" s="6"/>
    </row>
    <row r="5" spans="1:92" ht="16.350000000000001" customHeight="1" x14ac:dyDescent="0.2">
      <c r="A5" s="1" t="str">
        <f>CONCATENATE("AÑO: ",[12]NOMBRE!B7)</f>
        <v>AÑO: 2021</v>
      </c>
      <c r="CG5" s="6"/>
      <c r="CH5" s="6"/>
      <c r="CI5" s="6"/>
      <c r="CJ5" s="6"/>
      <c r="CK5" s="6"/>
      <c r="CL5" s="6"/>
      <c r="CM5" s="6"/>
      <c r="CN5" s="6"/>
    </row>
    <row r="6" spans="1:92" ht="15" x14ac:dyDescent="0.2">
      <c r="F6" s="7" t="s">
        <v>1</v>
      </c>
      <c r="CG6" s="6"/>
      <c r="CH6" s="6"/>
      <c r="CI6" s="6"/>
      <c r="CJ6" s="6"/>
      <c r="CK6" s="6"/>
      <c r="CL6" s="6"/>
      <c r="CM6" s="6"/>
      <c r="CN6" s="6"/>
    </row>
    <row r="7" spans="1:92" ht="15" customHeight="1" x14ac:dyDescent="0.2">
      <c r="A7" s="8"/>
      <c r="B7" s="8"/>
      <c r="C7" s="8"/>
      <c r="D7" s="8"/>
      <c r="E7" s="8"/>
      <c r="F7" s="8"/>
      <c r="G7" s="8"/>
      <c r="H7" s="8"/>
      <c r="I7" s="8"/>
      <c r="J7" s="8"/>
      <c r="K7" s="9"/>
      <c r="L7" s="9"/>
      <c r="CG7" s="6"/>
      <c r="CH7" s="6"/>
      <c r="CI7" s="6"/>
      <c r="CJ7" s="6"/>
      <c r="CK7" s="6"/>
      <c r="CL7" s="6"/>
      <c r="CM7" s="6"/>
      <c r="CN7" s="6"/>
    </row>
    <row r="8" spans="1:92" ht="32.1" customHeight="1" x14ac:dyDescent="0.2">
      <c r="A8" s="10" t="s">
        <v>2</v>
      </c>
      <c r="CG8" s="6"/>
      <c r="CH8" s="6"/>
      <c r="CI8" s="6"/>
      <c r="CJ8" s="6"/>
      <c r="CK8" s="6"/>
      <c r="CL8" s="6"/>
      <c r="CM8" s="6"/>
      <c r="CN8" s="6"/>
    </row>
    <row r="9" spans="1:92" ht="14.25" customHeight="1" x14ac:dyDescent="0.2">
      <c r="A9" s="1660" t="s">
        <v>3</v>
      </c>
      <c r="B9" s="1634" t="s">
        <v>4</v>
      </c>
      <c r="C9" s="1606" t="s">
        <v>5</v>
      </c>
      <c r="D9" s="1559" t="s">
        <v>6</v>
      </c>
      <c r="E9" s="1559" t="s">
        <v>7</v>
      </c>
      <c r="F9" s="1661" t="s">
        <v>8</v>
      </c>
      <c r="G9" s="1506" t="s">
        <v>9</v>
      </c>
      <c r="H9" s="1507"/>
      <c r="I9" s="1507"/>
      <c r="J9" s="1508"/>
      <c r="K9" s="1506" t="s">
        <v>10</v>
      </c>
      <c r="L9" s="1507"/>
      <c r="M9" s="1507"/>
      <c r="N9" s="1507"/>
      <c r="O9" s="1508"/>
      <c r="P9" s="1506" t="s">
        <v>11</v>
      </c>
      <c r="Q9" s="1507"/>
      <c r="R9" s="1507"/>
      <c r="S9" s="1507"/>
      <c r="T9" s="1508"/>
      <c r="U9" s="1506" t="s">
        <v>12</v>
      </c>
      <c r="V9" s="1507"/>
      <c r="W9" s="1507"/>
      <c r="X9" s="1507"/>
      <c r="Y9" s="1508"/>
      <c r="Z9" s="1506" t="s">
        <v>13</v>
      </c>
      <c r="AA9" s="1507"/>
      <c r="AB9" s="1508"/>
      <c r="BX9" s="2"/>
      <c r="BY9" s="11"/>
      <c r="CG9" s="6"/>
      <c r="CH9" s="6"/>
      <c r="CI9" s="6"/>
      <c r="CJ9" s="6"/>
      <c r="CK9" s="6"/>
      <c r="CL9" s="6"/>
      <c r="CM9" s="6"/>
      <c r="CN9" s="6"/>
    </row>
    <row r="10" spans="1:92" ht="21.75" customHeight="1" x14ac:dyDescent="0.2">
      <c r="A10" s="1660"/>
      <c r="B10" s="1634"/>
      <c r="C10" s="1606"/>
      <c r="D10" s="1530"/>
      <c r="E10" s="1530"/>
      <c r="F10" s="1661"/>
      <c r="G10" s="1546"/>
      <c r="H10" s="1510"/>
      <c r="I10" s="1510"/>
      <c r="J10" s="1547"/>
      <c r="K10" s="1546"/>
      <c r="L10" s="1510"/>
      <c r="M10" s="1510"/>
      <c r="N10" s="1510"/>
      <c r="O10" s="1547"/>
      <c r="P10" s="1546"/>
      <c r="Q10" s="1510"/>
      <c r="R10" s="1510"/>
      <c r="S10" s="1510"/>
      <c r="T10" s="1547"/>
      <c r="U10" s="1546"/>
      <c r="V10" s="1510"/>
      <c r="W10" s="1510"/>
      <c r="X10" s="1510"/>
      <c r="Y10" s="1547"/>
      <c r="Z10" s="1546"/>
      <c r="AA10" s="1510"/>
      <c r="AB10" s="1547"/>
      <c r="BX10" s="2"/>
      <c r="BY10" s="11"/>
      <c r="CG10" s="6"/>
      <c r="CH10" s="6"/>
      <c r="CI10" s="6"/>
      <c r="CJ10" s="6"/>
      <c r="CK10" s="6"/>
      <c r="CL10" s="6"/>
      <c r="CM10" s="6"/>
      <c r="CN10" s="6"/>
    </row>
    <row r="11" spans="1:92" ht="31.5" customHeight="1" x14ac:dyDescent="0.2">
      <c r="A11" s="1660"/>
      <c r="B11" s="1634"/>
      <c r="C11" s="1606"/>
      <c r="D11" s="1607"/>
      <c r="E11" s="1607"/>
      <c r="F11" s="1661"/>
      <c r="G11" s="1288" t="s">
        <v>14</v>
      </c>
      <c r="H11" s="1383" t="s">
        <v>15</v>
      </c>
      <c r="I11" s="1383" t="s">
        <v>16</v>
      </c>
      <c r="J11" s="1384" t="s">
        <v>17</v>
      </c>
      <c r="K11" s="1288" t="s">
        <v>14</v>
      </c>
      <c r="L11" s="1383" t="s">
        <v>15</v>
      </c>
      <c r="M11" s="1383" t="s">
        <v>16</v>
      </c>
      <c r="N11" s="1383" t="s">
        <v>17</v>
      </c>
      <c r="O11" s="1384" t="s">
        <v>18</v>
      </c>
      <c r="P11" s="1288" t="s">
        <v>14</v>
      </c>
      <c r="Q11" s="1383" t="s">
        <v>15</v>
      </c>
      <c r="R11" s="1383" t="s">
        <v>19</v>
      </c>
      <c r="S11" s="1383" t="s">
        <v>17</v>
      </c>
      <c r="T11" s="1384" t="s">
        <v>18</v>
      </c>
      <c r="U11" s="1288" t="s">
        <v>14</v>
      </c>
      <c r="V11" s="1383" t="s">
        <v>15</v>
      </c>
      <c r="W11" s="1383" t="s">
        <v>16</v>
      </c>
      <c r="X11" s="1383" t="s">
        <v>17</v>
      </c>
      <c r="Y11" s="1384" t="s">
        <v>18</v>
      </c>
      <c r="Z11" s="1288" t="s">
        <v>14</v>
      </c>
      <c r="AA11" s="1383" t="s">
        <v>20</v>
      </c>
      <c r="AB11" s="1385" t="s">
        <v>21</v>
      </c>
      <c r="BX11" s="2"/>
      <c r="BY11" s="11"/>
      <c r="CG11" s="6"/>
      <c r="CH11" s="6"/>
      <c r="CI11" s="6"/>
      <c r="CJ11" s="6"/>
      <c r="CK11" s="6"/>
      <c r="CL11" s="6"/>
      <c r="CM11" s="6"/>
      <c r="CN11" s="6"/>
    </row>
    <row r="12" spans="1:92" ht="20.25" customHeight="1" x14ac:dyDescent="0.2">
      <c r="A12" s="1386" t="s">
        <v>22</v>
      </c>
      <c r="B12" s="1291">
        <f t="shared" ref="B12:Y12" si="0">SUM(B13:B16)</f>
        <v>6</v>
      </c>
      <c r="C12" s="875">
        <f t="shared" si="0"/>
        <v>6</v>
      </c>
      <c r="D12" s="1387">
        <f t="shared" si="0"/>
        <v>6</v>
      </c>
      <c r="E12" s="1387">
        <f t="shared" si="0"/>
        <v>1430</v>
      </c>
      <c r="F12" s="1388">
        <f t="shared" si="0"/>
        <v>1430</v>
      </c>
      <c r="G12" s="1293">
        <f t="shared" si="0"/>
        <v>673</v>
      </c>
      <c r="H12" s="1387">
        <f t="shared" si="0"/>
        <v>673</v>
      </c>
      <c r="I12" s="1387">
        <f t="shared" si="0"/>
        <v>0</v>
      </c>
      <c r="J12" s="1388">
        <f t="shared" si="0"/>
        <v>0</v>
      </c>
      <c r="K12" s="1293">
        <f t="shared" si="0"/>
        <v>645.5</v>
      </c>
      <c r="L12" s="1387">
        <f t="shared" si="0"/>
        <v>485</v>
      </c>
      <c r="M12" s="1387">
        <f t="shared" si="0"/>
        <v>0</v>
      </c>
      <c r="N12" s="1387">
        <f t="shared" si="0"/>
        <v>0</v>
      </c>
      <c r="O12" s="1388">
        <f t="shared" si="0"/>
        <v>160.5</v>
      </c>
      <c r="P12" s="1293">
        <f t="shared" si="0"/>
        <v>454.75</v>
      </c>
      <c r="Q12" s="1387">
        <f t="shared" si="0"/>
        <v>103.35</v>
      </c>
      <c r="R12" s="1387">
        <f t="shared" si="0"/>
        <v>206.37</v>
      </c>
      <c r="S12" s="1387">
        <f t="shared" si="0"/>
        <v>11.53</v>
      </c>
      <c r="T12" s="1388">
        <f t="shared" si="0"/>
        <v>133.5</v>
      </c>
      <c r="U12" s="1293">
        <f t="shared" si="0"/>
        <v>225.99999999999997</v>
      </c>
      <c r="V12" s="1387">
        <f t="shared" si="0"/>
        <v>131.32</v>
      </c>
      <c r="W12" s="1387">
        <f t="shared" si="0"/>
        <v>37.979999999999997</v>
      </c>
      <c r="X12" s="1387">
        <f t="shared" si="0"/>
        <v>0.7</v>
      </c>
      <c r="Y12" s="1388">
        <f t="shared" si="0"/>
        <v>56</v>
      </c>
      <c r="Z12" s="1293">
        <f>SUM(Z13:Z16)</f>
        <v>90.7</v>
      </c>
      <c r="AA12" s="1387">
        <f>SUM(AA13:AA16)</f>
        <v>69.7</v>
      </c>
      <c r="AB12" s="1389">
        <f>SUM(AB13:AB16)</f>
        <v>21</v>
      </c>
      <c r="BX12" s="2"/>
      <c r="BY12" s="11"/>
      <c r="CG12" s="6"/>
      <c r="CH12" s="6"/>
      <c r="CI12" s="6"/>
      <c r="CJ12" s="6"/>
      <c r="CK12" s="6"/>
      <c r="CL12" s="6"/>
      <c r="CM12" s="6"/>
      <c r="CN12" s="6"/>
    </row>
    <row r="13" spans="1:92" ht="20.25" customHeight="1" x14ac:dyDescent="0.2">
      <c r="A13" s="1390" t="s">
        <v>23</v>
      </c>
      <c r="B13" s="1391">
        <v>5</v>
      </c>
      <c r="C13" s="1392">
        <v>5</v>
      </c>
      <c r="D13" s="1392">
        <v>5</v>
      </c>
      <c r="E13" s="1392">
        <v>710</v>
      </c>
      <c r="F13" s="1392">
        <v>710</v>
      </c>
      <c r="G13" s="1393">
        <f>SUM(H13:J13)</f>
        <v>673</v>
      </c>
      <c r="H13" s="1394">
        <v>673</v>
      </c>
      <c r="I13" s="1392">
        <v>0</v>
      </c>
      <c r="J13" s="1392">
        <v>0</v>
      </c>
      <c r="K13" s="1041">
        <f>SUM(L13:O13)</f>
        <v>433.8</v>
      </c>
      <c r="L13" s="1394">
        <v>319.3</v>
      </c>
      <c r="M13" s="1392">
        <v>0</v>
      </c>
      <c r="N13" s="1395">
        <v>0</v>
      </c>
      <c r="O13" s="1396">
        <v>114.5</v>
      </c>
      <c r="P13" s="1041">
        <f>SUM(Q13:T13)</f>
        <v>320.39999999999998</v>
      </c>
      <c r="Q13" s="1394">
        <v>0</v>
      </c>
      <c r="R13" s="1392">
        <v>206.37</v>
      </c>
      <c r="S13" s="1395">
        <v>11.53</v>
      </c>
      <c r="T13" s="1396">
        <v>102.5</v>
      </c>
      <c r="U13" s="1041">
        <f>SUM(V13:Y13)</f>
        <v>137.89999999999998</v>
      </c>
      <c r="V13" s="1394">
        <v>60.72</v>
      </c>
      <c r="W13" s="1392">
        <v>37.979999999999997</v>
      </c>
      <c r="X13" s="1395">
        <v>0.7</v>
      </c>
      <c r="Y13" s="1396">
        <v>38.5</v>
      </c>
      <c r="Z13" s="1041">
        <f>SUM(AA13:AB13)</f>
        <v>52.1</v>
      </c>
      <c r="AA13" s="1397">
        <v>40.5</v>
      </c>
      <c r="AB13" s="27">
        <v>11.6</v>
      </c>
      <c r="BX13" s="2"/>
      <c r="BY13" s="11"/>
      <c r="CG13" s="6"/>
      <c r="CH13" s="6"/>
      <c r="CI13" s="6"/>
      <c r="CJ13" s="6"/>
      <c r="CK13" s="6"/>
      <c r="CL13" s="6"/>
      <c r="CM13" s="6"/>
      <c r="CN13" s="6"/>
    </row>
    <row r="14" spans="1:92" ht="20.25" customHeight="1" x14ac:dyDescent="0.2">
      <c r="A14" s="1190" t="s">
        <v>24</v>
      </c>
      <c r="B14" s="29">
        <v>1</v>
      </c>
      <c r="C14" s="30">
        <v>1</v>
      </c>
      <c r="D14" s="30">
        <v>1</v>
      </c>
      <c r="E14" s="30">
        <v>720</v>
      </c>
      <c r="F14" s="30">
        <v>720</v>
      </c>
      <c r="G14" s="31">
        <f>SUM(H14:J14)</f>
        <v>0</v>
      </c>
      <c r="H14" s="32">
        <v>0</v>
      </c>
      <c r="I14" s="30">
        <v>0</v>
      </c>
      <c r="J14" s="30">
        <v>0</v>
      </c>
      <c r="K14" s="1191">
        <f>SUM(L14:O14)</f>
        <v>211.7</v>
      </c>
      <c r="L14" s="32">
        <v>165.7</v>
      </c>
      <c r="M14" s="30">
        <v>0</v>
      </c>
      <c r="N14" s="1398">
        <v>0</v>
      </c>
      <c r="O14" s="1399">
        <v>46</v>
      </c>
      <c r="P14" s="1191">
        <f>SUM(Q14:T14)</f>
        <v>134.35</v>
      </c>
      <c r="Q14" s="32">
        <v>103.35</v>
      </c>
      <c r="R14" s="30">
        <v>0</v>
      </c>
      <c r="S14" s="1398">
        <v>0</v>
      </c>
      <c r="T14" s="1399">
        <v>31</v>
      </c>
      <c r="U14" s="1191">
        <f>SUM(V14:Y14)</f>
        <v>88.1</v>
      </c>
      <c r="V14" s="32">
        <v>70.599999999999994</v>
      </c>
      <c r="W14" s="30">
        <v>0</v>
      </c>
      <c r="X14" s="1398">
        <v>0</v>
      </c>
      <c r="Y14" s="1399">
        <v>17.5</v>
      </c>
      <c r="Z14" s="1191">
        <f>SUM(AA14:AB14)</f>
        <v>38.6</v>
      </c>
      <c r="AA14" s="34">
        <v>29.2</v>
      </c>
      <c r="AB14" s="35">
        <v>9.4</v>
      </c>
      <c r="BX14" s="2"/>
      <c r="BY14" s="11"/>
      <c r="CG14" s="6"/>
      <c r="CH14" s="6"/>
      <c r="CI14" s="6"/>
      <c r="CJ14" s="6"/>
      <c r="CK14" s="6"/>
      <c r="CL14" s="6"/>
      <c r="CM14" s="6"/>
      <c r="CN14" s="6"/>
    </row>
    <row r="15" spans="1:92" ht="20.25" customHeight="1" x14ac:dyDescent="0.2">
      <c r="A15" s="36" t="s">
        <v>25</v>
      </c>
      <c r="B15" s="29"/>
      <c r="C15" s="30"/>
      <c r="D15" s="30"/>
      <c r="E15" s="30"/>
      <c r="F15" s="30"/>
      <c r="G15" s="1191">
        <f>SUM(H15:J15)</f>
        <v>0</v>
      </c>
      <c r="H15" s="32"/>
      <c r="I15" s="30"/>
      <c r="J15" s="30"/>
      <c r="K15" s="1191">
        <f>SUM(L15:O15)</f>
        <v>0</v>
      </c>
      <c r="L15" s="32"/>
      <c r="M15" s="30"/>
      <c r="N15" s="1398"/>
      <c r="O15" s="1399"/>
      <c r="P15" s="1191">
        <f>SUM(Q15:T15)</f>
        <v>0</v>
      </c>
      <c r="Q15" s="32"/>
      <c r="R15" s="30"/>
      <c r="S15" s="1398"/>
      <c r="T15" s="1399"/>
      <c r="U15" s="1191">
        <f>SUM(V15:Y15)</f>
        <v>0</v>
      </c>
      <c r="V15" s="32"/>
      <c r="W15" s="30"/>
      <c r="X15" s="1398"/>
      <c r="Y15" s="1399"/>
      <c r="Z15" s="1191">
        <f>SUM(AA15:AB15)</f>
        <v>0</v>
      </c>
      <c r="AA15" s="34"/>
      <c r="AB15" s="35"/>
      <c r="BX15" s="2"/>
      <c r="BY15" s="11"/>
      <c r="CG15" s="6"/>
      <c r="CH15" s="6"/>
      <c r="CI15" s="6"/>
      <c r="CJ15" s="6"/>
      <c r="CK15" s="6"/>
      <c r="CL15" s="6"/>
      <c r="CM15" s="6"/>
      <c r="CN15" s="6"/>
    </row>
    <row r="16" spans="1:92" ht="20.25" customHeight="1" x14ac:dyDescent="0.2">
      <c r="A16" s="37" t="s">
        <v>26</v>
      </c>
      <c r="B16" s="1400"/>
      <c r="C16" s="1401"/>
      <c r="D16" s="38"/>
      <c r="E16" s="38"/>
      <c r="F16" s="39"/>
      <c r="G16" s="1402">
        <f>SUM(H16:J16)</f>
        <v>0</v>
      </c>
      <c r="H16" s="1403"/>
      <c r="I16" s="1401"/>
      <c r="J16" s="1401"/>
      <c r="K16" s="41">
        <f>SUM(L16:O16)</f>
        <v>0</v>
      </c>
      <c r="L16" s="1403"/>
      <c r="M16" s="1401"/>
      <c r="N16" s="1404"/>
      <c r="O16" s="1405"/>
      <c r="P16" s="41">
        <f>SUM(Q16:T16)</f>
        <v>0</v>
      </c>
      <c r="Q16" s="1403"/>
      <c r="R16" s="1401"/>
      <c r="S16" s="1404"/>
      <c r="T16" s="1405"/>
      <c r="U16" s="41">
        <f>SUM(V16:Y16)</f>
        <v>0</v>
      </c>
      <c r="V16" s="1403"/>
      <c r="W16" s="1401"/>
      <c r="X16" s="1404"/>
      <c r="Y16" s="1405"/>
      <c r="Z16" s="1402">
        <f>SUM(AA16:AB16)</f>
        <v>0</v>
      </c>
      <c r="AA16" s="1406"/>
      <c r="AB16" s="493"/>
      <c r="BX16" s="2"/>
      <c r="BY16" s="11"/>
      <c r="CG16" s="6"/>
      <c r="CH16" s="6"/>
      <c r="CI16" s="6"/>
      <c r="CJ16" s="6"/>
      <c r="CK16" s="6"/>
      <c r="CL16" s="6"/>
      <c r="CM16" s="6"/>
      <c r="CN16" s="6"/>
    </row>
    <row r="17" spans="1:92" ht="27" customHeight="1" x14ac:dyDescent="0.2">
      <c r="A17" s="10" t="s">
        <v>27</v>
      </c>
      <c r="B17" s="42"/>
      <c r="C17" s="1307"/>
      <c r="D17" s="1307"/>
      <c r="E17" s="1307"/>
      <c r="F17" s="1307"/>
      <c r="G17" s="42"/>
      <c r="H17" s="330"/>
      <c r="I17" s="1407"/>
      <c r="J17" s="46"/>
      <c r="K17" s="1408"/>
      <c r="L17" s="1408"/>
      <c r="CG17" s="6"/>
      <c r="CH17" s="6"/>
      <c r="CI17" s="6"/>
      <c r="CJ17" s="6"/>
      <c r="CK17" s="6"/>
      <c r="CL17" s="6"/>
      <c r="CM17" s="6"/>
      <c r="CN17" s="6"/>
    </row>
    <row r="18" spans="1:92" ht="39" customHeight="1" x14ac:dyDescent="0.2">
      <c r="A18" s="426" t="s">
        <v>28</v>
      </c>
      <c r="B18" s="429" t="s">
        <v>29</v>
      </c>
      <c r="C18" s="217" t="s">
        <v>30</v>
      </c>
      <c r="D18" s="218" t="s">
        <v>31</v>
      </c>
      <c r="E18" s="218" t="s">
        <v>32</v>
      </c>
      <c r="F18" s="218" t="s">
        <v>33</v>
      </c>
      <c r="G18" s="219" t="s">
        <v>34</v>
      </c>
      <c r="H18" s="1310"/>
      <c r="I18" s="1307"/>
      <c r="J18" s="1307"/>
      <c r="K18" s="1342"/>
      <c r="L18" s="1342"/>
      <c r="CG18" s="6"/>
      <c r="CH18" s="6"/>
      <c r="CI18" s="6"/>
      <c r="CJ18" s="6"/>
      <c r="CK18" s="6"/>
      <c r="CL18" s="6"/>
      <c r="CM18" s="6"/>
      <c r="CN18" s="6"/>
    </row>
    <row r="19" spans="1:92" ht="21" customHeight="1" x14ac:dyDescent="0.2">
      <c r="A19" s="1409" t="s">
        <v>35</v>
      </c>
      <c r="B19" s="1410">
        <f>SUM(C19:G19)</f>
        <v>9</v>
      </c>
      <c r="C19" s="1411"/>
      <c r="D19" s="1412"/>
      <c r="E19" s="1412">
        <v>9</v>
      </c>
      <c r="F19" s="1412"/>
      <c r="G19" s="1413"/>
      <c r="H19" s="1313"/>
      <c r="I19" s="1307"/>
      <c r="J19" s="1307"/>
      <c r="K19" s="1342"/>
      <c r="L19" s="1342"/>
      <c r="CG19" s="6"/>
      <c r="CH19" s="6"/>
      <c r="CI19" s="6"/>
      <c r="CJ19" s="6"/>
      <c r="CK19" s="6"/>
      <c r="CL19" s="6"/>
      <c r="CM19" s="6"/>
      <c r="CN19" s="6"/>
    </row>
    <row r="20" spans="1:92" ht="21" customHeight="1" x14ac:dyDescent="0.2">
      <c r="A20" s="1414" t="s">
        <v>36</v>
      </c>
      <c r="B20" s="1177">
        <f>SUM(C20:G20)</f>
        <v>218</v>
      </c>
      <c r="C20" s="1212"/>
      <c r="D20" s="1213"/>
      <c r="E20" s="1213">
        <v>218</v>
      </c>
      <c r="F20" s="1213"/>
      <c r="G20" s="1038"/>
      <c r="H20" s="1313"/>
      <c r="I20" s="1307"/>
      <c r="J20" s="1307"/>
      <c r="K20" s="1342"/>
      <c r="L20" s="1342"/>
      <c r="CG20" s="6"/>
      <c r="CH20" s="6"/>
      <c r="CI20" s="6"/>
      <c r="CJ20" s="6"/>
      <c r="CK20" s="6"/>
      <c r="CL20" s="6"/>
      <c r="CM20" s="6"/>
      <c r="CN20" s="6"/>
    </row>
    <row r="21" spans="1:92" ht="21" customHeight="1" x14ac:dyDescent="0.2">
      <c r="A21" s="1414" t="s">
        <v>37</v>
      </c>
      <c r="B21" s="1177">
        <f>SUM(C21:G21)</f>
        <v>218</v>
      </c>
      <c r="C21" s="1212"/>
      <c r="D21" s="1213"/>
      <c r="E21" s="1213">
        <v>218</v>
      </c>
      <c r="F21" s="1213"/>
      <c r="G21" s="1038"/>
      <c r="H21" s="1313"/>
      <c r="I21" s="1307"/>
      <c r="J21" s="1307"/>
      <c r="K21" s="1342"/>
      <c r="L21" s="1342"/>
      <c r="CG21" s="6"/>
      <c r="CH21" s="6"/>
      <c r="CI21" s="6"/>
      <c r="CJ21" s="6"/>
      <c r="CK21" s="6"/>
      <c r="CL21" s="6"/>
      <c r="CM21" s="6"/>
      <c r="CN21" s="6"/>
    </row>
    <row r="22" spans="1:92" ht="21" customHeight="1" x14ac:dyDescent="0.2">
      <c r="A22" s="1414" t="s">
        <v>38</v>
      </c>
      <c r="B22" s="1177">
        <f>SUM(C22:G22)</f>
        <v>218</v>
      </c>
      <c r="C22" s="1212"/>
      <c r="D22" s="1213"/>
      <c r="E22" s="1213">
        <v>218</v>
      </c>
      <c r="F22" s="1213"/>
      <c r="G22" s="1038"/>
      <c r="H22" s="1313"/>
      <c r="I22" s="1307"/>
      <c r="J22" s="1268"/>
      <c r="K22" s="1342"/>
      <c r="L22" s="1342"/>
      <c r="CG22" s="6"/>
      <c r="CH22" s="6"/>
      <c r="CI22" s="6"/>
      <c r="CJ22" s="6"/>
      <c r="CK22" s="6"/>
      <c r="CL22" s="6"/>
      <c r="CM22" s="6"/>
      <c r="CN22" s="6"/>
    </row>
    <row r="23" spans="1:92" ht="21" customHeight="1" x14ac:dyDescent="0.2">
      <c r="A23" s="495" t="s">
        <v>39</v>
      </c>
      <c r="B23" s="62">
        <f>SUM(C23:G23)</f>
        <v>218</v>
      </c>
      <c r="C23" s="1415"/>
      <c r="D23" s="1416"/>
      <c r="E23" s="1416">
        <v>218</v>
      </c>
      <c r="F23" s="1416"/>
      <c r="G23" s="1417"/>
      <c r="H23" s="1313"/>
      <c r="I23" s="1307"/>
      <c r="J23" s="1307"/>
      <c r="K23" s="1342"/>
      <c r="L23" s="1342"/>
      <c r="CG23" s="6"/>
      <c r="CH23" s="6"/>
      <c r="CI23" s="6"/>
      <c r="CJ23" s="6"/>
      <c r="CK23" s="6"/>
      <c r="CL23" s="6"/>
      <c r="CM23" s="6"/>
      <c r="CN23" s="6"/>
    </row>
    <row r="24" spans="1:92" ht="24.75" customHeight="1" x14ac:dyDescent="0.2">
      <c r="A24" s="1317" t="s">
        <v>40</v>
      </c>
      <c r="B24" s="1418"/>
      <c r="C24" s="1268"/>
      <c r="D24" s="1418"/>
      <c r="E24" s="1418"/>
      <c r="CG24" s="6"/>
      <c r="CH24" s="6"/>
      <c r="CI24" s="6"/>
      <c r="CJ24" s="6"/>
      <c r="CK24" s="6"/>
      <c r="CL24" s="6"/>
      <c r="CM24" s="6"/>
      <c r="CN24" s="6"/>
    </row>
    <row r="25" spans="1:92" ht="19.5" customHeight="1" x14ac:dyDescent="0.2">
      <c r="A25" s="10" t="s">
        <v>41</v>
      </c>
      <c r="B25" s="46"/>
      <c r="C25" s="1419"/>
      <c r="D25" s="1419"/>
      <c r="E25" s="1419"/>
      <c r="F25" s="1419"/>
      <c r="G25" s="1419"/>
      <c r="H25" s="1419"/>
      <c r="I25" s="1216"/>
      <c r="J25" s="1216"/>
      <c r="K25" s="1418"/>
      <c r="L25" s="1418"/>
      <c r="CG25" s="6"/>
      <c r="CH25" s="6"/>
      <c r="CI25" s="6"/>
      <c r="CJ25" s="6"/>
      <c r="CK25" s="6"/>
      <c r="CL25" s="6"/>
      <c r="CM25" s="6"/>
      <c r="CN25" s="6"/>
    </row>
    <row r="26" spans="1:92" ht="23.25" customHeight="1" x14ac:dyDescent="0.2">
      <c r="A26" s="1520" t="s">
        <v>28</v>
      </c>
      <c r="B26" s="1499"/>
      <c r="C26" s="1536" t="s">
        <v>29</v>
      </c>
      <c r="D26" s="1571" t="s">
        <v>42</v>
      </c>
      <c r="E26" s="1658"/>
      <c r="F26" s="1554" t="s">
        <v>43</v>
      </c>
      <c r="G26" s="1554"/>
      <c r="H26" s="1554"/>
      <c r="I26" s="1554"/>
      <c r="J26" s="1554"/>
      <c r="K26" s="1659"/>
      <c r="M26" s="46"/>
      <c r="BX26" s="2"/>
      <c r="BY26" s="3"/>
      <c r="CG26" s="6"/>
      <c r="CH26" s="6"/>
      <c r="CI26" s="6"/>
      <c r="CJ26" s="6"/>
      <c r="CK26" s="6"/>
      <c r="CL26" s="6"/>
      <c r="CM26" s="6"/>
      <c r="CN26" s="6"/>
    </row>
    <row r="27" spans="1:92" ht="24.75" customHeight="1" x14ac:dyDescent="0.2">
      <c r="A27" s="1521"/>
      <c r="B27" s="1542"/>
      <c r="C27" s="1657"/>
      <c r="D27" s="680" t="s">
        <v>44</v>
      </c>
      <c r="E27" s="853" t="s">
        <v>45</v>
      </c>
      <c r="F27" s="705" t="s">
        <v>46</v>
      </c>
      <c r="G27" s="680" t="s">
        <v>47</v>
      </c>
      <c r="H27" s="680" t="s">
        <v>48</v>
      </c>
      <c r="I27" s="680" t="s">
        <v>49</v>
      </c>
      <c r="J27" s="680" t="s">
        <v>50</v>
      </c>
      <c r="K27" s="680" t="s">
        <v>51</v>
      </c>
      <c r="BV27" s="3"/>
      <c r="BW27" s="4"/>
      <c r="BX27" s="4"/>
      <c r="CG27" s="6"/>
      <c r="CH27" s="6"/>
      <c r="CI27" s="6"/>
      <c r="CJ27" s="6"/>
      <c r="CK27" s="6"/>
      <c r="CL27" s="6"/>
      <c r="CM27" s="6"/>
      <c r="CN27" s="6"/>
    </row>
    <row r="28" spans="1:92" ht="17.25" customHeight="1" x14ac:dyDescent="0.2">
      <c r="A28" s="1653" t="s">
        <v>36</v>
      </c>
      <c r="B28" s="1654"/>
      <c r="C28" s="1166">
        <f t="shared" ref="C28:C34" si="1">SUM(D28:E28)</f>
        <v>72</v>
      </c>
      <c r="D28" s="1420">
        <v>1</v>
      </c>
      <c r="E28" s="1044">
        <v>71</v>
      </c>
      <c r="F28" s="1167">
        <v>0</v>
      </c>
      <c r="G28" s="1168">
        <v>23</v>
      </c>
      <c r="H28" s="1168">
        <v>25</v>
      </c>
      <c r="I28" s="1168">
        <v>24</v>
      </c>
      <c r="J28" s="1168">
        <v>0</v>
      </c>
      <c r="K28" s="1168">
        <v>0</v>
      </c>
      <c r="L28" s="72" t="str">
        <f>CA28</f>
        <v/>
      </c>
      <c r="BV28" s="3"/>
      <c r="BW28" s="4"/>
      <c r="BX28" s="4"/>
      <c r="CA28" s="210" t="str">
        <f>IF(CG28=1," * La Suma de Personas por Origen de Derivación no puede ser Mayor a la suma de Personas por Edad. ","")</f>
        <v/>
      </c>
      <c r="CG28" s="211">
        <f>IF(SUM(F28:K28)&gt;C28,1,0)</f>
        <v>0</v>
      </c>
      <c r="CH28" s="6"/>
      <c r="CI28" s="6"/>
      <c r="CJ28" s="6"/>
      <c r="CK28" s="6"/>
      <c r="CL28" s="6"/>
      <c r="CM28" s="6"/>
      <c r="CN28" s="6"/>
    </row>
    <row r="29" spans="1:92" ht="17.25" customHeight="1" x14ac:dyDescent="0.2">
      <c r="A29" s="1655" t="s">
        <v>37</v>
      </c>
      <c r="B29" s="1627"/>
      <c r="C29" s="1166">
        <f t="shared" si="1"/>
        <v>97</v>
      </c>
      <c r="D29" s="1168">
        <v>1</v>
      </c>
      <c r="E29" s="1044">
        <v>96</v>
      </c>
      <c r="F29" s="1167">
        <v>2</v>
      </c>
      <c r="G29" s="1168">
        <v>32</v>
      </c>
      <c r="H29" s="1168">
        <v>38</v>
      </c>
      <c r="I29" s="1168">
        <v>25</v>
      </c>
      <c r="J29" s="1168">
        <v>0</v>
      </c>
      <c r="K29" s="1168">
        <v>0</v>
      </c>
      <c r="L29" s="72" t="str">
        <f t="shared" ref="L29:L34" si="2">CA29</f>
        <v/>
      </c>
      <c r="BV29" s="3"/>
      <c r="BW29" s="4"/>
      <c r="BX29" s="4"/>
      <c r="CA29" s="210" t="str">
        <f t="shared" ref="CA29:CA34" si="3">IF(CG29=1," * La Suma de Personas por Origen de Derivación no puede ser Mayor a la suma de Personas por Edad. ","")</f>
        <v/>
      </c>
      <c r="CG29" s="211">
        <f t="shared" ref="CG29:CG34" si="4">IF(SUM(F29:K29)&gt;C29,1,0)</f>
        <v>0</v>
      </c>
      <c r="CH29" s="6"/>
      <c r="CI29" s="6"/>
      <c r="CJ29" s="6"/>
      <c r="CK29" s="6"/>
      <c r="CL29" s="6"/>
      <c r="CM29" s="6"/>
      <c r="CN29" s="6"/>
    </row>
    <row r="30" spans="1:92" ht="17.25" customHeight="1" x14ac:dyDescent="0.2">
      <c r="A30" s="1655" t="s">
        <v>38</v>
      </c>
      <c r="B30" s="1627"/>
      <c r="C30" s="1166">
        <f t="shared" si="1"/>
        <v>728</v>
      </c>
      <c r="D30" s="1168">
        <v>2</v>
      </c>
      <c r="E30" s="1044">
        <v>726</v>
      </c>
      <c r="F30" s="1167">
        <v>39</v>
      </c>
      <c r="G30" s="1168">
        <v>273</v>
      </c>
      <c r="H30" s="1168">
        <v>339</v>
      </c>
      <c r="I30" s="1168">
        <v>77</v>
      </c>
      <c r="J30" s="1168">
        <v>0</v>
      </c>
      <c r="K30" s="1168">
        <v>0</v>
      </c>
      <c r="L30" s="72" t="str">
        <f t="shared" si="2"/>
        <v/>
      </c>
      <c r="BV30" s="3"/>
      <c r="BW30" s="4"/>
      <c r="BX30" s="4"/>
      <c r="CA30" s="210" t="str">
        <f t="shared" si="3"/>
        <v/>
      </c>
      <c r="CG30" s="211">
        <f t="shared" si="4"/>
        <v>0</v>
      </c>
      <c r="CH30" s="6"/>
      <c r="CI30" s="6"/>
      <c r="CJ30" s="6"/>
      <c r="CK30" s="6"/>
      <c r="CL30" s="6"/>
      <c r="CM30" s="6"/>
      <c r="CN30" s="6"/>
    </row>
    <row r="31" spans="1:92" ht="17.25" customHeight="1" x14ac:dyDescent="0.2">
      <c r="A31" s="1516" t="s">
        <v>39</v>
      </c>
      <c r="B31" s="1517"/>
      <c r="C31" s="75">
        <f t="shared" si="1"/>
        <v>61</v>
      </c>
      <c r="D31" s="76">
        <v>1</v>
      </c>
      <c r="E31" s="77">
        <v>60</v>
      </c>
      <c r="F31" s="78">
        <v>1</v>
      </c>
      <c r="G31" s="76">
        <v>19</v>
      </c>
      <c r="H31" s="76">
        <v>18</v>
      </c>
      <c r="I31" s="76">
        <v>23</v>
      </c>
      <c r="J31" s="76">
        <v>0</v>
      </c>
      <c r="K31" s="76">
        <v>0</v>
      </c>
      <c r="L31" s="72" t="str">
        <f t="shared" si="2"/>
        <v/>
      </c>
      <c r="BV31" s="3"/>
      <c r="BW31" s="4"/>
      <c r="BX31" s="4"/>
      <c r="CA31" s="210" t="str">
        <f t="shared" si="3"/>
        <v/>
      </c>
      <c r="CG31" s="211">
        <f t="shared" si="4"/>
        <v>0</v>
      </c>
      <c r="CH31" s="6"/>
      <c r="CI31" s="6"/>
      <c r="CJ31" s="6"/>
      <c r="CK31" s="6"/>
      <c r="CL31" s="6"/>
      <c r="CM31" s="6"/>
      <c r="CN31" s="6"/>
    </row>
    <row r="32" spans="1:92" ht="17.25" customHeight="1" x14ac:dyDescent="0.2">
      <c r="A32" s="1518" t="s">
        <v>52</v>
      </c>
      <c r="B32" s="79" t="s">
        <v>53</v>
      </c>
      <c r="C32" s="1166">
        <f t="shared" si="1"/>
        <v>5</v>
      </c>
      <c r="D32" s="1168">
        <v>0</v>
      </c>
      <c r="E32" s="1044">
        <v>5</v>
      </c>
      <c r="F32" s="1167">
        <v>0</v>
      </c>
      <c r="G32" s="1168">
        <v>3</v>
      </c>
      <c r="H32" s="1168">
        <v>2</v>
      </c>
      <c r="I32" s="1168">
        <v>0</v>
      </c>
      <c r="J32" s="1168">
        <v>0</v>
      </c>
      <c r="K32" s="1168">
        <v>0</v>
      </c>
      <c r="L32" s="72" t="str">
        <f t="shared" si="2"/>
        <v/>
      </c>
      <c r="BV32" s="3"/>
      <c r="BW32" s="4"/>
      <c r="BX32" s="4"/>
      <c r="CA32" s="210" t="str">
        <f t="shared" si="3"/>
        <v/>
      </c>
      <c r="CG32" s="211">
        <f t="shared" si="4"/>
        <v>0</v>
      </c>
      <c r="CH32" s="6"/>
      <c r="CI32" s="6"/>
      <c r="CJ32" s="6"/>
      <c r="CK32" s="6"/>
      <c r="CL32" s="6"/>
      <c r="CM32" s="6"/>
      <c r="CN32" s="6"/>
    </row>
    <row r="33" spans="1:92" ht="17.25" customHeight="1" x14ac:dyDescent="0.2">
      <c r="A33" s="1656"/>
      <c r="B33" s="427" t="s">
        <v>54</v>
      </c>
      <c r="C33" s="1421">
        <f t="shared" si="1"/>
        <v>0</v>
      </c>
      <c r="D33" s="1422">
        <v>0</v>
      </c>
      <c r="E33" s="1423">
        <v>0</v>
      </c>
      <c r="F33" s="1424">
        <v>0</v>
      </c>
      <c r="G33" s="1422">
        <v>0</v>
      </c>
      <c r="H33" s="1422">
        <v>0</v>
      </c>
      <c r="I33" s="1422">
        <v>0</v>
      </c>
      <c r="J33" s="1422">
        <v>0</v>
      </c>
      <c r="K33" s="1422">
        <v>0</v>
      </c>
      <c r="L33" s="72" t="str">
        <f t="shared" si="2"/>
        <v/>
      </c>
      <c r="BV33" s="3"/>
      <c r="BW33" s="4"/>
      <c r="BX33" s="4"/>
      <c r="CA33" s="210" t="str">
        <f t="shared" si="3"/>
        <v/>
      </c>
      <c r="CG33" s="211">
        <f t="shared" si="4"/>
        <v>0</v>
      </c>
      <c r="CH33" s="6"/>
      <c r="CI33" s="6"/>
      <c r="CJ33" s="6"/>
      <c r="CK33" s="6"/>
      <c r="CL33" s="6"/>
      <c r="CM33" s="6"/>
      <c r="CN33" s="6"/>
    </row>
    <row r="34" spans="1:92" ht="17.25" customHeight="1" x14ac:dyDescent="0.2">
      <c r="A34" s="1651" t="s">
        <v>55</v>
      </c>
      <c r="B34" s="1652"/>
      <c r="C34" s="1421">
        <f t="shared" si="1"/>
        <v>3</v>
      </c>
      <c r="D34" s="1422">
        <v>0</v>
      </c>
      <c r="E34" s="1423">
        <v>3</v>
      </c>
      <c r="F34" s="1424">
        <v>0</v>
      </c>
      <c r="G34" s="1422">
        <v>1</v>
      </c>
      <c r="H34" s="1422">
        <v>2</v>
      </c>
      <c r="I34" s="1422">
        <v>0</v>
      </c>
      <c r="J34" s="1422">
        <v>0</v>
      </c>
      <c r="K34" s="1422">
        <v>0</v>
      </c>
      <c r="L34" s="72" t="str">
        <f t="shared" si="2"/>
        <v/>
      </c>
      <c r="BV34" s="3"/>
      <c r="BW34" s="4"/>
      <c r="BX34" s="4"/>
      <c r="CA34" s="210" t="str">
        <f t="shared" si="3"/>
        <v/>
      </c>
      <c r="CG34" s="211">
        <f t="shared" si="4"/>
        <v>0</v>
      </c>
      <c r="CH34" s="6"/>
      <c r="CI34" s="6"/>
      <c r="CJ34" s="6"/>
      <c r="CK34" s="6"/>
      <c r="CL34" s="6"/>
      <c r="CM34" s="6"/>
      <c r="CN34" s="6"/>
    </row>
    <row r="35" spans="1:92" ht="23.25" customHeight="1" x14ac:dyDescent="0.2">
      <c r="A35" s="1425" t="s">
        <v>56</v>
      </c>
      <c r="B35" s="1342"/>
      <c r="C35" s="83"/>
      <c r="D35" s="275"/>
      <c r="E35" s="275"/>
      <c r="F35" s="275"/>
      <c r="G35" s="275"/>
      <c r="H35" s="275"/>
      <c r="I35" s="275"/>
      <c r="J35" s="275"/>
      <c r="K35" s="275"/>
      <c r="L35" s="275"/>
      <c r="M35" s="1426"/>
      <c r="CG35" s="6"/>
      <c r="CH35" s="6"/>
      <c r="CI35" s="6"/>
      <c r="CJ35" s="6"/>
      <c r="CK35" s="6"/>
      <c r="CL35" s="6"/>
      <c r="CM35" s="6"/>
      <c r="CN35" s="6"/>
    </row>
    <row r="36" spans="1:92" ht="28.5" customHeight="1" x14ac:dyDescent="0.2">
      <c r="A36" s="680" t="s">
        <v>57</v>
      </c>
      <c r="B36" s="680" t="s">
        <v>58</v>
      </c>
      <c r="C36" s="1307"/>
      <c r="D36" s="1342"/>
      <c r="E36" s="1342"/>
      <c r="F36" s="1342"/>
      <c r="G36" s="1426"/>
      <c r="BR36" s="3"/>
      <c r="BS36" s="4"/>
      <c r="BT36" s="4"/>
      <c r="CG36" s="6"/>
      <c r="CH36" s="6"/>
      <c r="CI36" s="6"/>
      <c r="CJ36" s="6"/>
      <c r="CK36" s="6"/>
      <c r="CL36" s="6"/>
      <c r="CM36" s="6"/>
      <c r="CN36" s="6"/>
    </row>
    <row r="37" spans="1:92" ht="16.5" customHeight="1" x14ac:dyDescent="0.2">
      <c r="A37" s="1166" t="s">
        <v>59</v>
      </c>
      <c r="B37" s="1168">
        <v>247</v>
      </c>
      <c r="C37" s="1307"/>
      <c r="D37" s="1342"/>
      <c r="E37" s="1342"/>
      <c r="F37" s="1342"/>
      <c r="G37" s="1426"/>
      <c r="BR37" s="3"/>
      <c r="BS37" s="4"/>
      <c r="BT37" s="4"/>
      <c r="CG37" s="6"/>
      <c r="CH37" s="6"/>
      <c r="CI37" s="6"/>
      <c r="CJ37" s="6"/>
      <c r="CK37" s="6"/>
      <c r="CL37" s="6"/>
      <c r="CM37" s="6"/>
      <c r="CN37" s="6"/>
    </row>
    <row r="38" spans="1:92" ht="16.5" customHeight="1" x14ac:dyDescent="0.2">
      <c r="A38" s="1166" t="s">
        <v>60</v>
      </c>
      <c r="B38" s="1168">
        <v>467</v>
      </c>
      <c r="C38" s="1307"/>
      <c r="D38" s="1342"/>
      <c r="E38" s="1342"/>
      <c r="F38" s="1342"/>
      <c r="G38" s="1426"/>
      <c r="BR38" s="3"/>
      <c r="BS38" s="4"/>
      <c r="BT38" s="4"/>
      <c r="CG38" s="6"/>
      <c r="CH38" s="6"/>
      <c r="CI38" s="6"/>
      <c r="CJ38" s="6"/>
      <c r="CK38" s="6"/>
      <c r="CL38" s="6"/>
      <c r="CM38" s="6"/>
      <c r="CN38" s="6"/>
    </row>
    <row r="39" spans="1:92" ht="16.5" customHeight="1" x14ac:dyDescent="0.2">
      <c r="A39" s="1166" t="s">
        <v>61</v>
      </c>
      <c r="B39" s="1168">
        <v>713</v>
      </c>
      <c r="C39" s="1307"/>
      <c r="D39" s="1342"/>
      <c r="E39" s="1342"/>
      <c r="F39" s="1342"/>
      <c r="G39" s="1426"/>
      <c r="BR39" s="3"/>
      <c r="BS39" s="4"/>
      <c r="BT39" s="4"/>
      <c r="CG39" s="6"/>
      <c r="CH39" s="6"/>
      <c r="CI39" s="6"/>
      <c r="CJ39" s="6"/>
      <c r="CK39" s="6"/>
      <c r="CL39" s="6"/>
      <c r="CM39" s="6"/>
      <c r="CN39" s="6"/>
    </row>
    <row r="40" spans="1:92" ht="16.5" customHeight="1" x14ac:dyDescent="0.2">
      <c r="A40" s="1166" t="s">
        <v>62</v>
      </c>
      <c r="B40" s="1168">
        <v>0</v>
      </c>
      <c r="C40" s="1307"/>
      <c r="D40" s="1342"/>
      <c r="E40" s="1342"/>
      <c r="F40" s="1342"/>
      <c r="G40" s="1426"/>
      <c r="BR40" s="3"/>
      <c r="BS40" s="4"/>
      <c r="BT40" s="4"/>
      <c r="CG40" s="6"/>
      <c r="CH40" s="6"/>
      <c r="CI40" s="6"/>
      <c r="CJ40" s="6"/>
      <c r="CK40" s="6"/>
      <c r="CL40" s="6"/>
      <c r="CM40" s="6"/>
      <c r="CN40" s="6"/>
    </row>
    <row r="41" spans="1:92" ht="16.5" customHeight="1" x14ac:dyDescent="0.2">
      <c r="A41" s="1166" t="s">
        <v>63</v>
      </c>
      <c r="B41" s="1168">
        <v>269</v>
      </c>
      <c r="C41" s="1307"/>
      <c r="D41" s="1342"/>
      <c r="E41" s="1342"/>
      <c r="F41" s="1342"/>
      <c r="G41" s="1426"/>
      <c r="BR41" s="3"/>
      <c r="BS41" s="4"/>
      <c r="BT41" s="4"/>
      <c r="CG41" s="6"/>
      <c r="CH41" s="6"/>
      <c r="CI41" s="6"/>
      <c r="CJ41" s="6"/>
      <c r="CK41" s="6"/>
      <c r="CL41" s="6"/>
      <c r="CM41" s="6"/>
      <c r="CN41" s="6"/>
    </row>
    <row r="42" spans="1:92" ht="16.5" customHeight="1" x14ac:dyDescent="0.2">
      <c r="A42" s="1166" t="s">
        <v>64</v>
      </c>
      <c r="B42" s="1168">
        <v>32</v>
      </c>
      <c r="C42" s="1307"/>
      <c r="D42" s="1342"/>
      <c r="E42" s="1342"/>
      <c r="F42" s="1342"/>
      <c r="G42" s="1426"/>
      <c r="BR42" s="3"/>
      <c r="BS42" s="4"/>
      <c r="BT42" s="4"/>
      <c r="CG42" s="6"/>
      <c r="CH42" s="6"/>
      <c r="CI42" s="6"/>
      <c r="CJ42" s="6"/>
      <c r="CK42" s="6"/>
      <c r="CL42" s="6"/>
      <c r="CM42" s="6"/>
      <c r="CN42" s="6"/>
    </row>
    <row r="43" spans="1:92" ht="16.5" customHeight="1" x14ac:dyDescent="0.2">
      <c r="A43" s="1166" t="s">
        <v>65</v>
      </c>
      <c r="B43" s="1168">
        <v>53</v>
      </c>
      <c r="C43" s="1307"/>
      <c r="D43" s="1342"/>
      <c r="E43" s="1342"/>
      <c r="F43" s="1342"/>
      <c r="G43" s="1426"/>
      <c r="BR43" s="3"/>
      <c r="BS43" s="4"/>
      <c r="BT43" s="4"/>
      <c r="CG43" s="6"/>
      <c r="CH43" s="6"/>
      <c r="CI43" s="6"/>
      <c r="CJ43" s="6"/>
      <c r="CK43" s="6"/>
      <c r="CL43" s="6"/>
      <c r="CM43" s="6"/>
      <c r="CN43" s="6"/>
    </row>
    <row r="44" spans="1:92" ht="16.5" customHeight="1" x14ac:dyDescent="0.2">
      <c r="A44" s="86" t="s">
        <v>66</v>
      </c>
      <c r="B44" s="87">
        <v>10</v>
      </c>
      <c r="C44" s="1307"/>
      <c r="D44" s="1342"/>
      <c r="E44" s="1342"/>
      <c r="F44" s="1342"/>
      <c r="G44" s="1426"/>
      <c r="BR44" s="3"/>
      <c r="BS44" s="4"/>
      <c r="BT44" s="4"/>
      <c r="CG44" s="6"/>
      <c r="CH44" s="6"/>
      <c r="CI44" s="6"/>
      <c r="CJ44" s="6"/>
      <c r="CK44" s="6"/>
      <c r="CL44" s="6"/>
      <c r="CM44" s="6"/>
      <c r="CN44" s="6"/>
    </row>
    <row r="45" spans="1:92" ht="16.5" customHeight="1" x14ac:dyDescent="0.2">
      <c r="A45" s="75" t="s">
        <v>67</v>
      </c>
      <c r="B45" s="76">
        <v>12</v>
      </c>
      <c r="C45" s="1307"/>
      <c r="D45" s="1342"/>
      <c r="E45" s="1342"/>
      <c r="F45" s="1342"/>
      <c r="G45" s="1426"/>
      <c r="BR45" s="3"/>
      <c r="BS45" s="4"/>
      <c r="BT45" s="4"/>
      <c r="CG45" s="6"/>
      <c r="CH45" s="6"/>
      <c r="CI45" s="6"/>
      <c r="CJ45" s="6"/>
      <c r="CK45" s="6"/>
      <c r="CL45" s="6"/>
      <c r="CM45" s="6"/>
      <c r="CN45" s="6"/>
    </row>
    <row r="46" spans="1:92" ht="29.25" customHeight="1" x14ac:dyDescent="0.2">
      <c r="A46" s="274" t="s">
        <v>68</v>
      </c>
      <c r="B46" s="46"/>
      <c r="D46" s="275"/>
      <c r="E46" s="275"/>
      <c r="F46" s="1342"/>
      <c r="G46" s="1342"/>
      <c r="H46" s="1342"/>
      <c r="I46" s="1342"/>
      <c r="J46" s="1342"/>
      <c r="K46" s="1342"/>
      <c r="L46" s="1342"/>
      <c r="BU46" s="3"/>
      <c r="BV46" s="4"/>
      <c r="BW46" s="4"/>
      <c r="CG46" s="6"/>
      <c r="CH46" s="6"/>
      <c r="CI46" s="6"/>
      <c r="CJ46" s="6"/>
      <c r="CK46" s="6"/>
      <c r="CL46" s="6"/>
      <c r="CM46" s="6"/>
      <c r="CN46" s="6"/>
    </row>
    <row r="47" spans="1:92" ht="23.25" customHeight="1" x14ac:dyDescent="0.2">
      <c r="A47" s="680" t="s">
        <v>28</v>
      </c>
      <c r="B47" s="680" t="s">
        <v>29</v>
      </c>
      <c r="C47" s="680" t="s">
        <v>69</v>
      </c>
      <c r="D47" s="680" t="s">
        <v>70</v>
      </c>
      <c r="E47" s="1342"/>
      <c r="F47" s="1342"/>
      <c r="G47" s="1342"/>
      <c r="H47" s="1342"/>
      <c r="I47" s="1342"/>
      <c r="J47" s="1342"/>
      <c r="K47" s="1342"/>
      <c r="L47" s="1342"/>
      <c r="BU47" s="3"/>
      <c r="BV47" s="4"/>
      <c r="BW47" s="4"/>
      <c r="CG47" s="6"/>
      <c r="CH47" s="6"/>
      <c r="CI47" s="6"/>
      <c r="CJ47" s="6"/>
      <c r="CK47" s="6"/>
      <c r="CL47" s="6"/>
      <c r="CM47" s="6"/>
      <c r="CN47" s="6"/>
    </row>
    <row r="48" spans="1:92" ht="21.75" customHeight="1" x14ac:dyDescent="0.2">
      <c r="A48" s="1427" t="s">
        <v>71</v>
      </c>
      <c r="B48" s="1428">
        <f>SUM(C48:D48)</f>
        <v>960</v>
      </c>
      <c r="C48" s="1429">
        <v>720</v>
      </c>
      <c r="D48" s="1429">
        <v>240</v>
      </c>
      <c r="E48" s="1342"/>
      <c r="F48" s="1342"/>
      <c r="G48" s="1342"/>
      <c r="H48" s="1342"/>
      <c r="I48" s="1342"/>
      <c r="J48" s="1342"/>
      <c r="K48" s="1342"/>
      <c r="L48" s="1342"/>
      <c r="BU48" s="3"/>
      <c r="BV48" s="4"/>
      <c r="BW48" s="4"/>
      <c r="CG48" s="6"/>
      <c r="CH48" s="6"/>
      <c r="CI48" s="6"/>
      <c r="CJ48" s="6"/>
      <c r="CK48" s="6"/>
      <c r="CL48" s="6"/>
      <c r="CM48" s="6"/>
      <c r="CN48" s="6"/>
    </row>
    <row r="49" spans="1:104" ht="21.75" customHeight="1" x14ac:dyDescent="0.2">
      <c r="A49" s="1427" t="s">
        <v>72</v>
      </c>
      <c r="B49" s="1428">
        <f>SUM(C49:D49)</f>
        <v>728</v>
      </c>
      <c r="C49" s="1429">
        <v>546</v>
      </c>
      <c r="D49" s="1429">
        <v>182</v>
      </c>
      <c r="E49" s="1342"/>
      <c r="F49" s="1342"/>
      <c r="G49" s="1342"/>
      <c r="H49" s="1342"/>
      <c r="I49" s="1342"/>
      <c r="J49" s="1342"/>
      <c r="K49" s="1342"/>
      <c r="L49" s="1342"/>
      <c r="BU49" s="3"/>
      <c r="BV49" s="4"/>
      <c r="BW49" s="4"/>
      <c r="CG49" s="6"/>
      <c r="CH49" s="6"/>
      <c r="CI49" s="6"/>
      <c r="CJ49" s="6"/>
      <c r="CK49" s="6"/>
      <c r="CL49" s="6"/>
      <c r="CM49" s="6"/>
      <c r="CN49" s="6"/>
    </row>
    <row r="50" spans="1:104" ht="21.75" customHeight="1" x14ac:dyDescent="0.2">
      <c r="A50" s="75" t="s">
        <v>73</v>
      </c>
      <c r="B50" s="91">
        <f>SUM(C50:D50)</f>
        <v>232</v>
      </c>
      <c r="C50" s="92">
        <v>174</v>
      </c>
      <c r="D50" s="92">
        <v>58</v>
      </c>
      <c r="E50" s="1342"/>
      <c r="F50" s="1342"/>
      <c r="G50" s="1342"/>
      <c r="H50" s="1342"/>
      <c r="I50" s="1342"/>
      <c r="J50" s="1342"/>
      <c r="K50" s="1342"/>
      <c r="L50" s="1342"/>
      <c r="BU50" s="3"/>
      <c r="BV50" s="4"/>
      <c r="BW50" s="4"/>
      <c r="CG50" s="6"/>
      <c r="CH50" s="6"/>
      <c r="CI50" s="6"/>
      <c r="CJ50" s="6"/>
      <c r="CK50" s="6"/>
      <c r="CL50" s="6"/>
      <c r="CM50" s="6"/>
      <c r="CN50" s="6"/>
    </row>
    <row r="51" spans="1:104" ht="29.25" customHeight="1" x14ac:dyDescent="0.2">
      <c r="A51" s="274" t="s">
        <v>74</v>
      </c>
      <c r="B51" s="212"/>
      <c r="C51" s="213"/>
      <c r="D51" s="213"/>
      <c r="E51" s="1341"/>
      <c r="F51" s="1341"/>
      <c r="G51" s="1341"/>
      <c r="H51" s="1341"/>
      <c r="I51" s="1341"/>
      <c r="J51" s="1342"/>
      <c r="K51" s="1342"/>
      <c r="L51" s="1342"/>
      <c r="BU51" s="3"/>
      <c r="BV51" s="4"/>
      <c r="BW51" s="4"/>
      <c r="CG51" s="6"/>
      <c r="CH51" s="6"/>
      <c r="CI51" s="6"/>
      <c r="CJ51" s="6"/>
      <c r="CK51" s="6"/>
      <c r="CL51" s="6"/>
      <c r="CM51" s="6"/>
      <c r="CN51" s="6"/>
    </row>
    <row r="52" spans="1:104" ht="21.75" customHeight="1" x14ac:dyDescent="0.2">
      <c r="A52" s="1430" t="s">
        <v>75</v>
      </c>
      <c r="B52" s="1430" t="s">
        <v>29</v>
      </c>
      <c r="C52" s="1431" t="s">
        <v>76</v>
      </c>
      <c r="D52" s="1432" t="s">
        <v>77</v>
      </c>
      <c r="E52" s="1341"/>
      <c r="F52" s="1341"/>
      <c r="G52" s="1341"/>
      <c r="H52" s="1341"/>
      <c r="I52" s="1342"/>
      <c r="J52" s="1342"/>
      <c r="K52" s="1342"/>
      <c r="BT52" s="3"/>
      <c r="BU52" s="4"/>
      <c r="BV52" s="4"/>
      <c r="BW52" s="3"/>
      <c r="BX52" s="4"/>
      <c r="BZ52" s="5"/>
      <c r="CF52" s="6"/>
      <c r="CG52" s="6"/>
      <c r="CH52" s="6"/>
      <c r="CI52" s="6"/>
      <c r="CJ52" s="6"/>
      <c r="CK52" s="6"/>
      <c r="CL52" s="6"/>
      <c r="CM52" s="6"/>
      <c r="CZ52" s="2"/>
    </row>
    <row r="53" spans="1:104" ht="21.75" customHeight="1" x14ac:dyDescent="0.2">
      <c r="A53" s="1433" t="s">
        <v>78</v>
      </c>
      <c r="B53" s="1434">
        <f>SUM(C53:D53)</f>
        <v>0</v>
      </c>
      <c r="C53" s="1435"/>
      <c r="D53" s="1436"/>
      <c r="E53" s="1341"/>
      <c r="F53" s="1341"/>
      <c r="G53" s="1341"/>
      <c r="H53" s="1341"/>
      <c r="I53" s="1342"/>
      <c r="J53" s="1342"/>
      <c r="K53" s="1342"/>
      <c r="BT53" s="3"/>
      <c r="BU53" s="4"/>
      <c r="BV53" s="4"/>
      <c r="BW53" s="3"/>
      <c r="BX53" s="4"/>
      <c r="BZ53" s="5"/>
      <c r="CF53" s="6"/>
      <c r="CG53" s="6"/>
      <c r="CH53" s="6"/>
      <c r="CI53" s="6"/>
      <c r="CJ53" s="6"/>
      <c r="CK53" s="6"/>
      <c r="CL53" s="6"/>
      <c r="CM53" s="6"/>
      <c r="CZ53" s="2"/>
    </row>
    <row r="54" spans="1:104" ht="21.75" customHeight="1" x14ac:dyDescent="0.2">
      <c r="A54" s="1228" t="s">
        <v>79</v>
      </c>
      <c r="B54" s="1229">
        <f t="shared" ref="B54:B55" si="5">SUM(C54:D54)</f>
        <v>0</v>
      </c>
      <c r="C54" s="1171"/>
      <c r="D54" s="1437"/>
      <c r="E54" s="1341"/>
      <c r="F54" s="1341"/>
      <c r="G54" s="1341"/>
      <c r="H54" s="1341"/>
      <c r="I54" s="1342"/>
      <c r="J54" s="1342"/>
      <c r="K54" s="1342"/>
      <c r="BT54" s="3"/>
      <c r="BU54" s="4"/>
      <c r="BV54" s="4"/>
      <c r="BW54" s="3"/>
      <c r="BX54" s="4"/>
      <c r="BZ54" s="5"/>
      <c r="CF54" s="6"/>
      <c r="CG54" s="6"/>
      <c r="CH54" s="6"/>
      <c r="CI54" s="6"/>
      <c r="CJ54" s="6"/>
      <c r="CK54" s="6"/>
      <c r="CL54" s="6"/>
      <c r="CM54" s="6"/>
      <c r="CZ54" s="2"/>
    </row>
    <row r="55" spans="1:104" ht="21.75" customHeight="1" x14ac:dyDescent="0.2">
      <c r="A55" s="239" t="s">
        <v>80</v>
      </c>
      <c r="B55" s="240">
        <f t="shared" si="5"/>
        <v>6</v>
      </c>
      <c r="C55" s="1438"/>
      <c r="D55" s="1439">
        <v>6</v>
      </c>
      <c r="E55" s="1440"/>
      <c r="F55" s="1440"/>
      <c r="G55" s="1440"/>
      <c r="H55" s="1440"/>
      <c r="I55" s="1441"/>
      <c r="J55" s="1441"/>
      <c r="K55" s="1441"/>
      <c r="BT55" s="3"/>
      <c r="BU55" s="4"/>
      <c r="BV55" s="4"/>
      <c r="BW55" s="3"/>
      <c r="BX55" s="4"/>
      <c r="BZ55" s="5"/>
      <c r="CF55" s="6"/>
      <c r="CG55" s="6"/>
      <c r="CH55" s="6"/>
      <c r="CI55" s="6"/>
      <c r="CJ55" s="6"/>
      <c r="CK55" s="6"/>
      <c r="CL55" s="6"/>
      <c r="CM55" s="6"/>
      <c r="CZ55" s="2"/>
    </row>
    <row r="56" spans="1:104" ht="21.75" customHeight="1" x14ac:dyDescent="0.25">
      <c r="A56" s="274" t="s">
        <v>81</v>
      </c>
      <c r="B56" s="107"/>
      <c r="C56" s="107"/>
      <c r="D56" s="107"/>
      <c r="E56" s="107"/>
      <c r="F56" s="1440"/>
      <c r="G56" s="1440"/>
      <c r="H56" s="1440"/>
      <c r="I56" s="1440"/>
      <c r="J56" s="1441"/>
      <c r="K56" s="1441"/>
      <c r="L56" s="1441"/>
      <c r="BU56" s="3"/>
      <c r="BV56" s="4"/>
      <c r="BW56" s="4"/>
      <c r="CG56" s="6"/>
      <c r="CH56" s="6"/>
      <c r="CI56" s="6"/>
      <c r="CJ56" s="6"/>
      <c r="CK56" s="6"/>
      <c r="CL56" s="6"/>
      <c r="CM56" s="6"/>
      <c r="CN56" s="6"/>
    </row>
    <row r="57" spans="1:104" ht="31.5" customHeight="1" x14ac:dyDescent="0.2">
      <c r="A57" s="666" t="s">
        <v>82</v>
      </c>
      <c r="B57" s="109" t="s">
        <v>83</v>
      </c>
      <c r="C57" s="220" t="s">
        <v>84</v>
      </c>
      <c r="D57" s="221" t="s">
        <v>85</v>
      </c>
      <c r="E57" s="109" t="s">
        <v>86</v>
      </c>
      <c r="F57" s="1440"/>
      <c r="G57" s="1440"/>
      <c r="H57" s="1440"/>
      <c r="I57" s="1440"/>
      <c r="J57" s="1441"/>
      <c r="K57" s="1441"/>
      <c r="L57" s="1441"/>
      <c r="BU57" s="3"/>
      <c r="BV57" s="4"/>
      <c r="BW57" s="4"/>
      <c r="CG57" s="6"/>
      <c r="CH57" s="6"/>
      <c r="CI57" s="6"/>
      <c r="CJ57" s="6"/>
      <c r="CK57" s="6"/>
      <c r="CL57" s="6"/>
      <c r="CM57" s="6"/>
      <c r="CN57" s="6"/>
    </row>
    <row r="58" spans="1:104" ht="21.75" customHeight="1" x14ac:dyDescent="0.2">
      <c r="A58" s="1442" t="s">
        <v>87</v>
      </c>
      <c r="B58" s="1443"/>
      <c r="C58" s="1435"/>
      <c r="D58" s="1444"/>
      <c r="E58" s="1445"/>
      <c r="F58" s="1440"/>
      <c r="G58" s="1440"/>
      <c r="H58" s="1440"/>
      <c r="I58" s="1440"/>
      <c r="J58" s="1441"/>
      <c r="K58" s="1441"/>
      <c r="L58" s="1441"/>
      <c r="BU58" s="3"/>
      <c r="BV58" s="4"/>
      <c r="BW58" s="4"/>
      <c r="CG58" s="6"/>
      <c r="CH58" s="6"/>
      <c r="CI58" s="6"/>
      <c r="CJ58" s="6"/>
      <c r="CK58" s="6"/>
      <c r="CL58" s="6"/>
      <c r="CM58" s="6"/>
      <c r="CN58" s="6"/>
    </row>
    <row r="59" spans="1:104" ht="21.75" customHeight="1" x14ac:dyDescent="0.2">
      <c r="A59" s="1446" t="s">
        <v>88</v>
      </c>
      <c r="B59" s="937"/>
      <c r="C59" s="941"/>
      <c r="D59" s="942"/>
      <c r="E59" s="938"/>
      <c r="F59" s="939"/>
      <c r="G59" s="939"/>
      <c r="H59" s="939"/>
      <c r="I59" s="939"/>
      <c r="J59" s="940"/>
      <c r="K59" s="940"/>
      <c r="L59" s="940"/>
      <c r="BU59" s="3"/>
      <c r="BV59" s="4"/>
      <c r="BW59" s="4"/>
      <c r="CG59" s="6"/>
      <c r="CH59" s="6"/>
      <c r="CI59" s="6"/>
      <c r="CJ59" s="6"/>
      <c r="CK59" s="6"/>
      <c r="CL59" s="6"/>
      <c r="CM59" s="6"/>
      <c r="CN59" s="6"/>
    </row>
    <row r="60" spans="1:104" ht="21.75" customHeight="1" x14ac:dyDescent="0.2">
      <c r="A60" s="1447" t="s">
        <v>89</v>
      </c>
      <c r="B60" s="937"/>
      <c r="C60" s="941"/>
      <c r="D60" s="942"/>
      <c r="E60" s="938"/>
      <c r="F60" s="939"/>
      <c r="G60" s="939"/>
      <c r="H60" s="939"/>
      <c r="I60" s="939"/>
      <c r="J60" s="940"/>
      <c r="K60" s="940"/>
      <c r="L60" s="940"/>
      <c r="BU60" s="3"/>
      <c r="BV60" s="4"/>
      <c r="BW60" s="4"/>
      <c r="CG60" s="6"/>
      <c r="CH60" s="6"/>
      <c r="CI60" s="6"/>
      <c r="CJ60" s="6"/>
      <c r="CK60" s="6"/>
      <c r="CL60" s="6"/>
      <c r="CM60" s="6"/>
      <c r="CN60" s="6"/>
    </row>
    <row r="61" spans="1:104" ht="21.75" customHeight="1" x14ac:dyDescent="0.2">
      <c r="A61" s="1447" t="s">
        <v>90</v>
      </c>
      <c r="B61" s="937"/>
      <c r="C61" s="810"/>
      <c r="D61" s="811"/>
      <c r="E61" s="938"/>
      <c r="F61" s="808"/>
      <c r="G61" s="808"/>
      <c r="H61" s="808"/>
      <c r="I61" s="808"/>
      <c r="J61" s="809"/>
      <c r="K61" s="809"/>
      <c r="L61" s="809"/>
      <c r="BU61" s="3"/>
      <c r="BV61" s="4"/>
      <c r="BW61" s="4"/>
      <c r="CG61" s="6"/>
      <c r="CH61" s="6"/>
      <c r="CI61" s="6"/>
      <c r="CJ61" s="6"/>
      <c r="CK61" s="6"/>
      <c r="CL61" s="6"/>
      <c r="CM61" s="6"/>
      <c r="CN61" s="6"/>
    </row>
    <row r="62" spans="1:104" ht="21.75" customHeight="1" x14ac:dyDescent="0.2">
      <c r="A62" s="1448" t="s">
        <v>91</v>
      </c>
      <c r="B62" s="937"/>
      <c r="C62" s="520"/>
      <c r="D62" s="521"/>
      <c r="E62" s="938"/>
      <c r="F62" s="518"/>
      <c r="G62" s="518"/>
      <c r="H62" s="518"/>
      <c r="I62" s="518"/>
      <c r="J62" s="519"/>
      <c r="K62" s="519"/>
      <c r="L62" s="519"/>
      <c r="BU62" s="3"/>
      <c r="BV62" s="4"/>
      <c r="BW62" s="4"/>
      <c r="CG62" s="6"/>
      <c r="CH62" s="6"/>
      <c r="CI62" s="6"/>
      <c r="CJ62" s="6"/>
      <c r="CK62" s="6"/>
      <c r="CL62" s="6"/>
      <c r="CM62" s="6"/>
      <c r="CN62" s="6"/>
    </row>
    <row r="63" spans="1:104" ht="21.75" customHeight="1" x14ac:dyDescent="0.2">
      <c r="A63" s="124" t="s">
        <v>92</v>
      </c>
      <c r="B63" s="125">
        <v>3</v>
      </c>
      <c r="C63" s="126">
        <v>3</v>
      </c>
      <c r="D63" s="382"/>
      <c r="E63" s="127"/>
      <c r="F63" s="518"/>
      <c r="G63" s="518"/>
      <c r="H63" s="518"/>
      <c r="I63" s="518"/>
      <c r="J63" s="519"/>
      <c r="K63" s="519"/>
      <c r="L63" s="519"/>
      <c r="BU63" s="3"/>
      <c r="BV63" s="4"/>
      <c r="BW63" s="4"/>
      <c r="CG63" s="6"/>
      <c r="CH63" s="6"/>
      <c r="CI63" s="6"/>
      <c r="CJ63" s="6"/>
      <c r="CK63" s="6"/>
      <c r="CL63" s="6"/>
      <c r="CM63" s="6"/>
      <c r="CN63" s="6"/>
    </row>
    <row r="64" spans="1:104" ht="21.75" customHeight="1" x14ac:dyDescent="0.2">
      <c r="A64" s="676" t="s">
        <v>29</v>
      </c>
      <c r="B64" s="1449">
        <f>SUM(B58:B63)</f>
        <v>3</v>
      </c>
      <c r="C64" s="1449">
        <f>SUM(C58:C63)</f>
        <v>3</v>
      </c>
      <c r="D64" s="1450">
        <f>SUM(D58:D63)</f>
        <v>0</v>
      </c>
      <c r="E64" s="677">
        <f>SUM(E58:E63)</f>
        <v>0</v>
      </c>
      <c r="F64" s="1451"/>
      <c r="G64" s="518"/>
      <c r="H64" s="518"/>
      <c r="I64" s="518"/>
      <c r="J64" s="519"/>
      <c r="K64" s="519"/>
      <c r="L64" s="519"/>
      <c r="BU64" s="3"/>
      <c r="BV64" s="4"/>
      <c r="BW64" s="4"/>
      <c r="CG64" s="6"/>
      <c r="CH64" s="6"/>
      <c r="CI64" s="6"/>
      <c r="CJ64" s="6"/>
      <c r="CK64" s="6"/>
      <c r="CL64" s="6"/>
      <c r="CM64" s="6"/>
      <c r="CN64" s="6"/>
    </row>
    <row r="65" spans="1:92" ht="32.1" customHeight="1" x14ac:dyDescent="0.2">
      <c r="A65" s="1650" t="s">
        <v>93</v>
      </c>
      <c r="B65" s="1495"/>
      <c r="C65" s="1495"/>
      <c r="D65" s="1495"/>
      <c r="E65" s="1539"/>
      <c r="F65" s="526"/>
      <c r="G65" s="526"/>
      <c r="H65" s="526"/>
      <c r="I65" s="526"/>
      <c r="J65" s="527"/>
      <c r="K65" s="519"/>
      <c r="L65" s="519"/>
    </row>
    <row r="66" spans="1:92" ht="31.5" customHeight="1" x14ac:dyDescent="0.2">
      <c r="A66" s="680" t="s">
        <v>94</v>
      </c>
      <c r="B66" s="680" t="s">
        <v>95</v>
      </c>
      <c r="C66" s="680" t="s">
        <v>29</v>
      </c>
      <c r="D66" s="1452" t="s">
        <v>96</v>
      </c>
      <c r="E66" s="1453" t="s">
        <v>97</v>
      </c>
      <c r="F66" s="1454" t="s">
        <v>98</v>
      </c>
      <c r="G66" s="1454" t="s">
        <v>99</v>
      </c>
      <c r="H66" s="1454" t="s">
        <v>100</v>
      </c>
      <c r="I66" s="684" t="s">
        <v>101</v>
      </c>
      <c r="J66" s="1455"/>
      <c r="K66" s="530"/>
      <c r="L66" s="531"/>
      <c r="M66" s="11"/>
      <c r="N66" s="11"/>
      <c r="O66" s="11"/>
      <c r="P66" s="11"/>
      <c r="Q66" s="11"/>
      <c r="R66" s="11"/>
      <c r="S66" s="11"/>
      <c r="T66" s="11"/>
      <c r="U66" s="11"/>
      <c r="V66" s="11"/>
    </row>
    <row r="67" spans="1:92" ht="20.25" customHeight="1" x14ac:dyDescent="0.2">
      <c r="A67" s="1573" t="s">
        <v>102</v>
      </c>
      <c r="B67" s="1574"/>
      <c r="C67" s="688">
        <f>SUM(D67:I67)</f>
        <v>142</v>
      </c>
      <c r="D67" s="1456">
        <v>20</v>
      </c>
      <c r="E67" s="1457">
        <v>15</v>
      </c>
      <c r="F67" s="1457">
        <v>27</v>
      </c>
      <c r="G67" s="1457">
        <v>26</v>
      </c>
      <c r="H67" s="1457">
        <v>26</v>
      </c>
      <c r="I67" s="691">
        <v>28</v>
      </c>
      <c r="J67" s="72" t="str">
        <f>CA67&amp;CB67&amp;CC67&amp;CD67&amp;CE67&amp;CF67</f>
        <v/>
      </c>
      <c r="K67" s="143"/>
      <c r="L67" s="143"/>
      <c r="M67" s="143"/>
      <c r="N67" s="143"/>
      <c r="O67" s="143"/>
      <c r="P67" s="143"/>
      <c r="Q67" s="143"/>
      <c r="R67" s="143"/>
      <c r="S67" s="143"/>
      <c r="T67" s="143"/>
      <c r="U67" s="143"/>
      <c r="V67" s="11"/>
      <c r="CA67" s="210" t="str">
        <f>IF(D68+D69&gt;D67,"* La suma del Total egresados con apoyo psicosocial Hasta 28 días deben ser menor o igual al Total de Egresos de Hasta 28 días. ","")</f>
        <v/>
      </c>
      <c r="CB67" s="210" t="str">
        <f>IF(E68+E69&gt;E67,"* La suma del Total egresados con apoyo psicosocial de 29 dias hasta menor de 1 año deben ser menor al Total de Egresos de de 29 dias hasta menor de 1 año. ","")</f>
        <v/>
      </c>
      <c r="CC67" s="210" t="str">
        <f>IF(F68+F69&gt;F67,"* La suma del Total egresados con apoyo psicosocial de 1 a 4 años deben ser menor al Total de Egresos de 1 a 4 años. ","")</f>
        <v/>
      </c>
      <c r="CD67" s="210" t="str">
        <f>IF(G68+G69&gt;G67,"* La suma del Total egresados con apoyo psicosocial de 9 años deben ser menor o igual al Total de Egresos de de 5 a 9 años. ","")</f>
        <v/>
      </c>
      <c r="CE67" s="210" t="str">
        <f>IF(H68+H69&gt;H67,"* La suma del Total egresados con apoyo psicosocial de 10 a 14 años deben ser menor al Total de Egresos de 10 a 14 años. ","")</f>
        <v/>
      </c>
      <c r="CF67" s="210" t="str">
        <f>IF(I68+I69&gt;I67,"* La suma del Total egresados con apoyo psicosocial de 15 a 19 años deben ser menor al Total de Egresos de 15 a 19 años. ","")</f>
        <v/>
      </c>
      <c r="CG67" s="211">
        <f t="shared" ref="CG67:CL67" si="6">IF(D68+D69&gt;D67,1,0)</f>
        <v>0</v>
      </c>
      <c r="CH67" s="211">
        <f t="shared" si="6"/>
        <v>0</v>
      </c>
      <c r="CI67" s="211">
        <f t="shared" si="6"/>
        <v>0</v>
      </c>
      <c r="CJ67" s="211">
        <f t="shared" si="6"/>
        <v>0</v>
      </c>
      <c r="CK67" s="211">
        <f t="shared" si="6"/>
        <v>0</v>
      </c>
      <c r="CL67" s="211">
        <f t="shared" si="6"/>
        <v>0</v>
      </c>
      <c r="CM67" s="6"/>
      <c r="CN67" s="6"/>
    </row>
    <row r="68" spans="1:92" ht="25.5" customHeight="1" x14ac:dyDescent="0.2">
      <c r="A68" s="1536" t="s">
        <v>103</v>
      </c>
      <c r="B68" s="1458" t="s">
        <v>104</v>
      </c>
      <c r="C68" s="1459">
        <f>SUM(D68:I68)</f>
        <v>33</v>
      </c>
      <c r="D68" s="1061">
        <v>12</v>
      </c>
      <c r="E68" s="1023">
        <v>4</v>
      </c>
      <c r="F68" s="1023">
        <v>17</v>
      </c>
      <c r="G68" s="1023"/>
      <c r="H68" s="1023"/>
      <c r="I68" s="1174"/>
      <c r="J68" s="72" t="str">
        <f>CA68&amp;CB68&amp;CC68&amp;CD68&amp;CE68&amp;CF68</f>
        <v/>
      </c>
      <c r="K68" s="143"/>
      <c r="L68" s="143"/>
      <c r="M68" s="143"/>
      <c r="N68" s="143"/>
      <c r="O68" s="143"/>
      <c r="P68" s="143"/>
      <c r="Q68" s="143"/>
      <c r="R68" s="143"/>
      <c r="S68" s="143"/>
      <c r="T68" s="143"/>
      <c r="U68" s="143"/>
      <c r="V68" s="11"/>
      <c r="CG68" s="6"/>
      <c r="CH68" s="6"/>
      <c r="CI68" s="6"/>
      <c r="CJ68" s="6"/>
      <c r="CK68" s="6"/>
      <c r="CL68" s="6"/>
      <c r="CM68" s="6"/>
      <c r="CN68" s="6"/>
    </row>
    <row r="69" spans="1:92" ht="27.75" customHeight="1" x14ac:dyDescent="0.2">
      <c r="A69" s="1635"/>
      <c r="B69" s="147" t="s">
        <v>105</v>
      </c>
      <c r="C69" s="148">
        <f>SUM(D69:I69)</f>
        <v>13</v>
      </c>
      <c r="D69" s="149">
        <v>5</v>
      </c>
      <c r="E69" s="150">
        <v>5</v>
      </c>
      <c r="F69" s="150">
        <v>3</v>
      </c>
      <c r="G69" s="150"/>
      <c r="H69" s="150"/>
      <c r="I69" s="151"/>
      <c r="J69" s="72" t="str">
        <f>CA69&amp;CB69&amp;CC69&amp;CD69&amp;CE69&amp;CF69</f>
        <v/>
      </c>
      <c r="K69" s="143"/>
      <c r="L69" s="143"/>
      <c r="M69" s="143"/>
      <c r="N69" s="143"/>
      <c r="O69" s="143"/>
      <c r="P69" s="143"/>
      <c r="Q69" s="143"/>
      <c r="R69" s="143"/>
      <c r="S69" s="143"/>
      <c r="T69" s="143"/>
      <c r="U69" s="143"/>
      <c r="V69" s="11"/>
      <c r="CG69" s="6"/>
      <c r="CH69" s="6"/>
      <c r="CI69" s="6"/>
      <c r="CJ69" s="6"/>
      <c r="CK69" s="6"/>
      <c r="CL69" s="6"/>
      <c r="CM69" s="6"/>
      <c r="CN69" s="6"/>
    </row>
    <row r="70" spans="1:92" ht="29.25" customHeight="1" x14ac:dyDescent="0.2">
      <c r="A70" s="1536" t="s">
        <v>106</v>
      </c>
      <c r="B70" s="1458" t="s">
        <v>104</v>
      </c>
      <c r="C70" s="1459">
        <f>SUM(D70:I70)</f>
        <v>130</v>
      </c>
      <c r="D70" s="1460">
        <v>35</v>
      </c>
      <c r="E70" s="1461">
        <v>53</v>
      </c>
      <c r="F70" s="1461">
        <v>42</v>
      </c>
      <c r="G70" s="1461"/>
      <c r="H70" s="1461"/>
      <c r="I70" s="1462"/>
      <c r="J70" s="72" t="str">
        <f>CA70&amp;CB70&amp;CC70&amp;CD70&amp;CE70&amp;CF70</f>
        <v/>
      </c>
      <c r="K70" s="143"/>
      <c r="L70" s="143"/>
      <c r="M70" s="143"/>
      <c r="N70" s="143"/>
      <c r="O70" s="143"/>
      <c r="P70" s="143"/>
      <c r="Q70" s="143"/>
      <c r="R70" s="143"/>
      <c r="S70" s="143"/>
      <c r="T70" s="143"/>
      <c r="U70" s="143"/>
      <c r="V70" s="11"/>
      <c r="CG70" s="6"/>
      <c r="CH70" s="6"/>
      <c r="CI70" s="6"/>
      <c r="CJ70" s="6"/>
      <c r="CK70" s="6"/>
      <c r="CL70" s="6"/>
      <c r="CM70" s="6"/>
      <c r="CN70" s="6"/>
    </row>
    <row r="71" spans="1:92" ht="24.75" customHeight="1" x14ac:dyDescent="0.2">
      <c r="A71" s="1635"/>
      <c r="B71" s="535" t="s">
        <v>105</v>
      </c>
      <c r="C71" s="241">
        <f>SUM(D71:I71)</f>
        <v>96</v>
      </c>
      <c r="D71" s="1463">
        <v>14</v>
      </c>
      <c r="E71" s="400">
        <v>73</v>
      </c>
      <c r="F71" s="400">
        <v>9</v>
      </c>
      <c r="G71" s="400"/>
      <c r="H71" s="400"/>
      <c r="I71" s="154"/>
      <c r="J71" s="72" t="str">
        <f>CA71&amp;CB71&amp;CC71&amp;CD71&amp;CE71&amp;CF71</f>
        <v/>
      </c>
      <c r="K71" s="527"/>
      <c r="L71" s="527"/>
      <c r="M71" s="527"/>
      <c r="N71" s="527"/>
      <c r="O71" s="527"/>
      <c r="P71" s="527"/>
      <c r="Q71" s="527"/>
      <c r="R71" s="527"/>
      <c r="S71" s="527"/>
      <c r="T71" s="527"/>
      <c r="U71" s="527"/>
      <c r="V71" s="527"/>
      <c r="W71" s="527"/>
      <c r="CG71" s="6"/>
      <c r="CH71" s="6"/>
      <c r="CI71" s="6"/>
      <c r="CJ71" s="6"/>
      <c r="CK71" s="6"/>
      <c r="CL71" s="6"/>
      <c r="CM71" s="6"/>
      <c r="CN71" s="6"/>
    </row>
    <row r="72" spans="1:92" ht="32.1" customHeight="1" x14ac:dyDescent="0.2">
      <c r="A72" s="1464" t="s">
        <v>107</v>
      </c>
      <c r="B72" s="1465"/>
      <c r="C72" s="1465"/>
      <c r="D72" s="519"/>
      <c r="E72" s="519"/>
      <c r="F72" s="519"/>
      <c r="G72" s="519"/>
      <c r="H72" s="1466"/>
      <c r="I72" s="1466"/>
      <c r="J72" s="527"/>
      <c r="K72" s="519"/>
      <c r="L72" s="519"/>
      <c r="M72" s="540"/>
      <c r="CG72" s="6"/>
      <c r="CH72" s="6"/>
      <c r="CI72" s="6"/>
      <c r="CJ72" s="6"/>
      <c r="CK72" s="6"/>
      <c r="CL72" s="6"/>
      <c r="CM72" s="6"/>
      <c r="CN72" s="6"/>
    </row>
    <row r="73" spans="1:92" ht="15.75" customHeight="1" x14ac:dyDescent="0.2">
      <c r="A73" s="1499" t="s">
        <v>108</v>
      </c>
      <c r="B73" s="1502" t="s">
        <v>109</v>
      </c>
      <c r="C73" s="1499"/>
      <c r="D73" s="1502" t="s">
        <v>110</v>
      </c>
      <c r="E73" s="1499"/>
      <c r="F73" s="1571" t="s">
        <v>111</v>
      </c>
      <c r="G73" s="1534"/>
      <c r="H73" s="1534"/>
      <c r="I73" s="1572"/>
      <c r="J73" s="1467"/>
      <c r="K73" s="519"/>
      <c r="L73" s="519"/>
      <c r="M73" s="540"/>
      <c r="CG73" s="6"/>
      <c r="CH73" s="6"/>
      <c r="CI73" s="6"/>
      <c r="CJ73" s="6"/>
      <c r="CK73" s="6"/>
      <c r="CL73" s="6"/>
      <c r="CM73" s="6"/>
      <c r="CN73" s="6"/>
    </row>
    <row r="74" spans="1:92" ht="18.75" customHeight="1" x14ac:dyDescent="0.2">
      <c r="A74" s="1500"/>
      <c r="B74" s="1543"/>
      <c r="C74" s="1542"/>
      <c r="D74" s="1543"/>
      <c r="E74" s="1542"/>
      <c r="F74" s="1571" t="s">
        <v>112</v>
      </c>
      <c r="G74" s="1572"/>
      <c r="H74" s="1571" t="s">
        <v>113</v>
      </c>
      <c r="I74" s="1572"/>
      <c r="J74" s="1468"/>
      <c r="K74" s="519"/>
      <c r="L74" s="519"/>
      <c r="M74" s="540"/>
      <c r="CG74" s="6"/>
      <c r="CH74" s="6"/>
      <c r="CI74" s="6"/>
      <c r="CJ74" s="6"/>
      <c r="CK74" s="6"/>
      <c r="CL74" s="6"/>
      <c r="CM74" s="6"/>
      <c r="CN74" s="6"/>
    </row>
    <row r="75" spans="1:92" ht="30" customHeight="1" x14ac:dyDescent="0.2">
      <c r="A75" s="1542"/>
      <c r="B75" s="1469" t="s">
        <v>44</v>
      </c>
      <c r="C75" s="428" t="s">
        <v>45</v>
      </c>
      <c r="D75" s="1469" t="s">
        <v>44</v>
      </c>
      <c r="E75" s="705" t="s">
        <v>45</v>
      </c>
      <c r="F75" s="1469" t="s">
        <v>44</v>
      </c>
      <c r="G75" s="428" t="s">
        <v>45</v>
      </c>
      <c r="H75" s="1469" t="s">
        <v>44</v>
      </c>
      <c r="I75" s="705" t="s">
        <v>45</v>
      </c>
      <c r="J75" s="1468"/>
      <c r="K75" s="519"/>
      <c r="L75" s="519"/>
      <c r="M75" s="540"/>
      <c r="CG75" s="6"/>
      <c r="CH75" s="6"/>
      <c r="CI75" s="6"/>
      <c r="CJ75" s="6"/>
      <c r="CK75" s="6"/>
      <c r="CL75" s="6"/>
      <c r="CM75" s="6"/>
      <c r="CN75" s="6"/>
    </row>
    <row r="76" spans="1:92" ht="15.75" customHeight="1" x14ac:dyDescent="0.2">
      <c r="A76" s="1470" t="s">
        <v>114</v>
      </c>
      <c r="B76" s="1471"/>
      <c r="C76" s="1472">
        <v>8</v>
      </c>
      <c r="D76" s="1471">
        <v>28</v>
      </c>
      <c r="E76" s="1472">
        <v>178</v>
      </c>
      <c r="F76" s="1473">
        <v>31</v>
      </c>
      <c r="G76" s="1474">
        <v>192</v>
      </c>
      <c r="H76" s="1473">
        <v>3</v>
      </c>
      <c r="I76" s="1474">
        <v>14</v>
      </c>
      <c r="J76" s="72" t="str">
        <f>CA76</f>
        <v/>
      </c>
      <c r="K76" s="519"/>
      <c r="L76" s="519"/>
      <c r="M76" s="540"/>
      <c r="CA76" s="210" t="str">
        <f>IF(CG76=1," * La suma de los Pacientes Intervenidos debe ser mayor o igual a la Suma de Pacientes Programados menos la Suma de Pacientes Suspendidos. ","")</f>
        <v/>
      </c>
      <c r="CG76" s="211">
        <f>IF(((F76+G76)-(H76+I76))&gt;(D76+E76),1,0)</f>
        <v>0</v>
      </c>
      <c r="CH76" s="6"/>
      <c r="CI76" s="6"/>
      <c r="CJ76" s="6"/>
      <c r="CK76" s="6"/>
      <c r="CL76" s="6"/>
      <c r="CM76" s="6"/>
      <c r="CN76" s="6"/>
    </row>
    <row r="77" spans="1:92" ht="15.75" customHeight="1" x14ac:dyDescent="0.2">
      <c r="A77" s="165" t="s">
        <v>115</v>
      </c>
      <c r="B77" s="166"/>
      <c r="C77" s="167"/>
      <c r="D77" s="166"/>
      <c r="E77" s="167"/>
      <c r="F77" s="168"/>
      <c r="G77" s="169"/>
      <c r="H77" s="168"/>
      <c r="I77" s="169"/>
      <c r="J77" s="72" t="str">
        <f t="shared" ref="J77:J87" si="7">CA77</f>
        <v/>
      </c>
      <c r="K77" s="519"/>
      <c r="L77" s="519"/>
      <c r="M77" s="540"/>
      <c r="CA77" s="210" t="str">
        <f t="shared" ref="CA77:CA86" si="8">IF(CG77=1," * La suma de los Pacientes Intervenidos debe ser mayor o igual a la Suma de Pacientes Programados menos la Suma de Pacientes Suspendidos. ","")</f>
        <v/>
      </c>
      <c r="CG77" s="211">
        <f t="shared" ref="CG77:CG87" si="9">IF(((F77+G77)-(H77+I77))&gt;(D77+E77),1,0)</f>
        <v>0</v>
      </c>
      <c r="CH77" s="6"/>
      <c r="CI77" s="6"/>
      <c r="CJ77" s="6"/>
      <c r="CK77" s="6"/>
      <c r="CL77" s="6"/>
      <c r="CM77" s="6"/>
      <c r="CN77" s="6"/>
    </row>
    <row r="78" spans="1:92" ht="15.75" customHeight="1" x14ac:dyDescent="0.2">
      <c r="A78" s="165" t="s">
        <v>116</v>
      </c>
      <c r="B78" s="166"/>
      <c r="C78" s="167"/>
      <c r="D78" s="166"/>
      <c r="E78" s="167">
        <v>2</v>
      </c>
      <c r="F78" s="168"/>
      <c r="G78" s="169">
        <v>2</v>
      </c>
      <c r="H78" s="168"/>
      <c r="I78" s="169"/>
      <c r="J78" s="72" t="str">
        <f t="shared" si="7"/>
        <v/>
      </c>
      <c r="K78" s="519"/>
      <c r="L78" s="519"/>
      <c r="M78" s="540"/>
      <c r="CA78" s="210" t="str">
        <f t="shared" si="8"/>
        <v/>
      </c>
      <c r="CG78" s="211">
        <f t="shared" si="9"/>
        <v>0</v>
      </c>
      <c r="CH78" s="6"/>
      <c r="CI78" s="6"/>
      <c r="CJ78" s="6"/>
      <c r="CK78" s="6"/>
      <c r="CL78" s="6"/>
      <c r="CM78" s="6"/>
      <c r="CN78" s="6"/>
    </row>
    <row r="79" spans="1:92" ht="15.75" customHeight="1" x14ac:dyDescent="0.2">
      <c r="A79" s="165" t="s">
        <v>117</v>
      </c>
      <c r="B79" s="166"/>
      <c r="C79" s="167"/>
      <c r="D79" s="166"/>
      <c r="E79" s="167">
        <v>5</v>
      </c>
      <c r="F79" s="168"/>
      <c r="G79" s="169">
        <v>5</v>
      </c>
      <c r="H79" s="168"/>
      <c r="I79" s="169"/>
      <c r="J79" s="72" t="str">
        <f t="shared" si="7"/>
        <v/>
      </c>
      <c r="K79" s="519"/>
      <c r="L79" s="519"/>
      <c r="M79" s="540"/>
      <c r="CA79" s="210" t="str">
        <f t="shared" si="8"/>
        <v/>
      </c>
      <c r="CG79" s="211">
        <f t="shared" si="9"/>
        <v>0</v>
      </c>
      <c r="CH79" s="6"/>
      <c r="CI79" s="6"/>
      <c r="CJ79" s="6"/>
      <c r="CK79" s="6"/>
      <c r="CL79" s="6"/>
      <c r="CM79" s="6"/>
      <c r="CN79" s="6"/>
    </row>
    <row r="80" spans="1:92" ht="15.75" customHeight="1" x14ac:dyDescent="0.2">
      <c r="A80" s="165" t="s">
        <v>118</v>
      </c>
      <c r="B80" s="166">
        <v>3</v>
      </c>
      <c r="C80" s="167">
        <v>1</v>
      </c>
      <c r="D80" s="166">
        <v>4</v>
      </c>
      <c r="E80" s="167">
        <v>41</v>
      </c>
      <c r="F80" s="168">
        <v>5</v>
      </c>
      <c r="G80" s="169">
        <v>45</v>
      </c>
      <c r="H80" s="168">
        <v>1</v>
      </c>
      <c r="I80" s="169">
        <v>4</v>
      </c>
      <c r="J80" s="72" t="str">
        <f t="shared" si="7"/>
        <v/>
      </c>
      <c r="K80" s="519"/>
      <c r="L80" s="519"/>
      <c r="M80" s="540"/>
      <c r="CA80" s="210" t="str">
        <f t="shared" si="8"/>
        <v/>
      </c>
      <c r="CG80" s="211">
        <f t="shared" si="9"/>
        <v>0</v>
      </c>
      <c r="CH80" s="6"/>
      <c r="CI80" s="6"/>
      <c r="CJ80" s="6"/>
      <c r="CK80" s="6"/>
      <c r="CL80" s="6"/>
      <c r="CM80" s="6"/>
      <c r="CN80" s="6"/>
    </row>
    <row r="81" spans="1:92" ht="15.75" customHeight="1" x14ac:dyDescent="0.2">
      <c r="A81" s="165" t="s">
        <v>119</v>
      </c>
      <c r="B81" s="166"/>
      <c r="C81" s="167"/>
      <c r="D81" s="166"/>
      <c r="E81" s="167"/>
      <c r="F81" s="168"/>
      <c r="G81" s="169"/>
      <c r="H81" s="168"/>
      <c r="I81" s="169"/>
      <c r="J81" s="72" t="str">
        <f t="shared" si="7"/>
        <v/>
      </c>
      <c r="K81" s="519"/>
      <c r="L81" s="519"/>
      <c r="M81" s="540"/>
      <c r="CA81" s="210" t="str">
        <f t="shared" si="8"/>
        <v/>
      </c>
      <c r="CG81" s="211">
        <f t="shared" si="9"/>
        <v>0</v>
      </c>
      <c r="CH81" s="6"/>
      <c r="CI81" s="6"/>
      <c r="CJ81" s="6"/>
      <c r="CK81" s="6"/>
      <c r="CL81" s="6"/>
      <c r="CM81" s="6"/>
      <c r="CN81" s="6"/>
    </row>
    <row r="82" spans="1:92" ht="15.75" customHeight="1" x14ac:dyDescent="0.2">
      <c r="A82" s="165" t="s">
        <v>120</v>
      </c>
      <c r="B82" s="166"/>
      <c r="C82" s="167">
        <v>1</v>
      </c>
      <c r="D82" s="166">
        <v>12</v>
      </c>
      <c r="E82" s="167">
        <v>17</v>
      </c>
      <c r="F82" s="168">
        <v>14</v>
      </c>
      <c r="G82" s="169">
        <v>19</v>
      </c>
      <c r="H82" s="168">
        <v>2</v>
      </c>
      <c r="I82" s="169">
        <v>2</v>
      </c>
      <c r="J82" s="72" t="str">
        <f t="shared" si="7"/>
        <v/>
      </c>
      <c r="K82" s="519"/>
      <c r="L82" s="519"/>
      <c r="M82" s="540"/>
      <c r="CA82" s="210" t="str">
        <f t="shared" si="8"/>
        <v/>
      </c>
      <c r="CG82" s="211">
        <f t="shared" si="9"/>
        <v>0</v>
      </c>
      <c r="CH82" s="6"/>
      <c r="CI82" s="6"/>
      <c r="CJ82" s="6"/>
      <c r="CK82" s="6"/>
      <c r="CL82" s="6"/>
      <c r="CM82" s="6"/>
      <c r="CN82" s="6"/>
    </row>
    <row r="83" spans="1:92" ht="15.75" customHeight="1" x14ac:dyDescent="0.2">
      <c r="A83" s="165" t="s">
        <v>121</v>
      </c>
      <c r="B83" s="166"/>
      <c r="C83" s="167">
        <v>8</v>
      </c>
      <c r="D83" s="166"/>
      <c r="E83" s="167">
        <v>69</v>
      </c>
      <c r="F83" s="168"/>
      <c r="G83" s="169">
        <v>77</v>
      </c>
      <c r="H83" s="168"/>
      <c r="I83" s="169">
        <v>8</v>
      </c>
      <c r="J83" s="72" t="str">
        <f t="shared" si="7"/>
        <v/>
      </c>
      <c r="K83" s="519"/>
      <c r="L83" s="519"/>
      <c r="M83" s="540"/>
      <c r="CA83" s="210" t="str">
        <f t="shared" si="8"/>
        <v/>
      </c>
      <c r="CG83" s="211">
        <f t="shared" si="9"/>
        <v>0</v>
      </c>
      <c r="CH83" s="6"/>
      <c r="CI83" s="6"/>
      <c r="CJ83" s="6"/>
      <c r="CK83" s="6"/>
      <c r="CL83" s="6"/>
      <c r="CM83" s="6"/>
      <c r="CN83" s="6"/>
    </row>
    <row r="84" spans="1:92" ht="15.75" customHeight="1" x14ac:dyDescent="0.2">
      <c r="A84" s="165" t="s">
        <v>122</v>
      </c>
      <c r="B84" s="166"/>
      <c r="C84" s="167">
        <v>20</v>
      </c>
      <c r="D84" s="166"/>
      <c r="E84" s="167">
        <v>55</v>
      </c>
      <c r="F84" s="168"/>
      <c r="G84" s="169">
        <v>55</v>
      </c>
      <c r="H84" s="168"/>
      <c r="I84" s="169"/>
      <c r="J84" s="72" t="str">
        <f t="shared" si="7"/>
        <v/>
      </c>
      <c r="K84" s="519"/>
      <c r="L84" s="519"/>
      <c r="M84" s="540"/>
      <c r="CA84" s="210" t="str">
        <f t="shared" si="8"/>
        <v/>
      </c>
      <c r="CG84" s="211">
        <f t="shared" si="9"/>
        <v>0</v>
      </c>
      <c r="CH84" s="6"/>
      <c r="CI84" s="6"/>
      <c r="CJ84" s="6"/>
      <c r="CK84" s="6"/>
      <c r="CL84" s="6"/>
      <c r="CM84" s="6"/>
      <c r="CN84" s="6"/>
    </row>
    <row r="85" spans="1:92" ht="15.75" customHeight="1" x14ac:dyDescent="0.2">
      <c r="A85" s="165" t="s">
        <v>123</v>
      </c>
      <c r="B85" s="166"/>
      <c r="C85" s="167">
        <v>20</v>
      </c>
      <c r="D85" s="166"/>
      <c r="E85" s="167">
        <v>65</v>
      </c>
      <c r="F85" s="168"/>
      <c r="G85" s="169">
        <v>68</v>
      </c>
      <c r="H85" s="168"/>
      <c r="I85" s="169">
        <v>3</v>
      </c>
      <c r="J85" s="72" t="str">
        <f t="shared" si="7"/>
        <v/>
      </c>
      <c r="K85" s="519"/>
      <c r="L85" s="519"/>
      <c r="M85" s="540"/>
      <c r="CA85" s="210" t="str">
        <f t="shared" si="8"/>
        <v/>
      </c>
      <c r="CG85" s="211">
        <f t="shared" si="9"/>
        <v>0</v>
      </c>
      <c r="CH85" s="6"/>
      <c r="CI85" s="6"/>
      <c r="CJ85" s="6"/>
      <c r="CK85" s="6"/>
      <c r="CL85" s="6"/>
      <c r="CM85" s="6"/>
      <c r="CN85" s="6"/>
    </row>
    <row r="86" spans="1:92" ht="15.75" customHeight="1" x14ac:dyDescent="0.2">
      <c r="A86" s="165" t="s">
        <v>124</v>
      </c>
      <c r="B86" s="166"/>
      <c r="C86" s="167">
        <v>15</v>
      </c>
      <c r="D86" s="166"/>
      <c r="E86" s="167">
        <v>33</v>
      </c>
      <c r="F86" s="168"/>
      <c r="G86" s="169">
        <v>34</v>
      </c>
      <c r="H86" s="168"/>
      <c r="I86" s="169">
        <v>1</v>
      </c>
      <c r="J86" s="72" t="str">
        <f t="shared" si="7"/>
        <v/>
      </c>
      <c r="K86" s="519"/>
      <c r="L86" s="519"/>
      <c r="M86" s="1467"/>
      <c r="N86" s="519"/>
      <c r="O86" s="519"/>
      <c r="P86" s="540"/>
      <c r="BX86" s="2"/>
      <c r="BY86" s="2"/>
      <c r="BZ86" s="2"/>
      <c r="CA86" s="210" t="str">
        <f t="shared" si="8"/>
        <v/>
      </c>
      <c r="CG86" s="211">
        <f t="shared" si="9"/>
        <v>0</v>
      </c>
      <c r="CH86" s="6"/>
      <c r="CI86" s="6"/>
      <c r="CJ86" s="6"/>
      <c r="CK86" s="6"/>
      <c r="CL86" s="6"/>
      <c r="CM86" s="6"/>
      <c r="CN86" s="6"/>
    </row>
    <row r="87" spans="1:92" ht="15.75" customHeight="1" x14ac:dyDescent="0.2">
      <c r="A87" s="165" t="s">
        <v>125</v>
      </c>
      <c r="B87" s="166"/>
      <c r="C87" s="167"/>
      <c r="D87" s="166"/>
      <c r="E87" s="167"/>
      <c r="F87" s="168"/>
      <c r="G87" s="169"/>
      <c r="H87" s="1475"/>
      <c r="I87" s="170"/>
      <c r="J87" s="72" t="str">
        <f t="shared" si="7"/>
        <v/>
      </c>
      <c r="K87" s="519"/>
      <c r="L87" s="519"/>
      <c r="M87" s="1467"/>
      <c r="N87" s="519"/>
      <c r="O87" s="519"/>
      <c r="P87" s="540"/>
      <c r="BX87" s="2"/>
      <c r="BY87" s="2"/>
      <c r="BZ87" s="2"/>
      <c r="CA87" s="210" t="str">
        <f>IF(CG87=1," * La suma de los Pacientes Intervenidos debe ser mayor o igual a la Suma de Pacientes Programados menos la Suma de Pacientes Suspendidos. ","")</f>
        <v/>
      </c>
      <c r="CG87" s="211">
        <f t="shared" si="9"/>
        <v>0</v>
      </c>
      <c r="CH87" s="6"/>
      <c r="CI87" s="6"/>
      <c r="CJ87" s="6"/>
      <c r="CK87" s="6"/>
      <c r="CL87" s="6"/>
      <c r="CM87" s="6"/>
      <c r="CN87" s="6"/>
    </row>
    <row r="88" spans="1:92" ht="15.75" customHeight="1" x14ac:dyDescent="0.2">
      <c r="A88" s="710" t="s">
        <v>29</v>
      </c>
      <c r="B88" s="1476">
        <f t="shared" ref="B88:I88" si="10">SUM(B76:B87)</f>
        <v>3</v>
      </c>
      <c r="C88" s="712">
        <f t="shared" si="10"/>
        <v>73</v>
      </c>
      <c r="D88" s="1476">
        <f t="shared" si="10"/>
        <v>44</v>
      </c>
      <c r="E88" s="712">
        <f t="shared" si="10"/>
        <v>465</v>
      </c>
      <c r="F88" s="1477">
        <f t="shared" si="10"/>
        <v>50</v>
      </c>
      <c r="G88" s="714">
        <f t="shared" si="10"/>
        <v>497</v>
      </c>
      <c r="H88" s="1477">
        <f t="shared" si="10"/>
        <v>6</v>
      </c>
      <c r="I88" s="714">
        <f t="shared" si="10"/>
        <v>32</v>
      </c>
      <c r="J88" s="519"/>
      <c r="K88" s="519"/>
      <c r="L88" s="519"/>
      <c r="M88" s="540"/>
      <c r="CG88" s="6"/>
      <c r="CH88" s="6"/>
      <c r="CI88" s="6"/>
      <c r="CJ88" s="6"/>
      <c r="CK88" s="6"/>
      <c r="CL88" s="6"/>
      <c r="CM88" s="6"/>
      <c r="CN88" s="6"/>
    </row>
    <row r="89" spans="1:92" ht="32.1" customHeight="1" x14ac:dyDescent="0.2">
      <c r="A89" s="1491" t="s">
        <v>126</v>
      </c>
      <c r="B89" s="1491"/>
      <c r="C89" s="1491"/>
      <c r="D89" s="1491"/>
      <c r="E89" s="1491"/>
      <c r="F89" s="1491"/>
      <c r="G89" s="1491"/>
      <c r="H89" s="283"/>
      <c r="I89" s="283"/>
      <c r="J89" s="1467"/>
      <c r="K89" s="519"/>
      <c r="L89" s="519"/>
      <c r="M89" s="540"/>
      <c r="CG89" s="6"/>
      <c r="CH89" s="6"/>
      <c r="CI89" s="6"/>
      <c r="CJ89" s="6"/>
      <c r="CK89" s="6"/>
      <c r="CL89" s="6"/>
      <c r="CM89" s="6"/>
      <c r="CN89" s="6"/>
    </row>
    <row r="90" spans="1:92" ht="24" customHeight="1" x14ac:dyDescent="0.2">
      <c r="A90" s="1536" t="s">
        <v>127</v>
      </c>
      <c r="B90" s="1571" t="s">
        <v>128</v>
      </c>
      <c r="C90" s="1534"/>
      <c r="D90" s="1534"/>
      <c r="E90" s="1534"/>
      <c r="F90" s="1534"/>
      <c r="G90" s="1572"/>
      <c r="H90" s="527"/>
      <c r="I90" s="1467"/>
      <c r="J90" s="519"/>
      <c r="K90" s="519"/>
      <c r="L90" s="540"/>
      <c r="CG90" s="6"/>
      <c r="CH90" s="6"/>
      <c r="CI90" s="6"/>
      <c r="CJ90" s="6"/>
      <c r="CK90" s="6"/>
      <c r="CL90" s="6"/>
      <c r="CM90" s="6"/>
      <c r="CN90" s="6"/>
    </row>
    <row r="91" spans="1:92" ht="31.5" customHeight="1" x14ac:dyDescent="0.2">
      <c r="A91" s="1635"/>
      <c r="B91" s="666" t="s">
        <v>129</v>
      </c>
      <c r="C91" s="1469" t="s">
        <v>44</v>
      </c>
      <c r="D91" s="853" t="s">
        <v>45</v>
      </c>
      <c r="E91" s="854" t="s">
        <v>15</v>
      </c>
      <c r="F91" s="1478" t="s">
        <v>16</v>
      </c>
      <c r="G91" s="1478" t="s">
        <v>17</v>
      </c>
      <c r="H91" s="527"/>
      <c r="I91" s="527"/>
      <c r="J91" s="1467"/>
      <c r="K91" s="519"/>
      <c r="L91" s="519"/>
      <c r="M91" s="540"/>
      <c r="CG91" s="6"/>
      <c r="CH91" s="6"/>
      <c r="CI91" s="6"/>
      <c r="CJ91" s="6"/>
      <c r="CK91" s="6"/>
      <c r="CL91" s="6"/>
      <c r="CM91" s="6"/>
      <c r="CN91" s="6"/>
    </row>
    <row r="92" spans="1:92" ht="16.5" customHeight="1" x14ac:dyDescent="0.2">
      <c r="A92" s="1470" t="s">
        <v>130</v>
      </c>
      <c r="B92" s="1410">
        <f t="shared" ref="B92:B98" si="11">SUM(C92+D92)</f>
        <v>23</v>
      </c>
      <c r="C92" s="1473">
        <v>4</v>
      </c>
      <c r="D92" s="1479">
        <v>19</v>
      </c>
      <c r="E92" s="1480">
        <v>23</v>
      </c>
      <c r="F92" s="1481"/>
      <c r="G92" s="1481"/>
      <c r="H92" s="72" t="str">
        <f>CA92</f>
        <v/>
      </c>
      <c r="I92" s="527"/>
      <c r="J92" s="1467"/>
      <c r="K92" s="519"/>
      <c r="L92" s="519"/>
      <c r="M92" s="540"/>
      <c r="CA92" s="210" t="str">
        <f>IF(CH92=1," * La suma de los Beneficiarios MAI, MLE y Otros debe seri igual al Total. ","")</f>
        <v/>
      </c>
      <c r="CB92" s="210"/>
      <c r="CG92" s="211"/>
      <c r="CH92" s="211">
        <f t="shared" ref="CH92:CH98" si="12">IF(B92&lt;&gt;(E92+F92+G92),1,0)</f>
        <v>0</v>
      </c>
      <c r="CI92" s="6"/>
      <c r="CJ92" s="6"/>
      <c r="CK92" s="6"/>
      <c r="CL92" s="6"/>
      <c r="CM92" s="6"/>
      <c r="CN92" s="6"/>
    </row>
    <row r="93" spans="1:92" ht="16.5" customHeight="1" x14ac:dyDescent="0.2">
      <c r="A93" s="1482" t="s">
        <v>131</v>
      </c>
      <c r="B93" s="1483">
        <f t="shared" si="11"/>
        <v>1</v>
      </c>
      <c r="C93" s="168"/>
      <c r="D93" s="860">
        <v>1</v>
      </c>
      <c r="E93" s="861">
        <v>1</v>
      </c>
      <c r="F93" s="1484"/>
      <c r="G93" s="1484"/>
      <c r="H93" s="72" t="str">
        <f t="shared" ref="H93:H99" si="13">CA93</f>
        <v/>
      </c>
      <c r="I93" s="527"/>
      <c r="J93" s="1467"/>
      <c r="K93" s="519"/>
      <c r="L93" s="519"/>
      <c r="M93" s="540"/>
      <c r="CA93" s="210" t="str">
        <f t="shared" ref="CA93:CA98" si="14">IF(CH93=1," * La suma de los Beneficiarios MAI, MLE y Otros debe seri igual al Total. ","")</f>
        <v/>
      </c>
      <c r="CB93" s="210"/>
      <c r="CG93" s="6"/>
      <c r="CH93" s="211">
        <f t="shared" si="12"/>
        <v>0</v>
      </c>
      <c r="CI93" s="6"/>
      <c r="CJ93" s="6"/>
      <c r="CK93" s="6"/>
      <c r="CL93" s="6"/>
      <c r="CM93" s="6"/>
      <c r="CN93" s="6"/>
    </row>
    <row r="94" spans="1:92" ht="16.5" customHeight="1" x14ac:dyDescent="0.2">
      <c r="A94" s="165" t="s">
        <v>132</v>
      </c>
      <c r="B94" s="1483">
        <f t="shared" si="11"/>
        <v>0</v>
      </c>
      <c r="C94" s="168"/>
      <c r="D94" s="860"/>
      <c r="E94" s="861"/>
      <c r="F94" s="1484"/>
      <c r="G94" s="1484"/>
      <c r="H94" s="72" t="str">
        <f t="shared" si="13"/>
        <v/>
      </c>
      <c r="I94" s="527"/>
      <c r="J94" s="1467"/>
      <c r="K94" s="519"/>
      <c r="L94" s="519"/>
      <c r="M94" s="540"/>
      <c r="CA94" s="210" t="str">
        <f t="shared" si="14"/>
        <v/>
      </c>
      <c r="CB94" s="210"/>
      <c r="CG94" s="6"/>
      <c r="CH94" s="211">
        <f t="shared" si="12"/>
        <v>0</v>
      </c>
      <c r="CI94" s="6"/>
      <c r="CJ94" s="6"/>
      <c r="CK94" s="6"/>
      <c r="CL94" s="6"/>
      <c r="CM94" s="6"/>
      <c r="CN94" s="6"/>
    </row>
    <row r="95" spans="1:92" ht="16.5" customHeight="1" x14ac:dyDescent="0.2">
      <c r="A95" s="165" t="s">
        <v>133</v>
      </c>
      <c r="B95" s="1483">
        <f t="shared" si="11"/>
        <v>14</v>
      </c>
      <c r="C95" s="168">
        <v>2</v>
      </c>
      <c r="D95" s="860">
        <v>12</v>
      </c>
      <c r="E95" s="861">
        <v>14</v>
      </c>
      <c r="F95" s="1484"/>
      <c r="G95" s="1484"/>
      <c r="H95" s="72" t="str">
        <f t="shared" si="13"/>
        <v/>
      </c>
      <c r="I95" s="527"/>
      <c r="J95" s="1467"/>
      <c r="K95" s="519"/>
      <c r="L95" s="519"/>
      <c r="M95" s="540"/>
      <c r="CA95" s="210" t="str">
        <f t="shared" si="14"/>
        <v/>
      </c>
      <c r="CB95" s="210"/>
      <c r="CG95" s="6"/>
      <c r="CH95" s="211">
        <f t="shared" si="12"/>
        <v>0</v>
      </c>
      <c r="CI95" s="6"/>
      <c r="CJ95" s="6"/>
      <c r="CK95" s="6"/>
      <c r="CL95" s="6"/>
      <c r="CM95" s="6"/>
      <c r="CN95" s="6"/>
    </row>
    <row r="96" spans="1:92" ht="16.5" customHeight="1" x14ac:dyDescent="0.2">
      <c r="A96" s="165" t="s">
        <v>134</v>
      </c>
      <c r="B96" s="1483">
        <f t="shared" si="11"/>
        <v>0</v>
      </c>
      <c r="C96" s="168"/>
      <c r="D96" s="860"/>
      <c r="E96" s="861"/>
      <c r="F96" s="1484"/>
      <c r="G96" s="1484"/>
      <c r="H96" s="72" t="str">
        <f t="shared" si="13"/>
        <v/>
      </c>
      <c r="I96" s="531"/>
      <c r="J96" s="1485"/>
      <c r="K96" s="530"/>
      <c r="L96" s="530"/>
      <c r="M96" s="558"/>
      <c r="N96" s="11"/>
      <c r="O96" s="11"/>
      <c r="P96" s="11"/>
      <c r="Q96" s="11"/>
      <c r="R96" s="11"/>
      <c r="S96" s="11"/>
      <c r="CA96" s="210" t="str">
        <f t="shared" si="14"/>
        <v/>
      </c>
      <c r="CB96" s="210"/>
      <c r="CG96" s="6"/>
      <c r="CH96" s="211">
        <f t="shared" si="12"/>
        <v>0</v>
      </c>
      <c r="CI96" s="6"/>
      <c r="CJ96" s="6"/>
      <c r="CK96" s="6"/>
      <c r="CL96" s="6"/>
      <c r="CM96" s="6"/>
      <c r="CN96" s="6"/>
    </row>
    <row r="97" spans="1:92" ht="16.5" customHeight="1" x14ac:dyDescent="0.2">
      <c r="A97" s="1482" t="s">
        <v>135</v>
      </c>
      <c r="B97" s="1483">
        <f t="shared" si="11"/>
        <v>0</v>
      </c>
      <c r="C97" s="168"/>
      <c r="D97" s="860"/>
      <c r="E97" s="861"/>
      <c r="F97" s="1484"/>
      <c r="G97" s="1484"/>
      <c r="H97" s="72" t="str">
        <f t="shared" si="13"/>
        <v/>
      </c>
      <c r="I97" s="531"/>
      <c r="J97" s="1485"/>
      <c r="K97" s="530"/>
      <c r="L97" s="530"/>
      <c r="M97" s="558"/>
      <c r="N97" s="11"/>
      <c r="O97" s="11"/>
      <c r="P97" s="11"/>
      <c r="Q97" s="11"/>
      <c r="R97" s="11"/>
      <c r="S97" s="11"/>
      <c r="CA97" s="210" t="str">
        <f t="shared" si="14"/>
        <v/>
      </c>
      <c r="CB97" s="210"/>
      <c r="CG97" s="6"/>
      <c r="CH97" s="211">
        <f t="shared" si="12"/>
        <v>0</v>
      </c>
      <c r="CI97" s="6"/>
      <c r="CJ97" s="6"/>
      <c r="CK97" s="6"/>
      <c r="CL97" s="6"/>
      <c r="CM97" s="6"/>
      <c r="CN97" s="6"/>
    </row>
    <row r="98" spans="1:92" ht="16.5" customHeight="1" x14ac:dyDescent="0.2">
      <c r="A98" s="243" t="s">
        <v>136</v>
      </c>
      <c r="B98" s="244">
        <f t="shared" si="11"/>
        <v>0</v>
      </c>
      <c r="C98" s="168"/>
      <c r="D98" s="860"/>
      <c r="E98" s="861"/>
      <c r="F98" s="1486"/>
      <c r="G98" s="1486"/>
      <c r="H98" s="72" t="str">
        <f t="shared" si="13"/>
        <v/>
      </c>
      <c r="I98" s="531"/>
      <c r="J98" s="1485"/>
      <c r="K98" s="530"/>
      <c r="L98" s="530"/>
      <c r="M98" s="558"/>
      <c r="N98" s="11"/>
      <c r="O98" s="11"/>
      <c r="P98" s="11"/>
      <c r="Q98" s="11"/>
      <c r="R98" s="11"/>
      <c r="S98" s="11"/>
      <c r="CA98" s="210" t="str">
        <f t="shared" si="14"/>
        <v/>
      </c>
      <c r="CB98" s="210"/>
      <c r="CG98" s="6"/>
      <c r="CH98" s="211">
        <f t="shared" si="12"/>
        <v>0</v>
      </c>
      <c r="CI98" s="6"/>
      <c r="CJ98" s="6"/>
      <c r="CK98" s="6"/>
      <c r="CL98" s="6"/>
      <c r="CM98" s="6"/>
      <c r="CN98" s="6"/>
    </row>
    <row r="99" spans="1:92" ht="16.5" customHeight="1" x14ac:dyDescent="0.2">
      <c r="A99" s="186" t="s">
        <v>29</v>
      </c>
      <c r="B99" s="722">
        <f t="shared" ref="B99:G99" si="15">SUM(B92:B98)</f>
        <v>38</v>
      </c>
      <c r="C99" s="1477">
        <f t="shared" si="15"/>
        <v>6</v>
      </c>
      <c r="D99" s="866">
        <f t="shared" si="15"/>
        <v>32</v>
      </c>
      <c r="E99" s="867">
        <f t="shared" si="15"/>
        <v>38</v>
      </c>
      <c r="F99" s="1487">
        <f t="shared" si="15"/>
        <v>0</v>
      </c>
      <c r="G99" s="1487">
        <f t="shared" si="15"/>
        <v>0</v>
      </c>
      <c r="H99" s="72" t="str">
        <f t="shared" si="13"/>
        <v/>
      </c>
      <c r="I99" s="143"/>
      <c r="J99" s="143"/>
      <c r="K99" s="143"/>
      <c r="L99" s="143"/>
      <c r="M99" s="143"/>
      <c r="N99" s="143"/>
      <c r="O99" s="143"/>
      <c r="P99" s="143"/>
      <c r="Q99" s="143"/>
      <c r="R99" s="143"/>
      <c r="S99" s="143"/>
      <c r="CA99" s="210" t="str">
        <f>IF(CG99=1," * El total de causas de suspensión debe coincidir con la suma de Suspendidos sección F. ","")</f>
        <v/>
      </c>
      <c r="CG99" s="211">
        <f>IF(B99&lt;&gt;(H88+I88),1,0)</f>
        <v>0</v>
      </c>
      <c r="CH99" s="211"/>
      <c r="CI99" s="6"/>
      <c r="CJ99" s="6"/>
      <c r="CK99" s="6"/>
      <c r="CL99" s="6"/>
      <c r="CM99" s="6"/>
      <c r="CN99" s="6"/>
    </row>
    <row r="100" spans="1:92" x14ac:dyDescent="0.2">
      <c r="D100" s="540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CA100" s="210"/>
      <c r="CG100" s="6"/>
      <c r="CH100" s="6"/>
      <c r="CI100" s="6"/>
      <c r="CJ100" s="6"/>
      <c r="CK100" s="6"/>
      <c r="CL100" s="6"/>
      <c r="CM100" s="6"/>
      <c r="CN100" s="6"/>
    </row>
    <row r="101" spans="1:92" x14ac:dyDescent="0.2"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CG101" s="6"/>
      <c r="CH101" s="6"/>
      <c r="CI101" s="6"/>
      <c r="CJ101" s="6"/>
      <c r="CK101" s="6"/>
      <c r="CL101" s="6"/>
      <c r="CM101" s="6"/>
      <c r="CN101" s="6"/>
    </row>
    <row r="102" spans="1:92" x14ac:dyDescent="0.2">
      <c r="CG102" s="6"/>
      <c r="CH102" s="6"/>
      <c r="CI102" s="6"/>
      <c r="CJ102" s="6"/>
      <c r="CK102" s="6"/>
      <c r="CL102" s="6"/>
      <c r="CM102" s="6"/>
      <c r="CN102" s="6"/>
    </row>
    <row r="103" spans="1:92" x14ac:dyDescent="0.2">
      <c r="CG103" s="6"/>
      <c r="CH103" s="6"/>
      <c r="CI103" s="6"/>
      <c r="CJ103" s="6"/>
      <c r="CK103" s="6"/>
      <c r="CL103" s="6"/>
      <c r="CM103" s="6"/>
      <c r="CN103" s="6"/>
    </row>
    <row r="104" spans="1:92" x14ac:dyDescent="0.2">
      <c r="CG104" s="6"/>
      <c r="CH104" s="6"/>
      <c r="CI104" s="6"/>
      <c r="CJ104" s="6"/>
      <c r="CK104" s="6"/>
      <c r="CL104" s="6"/>
      <c r="CM104" s="6"/>
      <c r="CN104" s="6"/>
    </row>
    <row r="105" spans="1:92" x14ac:dyDescent="0.2">
      <c r="CG105" s="6"/>
      <c r="CH105" s="6"/>
      <c r="CI105" s="6"/>
      <c r="CJ105" s="6"/>
      <c r="CK105" s="6"/>
      <c r="CL105" s="6"/>
      <c r="CM105" s="6"/>
      <c r="CN105" s="6"/>
    </row>
    <row r="106" spans="1:92" x14ac:dyDescent="0.2">
      <c r="CG106" s="6"/>
      <c r="CH106" s="6"/>
      <c r="CI106" s="6"/>
      <c r="CJ106" s="6"/>
      <c r="CK106" s="6"/>
      <c r="CL106" s="6"/>
      <c r="CM106" s="6"/>
      <c r="CN106" s="6"/>
    </row>
    <row r="107" spans="1:92" x14ac:dyDescent="0.2">
      <c r="CG107" s="6"/>
      <c r="CH107" s="6"/>
      <c r="CI107" s="6"/>
      <c r="CJ107" s="6"/>
      <c r="CK107" s="6"/>
      <c r="CL107" s="6"/>
      <c r="CM107" s="6"/>
      <c r="CN107" s="6"/>
    </row>
    <row r="108" spans="1:92" x14ac:dyDescent="0.2">
      <c r="CG108" s="6"/>
      <c r="CH108" s="6"/>
      <c r="CI108" s="6"/>
      <c r="CJ108" s="6"/>
      <c r="CK108" s="6"/>
      <c r="CL108" s="6"/>
      <c r="CM108" s="6"/>
      <c r="CN108" s="6"/>
    </row>
    <row r="109" spans="1:92" x14ac:dyDescent="0.2">
      <c r="CG109" s="6"/>
      <c r="CH109" s="6"/>
      <c r="CI109" s="6"/>
      <c r="CJ109" s="6"/>
      <c r="CK109" s="6"/>
      <c r="CL109" s="6"/>
      <c r="CM109" s="6"/>
      <c r="CN109" s="6"/>
    </row>
    <row r="110" spans="1:92" x14ac:dyDescent="0.2">
      <c r="CG110" s="6"/>
      <c r="CH110" s="6"/>
      <c r="CI110" s="6"/>
      <c r="CJ110" s="6"/>
      <c r="CK110" s="6"/>
      <c r="CL110" s="6"/>
      <c r="CM110" s="6"/>
      <c r="CN110" s="6"/>
    </row>
    <row r="111" spans="1:92" x14ac:dyDescent="0.2">
      <c r="CG111" s="6"/>
      <c r="CH111" s="6"/>
      <c r="CI111" s="6"/>
      <c r="CJ111" s="6"/>
      <c r="CK111" s="6"/>
      <c r="CL111" s="6"/>
      <c r="CM111" s="6"/>
      <c r="CN111" s="6"/>
    </row>
    <row r="112" spans="1:92" x14ac:dyDescent="0.2">
      <c r="CG112" s="6"/>
      <c r="CH112" s="6"/>
      <c r="CI112" s="6"/>
      <c r="CJ112" s="6"/>
      <c r="CK112" s="6"/>
      <c r="CL112" s="6"/>
      <c r="CM112" s="6"/>
      <c r="CN112" s="6"/>
    </row>
    <row r="113" spans="85:92" x14ac:dyDescent="0.2">
      <c r="CG113" s="6"/>
      <c r="CH113" s="6"/>
      <c r="CI113" s="6"/>
      <c r="CJ113" s="6"/>
      <c r="CK113" s="6"/>
      <c r="CL113" s="6"/>
      <c r="CM113" s="6"/>
      <c r="CN113" s="6"/>
    </row>
    <row r="114" spans="85:92" x14ac:dyDescent="0.2">
      <c r="CG114" s="6"/>
      <c r="CH114" s="6"/>
      <c r="CI114" s="6"/>
      <c r="CJ114" s="6"/>
      <c r="CK114" s="6"/>
      <c r="CL114" s="6"/>
      <c r="CM114" s="6"/>
      <c r="CN114" s="6"/>
    </row>
    <row r="115" spans="85:92" x14ac:dyDescent="0.2">
      <c r="CG115" s="6"/>
      <c r="CH115" s="6"/>
      <c r="CI115" s="6"/>
      <c r="CJ115" s="6"/>
      <c r="CK115" s="6"/>
      <c r="CL115" s="6"/>
      <c r="CM115" s="6"/>
      <c r="CN115" s="6"/>
    </row>
    <row r="211" spans="1:104" s="191" customFormat="1" ht="18.600000000000001" hidden="1" customHeight="1" x14ac:dyDescent="0.2">
      <c r="A211" s="191">
        <f>SUM(B12:O12,B19:B23,B37:B45,C67,B88:I88,B99:G99,C68:C71,B48:B50,C28:C34)</f>
        <v>12783</v>
      </c>
      <c r="B211" s="191">
        <f>SUM(CG3:CN115)</f>
        <v>0</v>
      </c>
      <c r="BX211" s="192"/>
      <c r="BY211" s="192"/>
      <c r="BZ211" s="192"/>
      <c r="CA211" s="192"/>
      <c r="CB211" s="192"/>
      <c r="CC211" s="192"/>
      <c r="CD211" s="192"/>
      <c r="CE211" s="192"/>
      <c r="CF211" s="192"/>
      <c r="CG211" s="192"/>
      <c r="CH211" s="192"/>
      <c r="CI211" s="192"/>
      <c r="CJ211" s="192"/>
      <c r="CK211" s="192"/>
      <c r="CL211" s="192"/>
      <c r="CM211" s="192"/>
      <c r="CN211" s="192"/>
      <c r="CO211" s="192"/>
      <c r="CP211" s="192"/>
      <c r="CQ211" s="192"/>
      <c r="CR211" s="192"/>
      <c r="CS211" s="192"/>
      <c r="CT211" s="192"/>
      <c r="CU211" s="192"/>
      <c r="CV211" s="192"/>
      <c r="CW211" s="192"/>
      <c r="CX211" s="192"/>
      <c r="CY211" s="192"/>
      <c r="CZ211" s="192"/>
    </row>
    <row r="212" spans="1:104" hidden="1" x14ac:dyDescent="0.2"/>
    <row r="213" spans="1:104" hidden="1" x14ac:dyDescent="0.2"/>
    <row r="214" spans="1:104" hidden="1" x14ac:dyDescent="0.2"/>
    <row r="215" spans="1:104" hidden="1" x14ac:dyDescent="0.2"/>
    <row r="216" spans="1:104" hidden="1" x14ac:dyDescent="0.2"/>
    <row r="217" spans="1:104" hidden="1" x14ac:dyDescent="0.2"/>
    <row r="218" spans="1:104" hidden="1" x14ac:dyDescent="0.2"/>
    <row r="219" spans="1:104" hidden="1" x14ac:dyDescent="0.2"/>
    <row r="220" spans="1:104" hidden="1" x14ac:dyDescent="0.2"/>
  </sheetData>
  <mergeCells count="34">
    <mergeCell ref="Z9:AB10"/>
    <mergeCell ref="A26:B27"/>
    <mergeCell ref="C26:C27"/>
    <mergeCell ref="D26:E26"/>
    <mergeCell ref="F26:K26"/>
    <mergeCell ref="A9:A11"/>
    <mergeCell ref="B9:B11"/>
    <mergeCell ref="C9:C11"/>
    <mergeCell ref="D9:D11"/>
    <mergeCell ref="E9:E11"/>
    <mergeCell ref="F9:F11"/>
    <mergeCell ref="A34:B34"/>
    <mergeCell ref="G9:J10"/>
    <mergeCell ref="K9:O10"/>
    <mergeCell ref="P9:T10"/>
    <mergeCell ref="U9:Y10"/>
    <mergeCell ref="A28:B28"/>
    <mergeCell ref="A29:B29"/>
    <mergeCell ref="A30:B30"/>
    <mergeCell ref="A31:B31"/>
    <mergeCell ref="A32:A33"/>
    <mergeCell ref="A65:E65"/>
    <mergeCell ref="A67:B67"/>
    <mergeCell ref="A68:A69"/>
    <mergeCell ref="A70:A71"/>
    <mergeCell ref="A73:A75"/>
    <mergeCell ref="B73:C74"/>
    <mergeCell ref="D73:E74"/>
    <mergeCell ref="F73:I73"/>
    <mergeCell ref="F74:G74"/>
    <mergeCell ref="H74:I74"/>
    <mergeCell ref="A89:G89"/>
    <mergeCell ref="A90:A91"/>
    <mergeCell ref="B90:G90"/>
  </mergeCells>
  <dataValidations count="1">
    <dataValidation type="whole" allowBlank="1" showInputMessage="1" showErrorMessage="1" sqref="A64 B58:E64 B52:D52 C53:D55" xr:uid="{5D6838A2-20BB-47E7-B2E4-974EF8EFA7BE}">
      <formula1>0</formula1>
      <formula2>1E+27</formula2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CZ220"/>
  <sheetViews>
    <sheetView tabSelected="1" workbookViewId="0">
      <selection sqref="A1:XFD1048576"/>
    </sheetView>
  </sheetViews>
  <sheetFormatPr baseColWidth="10" defaultColWidth="11.42578125" defaultRowHeight="14.25" x14ac:dyDescent="0.2"/>
  <cols>
    <col min="1" max="1" width="75.42578125" style="2" customWidth="1"/>
    <col min="2" max="2" width="16.5703125" style="2" customWidth="1"/>
    <col min="3" max="4" width="16.7109375" style="2" customWidth="1"/>
    <col min="5" max="5" width="16.5703125" style="2" customWidth="1"/>
    <col min="6" max="6" width="15.140625" style="2" customWidth="1"/>
    <col min="7" max="7" width="15.85546875" style="2" customWidth="1"/>
    <col min="8" max="8" width="18.42578125" style="2" customWidth="1"/>
    <col min="9" max="9" width="14.85546875" style="2" customWidth="1"/>
    <col min="10" max="10" width="13.42578125" style="2" customWidth="1"/>
    <col min="11" max="11" width="14.28515625" style="2" customWidth="1"/>
    <col min="12" max="12" width="11.42578125" style="2"/>
    <col min="13" max="13" width="13" style="2" customWidth="1"/>
    <col min="14" max="14" width="10" style="2" customWidth="1"/>
    <col min="15" max="26" width="11.42578125" style="2"/>
    <col min="27" max="27" width="14.140625" style="2" customWidth="1"/>
    <col min="28" max="28" width="15.7109375" style="2" customWidth="1"/>
    <col min="29" max="75" width="11.42578125" style="2"/>
    <col min="76" max="76" width="11.42578125" style="3" customWidth="1"/>
    <col min="77" max="77" width="11.7109375" style="4" customWidth="1"/>
    <col min="78" max="78" width="12.28515625" style="4" customWidth="1"/>
    <col min="79" max="104" width="12.28515625" style="5" customWidth="1"/>
    <col min="105" max="107" width="11.42578125" style="2" customWidth="1"/>
    <col min="108" max="16384" width="11.42578125" style="2"/>
  </cols>
  <sheetData>
    <row r="1" spans="1:92" ht="16.350000000000001" customHeight="1" x14ac:dyDescent="0.2">
      <c r="A1" s="1" t="s">
        <v>0</v>
      </c>
    </row>
    <row r="2" spans="1:92" ht="16.350000000000001" customHeight="1" x14ac:dyDescent="0.2">
      <c r="A2" s="1" t="str">
        <f>CONCATENATE("COMUNA: ",[13]NOMBRE!B2," - ","( ",[13]NOMBRE!C2,[13]NOMBRE!D2,[13]NOMBRE!E2,[13]NOMBRE!F2,[13]NOMBRE!G2," )")</f>
        <v>COMUNA: LINARES - ( 07401 )</v>
      </c>
    </row>
    <row r="3" spans="1:92" ht="16.350000000000001" customHeight="1" x14ac:dyDescent="0.2">
      <c r="A3" s="1" t="str">
        <f>CONCATENATE("ESTABLECIMIENTO/ESTRATEGIA: ",[13]NOMBRE!B3," - ","( ",[13]NOMBRE!C3,[13]NOMBRE!D3,[13]NOMBRE!E3,[13]NOMBRE!F3,[13]NOMBRE!G3,[13]NOMBRE!H3," )")</f>
        <v>ESTABLECIMIENTO/ESTRATEGIA: HOSPITAL PRESIDENTE CARLOS IBAÑEZ DEL CAMPO - ( 116108 )</v>
      </c>
      <c r="CG3" s="6"/>
      <c r="CH3" s="6"/>
      <c r="CI3" s="6"/>
      <c r="CJ3" s="6"/>
      <c r="CK3" s="6"/>
      <c r="CL3" s="6"/>
      <c r="CM3" s="6"/>
      <c r="CN3" s="6"/>
    </row>
    <row r="4" spans="1:92" ht="16.350000000000001" customHeight="1" x14ac:dyDescent="0.2">
      <c r="A4" s="1" t="str">
        <f>CONCATENATE("MES: ",[13]NOMBRE!B6," - ","( ",[13]NOMBRE!C6,[13]NOMBRE!D6," )")</f>
        <v>MES: DICIEMBRE - ( 12 )</v>
      </c>
      <c r="CG4" s="6"/>
      <c r="CH4" s="6"/>
      <c r="CI4" s="6"/>
      <c r="CJ4" s="6"/>
      <c r="CK4" s="6"/>
      <c r="CL4" s="6"/>
      <c r="CM4" s="6"/>
      <c r="CN4" s="6"/>
    </row>
    <row r="5" spans="1:92" ht="16.350000000000001" customHeight="1" x14ac:dyDescent="0.2">
      <c r="A5" s="1" t="str">
        <f>CONCATENATE("AÑO: ",[13]NOMBRE!B7)</f>
        <v>AÑO: 2021</v>
      </c>
      <c r="CG5" s="6"/>
      <c r="CH5" s="6"/>
      <c r="CI5" s="6"/>
      <c r="CJ5" s="6"/>
      <c r="CK5" s="6"/>
      <c r="CL5" s="6"/>
      <c r="CM5" s="6"/>
      <c r="CN5" s="6"/>
    </row>
    <row r="6" spans="1:92" ht="15" x14ac:dyDescent="0.2">
      <c r="F6" s="7" t="s">
        <v>1</v>
      </c>
      <c r="CG6" s="6"/>
      <c r="CH6" s="6"/>
      <c r="CI6" s="6"/>
      <c r="CJ6" s="6"/>
      <c r="CK6" s="6"/>
      <c r="CL6" s="6"/>
      <c r="CM6" s="6"/>
      <c r="CN6" s="6"/>
    </row>
    <row r="7" spans="1:92" ht="15" customHeight="1" x14ac:dyDescent="0.2">
      <c r="A7" s="8"/>
      <c r="B7" s="8"/>
      <c r="C7" s="8"/>
      <c r="D7" s="8"/>
      <c r="E7" s="8"/>
      <c r="F7" s="8"/>
      <c r="G7" s="8"/>
      <c r="H7" s="8"/>
      <c r="I7" s="8"/>
      <c r="J7" s="8"/>
      <c r="K7" s="9"/>
      <c r="L7" s="9"/>
      <c r="CG7" s="6"/>
      <c r="CH7" s="6"/>
      <c r="CI7" s="6"/>
      <c r="CJ7" s="6"/>
      <c r="CK7" s="6"/>
      <c r="CL7" s="6"/>
      <c r="CM7" s="6"/>
      <c r="CN7" s="6"/>
    </row>
    <row r="8" spans="1:92" ht="32.1" customHeight="1" x14ac:dyDescent="0.2">
      <c r="A8" s="10" t="s">
        <v>2</v>
      </c>
      <c r="CG8" s="6"/>
      <c r="CH8" s="6"/>
      <c r="CI8" s="6"/>
      <c r="CJ8" s="6"/>
      <c r="CK8" s="6"/>
      <c r="CL8" s="6"/>
      <c r="CM8" s="6"/>
      <c r="CN8" s="6"/>
    </row>
    <row r="9" spans="1:92" ht="14.25" customHeight="1" x14ac:dyDescent="0.2">
      <c r="A9" s="1604" t="s">
        <v>3</v>
      </c>
      <c r="B9" s="1664" t="s">
        <v>4</v>
      </c>
      <c r="C9" s="1665" t="s">
        <v>5</v>
      </c>
      <c r="D9" s="1559" t="s">
        <v>6</v>
      </c>
      <c r="E9" s="1559" t="s">
        <v>7</v>
      </c>
      <c r="F9" s="1649" t="s">
        <v>8</v>
      </c>
      <c r="G9" s="1506" t="s">
        <v>9</v>
      </c>
      <c r="H9" s="1507"/>
      <c r="I9" s="1507"/>
      <c r="J9" s="1508"/>
      <c r="K9" s="1506" t="s">
        <v>10</v>
      </c>
      <c r="L9" s="1507"/>
      <c r="M9" s="1507"/>
      <c r="N9" s="1507"/>
      <c r="O9" s="1508"/>
      <c r="P9" s="1506" t="s">
        <v>11</v>
      </c>
      <c r="Q9" s="1507"/>
      <c r="R9" s="1507"/>
      <c r="S9" s="1507"/>
      <c r="T9" s="1508"/>
      <c r="U9" s="1506" t="s">
        <v>12</v>
      </c>
      <c r="V9" s="1507"/>
      <c r="W9" s="1507"/>
      <c r="X9" s="1507"/>
      <c r="Y9" s="1508"/>
      <c r="Z9" s="1506" t="s">
        <v>13</v>
      </c>
      <c r="AA9" s="1507"/>
      <c r="AB9" s="1508"/>
      <c r="BX9" s="2"/>
      <c r="BY9" s="11"/>
      <c r="CG9" s="6"/>
      <c r="CH9" s="6"/>
      <c r="CI9" s="6"/>
      <c r="CJ9" s="6"/>
      <c r="CK9" s="6"/>
      <c r="CL9" s="6"/>
      <c r="CM9" s="6"/>
      <c r="CN9" s="6"/>
    </row>
    <row r="10" spans="1:92" ht="21.75" customHeight="1" x14ac:dyDescent="0.2">
      <c r="A10" s="1604"/>
      <c r="B10" s="1664"/>
      <c r="C10" s="1665"/>
      <c r="D10" s="1530"/>
      <c r="E10" s="1530"/>
      <c r="F10" s="1649"/>
      <c r="G10" s="1546"/>
      <c r="H10" s="1510"/>
      <c r="I10" s="1510"/>
      <c r="J10" s="1547"/>
      <c r="K10" s="1546"/>
      <c r="L10" s="1510"/>
      <c r="M10" s="1510"/>
      <c r="N10" s="1510"/>
      <c r="O10" s="1547"/>
      <c r="P10" s="1546"/>
      <c r="Q10" s="1510"/>
      <c r="R10" s="1510"/>
      <c r="S10" s="1510"/>
      <c r="T10" s="1547"/>
      <c r="U10" s="1546"/>
      <c r="V10" s="1510"/>
      <c r="W10" s="1510"/>
      <c r="X10" s="1510"/>
      <c r="Y10" s="1547"/>
      <c r="Z10" s="1546"/>
      <c r="AA10" s="1510"/>
      <c r="AB10" s="1547"/>
      <c r="BX10" s="2"/>
      <c r="BY10" s="11"/>
      <c r="CG10" s="6"/>
      <c r="CH10" s="6"/>
      <c r="CI10" s="6"/>
      <c r="CJ10" s="6"/>
      <c r="CK10" s="6"/>
      <c r="CL10" s="6"/>
      <c r="CM10" s="6"/>
      <c r="CN10" s="6"/>
    </row>
    <row r="11" spans="1:92" ht="31.5" customHeight="1" x14ac:dyDescent="0.2">
      <c r="A11" s="1604"/>
      <c r="B11" s="1664"/>
      <c r="C11" s="1665"/>
      <c r="D11" s="1666"/>
      <c r="E11" s="1666"/>
      <c r="F11" s="1649"/>
      <c r="G11" s="1667" t="s">
        <v>14</v>
      </c>
      <c r="H11" s="1668" t="s">
        <v>15</v>
      </c>
      <c r="I11" s="1668" t="s">
        <v>16</v>
      </c>
      <c r="J11" s="1382" t="s">
        <v>17</v>
      </c>
      <c r="K11" s="1667" t="s">
        <v>14</v>
      </c>
      <c r="L11" s="1668" t="s">
        <v>15</v>
      </c>
      <c r="M11" s="1668" t="s">
        <v>16</v>
      </c>
      <c r="N11" s="1668" t="s">
        <v>17</v>
      </c>
      <c r="O11" s="1382" t="s">
        <v>18</v>
      </c>
      <c r="P11" s="1667" t="s">
        <v>14</v>
      </c>
      <c r="Q11" s="1668" t="s">
        <v>15</v>
      </c>
      <c r="R11" s="1668" t="s">
        <v>19</v>
      </c>
      <c r="S11" s="1668" t="s">
        <v>17</v>
      </c>
      <c r="T11" s="1382" t="s">
        <v>18</v>
      </c>
      <c r="U11" s="1667" t="s">
        <v>14</v>
      </c>
      <c r="V11" s="1668" t="s">
        <v>15</v>
      </c>
      <c r="W11" s="1668" t="s">
        <v>16</v>
      </c>
      <c r="X11" s="1668" t="s">
        <v>17</v>
      </c>
      <c r="Y11" s="1382" t="s">
        <v>18</v>
      </c>
      <c r="Z11" s="1667" t="s">
        <v>14</v>
      </c>
      <c r="AA11" s="1668" t="s">
        <v>20</v>
      </c>
      <c r="AB11" s="1669" t="s">
        <v>21</v>
      </c>
      <c r="BX11" s="2"/>
      <c r="BY11" s="11"/>
      <c r="CG11" s="6"/>
      <c r="CH11" s="6"/>
      <c r="CI11" s="6"/>
      <c r="CJ11" s="6"/>
      <c r="CK11" s="6"/>
      <c r="CL11" s="6"/>
      <c r="CM11" s="6"/>
      <c r="CN11" s="6"/>
    </row>
    <row r="12" spans="1:92" ht="20.25" customHeight="1" x14ac:dyDescent="0.2">
      <c r="A12" s="1381" t="s">
        <v>22</v>
      </c>
      <c r="B12" s="1670">
        <f t="shared" ref="B12:Y12" si="0">SUM(B13:B16)</f>
        <v>6</v>
      </c>
      <c r="C12" s="1671">
        <f t="shared" si="0"/>
        <v>6</v>
      </c>
      <c r="D12" s="1672">
        <f t="shared" si="0"/>
        <v>6</v>
      </c>
      <c r="E12" s="1672">
        <f t="shared" si="0"/>
        <v>1430</v>
      </c>
      <c r="F12" s="308">
        <f t="shared" si="0"/>
        <v>1430</v>
      </c>
      <c r="G12" s="1673">
        <f t="shared" si="0"/>
        <v>620</v>
      </c>
      <c r="H12" s="1672">
        <f t="shared" si="0"/>
        <v>620</v>
      </c>
      <c r="I12" s="1672">
        <f t="shared" si="0"/>
        <v>0</v>
      </c>
      <c r="J12" s="308">
        <f t="shared" si="0"/>
        <v>0</v>
      </c>
      <c r="K12" s="1673">
        <f t="shared" si="0"/>
        <v>656.72</v>
      </c>
      <c r="L12" s="1672">
        <f t="shared" si="0"/>
        <v>496.34000000000003</v>
      </c>
      <c r="M12" s="1672">
        <f t="shared" si="0"/>
        <v>0</v>
      </c>
      <c r="N12" s="1672">
        <f t="shared" si="0"/>
        <v>4.38</v>
      </c>
      <c r="O12" s="308">
        <f t="shared" si="0"/>
        <v>156</v>
      </c>
      <c r="P12" s="1673">
        <f t="shared" si="0"/>
        <v>245.65</v>
      </c>
      <c r="Q12" s="1672">
        <f t="shared" si="0"/>
        <v>119.72</v>
      </c>
      <c r="R12" s="1672">
        <f t="shared" si="0"/>
        <v>12.4</v>
      </c>
      <c r="S12" s="1672">
        <f t="shared" si="0"/>
        <v>11.53</v>
      </c>
      <c r="T12" s="308">
        <f t="shared" si="0"/>
        <v>102</v>
      </c>
      <c r="U12" s="1673">
        <f t="shared" si="0"/>
        <v>130.26</v>
      </c>
      <c r="V12" s="1672">
        <f t="shared" si="0"/>
        <v>91.03</v>
      </c>
      <c r="W12" s="1672">
        <f t="shared" si="0"/>
        <v>11.73</v>
      </c>
      <c r="X12" s="1672">
        <f t="shared" si="0"/>
        <v>1</v>
      </c>
      <c r="Y12" s="308">
        <f t="shared" si="0"/>
        <v>26.5</v>
      </c>
      <c r="Z12" s="1673">
        <f>SUM(Z13:Z16)</f>
        <v>69.7</v>
      </c>
      <c r="AA12" s="1672">
        <f>SUM(AA13:AA16)</f>
        <v>20.8</v>
      </c>
      <c r="AB12" s="1674">
        <f>SUM(AB13:AB16)</f>
        <v>48.9</v>
      </c>
      <c r="BX12" s="2"/>
      <c r="BY12" s="11"/>
      <c r="CG12" s="6"/>
      <c r="CH12" s="6"/>
      <c r="CI12" s="6"/>
      <c r="CJ12" s="6"/>
      <c r="CK12" s="6"/>
      <c r="CL12" s="6"/>
      <c r="CM12" s="6"/>
      <c r="CN12" s="6"/>
    </row>
    <row r="13" spans="1:92" ht="20.25" customHeight="1" x14ac:dyDescent="0.2">
      <c r="A13" s="23" t="s">
        <v>23</v>
      </c>
      <c r="B13" s="1675">
        <v>5</v>
      </c>
      <c r="C13" s="1676">
        <v>5</v>
      </c>
      <c r="D13" s="1676">
        <v>5</v>
      </c>
      <c r="E13" s="1676">
        <v>710</v>
      </c>
      <c r="F13" s="1676">
        <v>710</v>
      </c>
      <c r="G13" s="25">
        <f>SUM(H13:J13)</f>
        <v>620</v>
      </c>
      <c r="H13" s="1677">
        <v>620</v>
      </c>
      <c r="I13" s="1676">
        <v>0</v>
      </c>
      <c r="J13" s="1676">
        <v>0</v>
      </c>
      <c r="K13" s="1678">
        <f>SUM(L13:O13)</f>
        <v>437.6</v>
      </c>
      <c r="L13" s="1677">
        <v>320.72000000000003</v>
      </c>
      <c r="M13" s="1676">
        <v>0</v>
      </c>
      <c r="N13" s="1679">
        <v>4.38</v>
      </c>
      <c r="O13" s="1680">
        <v>112.5</v>
      </c>
      <c r="P13" s="1678">
        <f>SUM(Q13:T13)</f>
        <v>104.68</v>
      </c>
      <c r="Q13" s="1677">
        <v>4.25</v>
      </c>
      <c r="R13" s="1676">
        <v>12.4</v>
      </c>
      <c r="S13" s="1679">
        <v>11.53</v>
      </c>
      <c r="T13" s="1680">
        <v>76.5</v>
      </c>
      <c r="U13" s="1678">
        <f>SUM(V13:Y13)</f>
        <v>18.73</v>
      </c>
      <c r="V13" s="1677">
        <v>0</v>
      </c>
      <c r="W13" s="1676">
        <v>11.73</v>
      </c>
      <c r="X13" s="1679">
        <v>1</v>
      </c>
      <c r="Y13" s="1680">
        <v>6</v>
      </c>
      <c r="Z13" s="1678">
        <f>SUM(AA13:AB13)</f>
        <v>45.2</v>
      </c>
      <c r="AA13" s="1681">
        <v>13.5</v>
      </c>
      <c r="AB13" s="27">
        <v>31.7</v>
      </c>
      <c r="BX13" s="2"/>
      <c r="BY13" s="11"/>
      <c r="CG13" s="6"/>
      <c r="CH13" s="6"/>
      <c r="CI13" s="6"/>
      <c r="CJ13" s="6"/>
      <c r="CK13" s="6"/>
      <c r="CL13" s="6"/>
      <c r="CM13" s="6"/>
      <c r="CN13" s="6"/>
    </row>
    <row r="14" spans="1:92" ht="20.25" customHeight="1" x14ac:dyDescent="0.2">
      <c r="A14" s="1682" t="s">
        <v>24</v>
      </c>
      <c r="B14" s="29">
        <v>1</v>
      </c>
      <c r="C14" s="30">
        <v>1</v>
      </c>
      <c r="D14" s="30">
        <v>1</v>
      </c>
      <c r="E14" s="30">
        <v>720</v>
      </c>
      <c r="F14" s="30">
        <v>720</v>
      </c>
      <c r="G14" s="31">
        <f>SUM(H14:J14)</f>
        <v>0</v>
      </c>
      <c r="H14" s="32">
        <v>0</v>
      </c>
      <c r="I14" s="30">
        <v>0</v>
      </c>
      <c r="J14" s="30">
        <v>0</v>
      </c>
      <c r="K14" s="1683">
        <f>SUM(L14:O14)</f>
        <v>219.12</v>
      </c>
      <c r="L14" s="32">
        <v>175.62</v>
      </c>
      <c r="M14" s="30">
        <v>0</v>
      </c>
      <c r="N14" s="1684">
        <v>0</v>
      </c>
      <c r="O14" s="1685">
        <v>43.5</v>
      </c>
      <c r="P14" s="1683">
        <f>SUM(Q14:T14)</f>
        <v>140.97</v>
      </c>
      <c r="Q14" s="32">
        <v>115.47</v>
      </c>
      <c r="R14" s="30">
        <v>0</v>
      </c>
      <c r="S14" s="1684">
        <v>0</v>
      </c>
      <c r="T14" s="1685">
        <v>25.5</v>
      </c>
      <c r="U14" s="1683">
        <f>SUM(V14:Y14)</f>
        <v>111.53</v>
      </c>
      <c r="V14" s="32">
        <v>91.03</v>
      </c>
      <c r="W14" s="30">
        <v>0</v>
      </c>
      <c r="X14" s="1684">
        <v>0</v>
      </c>
      <c r="Y14" s="1685">
        <v>20.5</v>
      </c>
      <c r="Z14" s="1683">
        <f>SUM(AA14:AB14)</f>
        <v>24.5</v>
      </c>
      <c r="AA14" s="34">
        <v>7.3</v>
      </c>
      <c r="AB14" s="35">
        <v>17.2</v>
      </c>
      <c r="BX14" s="2"/>
      <c r="BY14" s="11"/>
      <c r="CG14" s="6"/>
      <c r="CH14" s="6"/>
      <c r="CI14" s="6"/>
      <c r="CJ14" s="6"/>
      <c r="CK14" s="6"/>
      <c r="CL14" s="6"/>
      <c r="CM14" s="6"/>
      <c r="CN14" s="6"/>
    </row>
    <row r="15" spans="1:92" ht="20.25" customHeight="1" x14ac:dyDescent="0.2">
      <c r="A15" s="36" t="s">
        <v>25</v>
      </c>
      <c r="B15" s="29"/>
      <c r="C15" s="30"/>
      <c r="D15" s="30"/>
      <c r="E15" s="30"/>
      <c r="F15" s="30"/>
      <c r="G15" s="1683">
        <f>SUM(H15:J15)</f>
        <v>0</v>
      </c>
      <c r="H15" s="32"/>
      <c r="I15" s="30"/>
      <c r="J15" s="30"/>
      <c r="K15" s="1683">
        <f>SUM(L15:O15)</f>
        <v>0</v>
      </c>
      <c r="L15" s="32"/>
      <c r="M15" s="30"/>
      <c r="N15" s="1684"/>
      <c r="O15" s="1685"/>
      <c r="P15" s="1683">
        <f>SUM(Q15:T15)</f>
        <v>0</v>
      </c>
      <c r="Q15" s="32"/>
      <c r="R15" s="30"/>
      <c r="S15" s="1684"/>
      <c r="T15" s="1685"/>
      <c r="U15" s="1683">
        <f>SUM(V15:Y15)</f>
        <v>0</v>
      </c>
      <c r="V15" s="32"/>
      <c r="W15" s="30"/>
      <c r="X15" s="1684"/>
      <c r="Y15" s="1685"/>
      <c r="Z15" s="1683">
        <f>SUM(AA15:AB15)</f>
        <v>0</v>
      </c>
      <c r="AA15" s="34"/>
      <c r="AB15" s="35"/>
      <c r="BX15" s="2"/>
      <c r="BY15" s="11"/>
      <c r="CG15" s="6"/>
      <c r="CH15" s="6"/>
      <c r="CI15" s="6"/>
      <c r="CJ15" s="6"/>
      <c r="CK15" s="6"/>
      <c r="CL15" s="6"/>
      <c r="CM15" s="6"/>
      <c r="CN15" s="6"/>
    </row>
    <row r="16" spans="1:92" ht="20.25" customHeight="1" x14ac:dyDescent="0.2">
      <c r="A16" s="37" t="s">
        <v>26</v>
      </c>
      <c r="B16" s="1686"/>
      <c r="C16" s="1687"/>
      <c r="D16" s="38"/>
      <c r="E16" s="38"/>
      <c r="F16" s="39"/>
      <c r="G16" s="1688">
        <f>SUM(H16:J16)</f>
        <v>0</v>
      </c>
      <c r="H16" s="1689"/>
      <c r="I16" s="1687"/>
      <c r="J16" s="1687"/>
      <c r="K16" s="1690">
        <f>SUM(L16:O16)</f>
        <v>0</v>
      </c>
      <c r="L16" s="1689"/>
      <c r="M16" s="1687"/>
      <c r="N16" s="1691"/>
      <c r="O16" s="1692"/>
      <c r="P16" s="1690">
        <f>SUM(Q16:T16)</f>
        <v>0</v>
      </c>
      <c r="Q16" s="1689"/>
      <c r="R16" s="1687"/>
      <c r="S16" s="1691"/>
      <c r="T16" s="1692"/>
      <c r="U16" s="1690">
        <f>SUM(V16:Y16)</f>
        <v>0</v>
      </c>
      <c r="V16" s="1689"/>
      <c r="W16" s="1687"/>
      <c r="X16" s="1691"/>
      <c r="Y16" s="1692"/>
      <c r="Z16" s="1688">
        <f>SUM(AA16:AB16)</f>
        <v>0</v>
      </c>
      <c r="AA16" s="1693"/>
      <c r="AB16" s="493"/>
      <c r="BX16" s="2"/>
      <c r="BY16" s="11"/>
      <c r="CG16" s="6"/>
      <c r="CH16" s="6"/>
      <c r="CI16" s="6"/>
      <c r="CJ16" s="6"/>
      <c r="CK16" s="6"/>
      <c r="CL16" s="6"/>
      <c r="CM16" s="6"/>
      <c r="CN16" s="6"/>
    </row>
    <row r="17" spans="1:92" ht="27" customHeight="1" x14ac:dyDescent="0.2">
      <c r="A17" s="10" t="s">
        <v>27</v>
      </c>
      <c r="B17" s="42"/>
      <c r="C17" s="193"/>
      <c r="D17" s="193"/>
      <c r="E17" s="193"/>
      <c r="F17" s="193"/>
      <c r="G17" s="42"/>
      <c r="H17" s="494"/>
      <c r="I17" s="1694"/>
      <c r="J17" s="46"/>
      <c r="K17" s="1695"/>
      <c r="L17" s="1695"/>
      <c r="CG17" s="6"/>
      <c r="CH17" s="6"/>
      <c r="CI17" s="6"/>
      <c r="CJ17" s="6"/>
      <c r="CK17" s="6"/>
      <c r="CL17" s="6"/>
      <c r="CM17" s="6"/>
      <c r="CN17" s="6"/>
    </row>
    <row r="18" spans="1:92" ht="39" customHeight="1" x14ac:dyDescent="0.2">
      <c r="A18" s="1378" t="s">
        <v>28</v>
      </c>
      <c r="B18" s="1379" t="s">
        <v>29</v>
      </c>
      <c r="C18" s="217" t="s">
        <v>30</v>
      </c>
      <c r="D18" s="218" t="s">
        <v>31</v>
      </c>
      <c r="E18" s="218" t="s">
        <v>32</v>
      </c>
      <c r="F18" s="218" t="s">
        <v>33</v>
      </c>
      <c r="G18" s="219" t="s">
        <v>34</v>
      </c>
      <c r="H18" s="194"/>
      <c r="I18" s="193"/>
      <c r="J18" s="193"/>
      <c r="K18" s="123"/>
      <c r="L18" s="123"/>
      <c r="CG18" s="6"/>
      <c r="CH18" s="6"/>
      <c r="CI18" s="6"/>
      <c r="CJ18" s="6"/>
      <c r="CK18" s="6"/>
      <c r="CL18" s="6"/>
      <c r="CM18" s="6"/>
      <c r="CN18" s="6"/>
    </row>
    <row r="19" spans="1:92" ht="21" customHeight="1" x14ac:dyDescent="0.2">
      <c r="A19" s="1696" t="s">
        <v>35</v>
      </c>
      <c r="B19" s="1697">
        <f>SUM(C19:G19)</f>
        <v>8</v>
      </c>
      <c r="C19" s="1698"/>
      <c r="D19" s="1699"/>
      <c r="E19" s="1699">
        <v>8</v>
      </c>
      <c r="F19" s="1699"/>
      <c r="G19" s="1700"/>
      <c r="H19" s="195"/>
      <c r="I19" s="193"/>
      <c r="J19" s="193"/>
      <c r="K19" s="123"/>
      <c r="L19" s="123"/>
      <c r="CG19" s="6"/>
      <c r="CH19" s="6"/>
      <c r="CI19" s="6"/>
      <c r="CJ19" s="6"/>
      <c r="CK19" s="6"/>
      <c r="CL19" s="6"/>
      <c r="CM19" s="6"/>
      <c r="CN19" s="6"/>
    </row>
    <row r="20" spans="1:92" ht="21" customHeight="1" x14ac:dyDescent="0.2">
      <c r="A20" s="196" t="s">
        <v>36</v>
      </c>
      <c r="B20" s="180">
        <f>SUM(C20:G20)</f>
        <v>172</v>
      </c>
      <c r="C20" s="1701"/>
      <c r="D20" s="1702"/>
      <c r="E20" s="1702">
        <v>172</v>
      </c>
      <c r="F20" s="1702"/>
      <c r="G20" s="197"/>
      <c r="H20" s="195"/>
      <c r="I20" s="193"/>
      <c r="J20" s="193"/>
      <c r="K20" s="123"/>
      <c r="L20" s="123"/>
      <c r="CG20" s="6"/>
      <c r="CH20" s="6"/>
      <c r="CI20" s="6"/>
      <c r="CJ20" s="6"/>
      <c r="CK20" s="6"/>
      <c r="CL20" s="6"/>
      <c r="CM20" s="6"/>
      <c r="CN20" s="6"/>
    </row>
    <row r="21" spans="1:92" ht="21" customHeight="1" x14ac:dyDescent="0.2">
      <c r="A21" s="196" t="s">
        <v>37</v>
      </c>
      <c r="B21" s="180">
        <f>SUM(C21:G21)</f>
        <v>172</v>
      </c>
      <c r="C21" s="1701"/>
      <c r="D21" s="1702"/>
      <c r="E21" s="1702">
        <v>172</v>
      </c>
      <c r="F21" s="1702"/>
      <c r="G21" s="197"/>
      <c r="H21" s="195"/>
      <c r="I21" s="193"/>
      <c r="J21" s="193"/>
      <c r="K21" s="123"/>
      <c r="L21" s="123"/>
      <c r="CG21" s="6"/>
      <c r="CH21" s="6"/>
      <c r="CI21" s="6"/>
      <c r="CJ21" s="6"/>
      <c r="CK21" s="6"/>
      <c r="CL21" s="6"/>
      <c r="CM21" s="6"/>
      <c r="CN21" s="6"/>
    </row>
    <row r="22" spans="1:92" ht="21" customHeight="1" x14ac:dyDescent="0.2">
      <c r="A22" s="196" t="s">
        <v>38</v>
      </c>
      <c r="B22" s="180">
        <f>SUM(C22:G22)</f>
        <v>172</v>
      </c>
      <c r="C22" s="1701"/>
      <c r="D22" s="1702"/>
      <c r="E22" s="1702">
        <v>172</v>
      </c>
      <c r="F22" s="1702"/>
      <c r="G22" s="197"/>
      <c r="H22" s="195"/>
      <c r="I22" s="193"/>
      <c r="J22" s="198"/>
      <c r="K22" s="123"/>
      <c r="L22" s="123"/>
      <c r="CG22" s="6"/>
      <c r="CH22" s="6"/>
      <c r="CI22" s="6"/>
      <c r="CJ22" s="6"/>
      <c r="CK22" s="6"/>
      <c r="CL22" s="6"/>
      <c r="CM22" s="6"/>
      <c r="CN22" s="6"/>
    </row>
    <row r="23" spans="1:92" ht="21" customHeight="1" x14ac:dyDescent="0.2">
      <c r="A23" s="495" t="s">
        <v>39</v>
      </c>
      <c r="B23" s="62">
        <f>SUM(C23:G23)</f>
        <v>172</v>
      </c>
      <c r="C23" s="1703"/>
      <c r="D23" s="1416"/>
      <c r="E23" s="1416">
        <v>172</v>
      </c>
      <c r="F23" s="1416"/>
      <c r="G23" s="1417"/>
      <c r="H23" s="195"/>
      <c r="I23" s="193"/>
      <c r="J23" s="193"/>
      <c r="K23" s="123"/>
      <c r="L23" s="123"/>
      <c r="CG23" s="6"/>
      <c r="CH23" s="6"/>
      <c r="CI23" s="6"/>
      <c r="CJ23" s="6"/>
      <c r="CK23" s="6"/>
      <c r="CL23" s="6"/>
      <c r="CM23" s="6"/>
      <c r="CN23" s="6"/>
    </row>
    <row r="24" spans="1:92" ht="24.75" customHeight="1" x14ac:dyDescent="0.2">
      <c r="A24" s="199" t="s">
        <v>40</v>
      </c>
      <c r="B24" s="134"/>
      <c r="C24" s="198"/>
      <c r="D24" s="134"/>
      <c r="E24" s="134"/>
      <c r="CG24" s="6"/>
      <c r="CH24" s="6"/>
      <c r="CI24" s="6"/>
      <c r="CJ24" s="6"/>
      <c r="CK24" s="6"/>
      <c r="CL24" s="6"/>
      <c r="CM24" s="6"/>
      <c r="CN24" s="6"/>
    </row>
    <row r="25" spans="1:92" ht="19.5" customHeight="1" x14ac:dyDescent="0.2">
      <c r="A25" s="10" t="s">
        <v>41</v>
      </c>
      <c r="B25" s="46"/>
      <c r="C25" s="133"/>
      <c r="D25" s="133"/>
      <c r="E25" s="133"/>
      <c r="F25" s="133"/>
      <c r="G25" s="133"/>
      <c r="H25" s="133"/>
      <c r="I25" s="200"/>
      <c r="J25" s="200"/>
      <c r="K25" s="134"/>
      <c r="L25" s="134"/>
      <c r="CG25" s="6"/>
      <c r="CH25" s="6"/>
      <c r="CI25" s="6"/>
      <c r="CJ25" s="6"/>
      <c r="CK25" s="6"/>
      <c r="CL25" s="6"/>
      <c r="CM25" s="6"/>
      <c r="CN25" s="6"/>
    </row>
    <row r="26" spans="1:92" ht="23.25" customHeight="1" x14ac:dyDescent="0.2">
      <c r="A26" s="1520" t="s">
        <v>28</v>
      </c>
      <c r="B26" s="1499"/>
      <c r="C26" s="1536" t="s">
        <v>29</v>
      </c>
      <c r="D26" s="1704" t="s">
        <v>42</v>
      </c>
      <c r="E26" s="1705"/>
      <c r="F26" s="1554" t="s">
        <v>43</v>
      </c>
      <c r="G26" s="1554"/>
      <c r="H26" s="1554"/>
      <c r="I26" s="1554"/>
      <c r="J26" s="1554"/>
      <c r="K26" s="1706"/>
      <c r="M26" s="46"/>
      <c r="BX26" s="2"/>
      <c r="BY26" s="3"/>
      <c r="CG26" s="6"/>
      <c r="CH26" s="6"/>
      <c r="CI26" s="6"/>
      <c r="CJ26" s="6"/>
      <c r="CK26" s="6"/>
      <c r="CL26" s="6"/>
      <c r="CM26" s="6"/>
      <c r="CN26" s="6"/>
    </row>
    <row r="27" spans="1:92" ht="24.75" customHeight="1" x14ac:dyDescent="0.2">
      <c r="A27" s="1521"/>
      <c r="B27" s="1542"/>
      <c r="C27" s="1707"/>
      <c r="D27" s="1708" t="s">
        <v>44</v>
      </c>
      <c r="E27" s="1709" t="s">
        <v>45</v>
      </c>
      <c r="F27" s="1710" t="s">
        <v>46</v>
      </c>
      <c r="G27" s="1708" t="s">
        <v>47</v>
      </c>
      <c r="H27" s="1708" t="s">
        <v>48</v>
      </c>
      <c r="I27" s="1708" t="s">
        <v>49</v>
      </c>
      <c r="J27" s="1708" t="s">
        <v>50</v>
      </c>
      <c r="K27" s="1708" t="s">
        <v>51</v>
      </c>
      <c r="BV27" s="3"/>
      <c r="BW27" s="4"/>
      <c r="BX27" s="4"/>
      <c r="CG27" s="6"/>
      <c r="CH27" s="6"/>
      <c r="CI27" s="6"/>
      <c r="CJ27" s="6"/>
      <c r="CK27" s="6"/>
      <c r="CL27" s="6"/>
      <c r="CM27" s="6"/>
      <c r="CN27" s="6"/>
    </row>
    <row r="28" spans="1:92" ht="17.25" customHeight="1" x14ac:dyDescent="0.2">
      <c r="A28" s="1711" t="s">
        <v>36</v>
      </c>
      <c r="B28" s="1654"/>
      <c r="C28" s="506">
        <f t="shared" ref="C28:C34" si="1">SUM(D28:E28)</f>
        <v>38</v>
      </c>
      <c r="D28" s="1712">
        <v>3</v>
      </c>
      <c r="E28" s="498">
        <v>35</v>
      </c>
      <c r="F28" s="1167">
        <v>5</v>
      </c>
      <c r="G28" s="500">
        <v>16</v>
      </c>
      <c r="H28" s="500">
        <v>13</v>
      </c>
      <c r="I28" s="500">
        <v>4</v>
      </c>
      <c r="J28" s="500">
        <v>0</v>
      </c>
      <c r="K28" s="500">
        <v>0</v>
      </c>
      <c r="L28" s="72" t="str">
        <f>CA28</f>
        <v/>
      </c>
      <c r="BV28" s="3"/>
      <c r="BW28" s="4"/>
      <c r="BX28" s="4"/>
      <c r="CA28" s="210" t="str">
        <f>IF(CG28=1," * La Suma de Personas por Origen de Derivación no puede ser Mayor a la suma de Personas por Edad. ","")</f>
        <v/>
      </c>
      <c r="CG28" s="211">
        <f>IF(SUM(F28:K28)&gt;C28,1,0)</f>
        <v>0</v>
      </c>
      <c r="CH28" s="6"/>
      <c r="CI28" s="6"/>
      <c r="CJ28" s="6"/>
      <c r="CK28" s="6"/>
      <c r="CL28" s="6"/>
      <c r="CM28" s="6"/>
      <c r="CN28" s="6"/>
    </row>
    <row r="29" spans="1:92" ht="17.25" customHeight="1" x14ac:dyDescent="0.2">
      <c r="A29" s="1662" t="s">
        <v>37</v>
      </c>
      <c r="B29" s="1663"/>
      <c r="C29" s="506">
        <f t="shared" si="1"/>
        <v>82</v>
      </c>
      <c r="D29" s="500">
        <v>3</v>
      </c>
      <c r="E29" s="498">
        <v>79</v>
      </c>
      <c r="F29" s="1167">
        <v>6</v>
      </c>
      <c r="G29" s="500">
        <v>24</v>
      </c>
      <c r="H29" s="500">
        <v>29</v>
      </c>
      <c r="I29" s="500">
        <v>23</v>
      </c>
      <c r="J29" s="500">
        <v>0</v>
      </c>
      <c r="K29" s="500">
        <v>0</v>
      </c>
      <c r="L29" s="72" t="str">
        <f t="shared" ref="L29:L34" si="2">CA29</f>
        <v/>
      </c>
      <c r="BV29" s="3"/>
      <c r="BW29" s="4"/>
      <c r="BX29" s="4"/>
      <c r="CA29" s="210" t="str">
        <f t="shared" ref="CA29:CA34" si="3">IF(CG29=1," * La Suma de Personas por Origen de Derivación no puede ser Mayor a la suma de Personas por Edad. ","")</f>
        <v/>
      </c>
      <c r="CG29" s="211">
        <f t="shared" ref="CG29:CG34" si="4">IF(SUM(F29:K29)&gt;C29,1,0)</f>
        <v>0</v>
      </c>
      <c r="CH29" s="6"/>
      <c r="CI29" s="6"/>
      <c r="CJ29" s="6"/>
      <c r="CK29" s="6"/>
      <c r="CL29" s="6"/>
      <c r="CM29" s="6"/>
      <c r="CN29" s="6"/>
    </row>
    <row r="30" spans="1:92" ht="17.25" customHeight="1" x14ac:dyDescent="0.2">
      <c r="A30" s="1662" t="s">
        <v>38</v>
      </c>
      <c r="B30" s="1663"/>
      <c r="C30" s="506">
        <f t="shared" si="1"/>
        <v>730</v>
      </c>
      <c r="D30" s="500">
        <v>6</v>
      </c>
      <c r="E30" s="498">
        <v>724</v>
      </c>
      <c r="F30" s="1167">
        <v>52</v>
      </c>
      <c r="G30" s="500">
        <v>201</v>
      </c>
      <c r="H30" s="500">
        <v>373</v>
      </c>
      <c r="I30" s="500">
        <v>104</v>
      </c>
      <c r="J30" s="500">
        <v>0</v>
      </c>
      <c r="K30" s="500">
        <v>0</v>
      </c>
      <c r="L30" s="72" t="str">
        <f t="shared" si="2"/>
        <v/>
      </c>
      <c r="BV30" s="3"/>
      <c r="BW30" s="4"/>
      <c r="BX30" s="4"/>
      <c r="CA30" s="210" t="str">
        <f t="shared" si="3"/>
        <v/>
      </c>
      <c r="CG30" s="211">
        <f t="shared" si="4"/>
        <v>0</v>
      </c>
      <c r="CH30" s="6"/>
      <c r="CI30" s="6"/>
      <c r="CJ30" s="6"/>
      <c r="CK30" s="6"/>
      <c r="CL30" s="6"/>
      <c r="CM30" s="6"/>
      <c r="CN30" s="6"/>
    </row>
    <row r="31" spans="1:92" ht="17.25" customHeight="1" x14ac:dyDescent="0.2">
      <c r="A31" s="1516" t="s">
        <v>39</v>
      </c>
      <c r="B31" s="1517"/>
      <c r="C31" s="75">
        <f t="shared" si="1"/>
        <v>66</v>
      </c>
      <c r="D31" s="76">
        <v>3</v>
      </c>
      <c r="E31" s="77">
        <v>63</v>
      </c>
      <c r="F31" s="78">
        <v>4</v>
      </c>
      <c r="G31" s="76">
        <v>19</v>
      </c>
      <c r="H31" s="76">
        <v>22</v>
      </c>
      <c r="I31" s="76">
        <v>21</v>
      </c>
      <c r="J31" s="76">
        <v>0</v>
      </c>
      <c r="K31" s="76">
        <v>0</v>
      </c>
      <c r="L31" s="72" t="str">
        <f t="shared" si="2"/>
        <v/>
      </c>
      <c r="BV31" s="3"/>
      <c r="BW31" s="4"/>
      <c r="BX31" s="4"/>
      <c r="CA31" s="210" t="str">
        <f t="shared" si="3"/>
        <v/>
      </c>
      <c r="CG31" s="211">
        <f t="shared" si="4"/>
        <v>0</v>
      </c>
      <c r="CH31" s="6"/>
      <c r="CI31" s="6"/>
      <c r="CJ31" s="6"/>
      <c r="CK31" s="6"/>
      <c r="CL31" s="6"/>
      <c r="CM31" s="6"/>
      <c r="CN31" s="6"/>
    </row>
    <row r="32" spans="1:92" ht="17.25" customHeight="1" x14ac:dyDescent="0.2">
      <c r="A32" s="1518" t="s">
        <v>52</v>
      </c>
      <c r="B32" s="79" t="s">
        <v>53</v>
      </c>
      <c r="C32" s="506">
        <f t="shared" si="1"/>
        <v>0</v>
      </c>
      <c r="D32" s="500">
        <v>0</v>
      </c>
      <c r="E32" s="498">
        <v>0</v>
      </c>
      <c r="F32" s="1167">
        <v>0</v>
      </c>
      <c r="G32" s="500">
        <v>0</v>
      </c>
      <c r="H32" s="500">
        <v>0</v>
      </c>
      <c r="I32" s="500">
        <v>0</v>
      </c>
      <c r="J32" s="500">
        <v>0</v>
      </c>
      <c r="K32" s="500">
        <v>0</v>
      </c>
      <c r="L32" s="72" t="str">
        <f t="shared" si="2"/>
        <v/>
      </c>
      <c r="BV32" s="3"/>
      <c r="BW32" s="4"/>
      <c r="BX32" s="4"/>
      <c r="CA32" s="210" t="str">
        <f t="shared" si="3"/>
        <v/>
      </c>
      <c r="CG32" s="211">
        <f t="shared" si="4"/>
        <v>0</v>
      </c>
      <c r="CH32" s="6"/>
      <c r="CI32" s="6"/>
      <c r="CJ32" s="6"/>
      <c r="CK32" s="6"/>
      <c r="CL32" s="6"/>
      <c r="CM32" s="6"/>
      <c r="CN32" s="6"/>
    </row>
    <row r="33" spans="1:92" ht="17.25" customHeight="1" x14ac:dyDescent="0.2">
      <c r="A33" s="1713"/>
      <c r="B33" s="1377" t="s">
        <v>54</v>
      </c>
      <c r="C33" s="1714">
        <f t="shared" si="1"/>
        <v>0</v>
      </c>
      <c r="D33" s="1715">
        <v>0</v>
      </c>
      <c r="E33" s="1716">
        <v>0</v>
      </c>
      <c r="F33" s="1717">
        <v>0</v>
      </c>
      <c r="G33" s="1715">
        <v>0</v>
      </c>
      <c r="H33" s="1715">
        <v>0</v>
      </c>
      <c r="I33" s="1715">
        <v>0</v>
      </c>
      <c r="J33" s="1715">
        <v>0</v>
      </c>
      <c r="K33" s="1715">
        <v>0</v>
      </c>
      <c r="L33" s="72" t="str">
        <f t="shared" si="2"/>
        <v/>
      </c>
      <c r="BV33" s="3"/>
      <c r="BW33" s="4"/>
      <c r="BX33" s="4"/>
      <c r="CA33" s="210" t="str">
        <f t="shared" si="3"/>
        <v/>
      </c>
      <c r="CG33" s="211">
        <f t="shared" si="4"/>
        <v>0</v>
      </c>
      <c r="CH33" s="6"/>
      <c r="CI33" s="6"/>
      <c r="CJ33" s="6"/>
      <c r="CK33" s="6"/>
      <c r="CL33" s="6"/>
      <c r="CM33" s="6"/>
      <c r="CN33" s="6"/>
    </row>
    <row r="34" spans="1:92" ht="17.25" customHeight="1" x14ac:dyDescent="0.2">
      <c r="A34" s="1718" t="s">
        <v>55</v>
      </c>
      <c r="B34" s="1719"/>
      <c r="C34" s="1714">
        <f t="shared" si="1"/>
        <v>4</v>
      </c>
      <c r="D34" s="1715">
        <v>0</v>
      </c>
      <c r="E34" s="1716">
        <v>4</v>
      </c>
      <c r="F34" s="1717">
        <v>2</v>
      </c>
      <c r="G34" s="1715">
        <v>2</v>
      </c>
      <c r="H34" s="1715">
        <v>0</v>
      </c>
      <c r="I34" s="1715">
        <v>0</v>
      </c>
      <c r="J34" s="1715">
        <v>0</v>
      </c>
      <c r="K34" s="1715">
        <v>0</v>
      </c>
      <c r="L34" s="72" t="str">
        <f t="shared" si="2"/>
        <v/>
      </c>
      <c r="BV34" s="3"/>
      <c r="BW34" s="4"/>
      <c r="BX34" s="4"/>
      <c r="CA34" s="210" t="str">
        <f t="shared" si="3"/>
        <v/>
      </c>
      <c r="CG34" s="211">
        <f t="shared" si="4"/>
        <v>0</v>
      </c>
      <c r="CH34" s="6"/>
      <c r="CI34" s="6"/>
      <c r="CJ34" s="6"/>
      <c r="CK34" s="6"/>
      <c r="CL34" s="6"/>
      <c r="CM34" s="6"/>
      <c r="CN34" s="6"/>
    </row>
    <row r="35" spans="1:92" ht="23.25" customHeight="1" x14ac:dyDescent="0.2">
      <c r="A35" s="1720" t="s">
        <v>56</v>
      </c>
      <c r="B35" s="123"/>
      <c r="C35" s="83"/>
      <c r="D35" s="1721"/>
      <c r="E35" s="1721"/>
      <c r="F35" s="1721"/>
      <c r="G35" s="1721"/>
      <c r="H35" s="1721"/>
      <c r="I35" s="1721"/>
      <c r="J35" s="1721"/>
      <c r="K35" s="1721"/>
      <c r="L35" s="1721"/>
      <c r="M35" s="158"/>
      <c r="CG35" s="6"/>
      <c r="CH35" s="6"/>
      <c r="CI35" s="6"/>
      <c r="CJ35" s="6"/>
      <c r="CK35" s="6"/>
      <c r="CL35" s="6"/>
      <c r="CM35" s="6"/>
      <c r="CN35" s="6"/>
    </row>
    <row r="36" spans="1:92" ht="28.5" customHeight="1" x14ac:dyDescent="0.2">
      <c r="A36" s="1708" t="s">
        <v>57</v>
      </c>
      <c r="B36" s="1708" t="s">
        <v>58</v>
      </c>
      <c r="C36" s="193"/>
      <c r="D36" s="123"/>
      <c r="E36" s="123"/>
      <c r="F36" s="123"/>
      <c r="G36" s="158"/>
      <c r="BR36" s="3"/>
      <c r="BS36" s="4"/>
      <c r="BT36" s="4"/>
      <c r="CG36" s="6"/>
      <c r="CH36" s="6"/>
      <c r="CI36" s="6"/>
      <c r="CJ36" s="6"/>
      <c r="CK36" s="6"/>
      <c r="CL36" s="6"/>
      <c r="CM36" s="6"/>
      <c r="CN36" s="6"/>
    </row>
    <row r="37" spans="1:92" ht="16.5" customHeight="1" x14ac:dyDescent="0.2">
      <c r="A37" s="506" t="s">
        <v>59</v>
      </c>
      <c r="B37" s="500">
        <v>250</v>
      </c>
      <c r="C37" s="193"/>
      <c r="D37" s="123"/>
      <c r="E37" s="123"/>
      <c r="F37" s="123"/>
      <c r="G37" s="158"/>
      <c r="BR37" s="3"/>
      <c r="BS37" s="4"/>
      <c r="BT37" s="4"/>
      <c r="CG37" s="6"/>
      <c r="CH37" s="6"/>
      <c r="CI37" s="6"/>
      <c r="CJ37" s="6"/>
      <c r="CK37" s="6"/>
      <c r="CL37" s="6"/>
      <c r="CM37" s="6"/>
      <c r="CN37" s="6"/>
    </row>
    <row r="38" spans="1:92" ht="16.5" customHeight="1" x14ac:dyDescent="0.2">
      <c r="A38" s="506" t="s">
        <v>60</v>
      </c>
      <c r="B38" s="500">
        <v>517</v>
      </c>
      <c r="C38" s="193"/>
      <c r="D38" s="123"/>
      <c r="E38" s="123"/>
      <c r="F38" s="123"/>
      <c r="G38" s="158"/>
      <c r="BR38" s="3"/>
      <c r="BS38" s="4"/>
      <c r="BT38" s="4"/>
      <c r="CG38" s="6"/>
      <c r="CH38" s="6"/>
      <c r="CI38" s="6"/>
      <c r="CJ38" s="6"/>
      <c r="CK38" s="6"/>
      <c r="CL38" s="6"/>
      <c r="CM38" s="6"/>
      <c r="CN38" s="6"/>
    </row>
    <row r="39" spans="1:92" ht="16.5" customHeight="1" x14ac:dyDescent="0.2">
      <c r="A39" s="506" t="s">
        <v>61</v>
      </c>
      <c r="B39" s="500">
        <v>676</v>
      </c>
      <c r="C39" s="193"/>
      <c r="D39" s="123"/>
      <c r="E39" s="123"/>
      <c r="F39" s="123"/>
      <c r="G39" s="158"/>
      <c r="BR39" s="3"/>
      <c r="BS39" s="4"/>
      <c r="BT39" s="4"/>
      <c r="CG39" s="6"/>
      <c r="CH39" s="6"/>
      <c r="CI39" s="6"/>
      <c r="CJ39" s="6"/>
      <c r="CK39" s="6"/>
      <c r="CL39" s="6"/>
      <c r="CM39" s="6"/>
      <c r="CN39" s="6"/>
    </row>
    <row r="40" spans="1:92" ht="16.5" customHeight="1" x14ac:dyDescent="0.2">
      <c r="A40" s="506" t="s">
        <v>62</v>
      </c>
      <c r="B40" s="500">
        <v>0</v>
      </c>
      <c r="C40" s="193"/>
      <c r="D40" s="123"/>
      <c r="E40" s="123"/>
      <c r="F40" s="123"/>
      <c r="G40" s="158"/>
      <c r="BR40" s="3"/>
      <c r="BS40" s="4"/>
      <c r="BT40" s="4"/>
      <c r="CG40" s="6"/>
      <c r="CH40" s="6"/>
      <c r="CI40" s="6"/>
      <c r="CJ40" s="6"/>
      <c r="CK40" s="6"/>
      <c r="CL40" s="6"/>
      <c r="CM40" s="6"/>
      <c r="CN40" s="6"/>
    </row>
    <row r="41" spans="1:92" ht="16.5" customHeight="1" x14ac:dyDescent="0.2">
      <c r="A41" s="506" t="s">
        <v>63</v>
      </c>
      <c r="B41" s="500">
        <v>271</v>
      </c>
      <c r="C41" s="193"/>
      <c r="D41" s="123"/>
      <c r="E41" s="123"/>
      <c r="F41" s="123"/>
      <c r="G41" s="158"/>
      <c r="BR41" s="3"/>
      <c r="BS41" s="4"/>
      <c r="BT41" s="4"/>
      <c r="CG41" s="6"/>
      <c r="CH41" s="6"/>
      <c r="CI41" s="6"/>
      <c r="CJ41" s="6"/>
      <c r="CK41" s="6"/>
      <c r="CL41" s="6"/>
      <c r="CM41" s="6"/>
      <c r="CN41" s="6"/>
    </row>
    <row r="42" spans="1:92" ht="16.5" customHeight="1" x14ac:dyDescent="0.2">
      <c r="A42" s="506" t="s">
        <v>64</v>
      </c>
      <c r="B42" s="500">
        <v>31</v>
      </c>
      <c r="C42" s="193"/>
      <c r="D42" s="123"/>
      <c r="E42" s="123"/>
      <c r="F42" s="123"/>
      <c r="G42" s="158"/>
      <c r="BR42" s="3"/>
      <c r="BS42" s="4"/>
      <c r="BT42" s="4"/>
      <c r="CG42" s="6"/>
      <c r="CH42" s="6"/>
      <c r="CI42" s="6"/>
      <c r="CJ42" s="6"/>
      <c r="CK42" s="6"/>
      <c r="CL42" s="6"/>
      <c r="CM42" s="6"/>
      <c r="CN42" s="6"/>
    </row>
    <row r="43" spans="1:92" ht="16.5" customHeight="1" x14ac:dyDescent="0.2">
      <c r="A43" s="506" t="s">
        <v>65</v>
      </c>
      <c r="B43" s="500">
        <v>54</v>
      </c>
      <c r="C43" s="193"/>
      <c r="D43" s="123"/>
      <c r="E43" s="123"/>
      <c r="F43" s="123"/>
      <c r="G43" s="158"/>
      <c r="BR43" s="3"/>
      <c r="BS43" s="4"/>
      <c r="BT43" s="4"/>
      <c r="CG43" s="6"/>
      <c r="CH43" s="6"/>
      <c r="CI43" s="6"/>
      <c r="CJ43" s="6"/>
      <c r="CK43" s="6"/>
      <c r="CL43" s="6"/>
      <c r="CM43" s="6"/>
      <c r="CN43" s="6"/>
    </row>
    <row r="44" spans="1:92" ht="16.5" customHeight="1" x14ac:dyDescent="0.2">
      <c r="A44" s="86" t="s">
        <v>66</v>
      </c>
      <c r="B44" s="87">
        <v>5</v>
      </c>
      <c r="C44" s="193"/>
      <c r="D44" s="123"/>
      <c r="E44" s="123"/>
      <c r="F44" s="123"/>
      <c r="G44" s="158"/>
      <c r="BR44" s="3"/>
      <c r="BS44" s="4"/>
      <c r="BT44" s="4"/>
      <c r="CG44" s="6"/>
      <c r="CH44" s="6"/>
      <c r="CI44" s="6"/>
      <c r="CJ44" s="6"/>
      <c r="CK44" s="6"/>
      <c r="CL44" s="6"/>
      <c r="CM44" s="6"/>
      <c r="CN44" s="6"/>
    </row>
    <row r="45" spans="1:92" ht="16.5" customHeight="1" x14ac:dyDescent="0.2">
      <c r="A45" s="75" t="s">
        <v>67</v>
      </c>
      <c r="B45" s="76">
        <v>5</v>
      </c>
      <c r="C45" s="193"/>
      <c r="D45" s="123"/>
      <c r="E45" s="123"/>
      <c r="F45" s="123"/>
      <c r="G45" s="158"/>
      <c r="BR45" s="3"/>
      <c r="BS45" s="4"/>
      <c r="BT45" s="4"/>
      <c r="CG45" s="6"/>
      <c r="CH45" s="6"/>
      <c r="CI45" s="6"/>
      <c r="CJ45" s="6"/>
      <c r="CK45" s="6"/>
      <c r="CL45" s="6"/>
      <c r="CM45" s="6"/>
      <c r="CN45" s="6"/>
    </row>
    <row r="46" spans="1:92" ht="29.25" customHeight="1" x14ac:dyDescent="0.2">
      <c r="A46" s="1722" t="s">
        <v>68</v>
      </c>
      <c r="B46" s="46"/>
      <c r="D46" s="1721"/>
      <c r="E46" s="1721"/>
      <c r="F46" s="123"/>
      <c r="G46" s="123"/>
      <c r="H46" s="123"/>
      <c r="I46" s="123"/>
      <c r="J46" s="123"/>
      <c r="K46" s="123"/>
      <c r="L46" s="123"/>
      <c r="BU46" s="3"/>
      <c r="BV46" s="4"/>
      <c r="BW46" s="4"/>
      <c r="CG46" s="6"/>
      <c r="CH46" s="6"/>
      <c r="CI46" s="6"/>
      <c r="CJ46" s="6"/>
      <c r="CK46" s="6"/>
      <c r="CL46" s="6"/>
      <c r="CM46" s="6"/>
      <c r="CN46" s="6"/>
    </row>
    <row r="47" spans="1:92" ht="23.25" customHeight="1" x14ac:dyDescent="0.2">
      <c r="A47" s="1708" t="s">
        <v>28</v>
      </c>
      <c r="B47" s="1708" t="s">
        <v>29</v>
      </c>
      <c r="C47" s="1708" t="s">
        <v>69</v>
      </c>
      <c r="D47" s="1708" t="s">
        <v>70</v>
      </c>
      <c r="E47" s="123"/>
      <c r="F47" s="123"/>
      <c r="G47" s="123"/>
      <c r="H47" s="123"/>
      <c r="I47" s="123"/>
      <c r="J47" s="123"/>
      <c r="K47" s="123"/>
      <c r="L47" s="123"/>
      <c r="BU47" s="3"/>
      <c r="BV47" s="4"/>
      <c r="BW47" s="4"/>
      <c r="CG47" s="6"/>
      <c r="CH47" s="6"/>
      <c r="CI47" s="6"/>
      <c r="CJ47" s="6"/>
      <c r="CK47" s="6"/>
      <c r="CL47" s="6"/>
      <c r="CM47" s="6"/>
      <c r="CN47" s="6"/>
    </row>
    <row r="48" spans="1:92" ht="21.75" customHeight="1" x14ac:dyDescent="0.2">
      <c r="A48" s="506" t="s">
        <v>71</v>
      </c>
      <c r="B48" s="507">
        <f>SUM(C48:D48)</f>
        <v>992</v>
      </c>
      <c r="C48" s="508">
        <v>744</v>
      </c>
      <c r="D48" s="508">
        <v>248</v>
      </c>
      <c r="E48" s="123"/>
      <c r="F48" s="123"/>
      <c r="G48" s="123"/>
      <c r="H48" s="123"/>
      <c r="I48" s="123"/>
      <c r="J48" s="123"/>
      <c r="K48" s="123"/>
      <c r="L48" s="123"/>
      <c r="BU48" s="3"/>
      <c r="BV48" s="4"/>
      <c r="BW48" s="4"/>
      <c r="CG48" s="6"/>
      <c r="CH48" s="6"/>
      <c r="CI48" s="6"/>
      <c r="CJ48" s="6"/>
      <c r="CK48" s="6"/>
      <c r="CL48" s="6"/>
      <c r="CM48" s="6"/>
      <c r="CN48" s="6"/>
    </row>
    <row r="49" spans="1:104" ht="21.75" customHeight="1" x14ac:dyDescent="0.2">
      <c r="A49" s="506" t="s">
        <v>72</v>
      </c>
      <c r="B49" s="507">
        <f>SUM(C49:D49)</f>
        <v>730</v>
      </c>
      <c r="C49" s="508">
        <v>549</v>
      </c>
      <c r="D49" s="508">
        <v>181</v>
      </c>
      <c r="E49" s="123"/>
      <c r="F49" s="123"/>
      <c r="G49" s="123"/>
      <c r="H49" s="123"/>
      <c r="I49" s="123"/>
      <c r="J49" s="123"/>
      <c r="K49" s="123"/>
      <c r="L49" s="123"/>
      <c r="BU49" s="3"/>
      <c r="BV49" s="4"/>
      <c r="BW49" s="4"/>
      <c r="CG49" s="6"/>
      <c r="CH49" s="6"/>
      <c r="CI49" s="6"/>
      <c r="CJ49" s="6"/>
      <c r="CK49" s="6"/>
      <c r="CL49" s="6"/>
      <c r="CM49" s="6"/>
      <c r="CN49" s="6"/>
    </row>
    <row r="50" spans="1:104" ht="21.75" customHeight="1" x14ac:dyDescent="0.2">
      <c r="A50" s="75" t="s">
        <v>73</v>
      </c>
      <c r="B50" s="91">
        <f>SUM(C50:D50)</f>
        <v>262</v>
      </c>
      <c r="C50" s="92">
        <v>195</v>
      </c>
      <c r="D50" s="92">
        <v>67</v>
      </c>
      <c r="E50" s="123"/>
      <c r="F50" s="123"/>
      <c r="G50" s="123"/>
      <c r="H50" s="123"/>
      <c r="I50" s="123"/>
      <c r="J50" s="123"/>
      <c r="K50" s="123"/>
      <c r="L50" s="123"/>
      <c r="BU50" s="3"/>
      <c r="BV50" s="4"/>
      <c r="BW50" s="4"/>
      <c r="CG50" s="6"/>
      <c r="CH50" s="6"/>
      <c r="CI50" s="6"/>
      <c r="CJ50" s="6"/>
      <c r="CK50" s="6"/>
      <c r="CL50" s="6"/>
      <c r="CM50" s="6"/>
      <c r="CN50" s="6"/>
    </row>
    <row r="51" spans="1:104" ht="29.25" customHeight="1" x14ac:dyDescent="0.2">
      <c r="A51" s="1722" t="s">
        <v>74</v>
      </c>
      <c r="B51" s="212"/>
      <c r="C51" s="213"/>
      <c r="D51" s="213"/>
      <c r="E51" s="122"/>
      <c r="F51" s="122"/>
      <c r="G51" s="122"/>
      <c r="H51" s="122"/>
      <c r="I51" s="122"/>
      <c r="J51" s="123"/>
      <c r="K51" s="123"/>
      <c r="L51" s="123"/>
      <c r="BU51" s="3"/>
      <c r="BV51" s="4"/>
      <c r="BW51" s="4"/>
      <c r="CG51" s="6"/>
      <c r="CH51" s="6"/>
      <c r="CI51" s="6"/>
      <c r="CJ51" s="6"/>
      <c r="CK51" s="6"/>
      <c r="CL51" s="6"/>
      <c r="CM51" s="6"/>
      <c r="CN51" s="6"/>
    </row>
    <row r="52" spans="1:104" ht="21.75" customHeight="1" x14ac:dyDescent="0.2">
      <c r="A52" s="1723" t="s">
        <v>75</v>
      </c>
      <c r="B52" s="1723" t="s">
        <v>29</v>
      </c>
      <c r="C52" s="1431" t="s">
        <v>76</v>
      </c>
      <c r="D52" s="1724" t="s">
        <v>77</v>
      </c>
      <c r="E52" s="122"/>
      <c r="F52" s="122"/>
      <c r="G52" s="122"/>
      <c r="H52" s="122"/>
      <c r="I52" s="123"/>
      <c r="J52" s="123"/>
      <c r="K52" s="123"/>
      <c r="BT52" s="3"/>
      <c r="BU52" s="4"/>
      <c r="BV52" s="4"/>
      <c r="BW52" s="3"/>
      <c r="BX52" s="4"/>
      <c r="BZ52" s="5"/>
      <c r="CF52" s="6"/>
      <c r="CG52" s="6"/>
      <c r="CH52" s="6"/>
      <c r="CI52" s="6"/>
      <c r="CJ52" s="6"/>
      <c r="CK52" s="6"/>
      <c r="CL52" s="6"/>
      <c r="CM52" s="6"/>
      <c r="CZ52" s="2"/>
    </row>
    <row r="53" spans="1:104" ht="21.75" customHeight="1" x14ac:dyDescent="0.2">
      <c r="A53" s="1725" t="s">
        <v>78</v>
      </c>
      <c r="B53" s="1726">
        <f>SUM(C53:D53)</f>
        <v>0</v>
      </c>
      <c r="C53" s="1727"/>
      <c r="D53" s="1728"/>
      <c r="E53" s="122"/>
      <c r="F53" s="122"/>
      <c r="G53" s="122"/>
      <c r="H53" s="122"/>
      <c r="I53" s="123"/>
      <c r="J53" s="123"/>
      <c r="K53" s="123"/>
      <c r="BT53" s="3"/>
      <c r="BU53" s="4"/>
      <c r="BV53" s="4"/>
      <c r="BW53" s="3"/>
      <c r="BX53" s="4"/>
      <c r="BZ53" s="5"/>
      <c r="CF53" s="6"/>
      <c r="CG53" s="6"/>
      <c r="CH53" s="6"/>
      <c r="CI53" s="6"/>
      <c r="CJ53" s="6"/>
      <c r="CK53" s="6"/>
      <c r="CL53" s="6"/>
      <c r="CM53" s="6"/>
      <c r="CZ53" s="2"/>
    </row>
    <row r="54" spans="1:104" ht="21.75" customHeight="1" x14ac:dyDescent="0.2">
      <c r="A54" s="201" t="s">
        <v>79</v>
      </c>
      <c r="B54" s="202">
        <f t="shared" ref="B54:B55" si="5">SUM(C54:D54)</f>
        <v>0</v>
      </c>
      <c r="C54" s="1729"/>
      <c r="D54" s="203"/>
      <c r="E54" s="122"/>
      <c r="F54" s="122"/>
      <c r="G54" s="122"/>
      <c r="H54" s="122"/>
      <c r="I54" s="123"/>
      <c r="J54" s="123"/>
      <c r="K54" s="123"/>
      <c r="BT54" s="3"/>
      <c r="BU54" s="4"/>
      <c r="BV54" s="4"/>
      <c r="BW54" s="3"/>
      <c r="BX54" s="4"/>
      <c r="BZ54" s="5"/>
      <c r="CF54" s="6"/>
      <c r="CG54" s="6"/>
      <c r="CH54" s="6"/>
      <c r="CI54" s="6"/>
      <c r="CJ54" s="6"/>
      <c r="CK54" s="6"/>
      <c r="CL54" s="6"/>
      <c r="CM54" s="6"/>
      <c r="CZ54" s="2"/>
    </row>
    <row r="55" spans="1:104" ht="21.75" customHeight="1" x14ac:dyDescent="0.2">
      <c r="A55" s="239" t="s">
        <v>80</v>
      </c>
      <c r="B55" s="240">
        <f t="shared" si="5"/>
        <v>6</v>
      </c>
      <c r="C55" s="512"/>
      <c r="D55" s="609">
        <v>6</v>
      </c>
      <c r="E55" s="1341"/>
      <c r="F55" s="1341"/>
      <c r="G55" s="1341"/>
      <c r="H55" s="1341"/>
      <c r="I55" s="1441"/>
      <c r="J55" s="1441"/>
      <c r="K55" s="1441"/>
      <c r="BT55" s="3"/>
      <c r="BU55" s="4"/>
      <c r="BV55" s="4"/>
      <c r="BW55" s="3"/>
      <c r="BX55" s="4"/>
      <c r="BZ55" s="5"/>
      <c r="CF55" s="6"/>
      <c r="CG55" s="6"/>
      <c r="CH55" s="6"/>
      <c r="CI55" s="6"/>
      <c r="CJ55" s="6"/>
      <c r="CK55" s="6"/>
      <c r="CL55" s="6"/>
      <c r="CM55" s="6"/>
      <c r="CZ55" s="2"/>
    </row>
    <row r="56" spans="1:104" ht="21.75" customHeight="1" x14ac:dyDescent="0.25">
      <c r="A56" s="1722" t="s">
        <v>81</v>
      </c>
      <c r="B56" s="107"/>
      <c r="C56" s="107"/>
      <c r="D56" s="107"/>
      <c r="E56" s="107"/>
      <c r="F56" s="1440"/>
      <c r="G56" s="1440"/>
      <c r="H56" s="1440"/>
      <c r="I56" s="1440"/>
      <c r="J56" s="1441"/>
      <c r="K56" s="1441"/>
      <c r="L56" s="1441"/>
      <c r="BU56" s="3"/>
      <c r="BV56" s="4"/>
      <c r="BW56" s="4"/>
      <c r="CG56" s="6"/>
      <c r="CH56" s="6"/>
      <c r="CI56" s="6"/>
      <c r="CJ56" s="6"/>
      <c r="CK56" s="6"/>
      <c r="CL56" s="6"/>
      <c r="CM56" s="6"/>
      <c r="CN56" s="6"/>
    </row>
    <row r="57" spans="1:104" ht="31.5" customHeight="1" x14ac:dyDescent="0.2">
      <c r="A57" s="1730" t="s">
        <v>82</v>
      </c>
      <c r="B57" s="109" t="s">
        <v>83</v>
      </c>
      <c r="C57" s="220" t="s">
        <v>84</v>
      </c>
      <c r="D57" s="221" t="s">
        <v>85</v>
      </c>
      <c r="E57" s="109" t="s">
        <v>86</v>
      </c>
      <c r="F57" s="1440"/>
      <c r="G57" s="1440"/>
      <c r="H57" s="1440"/>
      <c r="I57" s="1440"/>
      <c r="J57" s="1441"/>
      <c r="K57" s="1441"/>
      <c r="L57" s="1441"/>
      <c r="BU57" s="3"/>
      <c r="BV57" s="4"/>
      <c r="BW57" s="4"/>
      <c r="CG57" s="6"/>
      <c r="CH57" s="6"/>
      <c r="CI57" s="6"/>
      <c r="CJ57" s="6"/>
      <c r="CK57" s="6"/>
      <c r="CL57" s="6"/>
      <c r="CM57" s="6"/>
      <c r="CN57" s="6"/>
    </row>
    <row r="58" spans="1:104" ht="21.75" customHeight="1" x14ac:dyDescent="0.2">
      <c r="A58" s="1731" t="s">
        <v>87</v>
      </c>
      <c r="B58" s="1732"/>
      <c r="C58" s="1727"/>
      <c r="D58" s="1733"/>
      <c r="E58" s="1734"/>
      <c r="F58" s="1440"/>
      <c r="G58" s="1440"/>
      <c r="H58" s="1440"/>
      <c r="I58" s="1440"/>
      <c r="J58" s="1441"/>
      <c r="K58" s="1441"/>
      <c r="L58" s="1441"/>
      <c r="BU58" s="3"/>
      <c r="BV58" s="4"/>
      <c r="BW58" s="4"/>
      <c r="CG58" s="6"/>
      <c r="CH58" s="6"/>
      <c r="CI58" s="6"/>
      <c r="CJ58" s="6"/>
      <c r="CK58" s="6"/>
      <c r="CL58" s="6"/>
      <c r="CM58" s="6"/>
      <c r="CN58" s="6"/>
    </row>
    <row r="59" spans="1:104" ht="21.75" customHeight="1" x14ac:dyDescent="0.2">
      <c r="A59" s="1447" t="s">
        <v>88</v>
      </c>
      <c r="B59" s="114"/>
      <c r="C59" s="941"/>
      <c r="D59" s="942"/>
      <c r="E59" s="115"/>
      <c r="F59" s="1440"/>
      <c r="G59" s="1440"/>
      <c r="H59" s="1440"/>
      <c r="I59" s="1440"/>
      <c r="J59" s="1441"/>
      <c r="K59" s="1441"/>
      <c r="L59" s="1441"/>
      <c r="BU59" s="3"/>
      <c r="BV59" s="4"/>
      <c r="BW59" s="4"/>
      <c r="CG59" s="6"/>
      <c r="CH59" s="6"/>
      <c r="CI59" s="6"/>
      <c r="CJ59" s="6"/>
      <c r="CK59" s="6"/>
      <c r="CL59" s="6"/>
      <c r="CM59" s="6"/>
      <c r="CN59" s="6"/>
    </row>
    <row r="60" spans="1:104" ht="21.75" customHeight="1" x14ac:dyDescent="0.2">
      <c r="A60" s="1447" t="s">
        <v>89</v>
      </c>
      <c r="B60" s="114"/>
      <c r="C60" s="941"/>
      <c r="D60" s="942"/>
      <c r="E60" s="115"/>
      <c r="F60" s="1440"/>
      <c r="G60" s="1440"/>
      <c r="H60" s="1440"/>
      <c r="I60" s="1440"/>
      <c r="J60" s="1441"/>
      <c r="K60" s="1441"/>
      <c r="L60" s="1441"/>
      <c r="BU60" s="3"/>
      <c r="BV60" s="4"/>
      <c r="BW60" s="4"/>
      <c r="CG60" s="6"/>
      <c r="CH60" s="6"/>
      <c r="CI60" s="6"/>
      <c r="CJ60" s="6"/>
      <c r="CK60" s="6"/>
      <c r="CL60" s="6"/>
      <c r="CM60" s="6"/>
      <c r="CN60" s="6"/>
    </row>
    <row r="61" spans="1:104" ht="21.75" customHeight="1" x14ac:dyDescent="0.2">
      <c r="A61" s="1447" t="s">
        <v>90</v>
      </c>
      <c r="B61" s="114"/>
      <c r="C61" s="810"/>
      <c r="D61" s="811"/>
      <c r="E61" s="115"/>
      <c r="F61" s="808"/>
      <c r="G61" s="808"/>
      <c r="H61" s="808"/>
      <c r="I61" s="808"/>
      <c r="J61" s="809"/>
      <c r="K61" s="809"/>
      <c r="L61" s="809"/>
      <c r="BU61" s="3"/>
      <c r="BV61" s="4"/>
      <c r="BW61" s="4"/>
      <c r="CG61" s="6"/>
      <c r="CH61" s="6"/>
      <c r="CI61" s="6"/>
      <c r="CJ61" s="6"/>
      <c r="CK61" s="6"/>
      <c r="CL61" s="6"/>
      <c r="CM61" s="6"/>
      <c r="CN61" s="6"/>
    </row>
    <row r="62" spans="1:104" ht="21.75" customHeight="1" x14ac:dyDescent="0.2">
      <c r="A62" s="1735" t="s">
        <v>91</v>
      </c>
      <c r="B62" s="114"/>
      <c r="C62" s="673"/>
      <c r="D62" s="674"/>
      <c r="E62" s="115"/>
      <c r="F62" s="671"/>
      <c r="G62" s="671"/>
      <c r="H62" s="671"/>
      <c r="I62" s="671"/>
      <c r="J62" s="672"/>
      <c r="K62" s="672"/>
      <c r="L62" s="672"/>
      <c r="BU62" s="3"/>
      <c r="BV62" s="4"/>
      <c r="BW62" s="4"/>
      <c r="CG62" s="6"/>
      <c r="CH62" s="6"/>
      <c r="CI62" s="6"/>
      <c r="CJ62" s="6"/>
      <c r="CK62" s="6"/>
      <c r="CL62" s="6"/>
      <c r="CM62" s="6"/>
      <c r="CN62" s="6"/>
    </row>
    <row r="63" spans="1:104" ht="21.75" customHeight="1" x14ac:dyDescent="0.2">
      <c r="A63" s="124" t="s">
        <v>92</v>
      </c>
      <c r="B63" s="125">
        <v>3</v>
      </c>
      <c r="C63" s="126">
        <v>3</v>
      </c>
      <c r="D63" s="522"/>
      <c r="E63" s="127"/>
      <c r="F63" s="671"/>
      <c r="G63" s="671"/>
      <c r="H63" s="671"/>
      <c r="I63" s="671"/>
      <c r="J63" s="672"/>
      <c r="K63" s="672"/>
      <c r="L63" s="672"/>
      <c r="BU63" s="3"/>
      <c r="BV63" s="4"/>
      <c r="BW63" s="4"/>
      <c r="CG63" s="6"/>
      <c r="CH63" s="6"/>
      <c r="CI63" s="6"/>
      <c r="CJ63" s="6"/>
      <c r="CK63" s="6"/>
      <c r="CL63" s="6"/>
      <c r="CM63" s="6"/>
      <c r="CN63" s="6"/>
    </row>
    <row r="64" spans="1:104" ht="21.75" customHeight="1" x14ac:dyDescent="0.2">
      <c r="A64" s="1736" t="s">
        <v>29</v>
      </c>
      <c r="B64" s="1737">
        <f>SUM(B58:B63)</f>
        <v>3</v>
      </c>
      <c r="C64" s="1737">
        <f>SUM(C58:C63)</f>
        <v>3</v>
      </c>
      <c r="D64" s="1450">
        <f>SUM(D58:D63)</f>
        <v>0</v>
      </c>
      <c r="E64" s="1738">
        <f>SUM(E58:E63)</f>
        <v>0</v>
      </c>
      <c r="F64" s="1739"/>
      <c r="G64" s="671"/>
      <c r="H64" s="671"/>
      <c r="I64" s="671"/>
      <c r="J64" s="672"/>
      <c r="K64" s="672"/>
      <c r="L64" s="672"/>
      <c r="BU64" s="3"/>
      <c r="BV64" s="4"/>
      <c r="BW64" s="4"/>
      <c r="CG64" s="6"/>
      <c r="CH64" s="6"/>
      <c r="CI64" s="6"/>
      <c r="CJ64" s="6"/>
      <c r="CK64" s="6"/>
      <c r="CL64" s="6"/>
      <c r="CM64" s="6"/>
      <c r="CN64" s="6"/>
    </row>
    <row r="65" spans="1:92" ht="32.1" customHeight="1" x14ac:dyDescent="0.2">
      <c r="A65" s="1740" t="s">
        <v>93</v>
      </c>
      <c r="B65" s="1495"/>
      <c r="C65" s="1495"/>
      <c r="D65" s="1495"/>
      <c r="E65" s="1539"/>
      <c r="F65" s="678"/>
      <c r="G65" s="678"/>
      <c r="H65" s="678"/>
      <c r="I65" s="678"/>
      <c r="J65" s="679"/>
      <c r="K65" s="672"/>
      <c r="L65" s="672"/>
    </row>
    <row r="66" spans="1:92" ht="31.5" customHeight="1" x14ac:dyDescent="0.2">
      <c r="A66" s="1741" t="s">
        <v>94</v>
      </c>
      <c r="B66" s="1741" t="s">
        <v>95</v>
      </c>
      <c r="C66" s="1741" t="s">
        <v>29</v>
      </c>
      <c r="D66" s="1742" t="s">
        <v>96</v>
      </c>
      <c r="E66" s="1743" t="s">
        <v>97</v>
      </c>
      <c r="F66" s="1744" t="s">
        <v>98</v>
      </c>
      <c r="G66" s="1744" t="s">
        <v>99</v>
      </c>
      <c r="H66" s="1744" t="s">
        <v>100</v>
      </c>
      <c r="I66" s="1745" t="s">
        <v>101</v>
      </c>
      <c r="J66" s="1746"/>
      <c r="K66" s="686"/>
      <c r="L66" s="687"/>
      <c r="M66" s="11"/>
      <c r="N66" s="11"/>
      <c r="O66" s="11"/>
      <c r="P66" s="11"/>
      <c r="Q66" s="11"/>
      <c r="R66" s="11"/>
      <c r="S66" s="11"/>
      <c r="T66" s="11"/>
      <c r="U66" s="11"/>
      <c r="V66" s="11"/>
    </row>
    <row r="67" spans="1:92" ht="20.25" customHeight="1" x14ac:dyDescent="0.2">
      <c r="A67" s="1747" t="s">
        <v>102</v>
      </c>
      <c r="B67" s="1748"/>
      <c r="C67" s="1749">
        <f>SUM(D67:I67)</f>
        <v>141</v>
      </c>
      <c r="D67" s="1750">
        <v>22</v>
      </c>
      <c r="E67" s="1751">
        <v>22</v>
      </c>
      <c r="F67" s="1751">
        <v>30</v>
      </c>
      <c r="G67" s="1751">
        <v>15</v>
      </c>
      <c r="H67" s="1751">
        <v>27</v>
      </c>
      <c r="I67" s="1752">
        <v>25</v>
      </c>
      <c r="J67" s="72" t="str">
        <f>CA67&amp;CB67&amp;CC67&amp;CD67&amp;CE67&amp;CF67</f>
        <v/>
      </c>
      <c r="K67" s="143"/>
      <c r="L67" s="143"/>
      <c r="M67" s="143"/>
      <c r="N67" s="143"/>
      <c r="O67" s="143"/>
      <c r="P67" s="143"/>
      <c r="Q67" s="143"/>
      <c r="R67" s="143"/>
      <c r="S67" s="143"/>
      <c r="T67" s="143"/>
      <c r="U67" s="143"/>
      <c r="V67" s="11"/>
      <c r="CA67" s="210" t="str">
        <f>IF(D68+D69&gt;D67,"* La suma del Total egresados con apoyo psicosocial Hasta 28 días deben ser menor o igual al Total de Egresos de Hasta 28 días. ","")</f>
        <v/>
      </c>
      <c r="CB67" s="210" t="str">
        <f>IF(E68+E69&gt;E67,"* La suma del Total egresados con apoyo psicosocial de 29 dias hasta menor de 1 año deben ser menor al Total de Egresos de de 29 dias hasta menor de 1 año. ","")</f>
        <v/>
      </c>
      <c r="CC67" s="210" t="str">
        <f>IF(F68+F69&gt;F67,"* La suma del Total egresados con apoyo psicosocial de 1 a 4 años deben ser menor al Total de Egresos de 1 a 4 años. ","")</f>
        <v/>
      </c>
      <c r="CD67" s="210" t="str">
        <f>IF(G68+G69&gt;G67,"* La suma del Total egresados con apoyo psicosocial de 9 años deben ser menor o igual al Total de Egresos de de 5 a 9 años. ","")</f>
        <v/>
      </c>
      <c r="CE67" s="210" t="str">
        <f>IF(H68+H69&gt;H67,"* La suma del Total egresados con apoyo psicosocial de 10 a 14 años deben ser menor al Total de Egresos de 10 a 14 años. ","")</f>
        <v/>
      </c>
      <c r="CF67" s="210" t="str">
        <f>IF(I68+I69&gt;I67,"* La suma del Total egresados con apoyo psicosocial de 15 a 19 años deben ser menor al Total de Egresos de 15 a 19 años. ","")</f>
        <v/>
      </c>
      <c r="CG67" s="211">
        <f t="shared" ref="CG67:CL67" si="6">IF(D68+D69&gt;D67,1,0)</f>
        <v>0</v>
      </c>
      <c r="CH67" s="211">
        <f t="shared" si="6"/>
        <v>0</v>
      </c>
      <c r="CI67" s="211">
        <f t="shared" si="6"/>
        <v>0</v>
      </c>
      <c r="CJ67" s="211">
        <f t="shared" si="6"/>
        <v>0</v>
      </c>
      <c r="CK67" s="211">
        <f t="shared" si="6"/>
        <v>0</v>
      </c>
      <c r="CL67" s="211">
        <f t="shared" si="6"/>
        <v>0</v>
      </c>
      <c r="CM67" s="6"/>
      <c r="CN67" s="6"/>
    </row>
    <row r="68" spans="1:92" ht="25.5" customHeight="1" x14ac:dyDescent="0.2">
      <c r="A68" s="1536" t="s">
        <v>103</v>
      </c>
      <c r="B68" s="1753" t="s">
        <v>104</v>
      </c>
      <c r="C68" s="1754">
        <f>SUM(D68:I68)</f>
        <v>36</v>
      </c>
      <c r="D68" s="1755">
        <v>10</v>
      </c>
      <c r="E68" s="1756">
        <v>12</v>
      </c>
      <c r="F68" s="1756">
        <v>14</v>
      </c>
      <c r="G68" s="1756"/>
      <c r="H68" s="1756"/>
      <c r="I68" s="1757"/>
      <c r="J68" s="72" t="str">
        <f>CA68&amp;CB68&amp;CC68&amp;CD68&amp;CE68&amp;CF68</f>
        <v/>
      </c>
      <c r="K68" s="143"/>
      <c r="L68" s="143"/>
      <c r="M68" s="143"/>
      <c r="N68" s="143"/>
      <c r="O68" s="143"/>
      <c r="P68" s="143"/>
      <c r="Q68" s="143"/>
      <c r="R68" s="143"/>
      <c r="S68" s="143"/>
      <c r="T68" s="143"/>
      <c r="U68" s="143"/>
      <c r="V68" s="11"/>
      <c r="CG68" s="6"/>
      <c r="CH68" s="6"/>
      <c r="CI68" s="6"/>
      <c r="CJ68" s="6"/>
      <c r="CK68" s="6"/>
      <c r="CL68" s="6"/>
      <c r="CM68" s="6"/>
      <c r="CN68" s="6"/>
    </row>
    <row r="69" spans="1:92" ht="27.75" customHeight="1" x14ac:dyDescent="0.2">
      <c r="A69" s="1635"/>
      <c r="B69" s="147" t="s">
        <v>105</v>
      </c>
      <c r="C69" s="148">
        <f>SUM(D69:I69)</f>
        <v>28</v>
      </c>
      <c r="D69" s="149">
        <v>9</v>
      </c>
      <c r="E69" s="150">
        <v>10</v>
      </c>
      <c r="F69" s="150">
        <v>9</v>
      </c>
      <c r="G69" s="150"/>
      <c r="H69" s="150"/>
      <c r="I69" s="151"/>
      <c r="J69" s="72" t="str">
        <f>CA69&amp;CB69&amp;CC69&amp;CD69&amp;CE69&amp;CF69</f>
        <v/>
      </c>
      <c r="K69" s="143"/>
      <c r="L69" s="143"/>
      <c r="M69" s="143"/>
      <c r="N69" s="143"/>
      <c r="O69" s="143"/>
      <c r="P69" s="143"/>
      <c r="Q69" s="143"/>
      <c r="R69" s="143"/>
      <c r="S69" s="143"/>
      <c r="T69" s="143"/>
      <c r="U69" s="143"/>
      <c r="V69" s="11"/>
      <c r="CG69" s="6"/>
      <c r="CH69" s="6"/>
      <c r="CI69" s="6"/>
      <c r="CJ69" s="6"/>
      <c r="CK69" s="6"/>
      <c r="CL69" s="6"/>
      <c r="CM69" s="6"/>
      <c r="CN69" s="6"/>
    </row>
    <row r="70" spans="1:92" ht="29.25" customHeight="1" x14ac:dyDescent="0.2">
      <c r="A70" s="1536" t="s">
        <v>106</v>
      </c>
      <c r="B70" s="1753" t="s">
        <v>104</v>
      </c>
      <c r="C70" s="1754">
        <f>SUM(D70:I70)</f>
        <v>130</v>
      </c>
      <c r="D70" s="1758">
        <v>50</v>
      </c>
      <c r="E70" s="1759">
        <v>58</v>
      </c>
      <c r="F70" s="1759">
        <v>22</v>
      </c>
      <c r="G70" s="1759"/>
      <c r="H70" s="1759"/>
      <c r="I70" s="1760"/>
      <c r="J70" s="72" t="str">
        <f>CA70&amp;CB70&amp;CC70&amp;CD70&amp;CE70&amp;CF70</f>
        <v/>
      </c>
      <c r="K70" s="143"/>
      <c r="L70" s="143"/>
      <c r="M70" s="143"/>
      <c r="N70" s="143"/>
      <c r="O70" s="143"/>
      <c r="P70" s="143"/>
      <c r="Q70" s="143"/>
      <c r="R70" s="143"/>
      <c r="S70" s="143"/>
      <c r="T70" s="143"/>
      <c r="U70" s="143"/>
      <c r="V70" s="11"/>
      <c r="CG70" s="6"/>
      <c r="CH70" s="6"/>
      <c r="CI70" s="6"/>
      <c r="CJ70" s="6"/>
      <c r="CK70" s="6"/>
      <c r="CL70" s="6"/>
      <c r="CM70" s="6"/>
      <c r="CN70" s="6"/>
    </row>
    <row r="71" spans="1:92" ht="24.75" customHeight="1" x14ac:dyDescent="0.2">
      <c r="A71" s="1635"/>
      <c r="B71" s="535" t="s">
        <v>105</v>
      </c>
      <c r="C71" s="241">
        <f>SUM(D71:I71)</f>
        <v>128</v>
      </c>
      <c r="D71" s="1761">
        <v>25</v>
      </c>
      <c r="E71" s="1762">
        <v>94</v>
      </c>
      <c r="F71" s="1762">
        <v>9</v>
      </c>
      <c r="G71" s="1762"/>
      <c r="H71" s="1762"/>
      <c r="I71" s="154"/>
      <c r="J71" s="72" t="str">
        <f>CA71&amp;CB71&amp;CC71&amp;CD71&amp;CE71&amp;CF71</f>
        <v/>
      </c>
      <c r="K71" s="1763"/>
      <c r="L71" s="1763"/>
      <c r="M71" s="1763"/>
      <c r="N71" s="1763"/>
      <c r="O71" s="1763"/>
      <c r="P71" s="1763"/>
      <c r="Q71" s="1763"/>
      <c r="R71" s="1763"/>
      <c r="S71" s="1763"/>
      <c r="T71" s="1763"/>
      <c r="U71" s="1763"/>
      <c r="V71" s="1763"/>
      <c r="W71" s="1763"/>
      <c r="CG71" s="6"/>
      <c r="CH71" s="6"/>
      <c r="CI71" s="6"/>
      <c r="CJ71" s="6"/>
      <c r="CK71" s="6"/>
      <c r="CL71" s="6"/>
      <c r="CM71" s="6"/>
      <c r="CN71" s="6"/>
    </row>
    <row r="72" spans="1:92" ht="32.1" customHeight="1" x14ac:dyDescent="0.2">
      <c r="A72" s="1764" t="s">
        <v>107</v>
      </c>
      <c r="B72" s="1765"/>
      <c r="C72" s="1765"/>
      <c r="D72" s="1766"/>
      <c r="E72" s="1766"/>
      <c r="F72" s="1766"/>
      <c r="G72" s="1766"/>
      <c r="H72" s="1767"/>
      <c r="I72" s="1767"/>
      <c r="J72" s="1763"/>
      <c r="K72" s="1766"/>
      <c r="L72" s="1766"/>
      <c r="M72" s="1768"/>
      <c r="CG72" s="6"/>
      <c r="CH72" s="6"/>
      <c r="CI72" s="6"/>
      <c r="CJ72" s="6"/>
      <c r="CK72" s="6"/>
      <c r="CL72" s="6"/>
      <c r="CM72" s="6"/>
      <c r="CN72" s="6"/>
    </row>
    <row r="73" spans="1:92" ht="15.75" customHeight="1" x14ac:dyDescent="0.2">
      <c r="A73" s="1499" t="s">
        <v>108</v>
      </c>
      <c r="B73" s="1502" t="s">
        <v>109</v>
      </c>
      <c r="C73" s="1499"/>
      <c r="D73" s="1502" t="s">
        <v>110</v>
      </c>
      <c r="E73" s="1499"/>
      <c r="F73" s="1769" t="s">
        <v>111</v>
      </c>
      <c r="G73" s="1534"/>
      <c r="H73" s="1534"/>
      <c r="I73" s="1770"/>
      <c r="J73" s="1771"/>
      <c r="K73" s="1766"/>
      <c r="L73" s="1766"/>
      <c r="M73" s="1768"/>
      <c r="CG73" s="6"/>
      <c r="CH73" s="6"/>
      <c r="CI73" s="6"/>
      <c r="CJ73" s="6"/>
      <c r="CK73" s="6"/>
      <c r="CL73" s="6"/>
      <c r="CM73" s="6"/>
      <c r="CN73" s="6"/>
    </row>
    <row r="74" spans="1:92" ht="18.75" customHeight="1" x14ac:dyDescent="0.2">
      <c r="A74" s="1500"/>
      <c r="B74" s="1543"/>
      <c r="C74" s="1542"/>
      <c r="D74" s="1543"/>
      <c r="E74" s="1542"/>
      <c r="F74" s="1769" t="s">
        <v>112</v>
      </c>
      <c r="G74" s="1770"/>
      <c r="H74" s="1769" t="s">
        <v>113</v>
      </c>
      <c r="I74" s="1770"/>
      <c r="J74" s="1772"/>
      <c r="K74" s="1766"/>
      <c r="L74" s="1766"/>
      <c r="M74" s="1768"/>
      <c r="CG74" s="6"/>
      <c r="CH74" s="6"/>
      <c r="CI74" s="6"/>
      <c r="CJ74" s="6"/>
      <c r="CK74" s="6"/>
      <c r="CL74" s="6"/>
      <c r="CM74" s="6"/>
      <c r="CN74" s="6"/>
    </row>
    <row r="75" spans="1:92" ht="30" customHeight="1" x14ac:dyDescent="0.2">
      <c r="A75" s="1542"/>
      <c r="B75" s="1773" t="s">
        <v>44</v>
      </c>
      <c r="C75" s="1380" t="s">
        <v>45</v>
      </c>
      <c r="D75" s="1773" t="s">
        <v>44</v>
      </c>
      <c r="E75" s="1710" t="s">
        <v>45</v>
      </c>
      <c r="F75" s="1773" t="s">
        <v>44</v>
      </c>
      <c r="G75" s="1380" t="s">
        <v>45</v>
      </c>
      <c r="H75" s="1773" t="s">
        <v>44</v>
      </c>
      <c r="I75" s="1710" t="s">
        <v>45</v>
      </c>
      <c r="J75" s="1772"/>
      <c r="K75" s="1766"/>
      <c r="L75" s="1766"/>
      <c r="M75" s="1768"/>
      <c r="CG75" s="6"/>
      <c r="CH75" s="6"/>
      <c r="CI75" s="6"/>
      <c r="CJ75" s="6"/>
      <c r="CK75" s="6"/>
      <c r="CL75" s="6"/>
      <c r="CM75" s="6"/>
      <c r="CN75" s="6"/>
    </row>
    <row r="76" spans="1:92" ht="15.75" customHeight="1" x14ac:dyDescent="0.2">
      <c r="A76" s="1774" t="s">
        <v>114</v>
      </c>
      <c r="B76" s="146"/>
      <c r="C76" s="1174">
        <v>14</v>
      </c>
      <c r="D76" s="146">
        <v>38</v>
      </c>
      <c r="E76" s="1174">
        <v>105</v>
      </c>
      <c r="F76" s="164">
        <v>42</v>
      </c>
      <c r="G76" s="1272">
        <v>110</v>
      </c>
      <c r="H76" s="164">
        <v>4</v>
      </c>
      <c r="I76" s="1272">
        <v>5</v>
      </c>
      <c r="J76" s="72" t="str">
        <f>CA76</f>
        <v/>
      </c>
      <c r="K76" s="1766"/>
      <c r="L76" s="1766"/>
      <c r="M76" s="1768"/>
      <c r="CA76" s="210" t="str">
        <f>IF(CG76=1," * La suma de los Pacientes Intervenidos debe ser mayor o igual a la Suma de Pacientes Programados menos la Suma de Pacientes Suspendidos. ","")</f>
        <v/>
      </c>
      <c r="CG76" s="211">
        <f>IF(((F76+G76)-(H76+I76))&gt;(D76+E76),1,0)</f>
        <v>0</v>
      </c>
      <c r="CH76" s="6"/>
      <c r="CI76" s="6"/>
      <c r="CJ76" s="6"/>
      <c r="CK76" s="6"/>
      <c r="CL76" s="6"/>
      <c r="CM76" s="6"/>
      <c r="CN76" s="6"/>
    </row>
    <row r="77" spans="1:92" ht="15.75" customHeight="1" x14ac:dyDescent="0.2">
      <c r="A77" s="165" t="s">
        <v>115</v>
      </c>
      <c r="B77" s="166"/>
      <c r="C77" s="167"/>
      <c r="D77" s="166"/>
      <c r="E77" s="167"/>
      <c r="F77" s="168"/>
      <c r="G77" s="169"/>
      <c r="H77" s="168"/>
      <c r="I77" s="169"/>
      <c r="J77" s="72" t="str">
        <f t="shared" ref="J77:J87" si="7">CA77</f>
        <v/>
      </c>
      <c r="K77" s="1766"/>
      <c r="L77" s="1766"/>
      <c r="M77" s="1768"/>
      <c r="CA77" s="210" t="str">
        <f t="shared" ref="CA77:CA86" si="8">IF(CG77=1," * La suma de los Pacientes Intervenidos debe ser mayor o igual a la Suma de Pacientes Programados menos la Suma de Pacientes Suspendidos. ","")</f>
        <v/>
      </c>
      <c r="CG77" s="211">
        <f t="shared" ref="CG77:CG87" si="9">IF(((F77+G77)-(H77+I77))&gt;(D77+E77),1,0)</f>
        <v>0</v>
      </c>
      <c r="CH77" s="6"/>
      <c r="CI77" s="6"/>
      <c r="CJ77" s="6"/>
      <c r="CK77" s="6"/>
      <c r="CL77" s="6"/>
      <c r="CM77" s="6"/>
      <c r="CN77" s="6"/>
    </row>
    <row r="78" spans="1:92" ht="15.75" customHeight="1" x14ac:dyDescent="0.2">
      <c r="A78" s="165" t="s">
        <v>116</v>
      </c>
      <c r="B78" s="166"/>
      <c r="C78" s="167"/>
      <c r="D78" s="166">
        <v>1</v>
      </c>
      <c r="E78" s="167">
        <v>1</v>
      </c>
      <c r="F78" s="168">
        <v>1</v>
      </c>
      <c r="G78" s="169">
        <v>1</v>
      </c>
      <c r="H78" s="168"/>
      <c r="I78" s="169"/>
      <c r="J78" s="72" t="str">
        <f t="shared" si="7"/>
        <v/>
      </c>
      <c r="K78" s="1766"/>
      <c r="L78" s="1766"/>
      <c r="M78" s="1768"/>
      <c r="CA78" s="210" t="str">
        <f t="shared" si="8"/>
        <v/>
      </c>
      <c r="CG78" s="211">
        <f t="shared" si="9"/>
        <v>0</v>
      </c>
      <c r="CH78" s="6"/>
      <c r="CI78" s="6"/>
      <c r="CJ78" s="6"/>
      <c r="CK78" s="6"/>
      <c r="CL78" s="6"/>
      <c r="CM78" s="6"/>
      <c r="CN78" s="6"/>
    </row>
    <row r="79" spans="1:92" ht="15.75" customHeight="1" x14ac:dyDescent="0.2">
      <c r="A79" s="165" t="s">
        <v>117</v>
      </c>
      <c r="B79" s="166"/>
      <c r="C79" s="167">
        <v>1</v>
      </c>
      <c r="D79" s="166"/>
      <c r="E79" s="167">
        <v>7</v>
      </c>
      <c r="F79" s="168"/>
      <c r="G79" s="169">
        <v>7</v>
      </c>
      <c r="H79" s="168"/>
      <c r="I79" s="169"/>
      <c r="J79" s="72" t="str">
        <f t="shared" si="7"/>
        <v/>
      </c>
      <c r="K79" s="1766"/>
      <c r="L79" s="1766"/>
      <c r="M79" s="1768"/>
      <c r="CA79" s="210" t="str">
        <f t="shared" si="8"/>
        <v/>
      </c>
      <c r="CG79" s="211">
        <f t="shared" si="9"/>
        <v>0</v>
      </c>
      <c r="CH79" s="6"/>
      <c r="CI79" s="6"/>
      <c r="CJ79" s="6"/>
      <c r="CK79" s="6"/>
      <c r="CL79" s="6"/>
      <c r="CM79" s="6"/>
      <c r="CN79" s="6"/>
    </row>
    <row r="80" spans="1:92" ht="15.75" customHeight="1" x14ac:dyDescent="0.2">
      <c r="A80" s="165" t="s">
        <v>118</v>
      </c>
      <c r="B80" s="166">
        <v>3</v>
      </c>
      <c r="C80" s="167"/>
      <c r="D80" s="166">
        <v>4</v>
      </c>
      <c r="E80" s="167">
        <v>40</v>
      </c>
      <c r="F80" s="168">
        <v>5</v>
      </c>
      <c r="G80" s="169">
        <v>41</v>
      </c>
      <c r="H80" s="168">
        <v>1</v>
      </c>
      <c r="I80" s="169">
        <v>1</v>
      </c>
      <c r="J80" s="72" t="str">
        <f t="shared" si="7"/>
        <v/>
      </c>
      <c r="K80" s="1766"/>
      <c r="L80" s="1766"/>
      <c r="M80" s="1768"/>
      <c r="CA80" s="210" t="str">
        <f t="shared" si="8"/>
        <v/>
      </c>
      <c r="CG80" s="211">
        <f t="shared" si="9"/>
        <v>0</v>
      </c>
      <c r="CH80" s="6"/>
      <c r="CI80" s="6"/>
      <c r="CJ80" s="6"/>
      <c r="CK80" s="6"/>
      <c r="CL80" s="6"/>
      <c r="CM80" s="6"/>
      <c r="CN80" s="6"/>
    </row>
    <row r="81" spans="1:92" ht="15.75" customHeight="1" x14ac:dyDescent="0.2">
      <c r="A81" s="165" t="s">
        <v>119</v>
      </c>
      <c r="B81" s="166"/>
      <c r="C81" s="167"/>
      <c r="D81" s="166"/>
      <c r="E81" s="167"/>
      <c r="F81" s="168"/>
      <c r="G81" s="169"/>
      <c r="H81" s="168"/>
      <c r="I81" s="169"/>
      <c r="J81" s="72" t="str">
        <f t="shared" si="7"/>
        <v/>
      </c>
      <c r="K81" s="1766"/>
      <c r="L81" s="1766"/>
      <c r="M81" s="1768"/>
      <c r="CA81" s="210" t="str">
        <f t="shared" si="8"/>
        <v/>
      </c>
      <c r="CG81" s="211">
        <f t="shared" si="9"/>
        <v>0</v>
      </c>
      <c r="CH81" s="6"/>
      <c r="CI81" s="6"/>
      <c r="CJ81" s="6"/>
      <c r="CK81" s="6"/>
      <c r="CL81" s="6"/>
      <c r="CM81" s="6"/>
      <c r="CN81" s="6"/>
    </row>
    <row r="82" spans="1:92" ht="15.75" customHeight="1" x14ac:dyDescent="0.2">
      <c r="A82" s="165" t="s">
        <v>120</v>
      </c>
      <c r="B82" s="166"/>
      <c r="C82" s="167">
        <v>3</v>
      </c>
      <c r="D82" s="166">
        <v>12</v>
      </c>
      <c r="E82" s="167">
        <v>15</v>
      </c>
      <c r="F82" s="168">
        <v>12</v>
      </c>
      <c r="G82" s="169">
        <v>17</v>
      </c>
      <c r="H82" s="168"/>
      <c r="I82" s="169">
        <v>2</v>
      </c>
      <c r="J82" s="72" t="str">
        <f t="shared" si="7"/>
        <v/>
      </c>
      <c r="K82" s="1766"/>
      <c r="L82" s="1766"/>
      <c r="M82" s="1768"/>
      <c r="CA82" s="210" t="str">
        <f t="shared" si="8"/>
        <v/>
      </c>
      <c r="CG82" s="211">
        <f t="shared" si="9"/>
        <v>0</v>
      </c>
      <c r="CH82" s="6"/>
      <c r="CI82" s="6"/>
      <c r="CJ82" s="6"/>
      <c r="CK82" s="6"/>
      <c r="CL82" s="6"/>
      <c r="CM82" s="6"/>
      <c r="CN82" s="6"/>
    </row>
    <row r="83" spans="1:92" ht="15.75" customHeight="1" x14ac:dyDescent="0.2">
      <c r="A83" s="165" t="s">
        <v>121</v>
      </c>
      <c r="B83" s="166"/>
      <c r="C83" s="167"/>
      <c r="D83" s="166"/>
      <c r="E83" s="167">
        <v>32</v>
      </c>
      <c r="F83" s="168"/>
      <c r="G83" s="169">
        <v>36</v>
      </c>
      <c r="H83" s="168"/>
      <c r="I83" s="169">
        <v>4</v>
      </c>
      <c r="J83" s="72" t="str">
        <f t="shared" si="7"/>
        <v/>
      </c>
      <c r="K83" s="1766"/>
      <c r="L83" s="1766"/>
      <c r="M83" s="1768"/>
      <c r="CA83" s="210" t="str">
        <f t="shared" si="8"/>
        <v/>
      </c>
      <c r="CG83" s="211">
        <f t="shared" si="9"/>
        <v>0</v>
      </c>
      <c r="CH83" s="6"/>
      <c r="CI83" s="6"/>
      <c r="CJ83" s="6"/>
      <c r="CK83" s="6"/>
      <c r="CL83" s="6"/>
      <c r="CM83" s="6"/>
      <c r="CN83" s="6"/>
    </row>
    <row r="84" spans="1:92" ht="15.75" customHeight="1" x14ac:dyDescent="0.2">
      <c r="A84" s="165" t="s">
        <v>122</v>
      </c>
      <c r="B84" s="166"/>
      <c r="C84" s="167">
        <v>7</v>
      </c>
      <c r="D84" s="166"/>
      <c r="E84" s="167">
        <v>56</v>
      </c>
      <c r="F84" s="168"/>
      <c r="G84" s="169">
        <v>56</v>
      </c>
      <c r="H84" s="168"/>
      <c r="I84" s="169"/>
      <c r="J84" s="72" t="str">
        <f t="shared" si="7"/>
        <v/>
      </c>
      <c r="K84" s="1766"/>
      <c r="L84" s="1766"/>
      <c r="M84" s="1768"/>
      <c r="CA84" s="210" t="str">
        <f t="shared" si="8"/>
        <v/>
      </c>
      <c r="CG84" s="211">
        <f t="shared" si="9"/>
        <v>0</v>
      </c>
      <c r="CH84" s="6"/>
      <c r="CI84" s="6"/>
      <c r="CJ84" s="6"/>
      <c r="CK84" s="6"/>
      <c r="CL84" s="6"/>
      <c r="CM84" s="6"/>
      <c r="CN84" s="6"/>
    </row>
    <row r="85" spans="1:92" ht="15.75" customHeight="1" x14ac:dyDescent="0.2">
      <c r="A85" s="165" t="s">
        <v>123</v>
      </c>
      <c r="B85" s="166"/>
      <c r="C85" s="167">
        <v>7</v>
      </c>
      <c r="D85" s="166"/>
      <c r="E85" s="167">
        <v>25</v>
      </c>
      <c r="F85" s="168"/>
      <c r="G85" s="169">
        <v>25</v>
      </c>
      <c r="H85" s="168"/>
      <c r="I85" s="169"/>
      <c r="J85" s="72" t="str">
        <f t="shared" si="7"/>
        <v/>
      </c>
      <c r="K85" s="1766"/>
      <c r="L85" s="1766"/>
      <c r="M85" s="1768"/>
      <c r="CA85" s="210" t="str">
        <f t="shared" si="8"/>
        <v/>
      </c>
      <c r="CG85" s="211">
        <f t="shared" si="9"/>
        <v>0</v>
      </c>
      <c r="CH85" s="6"/>
      <c r="CI85" s="6"/>
      <c r="CJ85" s="6"/>
      <c r="CK85" s="6"/>
      <c r="CL85" s="6"/>
      <c r="CM85" s="6"/>
      <c r="CN85" s="6"/>
    </row>
    <row r="86" spans="1:92" ht="15.75" customHeight="1" x14ac:dyDescent="0.2">
      <c r="A86" s="165" t="s">
        <v>124</v>
      </c>
      <c r="B86" s="166"/>
      <c r="C86" s="167">
        <v>17</v>
      </c>
      <c r="D86" s="166"/>
      <c r="E86" s="167">
        <v>54</v>
      </c>
      <c r="F86" s="168"/>
      <c r="G86" s="169">
        <v>58</v>
      </c>
      <c r="H86" s="168"/>
      <c r="I86" s="169">
        <v>4</v>
      </c>
      <c r="J86" s="72" t="str">
        <f t="shared" si="7"/>
        <v/>
      </c>
      <c r="K86" s="1766"/>
      <c r="L86" s="1766"/>
      <c r="M86" s="1771"/>
      <c r="N86" s="1766"/>
      <c r="O86" s="1766"/>
      <c r="P86" s="1768"/>
      <c r="BX86" s="2"/>
      <c r="BY86" s="2"/>
      <c r="BZ86" s="2"/>
      <c r="CA86" s="210" t="str">
        <f t="shared" si="8"/>
        <v/>
      </c>
      <c r="CG86" s="211">
        <f t="shared" si="9"/>
        <v>0</v>
      </c>
      <c r="CH86" s="6"/>
      <c r="CI86" s="6"/>
      <c r="CJ86" s="6"/>
      <c r="CK86" s="6"/>
      <c r="CL86" s="6"/>
      <c r="CM86" s="6"/>
      <c r="CN86" s="6"/>
    </row>
    <row r="87" spans="1:92" ht="15.75" customHeight="1" x14ac:dyDescent="0.2">
      <c r="A87" s="165" t="s">
        <v>125</v>
      </c>
      <c r="B87" s="166"/>
      <c r="C87" s="167"/>
      <c r="D87" s="166"/>
      <c r="E87" s="167"/>
      <c r="F87" s="168"/>
      <c r="G87" s="169"/>
      <c r="H87" s="1775"/>
      <c r="I87" s="170"/>
      <c r="J87" s="72" t="str">
        <f t="shared" si="7"/>
        <v/>
      </c>
      <c r="K87" s="1766"/>
      <c r="L87" s="1766"/>
      <c r="M87" s="1771"/>
      <c r="N87" s="1766"/>
      <c r="O87" s="1766"/>
      <c r="P87" s="1768"/>
      <c r="BX87" s="2"/>
      <c r="BY87" s="2"/>
      <c r="BZ87" s="2"/>
      <c r="CA87" s="210" t="str">
        <f>IF(CG87=1," * La suma de los Pacientes Intervenidos debe ser mayor o igual a la Suma de Pacientes Programados menos la Suma de Pacientes Suspendidos. ","")</f>
        <v/>
      </c>
      <c r="CG87" s="211">
        <f t="shared" si="9"/>
        <v>0</v>
      </c>
      <c r="CH87" s="6"/>
      <c r="CI87" s="6"/>
      <c r="CJ87" s="6"/>
      <c r="CK87" s="6"/>
      <c r="CL87" s="6"/>
      <c r="CM87" s="6"/>
      <c r="CN87" s="6"/>
    </row>
    <row r="88" spans="1:92" ht="15.75" customHeight="1" x14ac:dyDescent="0.2">
      <c r="A88" s="1776" t="s">
        <v>29</v>
      </c>
      <c r="B88" s="1777">
        <f t="shared" ref="B88:I88" si="10">SUM(B76:B87)</f>
        <v>3</v>
      </c>
      <c r="C88" s="1778">
        <f t="shared" si="10"/>
        <v>49</v>
      </c>
      <c r="D88" s="1777">
        <f t="shared" si="10"/>
        <v>55</v>
      </c>
      <c r="E88" s="1778">
        <f t="shared" si="10"/>
        <v>335</v>
      </c>
      <c r="F88" s="1779">
        <f t="shared" si="10"/>
        <v>60</v>
      </c>
      <c r="G88" s="1780">
        <f t="shared" si="10"/>
        <v>351</v>
      </c>
      <c r="H88" s="1779">
        <f t="shared" si="10"/>
        <v>5</v>
      </c>
      <c r="I88" s="1780">
        <f t="shared" si="10"/>
        <v>16</v>
      </c>
      <c r="J88" s="1766"/>
      <c r="K88" s="1766"/>
      <c r="L88" s="1766"/>
      <c r="M88" s="1768"/>
      <c r="CG88" s="6"/>
      <c r="CH88" s="6"/>
      <c r="CI88" s="6"/>
      <c r="CJ88" s="6"/>
      <c r="CK88" s="6"/>
      <c r="CL88" s="6"/>
      <c r="CM88" s="6"/>
      <c r="CN88" s="6"/>
    </row>
    <row r="89" spans="1:92" ht="32.1" customHeight="1" x14ac:dyDescent="0.2">
      <c r="A89" s="1491" t="s">
        <v>126</v>
      </c>
      <c r="B89" s="1491"/>
      <c r="C89" s="1491"/>
      <c r="D89" s="1491"/>
      <c r="E89" s="1491"/>
      <c r="F89" s="1491"/>
      <c r="G89" s="1491"/>
      <c r="H89" s="1781"/>
      <c r="I89" s="1781"/>
      <c r="J89" s="1771"/>
      <c r="K89" s="1766"/>
      <c r="L89" s="1766"/>
      <c r="M89" s="1768"/>
      <c r="CG89" s="6"/>
      <c r="CH89" s="6"/>
      <c r="CI89" s="6"/>
      <c r="CJ89" s="6"/>
      <c r="CK89" s="6"/>
      <c r="CL89" s="6"/>
      <c r="CM89" s="6"/>
      <c r="CN89" s="6"/>
    </row>
    <row r="90" spans="1:92" ht="24" customHeight="1" x14ac:dyDescent="0.2">
      <c r="A90" s="1536" t="s">
        <v>127</v>
      </c>
      <c r="B90" s="1769" t="s">
        <v>128</v>
      </c>
      <c r="C90" s="1534"/>
      <c r="D90" s="1534"/>
      <c r="E90" s="1534"/>
      <c r="F90" s="1534"/>
      <c r="G90" s="1770"/>
      <c r="H90" s="1763"/>
      <c r="I90" s="1771"/>
      <c r="J90" s="1766"/>
      <c r="K90" s="1766"/>
      <c r="L90" s="1768"/>
      <c r="CG90" s="6"/>
      <c r="CH90" s="6"/>
      <c r="CI90" s="6"/>
      <c r="CJ90" s="6"/>
      <c r="CK90" s="6"/>
      <c r="CL90" s="6"/>
      <c r="CM90" s="6"/>
      <c r="CN90" s="6"/>
    </row>
    <row r="91" spans="1:92" ht="31.5" customHeight="1" x14ac:dyDescent="0.2">
      <c r="A91" s="1635"/>
      <c r="B91" s="1782" t="s">
        <v>129</v>
      </c>
      <c r="C91" s="1773" t="s">
        <v>44</v>
      </c>
      <c r="D91" s="1709" t="s">
        <v>45</v>
      </c>
      <c r="E91" s="1783" t="s">
        <v>15</v>
      </c>
      <c r="F91" s="1784" t="s">
        <v>16</v>
      </c>
      <c r="G91" s="1784" t="s">
        <v>17</v>
      </c>
      <c r="H91" s="1763"/>
      <c r="I91" s="1763"/>
      <c r="J91" s="1771"/>
      <c r="K91" s="1766"/>
      <c r="L91" s="1766"/>
      <c r="M91" s="1768"/>
      <c r="CG91" s="6"/>
      <c r="CH91" s="6"/>
      <c r="CI91" s="6"/>
      <c r="CJ91" s="6"/>
      <c r="CK91" s="6"/>
      <c r="CL91" s="6"/>
      <c r="CM91" s="6"/>
      <c r="CN91" s="6"/>
    </row>
    <row r="92" spans="1:92" ht="16.5" customHeight="1" x14ac:dyDescent="0.2">
      <c r="A92" s="1774" t="s">
        <v>130</v>
      </c>
      <c r="B92" s="1785">
        <f t="shared" ref="B92:B98" si="11">SUM(C92+D92)</f>
        <v>15</v>
      </c>
      <c r="C92" s="164">
        <v>5</v>
      </c>
      <c r="D92" s="1786">
        <v>10</v>
      </c>
      <c r="E92" s="1787">
        <v>12</v>
      </c>
      <c r="F92" s="1788">
        <v>3</v>
      </c>
      <c r="G92" s="1788"/>
      <c r="H92" s="72" t="str">
        <f>CA92</f>
        <v/>
      </c>
      <c r="I92" s="1763"/>
      <c r="J92" s="1771"/>
      <c r="K92" s="1766"/>
      <c r="L92" s="1766"/>
      <c r="M92" s="1768"/>
      <c r="CA92" s="210" t="str">
        <f>IF(CH92=1," * La suma de los Beneficiarios MAI, MLE y Otros debe seri igual al Total. ","")</f>
        <v/>
      </c>
      <c r="CB92" s="210"/>
      <c r="CG92" s="211"/>
      <c r="CH92" s="211">
        <f t="shared" ref="CH92:CH98" si="12">IF(B92&lt;&gt;(E92+F92+G92),1,0)</f>
        <v>0</v>
      </c>
      <c r="CI92" s="6"/>
      <c r="CJ92" s="6"/>
      <c r="CK92" s="6"/>
      <c r="CL92" s="6"/>
      <c r="CM92" s="6"/>
      <c r="CN92" s="6"/>
    </row>
    <row r="93" spans="1:92" ht="16.5" customHeight="1" x14ac:dyDescent="0.2">
      <c r="A93" s="1789" t="s">
        <v>131</v>
      </c>
      <c r="B93" s="1790">
        <f t="shared" si="11"/>
        <v>0</v>
      </c>
      <c r="C93" s="168"/>
      <c r="D93" s="1791"/>
      <c r="E93" s="1792"/>
      <c r="F93" s="1793"/>
      <c r="G93" s="1793"/>
      <c r="H93" s="72" t="str">
        <f t="shared" ref="H93:H99" si="13">CA93</f>
        <v/>
      </c>
      <c r="I93" s="1763"/>
      <c r="J93" s="1771"/>
      <c r="K93" s="1766"/>
      <c r="L93" s="1766"/>
      <c r="M93" s="1768"/>
      <c r="CA93" s="210" t="str">
        <f t="shared" ref="CA93:CA98" si="14">IF(CH93=1," * La suma de los Beneficiarios MAI, MLE y Otros debe seri igual al Total. ","")</f>
        <v/>
      </c>
      <c r="CB93" s="210"/>
      <c r="CG93" s="6"/>
      <c r="CH93" s="211">
        <f t="shared" si="12"/>
        <v>0</v>
      </c>
      <c r="CI93" s="6"/>
      <c r="CJ93" s="6"/>
      <c r="CK93" s="6"/>
      <c r="CL93" s="6"/>
      <c r="CM93" s="6"/>
      <c r="CN93" s="6"/>
    </row>
    <row r="94" spans="1:92" ht="16.5" customHeight="1" x14ac:dyDescent="0.2">
      <c r="A94" s="165" t="s">
        <v>132</v>
      </c>
      <c r="B94" s="1790">
        <f t="shared" si="11"/>
        <v>3</v>
      </c>
      <c r="C94" s="168"/>
      <c r="D94" s="1791">
        <v>3</v>
      </c>
      <c r="E94" s="1792">
        <v>3</v>
      </c>
      <c r="F94" s="1793"/>
      <c r="G94" s="1793"/>
      <c r="H94" s="72" t="str">
        <f t="shared" si="13"/>
        <v/>
      </c>
      <c r="I94" s="1763"/>
      <c r="J94" s="1771"/>
      <c r="K94" s="1766"/>
      <c r="L94" s="1766"/>
      <c r="M94" s="1768"/>
      <c r="CA94" s="210" t="str">
        <f t="shared" si="14"/>
        <v/>
      </c>
      <c r="CB94" s="210"/>
      <c r="CG94" s="6"/>
      <c r="CH94" s="211">
        <f t="shared" si="12"/>
        <v>0</v>
      </c>
      <c r="CI94" s="6"/>
      <c r="CJ94" s="6"/>
      <c r="CK94" s="6"/>
      <c r="CL94" s="6"/>
      <c r="CM94" s="6"/>
      <c r="CN94" s="6"/>
    </row>
    <row r="95" spans="1:92" ht="16.5" customHeight="1" x14ac:dyDescent="0.2">
      <c r="A95" s="165" t="s">
        <v>133</v>
      </c>
      <c r="B95" s="1790">
        <f t="shared" si="11"/>
        <v>3</v>
      </c>
      <c r="C95" s="168"/>
      <c r="D95" s="1791">
        <v>3</v>
      </c>
      <c r="E95" s="1792">
        <v>3</v>
      </c>
      <c r="F95" s="1793"/>
      <c r="G95" s="1793"/>
      <c r="H95" s="72" t="str">
        <f t="shared" si="13"/>
        <v/>
      </c>
      <c r="I95" s="1763"/>
      <c r="J95" s="1771"/>
      <c r="K95" s="1766"/>
      <c r="L95" s="1766"/>
      <c r="M95" s="1768"/>
      <c r="CA95" s="210" t="str">
        <f t="shared" si="14"/>
        <v/>
      </c>
      <c r="CB95" s="210"/>
      <c r="CG95" s="6"/>
      <c r="CH95" s="211">
        <f t="shared" si="12"/>
        <v>0</v>
      </c>
      <c r="CI95" s="6"/>
      <c r="CJ95" s="6"/>
      <c r="CK95" s="6"/>
      <c r="CL95" s="6"/>
      <c r="CM95" s="6"/>
      <c r="CN95" s="6"/>
    </row>
    <row r="96" spans="1:92" ht="16.5" customHeight="1" x14ac:dyDescent="0.2">
      <c r="A96" s="165" t="s">
        <v>134</v>
      </c>
      <c r="B96" s="1790">
        <f t="shared" si="11"/>
        <v>0</v>
      </c>
      <c r="C96" s="168"/>
      <c r="D96" s="1791"/>
      <c r="E96" s="1792"/>
      <c r="F96" s="1793"/>
      <c r="G96" s="1793"/>
      <c r="H96" s="72" t="str">
        <f t="shared" si="13"/>
        <v/>
      </c>
      <c r="I96" s="1794"/>
      <c r="J96" s="1795"/>
      <c r="K96" s="1796"/>
      <c r="L96" s="1796"/>
      <c r="M96" s="1797"/>
      <c r="N96" s="11"/>
      <c r="O96" s="11"/>
      <c r="P96" s="11"/>
      <c r="Q96" s="11"/>
      <c r="R96" s="11"/>
      <c r="S96" s="11"/>
      <c r="CA96" s="210" t="str">
        <f t="shared" si="14"/>
        <v/>
      </c>
      <c r="CB96" s="210"/>
      <c r="CG96" s="6"/>
      <c r="CH96" s="211">
        <f t="shared" si="12"/>
        <v>0</v>
      </c>
      <c r="CI96" s="6"/>
      <c r="CJ96" s="6"/>
      <c r="CK96" s="6"/>
      <c r="CL96" s="6"/>
      <c r="CM96" s="6"/>
      <c r="CN96" s="6"/>
    </row>
    <row r="97" spans="1:92" ht="16.5" customHeight="1" x14ac:dyDescent="0.2">
      <c r="A97" s="1789" t="s">
        <v>135</v>
      </c>
      <c r="B97" s="1790">
        <f t="shared" si="11"/>
        <v>0</v>
      </c>
      <c r="C97" s="168"/>
      <c r="D97" s="1791"/>
      <c r="E97" s="1792"/>
      <c r="F97" s="1793"/>
      <c r="G97" s="1793"/>
      <c r="H97" s="72" t="str">
        <f t="shared" si="13"/>
        <v/>
      </c>
      <c r="I97" s="1794"/>
      <c r="J97" s="1795"/>
      <c r="K97" s="1796"/>
      <c r="L97" s="1796"/>
      <c r="M97" s="1797"/>
      <c r="N97" s="11"/>
      <c r="O97" s="11"/>
      <c r="P97" s="11"/>
      <c r="Q97" s="11"/>
      <c r="R97" s="11"/>
      <c r="S97" s="11"/>
      <c r="CA97" s="210" t="str">
        <f t="shared" si="14"/>
        <v/>
      </c>
      <c r="CB97" s="210"/>
      <c r="CG97" s="6"/>
      <c r="CH97" s="211">
        <f t="shared" si="12"/>
        <v>0</v>
      </c>
      <c r="CI97" s="6"/>
      <c r="CJ97" s="6"/>
      <c r="CK97" s="6"/>
      <c r="CL97" s="6"/>
      <c r="CM97" s="6"/>
      <c r="CN97" s="6"/>
    </row>
    <row r="98" spans="1:92" ht="16.5" customHeight="1" x14ac:dyDescent="0.2">
      <c r="A98" s="243" t="s">
        <v>136</v>
      </c>
      <c r="B98" s="244">
        <f t="shared" si="11"/>
        <v>0</v>
      </c>
      <c r="C98" s="168"/>
      <c r="D98" s="1791"/>
      <c r="E98" s="1792"/>
      <c r="F98" s="185"/>
      <c r="G98" s="185"/>
      <c r="H98" s="72" t="str">
        <f t="shared" si="13"/>
        <v/>
      </c>
      <c r="I98" s="1794"/>
      <c r="J98" s="1795"/>
      <c r="K98" s="1796"/>
      <c r="L98" s="1796"/>
      <c r="M98" s="1797"/>
      <c r="N98" s="11"/>
      <c r="O98" s="11"/>
      <c r="P98" s="11"/>
      <c r="Q98" s="11"/>
      <c r="R98" s="11"/>
      <c r="S98" s="11"/>
      <c r="CA98" s="210" t="str">
        <f t="shared" si="14"/>
        <v/>
      </c>
      <c r="CB98" s="210"/>
      <c r="CG98" s="6"/>
      <c r="CH98" s="211">
        <f t="shared" si="12"/>
        <v>0</v>
      </c>
      <c r="CI98" s="6"/>
      <c r="CJ98" s="6"/>
      <c r="CK98" s="6"/>
      <c r="CL98" s="6"/>
      <c r="CM98" s="6"/>
      <c r="CN98" s="6"/>
    </row>
    <row r="99" spans="1:92" ht="16.5" customHeight="1" x14ac:dyDescent="0.2">
      <c r="A99" s="186" t="s">
        <v>29</v>
      </c>
      <c r="B99" s="1798">
        <f t="shared" ref="B99:G99" si="15">SUM(B92:B98)</f>
        <v>21</v>
      </c>
      <c r="C99" s="1779">
        <f t="shared" si="15"/>
        <v>5</v>
      </c>
      <c r="D99" s="1799">
        <f t="shared" si="15"/>
        <v>16</v>
      </c>
      <c r="E99" s="1800">
        <f t="shared" si="15"/>
        <v>18</v>
      </c>
      <c r="F99" s="1801">
        <f t="shared" si="15"/>
        <v>3</v>
      </c>
      <c r="G99" s="1801">
        <f t="shared" si="15"/>
        <v>0</v>
      </c>
      <c r="H99" s="72" t="str">
        <f t="shared" si="13"/>
        <v/>
      </c>
      <c r="I99" s="143"/>
      <c r="J99" s="143"/>
      <c r="K99" s="143"/>
      <c r="L99" s="143"/>
      <c r="M99" s="143"/>
      <c r="N99" s="143"/>
      <c r="O99" s="143"/>
      <c r="P99" s="143"/>
      <c r="Q99" s="143"/>
      <c r="R99" s="143"/>
      <c r="S99" s="143"/>
      <c r="CA99" s="210" t="str">
        <f>IF(CG99=1," * El total de causas de suspensión debe coincidir con la suma de Suspendidos sección F. ","")</f>
        <v/>
      </c>
      <c r="CG99" s="211">
        <f>IF(B99&lt;&gt;(H88+I88),1,0)</f>
        <v>0</v>
      </c>
      <c r="CH99" s="211"/>
      <c r="CI99" s="6"/>
      <c r="CJ99" s="6"/>
      <c r="CK99" s="6"/>
      <c r="CL99" s="6"/>
      <c r="CM99" s="6"/>
      <c r="CN99" s="6"/>
    </row>
    <row r="100" spans="1:92" x14ac:dyDescent="0.2">
      <c r="D100" s="1768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CA100" s="210"/>
      <c r="CG100" s="6"/>
      <c r="CH100" s="6"/>
      <c r="CI100" s="6"/>
      <c r="CJ100" s="6"/>
      <c r="CK100" s="6"/>
      <c r="CL100" s="6"/>
      <c r="CM100" s="6"/>
      <c r="CN100" s="6"/>
    </row>
    <row r="101" spans="1:92" x14ac:dyDescent="0.2"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CG101" s="6"/>
      <c r="CH101" s="6"/>
      <c r="CI101" s="6"/>
      <c r="CJ101" s="6"/>
      <c r="CK101" s="6"/>
      <c r="CL101" s="6"/>
      <c r="CM101" s="6"/>
      <c r="CN101" s="6"/>
    </row>
    <row r="102" spans="1:92" x14ac:dyDescent="0.2">
      <c r="CG102" s="6"/>
      <c r="CH102" s="6"/>
      <c r="CI102" s="6"/>
      <c r="CJ102" s="6"/>
      <c r="CK102" s="6"/>
      <c r="CL102" s="6"/>
      <c r="CM102" s="6"/>
      <c r="CN102" s="6"/>
    </row>
    <row r="103" spans="1:92" x14ac:dyDescent="0.2">
      <c r="CG103" s="6"/>
      <c r="CH103" s="6"/>
      <c r="CI103" s="6"/>
      <c r="CJ103" s="6"/>
      <c r="CK103" s="6"/>
      <c r="CL103" s="6"/>
      <c r="CM103" s="6"/>
      <c r="CN103" s="6"/>
    </row>
    <row r="104" spans="1:92" x14ac:dyDescent="0.2">
      <c r="CG104" s="6"/>
      <c r="CH104" s="6"/>
      <c r="CI104" s="6"/>
      <c r="CJ104" s="6"/>
      <c r="CK104" s="6"/>
      <c r="CL104" s="6"/>
      <c r="CM104" s="6"/>
      <c r="CN104" s="6"/>
    </row>
    <row r="105" spans="1:92" x14ac:dyDescent="0.2">
      <c r="CG105" s="6"/>
      <c r="CH105" s="6"/>
      <c r="CI105" s="6"/>
      <c r="CJ105" s="6"/>
      <c r="CK105" s="6"/>
      <c r="CL105" s="6"/>
      <c r="CM105" s="6"/>
      <c r="CN105" s="6"/>
    </row>
    <row r="106" spans="1:92" x14ac:dyDescent="0.2">
      <c r="CG106" s="6"/>
      <c r="CH106" s="6"/>
      <c r="CI106" s="6"/>
      <c r="CJ106" s="6"/>
      <c r="CK106" s="6"/>
      <c r="CL106" s="6"/>
      <c r="CM106" s="6"/>
      <c r="CN106" s="6"/>
    </row>
    <row r="107" spans="1:92" x14ac:dyDescent="0.2">
      <c r="CG107" s="6"/>
      <c r="CH107" s="6"/>
      <c r="CI107" s="6"/>
      <c r="CJ107" s="6"/>
      <c r="CK107" s="6"/>
      <c r="CL107" s="6"/>
      <c r="CM107" s="6"/>
      <c r="CN107" s="6"/>
    </row>
    <row r="108" spans="1:92" x14ac:dyDescent="0.2">
      <c r="CG108" s="6"/>
      <c r="CH108" s="6"/>
      <c r="CI108" s="6"/>
      <c r="CJ108" s="6"/>
      <c r="CK108" s="6"/>
      <c r="CL108" s="6"/>
      <c r="CM108" s="6"/>
      <c r="CN108" s="6"/>
    </row>
    <row r="109" spans="1:92" x14ac:dyDescent="0.2">
      <c r="CG109" s="6"/>
      <c r="CH109" s="6"/>
      <c r="CI109" s="6"/>
      <c r="CJ109" s="6"/>
      <c r="CK109" s="6"/>
      <c r="CL109" s="6"/>
      <c r="CM109" s="6"/>
      <c r="CN109" s="6"/>
    </row>
    <row r="110" spans="1:92" x14ac:dyDescent="0.2">
      <c r="CG110" s="6"/>
      <c r="CH110" s="6"/>
      <c r="CI110" s="6"/>
      <c r="CJ110" s="6"/>
      <c r="CK110" s="6"/>
      <c r="CL110" s="6"/>
      <c r="CM110" s="6"/>
      <c r="CN110" s="6"/>
    </row>
    <row r="111" spans="1:92" x14ac:dyDescent="0.2">
      <c r="CG111" s="6"/>
      <c r="CH111" s="6"/>
      <c r="CI111" s="6"/>
      <c r="CJ111" s="6"/>
      <c r="CK111" s="6"/>
      <c r="CL111" s="6"/>
      <c r="CM111" s="6"/>
      <c r="CN111" s="6"/>
    </row>
    <row r="112" spans="1:92" x14ac:dyDescent="0.2">
      <c r="CG112" s="6"/>
      <c r="CH112" s="6"/>
      <c r="CI112" s="6"/>
      <c r="CJ112" s="6"/>
      <c r="CK112" s="6"/>
      <c r="CL112" s="6"/>
      <c r="CM112" s="6"/>
      <c r="CN112" s="6"/>
    </row>
    <row r="113" spans="85:92" x14ac:dyDescent="0.2">
      <c r="CG113" s="6"/>
      <c r="CH113" s="6"/>
      <c r="CI113" s="6"/>
      <c r="CJ113" s="6"/>
      <c r="CK113" s="6"/>
      <c r="CL113" s="6"/>
      <c r="CM113" s="6"/>
      <c r="CN113" s="6"/>
    </row>
    <row r="114" spans="85:92" x14ac:dyDescent="0.2">
      <c r="CG114" s="6"/>
      <c r="CH114" s="6"/>
      <c r="CI114" s="6"/>
      <c r="CJ114" s="6"/>
      <c r="CK114" s="6"/>
      <c r="CL114" s="6"/>
      <c r="CM114" s="6"/>
      <c r="CN114" s="6"/>
    </row>
    <row r="115" spans="85:92" x14ac:dyDescent="0.2">
      <c r="CG115" s="6"/>
      <c r="CH115" s="6"/>
      <c r="CI115" s="6"/>
      <c r="CJ115" s="6"/>
      <c r="CK115" s="6"/>
      <c r="CL115" s="6"/>
      <c r="CM115" s="6"/>
      <c r="CN115" s="6"/>
    </row>
    <row r="211" spans="1:104" s="191" customFormat="1" ht="18.600000000000001" hidden="1" customHeight="1" x14ac:dyDescent="0.2">
      <c r="A211" s="191">
        <f>SUM(B12:O12,B19:B23,B37:B45,C67,B88:I88,B99:G99,C68:C71,B48:B50,C28:C34)</f>
        <v>12240.44</v>
      </c>
      <c r="B211" s="191">
        <f>SUM(CG3:CN115)</f>
        <v>0</v>
      </c>
      <c r="BX211" s="192"/>
      <c r="BY211" s="192"/>
      <c r="BZ211" s="192"/>
      <c r="CA211" s="192"/>
      <c r="CB211" s="192"/>
      <c r="CC211" s="192"/>
      <c r="CD211" s="192"/>
      <c r="CE211" s="192"/>
      <c r="CF211" s="192"/>
      <c r="CG211" s="192"/>
      <c r="CH211" s="192"/>
      <c r="CI211" s="192"/>
      <c r="CJ211" s="192"/>
      <c r="CK211" s="192"/>
      <c r="CL211" s="192"/>
      <c r="CM211" s="192"/>
      <c r="CN211" s="192"/>
      <c r="CO211" s="192"/>
      <c r="CP211" s="192"/>
      <c r="CQ211" s="192"/>
      <c r="CR211" s="192"/>
      <c r="CS211" s="192"/>
      <c r="CT211" s="192"/>
      <c r="CU211" s="192"/>
      <c r="CV211" s="192"/>
      <c r="CW211" s="192"/>
      <c r="CX211" s="192"/>
      <c r="CY211" s="192"/>
      <c r="CZ211" s="192"/>
    </row>
    <row r="212" spans="1:104" hidden="1" x14ac:dyDescent="0.2"/>
    <row r="213" spans="1:104" hidden="1" x14ac:dyDescent="0.2"/>
    <row r="214" spans="1:104" hidden="1" x14ac:dyDescent="0.2"/>
    <row r="215" spans="1:104" hidden="1" x14ac:dyDescent="0.2"/>
    <row r="216" spans="1:104" hidden="1" x14ac:dyDescent="0.2"/>
    <row r="217" spans="1:104" hidden="1" x14ac:dyDescent="0.2"/>
    <row r="218" spans="1:104" hidden="1" x14ac:dyDescent="0.2"/>
    <row r="219" spans="1:104" hidden="1" x14ac:dyDescent="0.2"/>
    <row r="220" spans="1:104" hidden="1" x14ac:dyDescent="0.2"/>
  </sheetData>
  <mergeCells count="34">
    <mergeCell ref="Z9:AB10"/>
    <mergeCell ref="A26:B27"/>
    <mergeCell ref="C26:C27"/>
    <mergeCell ref="D26:E26"/>
    <mergeCell ref="F26:K26"/>
    <mergeCell ref="A9:A11"/>
    <mergeCell ref="B9:B11"/>
    <mergeCell ref="C9:C11"/>
    <mergeCell ref="D9:D11"/>
    <mergeCell ref="E9:E11"/>
    <mergeCell ref="F9:F11"/>
    <mergeCell ref="A34:B34"/>
    <mergeCell ref="G9:J10"/>
    <mergeCell ref="K9:O10"/>
    <mergeCell ref="P9:T10"/>
    <mergeCell ref="U9:Y10"/>
    <mergeCell ref="A28:B28"/>
    <mergeCell ref="A29:B29"/>
    <mergeCell ref="A30:B30"/>
    <mergeCell ref="A31:B31"/>
    <mergeCell ref="A32:A33"/>
    <mergeCell ref="A65:E65"/>
    <mergeCell ref="A67:B67"/>
    <mergeCell ref="A68:A69"/>
    <mergeCell ref="A70:A71"/>
    <mergeCell ref="A73:A75"/>
    <mergeCell ref="B73:C74"/>
    <mergeCell ref="D73:E74"/>
    <mergeCell ref="F73:I73"/>
    <mergeCell ref="F74:G74"/>
    <mergeCell ref="H74:I74"/>
    <mergeCell ref="A89:G89"/>
    <mergeCell ref="A90:A91"/>
    <mergeCell ref="B90:G90"/>
  </mergeCells>
  <dataValidations count="1">
    <dataValidation type="whole" allowBlank="1" showInputMessage="1" showErrorMessage="1" sqref="A64 B58:E64 B52:D52 C53:D55" xr:uid="{D886C13E-733A-4AEE-BDCD-3F9F042B28E2}">
      <formula1>0</formula1>
      <formula2>1E+27</formula2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Z220"/>
  <sheetViews>
    <sheetView workbookViewId="0">
      <selection sqref="A1:XFD1048576"/>
    </sheetView>
  </sheetViews>
  <sheetFormatPr baseColWidth="10" defaultColWidth="11.42578125" defaultRowHeight="14.25" x14ac:dyDescent="0.2"/>
  <cols>
    <col min="1" max="1" width="75.42578125" style="2" customWidth="1"/>
    <col min="2" max="2" width="16.5703125" style="2" customWidth="1"/>
    <col min="3" max="4" width="16.7109375" style="2" customWidth="1"/>
    <col min="5" max="5" width="16.5703125" style="2" customWidth="1"/>
    <col min="6" max="6" width="15.140625" style="2" customWidth="1"/>
    <col min="7" max="7" width="15.85546875" style="2" customWidth="1"/>
    <col min="8" max="8" width="18.42578125" style="2" customWidth="1"/>
    <col min="9" max="9" width="14.85546875" style="2" customWidth="1"/>
    <col min="10" max="10" width="13.42578125" style="2" customWidth="1"/>
    <col min="11" max="11" width="14.28515625" style="2" customWidth="1"/>
    <col min="12" max="12" width="11.42578125" style="2"/>
    <col min="13" max="13" width="13" style="2" customWidth="1"/>
    <col min="14" max="14" width="10" style="2" customWidth="1"/>
    <col min="15" max="26" width="11.42578125" style="2"/>
    <col min="27" max="27" width="14.140625" style="2" customWidth="1"/>
    <col min="28" max="28" width="15.7109375" style="2" customWidth="1"/>
    <col min="29" max="75" width="11.42578125" style="2"/>
    <col min="76" max="76" width="11.42578125" style="3" customWidth="1"/>
    <col min="77" max="77" width="11.7109375" style="4" customWidth="1"/>
    <col min="78" max="78" width="12.28515625" style="4" customWidth="1"/>
    <col min="79" max="104" width="12.28515625" style="5" customWidth="1"/>
    <col min="105" max="107" width="11.42578125" style="2" customWidth="1"/>
    <col min="108" max="16384" width="11.42578125" style="2"/>
  </cols>
  <sheetData>
    <row r="1" spans="1:92" ht="16.350000000000001" customHeight="1" x14ac:dyDescent="0.2">
      <c r="A1" s="1" t="s">
        <v>0</v>
      </c>
    </row>
    <row r="2" spans="1:92" ht="16.350000000000001" customHeight="1" x14ac:dyDescent="0.2">
      <c r="A2" s="1" t="str">
        <f>CONCATENATE("COMUNA: ",[2]NOMBRE!B2," - ","( ",[2]NOMBRE!C2,[2]NOMBRE!D2,[2]NOMBRE!E2,[2]NOMBRE!F2,[2]NOMBRE!G2," )")</f>
        <v>COMUNA: LINARES - ( 07401 )</v>
      </c>
    </row>
    <row r="3" spans="1:92" ht="16.350000000000001" customHeight="1" x14ac:dyDescent="0.2">
      <c r="A3" s="1" t="str">
        <f>CONCATENATE("ESTABLECIMIENTO/ESTRATEGIA: ",[2]NOMBRE!B3," - ","( ",[2]NOMBRE!C3,[2]NOMBRE!D3,[2]NOMBRE!E3,[2]NOMBRE!F3,[2]NOMBRE!G3,[2]NOMBRE!H3," )")</f>
        <v>ESTABLECIMIENTO/ESTRATEGIA: HOSPITAL PRESIDENTE CARLOS IBAÑEZ DEL CAMPO - ( 116108 )</v>
      </c>
      <c r="CG3" s="6"/>
      <c r="CH3" s="6"/>
      <c r="CI3" s="6"/>
      <c r="CJ3" s="6"/>
      <c r="CK3" s="6"/>
      <c r="CL3" s="6"/>
      <c r="CM3" s="6"/>
      <c r="CN3" s="6"/>
    </row>
    <row r="4" spans="1:92" ht="16.350000000000001" customHeight="1" x14ac:dyDescent="0.2">
      <c r="A4" s="1" t="str">
        <f>CONCATENATE("MES: ",[2]NOMBRE!B6," - ","( ",[2]NOMBRE!C6,[2]NOMBRE!D6," )")</f>
        <v>MES: ENERO - ( 01 )</v>
      </c>
      <c r="CG4" s="6"/>
      <c r="CH4" s="6"/>
      <c r="CI4" s="6"/>
      <c r="CJ4" s="6"/>
      <c r="CK4" s="6"/>
      <c r="CL4" s="6"/>
      <c r="CM4" s="6"/>
      <c r="CN4" s="6"/>
    </row>
    <row r="5" spans="1:92" ht="16.350000000000001" customHeight="1" x14ac:dyDescent="0.2">
      <c r="A5" s="1" t="str">
        <f>CONCATENATE("AÑO: ",[2]NOMBRE!B7)</f>
        <v>AÑO: 2021</v>
      </c>
      <c r="CG5" s="6"/>
      <c r="CH5" s="6"/>
      <c r="CI5" s="6"/>
      <c r="CJ5" s="6"/>
      <c r="CK5" s="6"/>
      <c r="CL5" s="6"/>
      <c r="CM5" s="6"/>
      <c r="CN5" s="6"/>
    </row>
    <row r="6" spans="1:92" ht="15" x14ac:dyDescent="0.2">
      <c r="F6" s="7" t="s">
        <v>1</v>
      </c>
      <c r="CG6" s="6"/>
      <c r="CH6" s="6"/>
      <c r="CI6" s="6"/>
      <c r="CJ6" s="6"/>
      <c r="CK6" s="6"/>
      <c r="CL6" s="6"/>
      <c r="CM6" s="6"/>
      <c r="CN6" s="6"/>
    </row>
    <row r="7" spans="1:92" ht="15" customHeight="1" x14ac:dyDescent="0.2">
      <c r="A7" s="8"/>
      <c r="B7" s="8"/>
      <c r="C7" s="8"/>
      <c r="D7" s="8"/>
      <c r="E7" s="8"/>
      <c r="F7" s="8"/>
      <c r="G7" s="8"/>
      <c r="H7" s="8"/>
      <c r="I7" s="8"/>
      <c r="J7" s="8"/>
      <c r="K7" s="9"/>
      <c r="L7" s="9"/>
      <c r="CG7" s="6"/>
      <c r="CH7" s="6"/>
      <c r="CI7" s="6"/>
      <c r="CJ7" s="6"/>
      <c r="CK7" s="6"/>
      <c r="CL7" s="6"/>
      <c r="CM7" s="6"/>
      <c r="CN7" s="6"/>
    </row>
    <row r="8" spans="1:92" ht="32.1" customHeight="1" x14ac:dyDescent="0.2">
      <c r="A8" s="10" t="s">
        <v>2</v>
      </c>
      <c r="CG8" s="6"/>
      <c r="CH8" s="6"/>
      <c r="CI8" s="6"/>
      <c r="CJ8" s="6"/>
      <c r="CK8" s="6"/>
      <c r="CL8" s="6"/>
      <c r="CM8" s="6"/>
      <c r="CN8" s="6"/>
    </row>
    <row r="9" spans="1:92" ht="14.25" customHeight="1" x14ac:dyDescent="0.2">
      <c r="A9" s="1556" t="s">
        <v>3</v>
      </c>
      <c r="B9" s="1557" t="s">
        <v>4</v>
      </c>
      <c r="C9" s="1558" t="s">
        <v>5</v>
      </c>
      <c r="D9" s="1559" t="s">
        <v>6</v>
      </c>
      <c r="E9" s="1559" t="s">
        <v>7</v>
      </c>
      <c r="F9" s="1561" t="s">
        <v>8</v>
      </c>
      <c r="G9" s="1506" t="s">
        <v>9</v>
      </c>
      <c r="H9" s="1507"/>
      <c r="I9" s="1507"/>
      <c r="J9" s="1508"/>
      <c r="K9" s="1506" t="s">
        <v>10</v>
      </c>
      <c r="L9" s="1507"/>
      <c r="M9" s="1507"/>
      <c r="N9" s="1507"/>
      <c r="O9" s="1508"/>
      <c r="P9" s="1506" t="s">
        <v>11</v>
      </c>
      <c r="Q9" s="1507"/>
      <c r="R9" s="1507"/>
      <c r="S9" s="1507"/>
      <c r="T9" s="1508"/>
      <c r="U9" s="1506" t="s">
        <v>12</v>
      </c>
      <c r="V9" s="1507"/>
      <c r="W9" s="1507"/>
      <c r="X9" s="1507"/>
      <c r="Y9" s="1508"/>
      <c r="Z9" s="1506" t="s">
        <v>13</v>
      </c>
      <c r="AA9" s="1507"/>
      <c r="AB9" s="1508"/>
      <c r="BX9" s="2"/>
      <c r="BY9" s="11"/>
      <c r="CG9" s="6"/>
      <c r="CH9" s="6"/>
      <c r="CI9" s="6"/>
      <c r="CJ9" s="6"/>
      <c r="CK9" s="6"/>
      <c r="CL9" s="6"/>
      <c r="CM9" s="6"/>
      <c r="CN9" s="6"/>
    </row>
    <row r="10" spans="1:92" ht="21.75" customHeight="1" x14ac:dyDescent="0.2">
      <c r="A10" s="1556"/>
      <c r="B10" s="1557"/>
      <c r="C10" s="1558"/>
      <c r="D10" s="1530"/>
      <c r="E10" s="1530"/>
      <c r="F10" s="1561"/>
      <c r="G10" s="1546"/>
      <c r="H10" s="1510"/>
      <c r="I10" s="1510"/>
      <c r="J10" s="1547"/>
      <c r="K10" s="1546"/>
      <c r="L10" s="1510"/>
      <c r="M10" s="1510"/>
      <c r="N10" s="1510"/>
      <c r="O10" s="1547"/>
      <c r="P10" s="1546"/>
      <c r="Q10" s="1510"/>
      <c r="R10" s="1510"/>
      <c r="S10" s="1510"/>
      <c r="T10" s="1547"/>
      <c r="U10" s="1546"/>
      <c r="V10" s="1510"/>
      <c r="W10" s="1510"/>
      <c r="X10" s="1510"/>
      <c r="Y10" s="1547"/>
      <c r="Z10" s="1546"/>
      <c r="AA10" s="1510"/>
      <c r="AB10" s="1547"/>
      <c r="BX10" s="2"/>
      <c r="BY10" s="11"/>
      <c r="CG10" s="6"/>
      <c r="CH10" s="6"/>
      <c r="CI10" s="6"/>
      <c r="CJ10" s="6"/>
      <c r="CK10" s="6"/>
      <c r="CL10" s="6"/>
      <c r="CM10" s="6"/>
      <c r="CN10" s="6"/>
    </row>
    <row r="11" spans="1:92" ht="31.5" customHeight="1" x14ac:dyDescent="0.2">
      <c r="A11" s="1556"/>
      <c r="B11" s="1557"/>
      <c r="C11" s="1558"/>
      <c r="D11" s="1560"/>
      <c r="E11" s="1560"/>
      <c r="F11" s="1561"/>
      <c r="G11" s="300" t="s">
        <v>14</v>
      </c>
      <c r="H11" s="301" t="s">
        <v>15</v>
      </c>
      <c r="I11" s="301" t="s">
        <v>16</v>
      </c>
      <c r="J11" s="474" t="s">
        <v>17</v>
      </c>
      <c r="K11" s="300" t="s">
        <v>14</v>
      </c>
      <c r="L11" s="301" t="s">
        <v>15</v>
      </c>
      <c r="M11" s="301" t="s">
        <v>16</v>
      </c>
      <c r="N11" s="301" t="s">
        <v>17</v>
      </c>
      <c r="O11" s="474" t="s">
        <v>18</v>
      </c>
      <c r="P11" s="300" t="s">
        <v>14</v>
      </c>
      <c r="Q11" s="301" t="s">
        <v>15</v>
      </c>
      <c r="R11" s="301" t="s">
        <v>19</v>
      </c>
      <c r="S11" s="301" t="s">
        <v>17</v>
      </c>
      <c r="T11" s="474" t="s">
        <v>18</v>
      </c>
      <c r="U11" s="300" t="s">
        <v>14</v>
      </c>
      <c r="V11" s="301" t="s">
        <v>15</v>
      </c>
      <c r="W11" s="301" t="s">
        <v>16</v>
      </c>
      <c r="X11" s="301" t="s">
        <v>17</v>
      </c>
      <c r="Y11" s="474" t="s">
        <v>18</v>
      </c>
      <c r="Z11" s="300" t="s">
        <v>14</v>
      </c>
      <c r="AA11" s="301" t="s">
        <v>20</v>
      </c>
      <c r="AB11" s="560" t="s">
        <v>21</v>
      </c>
      <c r="BX11" s="2"/>
      <c r="BY11" s="11"/>
      <c r="CG11" s="6"/>
      <c r="CH11" s="6"/>
      <c r="CI11" s="6"/>
      <c r="CJ11" s="6"/>
      <c r="CK11" s="6"/>
      <c r="CL11" s="6"/>
      <c r="CM11" s="6"/>
      <c r="CN11" s="6"/>
    </row>
    <row r="12" spans="1:92" ht="20.25" customHeight="1" x14ac:dyDescent="0.2">
      <c r="A12" s="476" t="s">
        <v>22</v>
      </c>
      <c r="B12" s="305">
        <f t="shared" ref="B12:Y12" si="0">SUM(B13:B16)</f>
        <v>6</v>
      </c>
      <c r="C12" s="478">
        <f t="shared" si="0"/>
        <v>6</v>
      </c>
      <c r="D12" s="307">
        <f t="shared" si="0"/>
        <v>5</v>
      </c>
      <c r="E12" s="307">
        <f t="shared" si="0"/>
        <v>1340</v>
      </c>
      <c r="F12" s="480">
        <f t="shared" si="0"/>
        <v>1340</v>
      </c>
      <c r="G12" s="309">
        <f t="shared" si="0"/>
        <v>476</v>
      </c>
      <c r="H12" s="307">
        <f t="shared" si="0"/>
        <v>476</v>
      </c>
      <c r="I12" s="307">
        <f t="shared" si="0"/>
        <v>0</v>
      </c>
      <c r="J12" s="480">
        <f t="shared" si="0"/>
        <v>0</v>
      </c>
      <c r="K12" s="309">
        <f t="shared" si="0"/>
        <v>604.23333333333335</v>
      </c>
      <c r="L12" s="307">
        <f t="shared" si="0"/>
        <v>444.85</v>
      </c>
      <c r="M12" s="307">
        <f t="shared" si="0"/>
        <v>4.8166666666666664</v>
      </c>
      <c r="N12" s="307">
        <f t="shared" si="0"/>
        <v>2.0666666666666669</v>
      </c>
      <c r="O12" s="480">
        <f t="shared" si="0"/>
        <v>152.5</v>
      </c>
      <c r="P12" s="309">
        <f t="shared" si="0"/>
        <v>421.31666666666666</v>
      </c>
      <c r="Q12" s="307">
        <f t="shared" si="0"/>
        <v>150.91666666666666</v>
      </c>
      <c r="R12" s="307">
        <f t="shared" si="0"/>
        <v>115.16666666666667</v>
      </c>
      <c r="S12" s="307">
        <f t="shared" si="0"/>
        <v>12.233333333333333</v>
      </c>
      <c r="T12" s="480">
        <f t="shared" si="0"/>
        <v>143</v>
      </c>
      <c r="U12" s="309">
        <f t="shared" si="0"/>
        <v>153.61666666666667</v>
      </c>
      <c r="V12" s="307">
        <f t="shared" si="0"/>
        <v>98.899999999999991</v>
      </c>
      <c r="W12" s="307">
        <f t="shared" si="0"/>
        <v>15.516666666666667</v>
      </c>
      <c r="X12" s="307">
        <f t="shared" si="0"/>
        <v>2.7</v>
      </c>
      <c r="Y12" s="480">
        <f t="shared" si="0"/>
        <v>36.5</v>
      </c>
      <c r="Z12" s="309">
        <f>SUM(AA12:AB12)</f>
        <v>28.07</v>
      </c>
      <c r="AA12" s="307">
        <f>SUM(AA13:AA16)</f>
        <v>18.61</v>
      </c>
      <c r="AB12" s="561">
        <f>SUM(AB13:AB16)</f>
        <v>9.4600000000000009</v>
      </c>
      <c r="BX12" s="2"/>
      <c r="BY12" s="11"/>
      <c r="CG12" s="6"/>
      <c r="CH12" s="6"/>
      <c r="CI12" s="6"/>
      <c r="CJ12" s="6"/>
      <c r="CK12" s="6"/>
      <c r="CL12" s="6"/>
      <c r="CM12" s="6"/>
      <c r="CN12" s="6"/>
    </row>
    <row r="13" spans="1:92" ht="20.25" customHeight="1" x14ac:dyDescent="0.2">
      <c r="A13" s="562" t="s">
        <v>23</v>
      </c>
      <c r="B13" s="563">
        <v>4</v>
      </c>
      <c r="C13" s="564">
        <v>4</v>
      </c>
      <c r="D13" s="564">
        <v>3</v>
      </c>
      <c r="E13" s="564">
        <v>476</v>
      </c>
      <c r="F13" s="564">
        <v>476</v>
      </c>
      <c r="G13" s="565">
        <f>SUM(H13:J13)</f>
        <v>476</v>
      </c>
      <c r="H13" s="566">
        <v>476</v>
      </c>
      <c r="I13" s="564">
        <v>0</v>
      </c>
      <c r="J13" s="564">
        <v>0</v>
      </c>
      <c r="K13" s="430">
        <f>SUM(L13:O13)</f>
        <v>372.08333333333331</v>
      </c>
      <c r="L13" s="566">
        <v>260.7</v>
      </c>
      <c r="M13" s="564">
        <v>4.8166666666666664</v>
      </c>
      <c r="N13" s="567">
        <v>2.0666666666666669</v>
      </c>
      <c r="O13" s="568">
        <v>104.5</v>
      </c>
      <c r="P13" s="430">
        <f>SUM(Q13:T13)</f>
        <v>288.81666666666666</v>
      </c>
      <c r="Q13" s="566">
        <v>48.416666666666664</v>
      </c>
      <c r="R13" s="564">
        <v>115.16666666666667</v>
      </c>
      <c r="S13" s="567">
        <v>12.233333333333333</v>
      </c>
      <c r="T13" s="568">
        <v>113</v>
      </c>
      <c r="U13" s="430">
        <f>SUM(V13:Y13)</f>
        <v>36.533333333333331</v>
      </c>
      <c r="V13" s="566">
        <v>7.8166666666666664</v>
      </c>
      <c r="W13" s="564">
        <v>15.516666666666667</v>
      </c>
      <c r="X13" s="567">
        <v>2.7</v>
      </c>
      <c r="Y13" s="568">
        <v>10.5</v>
      </c>
      <c r="Z13" s="430">
        <f>SUM(AA13:AB13)</f>
        <v>21.43</v>
      </c>
      <c r="AA13" s="569">
        <v>16</v>
      </c>
      <c r="AB13" s="27">
        <v>5.43</v>
      </c>
      <c r="BX13" s="2"/>
      <c r="BY13" s="11"/>
      <c r="CG13" s="6"/>
      <c r="CH13" s="6"/>
      <c r="CI13" s="6"/>
      <c r="CJ13" s="6"/>
      <c r="CK13" s="6"/>
      <c r="CL13" s="6"/>
      <c r="CM13" s="6"/>
      <c r="CN13" s="6"/>
    </row>
    <row r="14" spans="1:92" ht="20.25" customHeight="1" x14ac:dyDescent="0.2">
      <c r="A14" s="570" t="s">
        <v>24</v>
      </c>
      <c r="B14" s="29">
        <v>2</v>
      </c>
      <c r="C14" s="30">
        <v>2</v>
      </c>
      <c r="D14" s="30">
        <v>2</v>
      </c>
      <c r="E14" s="30">
        <v>864</v>
      </c>
      <c r="F14" s="30">
        <v>864</v>
      </c>
      <c r="G14" s="31">
        <f>SUM(H14:J14)</f>
        <v>0</v>
      </c>
      <c r="H14" s="32">
        <v>0</v>
      </c>
      <c r="I14" s="30">
        <v>0</v>
      </c>
      <c r="J14" s="30">
        <v>0</v>
      </c>
      <c r="K14" s="571">
        <f>SUM(L14:O14)</f>
        <v>232.15</v>
      </c>
      <c r="L14" s="32">
        <v>184.15</v>
      </c>
      <c r="M14" s="30">
        <v>0</v>
      </c>
      <c r="N14" s="572">
        <v>0</v>
      </c>
      <c r="O14" s="573">
        <v>48</v>
      </c>
      <c r="P14" s="571">
        <f>SUM(Q14:T14)</f>
        <v>132.5</v>
      </c>
      <c r="Q14" s="32">
        <v>102.5</v>
      </c>
      <c r="R14" s="30">
        <v>0</v>
      </c>
      <c r="S14" s="572">
        <v>0</v>
      </c>
      <c r="T14" s="573">
        <v>30</v>
      </c>
      <c r="U14" s="571">
        <f>SUM(V14:Y14)</f>
        <v>117.08333333333333</v>
      </c>
      <c r="V14" s="32">
        <v>91.083333333333329</v>
      </c>
      <c r="W14" s="30">
        <v>0</v>
      </c>
      <c r="X14" s="572">
        <v>0</v>
      </c>
      <c r="Y14" s="573">
        <v>26</v>
      </c>
      <c r="Z14" s="571">
        <f>SUM(AA14:AB14)</f>
        <v>6.6400000000000006</v>
      </c>
      <c r="AA14" s="34">
        <v>2.61</v>
      </c>
      <c r="AB14" s="35">
        <v>4.03</v>
      </c>
      <c r="BX14" s="2"/>
      <c r="BY14" s="11"/>
      <c r="CG14" s="6"/>
      <c r="CH14" s="6"/>
      <c r="CI14" s="6"/>
      <c r="CJ14" s="6"/>
      <c r="CK14" s="6"/>
      <c r="CL14" s="6"/>
      <c r="CM14" s="6"/>
      <c r="CN14" s="6"/>
    </row>
    <row r="15" spans="1:92" ht="20.25" customHeight="1" x14ac:dyDescent="0.2">
      <c r="A15" s="36" t="s">
        <v>25</v>
      </c>
      <c r="B15" s="29"/>
      <c r="C15" s="30"/>
      <c r="D15" s="30"/>
      <c r="E15" s="30"/>
      <c r="F15" s="30"/>
      <c r="G15" s="571">
        <f>SUM(H15:J15)</f>
        <v>0</v>
      </c>
      <c r="H15" s="32"/>
      <c r="I15" s="30"/>
      <c r="J15" s="30"/>
      <c r="K15" s="571">
        <f>SUM(L15:O15)</f>
        <v>0</v>
      </c>
      <c r="L15" s="32"/>
      <c r="M15" s="30"/>
      <c r="N15" s="572"/>
      <c r="O15" s="573"/>
      <c r="P15" s="571">
        <f>SUM(Q15:T15)</f>
        <v>0</v>
      </c>
      <c r="Q15" s="32"/>
      <c r="R15" s="30"/>
      <c r="S15" s="572"/>
      <c r="T15" s="573"/>
      <c r="U15" s="571">
        <f>SUM(V15:Y15)</f>
        <v>0</v>
      </c>
      <c r="V15" s="32"/>
      <c r="W15" s="30"/>
      <c r="X15" s="572"/>
      <c r="Y15" s="573"/>
      <c r="Z15" s="571">
        <f>SUM(AA15:AB15)</f>
        <v>0</v>
      </c>
      <c r="AA15" s="34"/>
      <c r="AB15" s="35"/>
      <c r="BX15" s="2"/>
      <c r="BY15" s="11"/>
      <c r="CG15" s="6"/>
      <c r="CH15" s="6"/>
      <c r="CI15" s="6"/>
      <c r="CJ15" s="6"/>
      <c r="CK15" s="6"/>
      <c r="CL15" s="6"/>
      <c r="CM15" s="6"/>
      <c r="CN15" s="6"/>
    </row>
    <row r="16" spans="1:92" ht="20.25" customHeight="1" x14ac:dyDescent="0.2">
      <c r="A16" s="37" t="s">
        <v>26</v>
      </c>
      <c r="B16" s="574"/>
      <c r="C16" s="575"/>
      <c r="D16" s="38"/>
      <c r="E16" s="38"/>
      <c r="F16" s="39"/>
      <c r="G16" s="576">
        <f>SUM(H16:J16)</f>
        <v>0</v>
      </c>
      <c r="H16" s="577"/>
      <c r="I16" s="575"/>
      <c r="J16" s="575"/>
      <c r="K16" s="41">
        <f>SUM(L16:O16)</f>
        <v>0</v>
      </c>
      <c r="L16" s="577"/>
      <c r="M16" s="575"/>
      <c r="N16" s="578"/>
      <c r="O16" s="579"/>
      <c r="P16" s="41">
        <f>SUM(Q16:T16)</f>
        <v>0</v>
      </c>
      <c r="Q16" s="577"/>
      <c r="R16" s="575"/>
      <c r="S16" s="578"/>
      <c r="T16" s="579"/>
      <c r="U16" s="41">
        <f>SUM(V16:Y16)</f>
        <v>0</v>
      </c>
      <c r="V16" s="577"/>
      <c r="W16" s="575"/>
      <c r="X16" s="578"/>
      <c r="Y16" s="579"/>
      <c r="Z16" s="576">
        <f>SUM(AA16:AB16)</f>
        <v>0</v>
      </c>
      <c r="AA16" s="580"/>
      <c r="AB16" s="493"/>
      <c r="BX16" s="2"/>
      <c r="BY16" s="11"/>
      <c r="CG16" s="6"/>
      <c r="CH16" s="6"/>
      <c r="CI16" s="6"/>
      <c r="CJ16" s="6"/>
      <c r="CK16" s="6"/>
      <c r="CL16" s="6"/>
      <c r="CM16" s="6"/>
      <c r="CN16" s="6"/>
    </row>
    <row r="17" spans="1:92" ht="27" customHeight="1" x14ac:dyDescent="0.2">
      <c r="A17" s="10" t="s">
        <v>27</v>
      </c>
      <c r="B17" s="42"/>
      <c r="C17" s="581"/>
      <c r="D17" s="581"/>
      <c r="E17" s="581"/>
      <c r="F17" s="581"/>
      <c r="G17" s="42"/>
      <c r="H17" s="582"/>
      <c r="I17" s="583"/>
      <c r="J17" s="46"/>
      <c r="K17" s="584"/>
      <c r="L17" s="584"/>
      <c r="CG17" s="6"/>
      <c r="CH17" s="6"/>
      <c r="CI17" s="6"/>
      <c r="CJ17" s="6"/>
      <c r="CK17" s="6"/>
      <c r="CL17" s="6"/>
      <c r="CM17" s="6"/>
      <c r="CN17" s="6"/>
    </row>
    <row r="18" spans="1:92" ht="39" customHeight="1" x14ac:dyDescent="0.2">
      <c r="A18" s="295" t="s">
        <v>28</v>
      </c>
      <c r="B18" s="296" t="s">
        <v>29</v>
      </c>
      <c r="C18" s="217" t="s">
        <v>30</v>
      </c>
      <c r="D18" s="218" t="s">
        <v>31</v>
      </c>
      <c r="E18" s="218" t="s">
        <v>32</v>
      </c>
      <c r="F18" s="218" t="s">
        <v>33</v>
      </c>
      <c r="G18" s="219" t="s">
        <v>34</v>
      </c>
      <c r="H18" s="585"/>
      <c r="I18" s="581"/>
      <c r="J18" s="581"/>
      <c r="K18" s="519"/>
      <c r="L18" s="519"/>
      <c r="CG18" s="6"/>
      <c r="CH18" s="6"/>
      <c r="CI18" s="6"/>
      <c r="CJ18" s="6"/>
      <c r="CK18" s="6"/>
      <c r="CL18" s="6"/>
      <c r="CM18" s="6"/>
      <c r="CN18" s="6"/>
    </row>
    <row r="19" spans="1:92" ht="21" customHeight="1" x14ac:dyDescent="0.2">
      <c r="A19" s="247" t="s">
        <v>35</v>
      </c>
      <c r="B19" s="248">
        <f>SUM(C19:G19)</f>
        <v>6</v>
      </c>
      <c r="C19" s="586"/>
      <c r="D19" s="206"/>
      <c r="E19" s="206">
        <v>6</v>
      </c>
      <c r="F19" s="206"/>
      <c r="G19" s="587"/>
      <c r="H19" s="588"/>
      <c r="I19" s="581"/>
      <c r="J19" s="581"/>
      <c r="K19" s="519"/>
      <c r="L19" s="519"/>
      <c r="CG19" s="6"/>
      <c r="CH19" s="6"/>
      <c r="CI19" s="6"/>
      <c r="CJ19" s="6"/>
      <c r="CK19" s="6"/>
      <c r="CL19" s="6"/>
      <c r="CM19" s="6"/>
      <c r="CN19" s="6"/>
    </row>
    <row r="20" spans="1:92" ht="21" customHeight="1" x14ac:dyDescent="0.2">
      <c r="A20" s="589" t="s">
        <v>36</v>
      </c>
      <c r="B20" s="553">
        <f>SUM(C20:G20)</f>
        <v>273</v>
      </c>
      <c r="C20" s="590"/>
      <c r="D20" s="591"/>
      <c r="E20" s="591">
        <v>273</v>
      </c>
      <c r="F20" s="591"/>
      <c r="G20" s="556"/>
      <c r="H20" s="588"/>
      <c r="I20" s="581"/>
      <c r="J20" s="581"/>
      <c r="K20" s="519"/>
      <c r="L20" s="519"/>
      <c r="CG20" s="6"/>
      <c r="CH20" s="6"/>
      <c r="CI20" s="6"/>
      <c r="CJ20" s="6"/>
      <c r="CK20" s="6"/>
      <c r="CL20" s="6"/>
      <c r="CM20" s="6"/>
      <c r="CN20" s="6"/>
    </row>
    <row r="21" spans="1:92" ht="21" customHeight="1" x14ac:dyDescent="0.2">
      <c r="A21" s="589" t="s">
        <v>37</v>
      </c>
      <c r="B21" s="553">
        <f>SUM(C21:G21)</f>
        <v>273</v>
      </c>
      <c r="C21" s="590"/>
      <c r="D21" s="591"/>
      <c r="E21" s="591">
        <v>273</v>
      </c>
      <c r="F21" s="591"/>
      <c r="G21" s="556"/>
      <c r="H21" s="588"/>
      <c r="I21" s="581"/>
      <c r="J21" s="581"/>
      <c r="K21" s="519"/>
      <c r="L21" s="519"/>
      <c r="CG21" s="6"/>
      <c r="CH21" s="6"/>
      <c r="CI21" s="6"/>
      <c r="CJ21" s="6"/>
      <c r="CK21" s="6"/>
      <c r="CL21" s="6"/>
      <c r="CM21" s="6"/>
      <c r="CN21" s="6"/>
    </row>
    <row r="22" spans="1:92" ht="21" customHeight="1" x14ac:dyDescent="0.2">
      <c r="A22" s="589" t="s">
        <v>38</v>
      </c>
      <c r="B22" s="553">
        <f>SUM(C22:G22)</f>
        <v>273</v>
      </c>
      <c r="C22" s="590"/>
      <c r="D22" s="591"/>
      <c r="E22" s="591">
        <v>273</v>
      </c>
      <c r="F22" s="591"/>
      <c r="G22" s="556"/>
      <c r="H22" s="588"/>
      <c r="I22" s="581"/>
      <c r="J22" s="541"/>
      <c r="K22" s="519"/>
      <c r="L22" s="519"/>
      <c r="CG22" s="6"/>
      <c r="CH22" s="6"/>
      <c r="CI22" s="6"/>
      <c r="CJ22" s="6"/>
      <c r="CK22" s="6"/>
      <c r="CL22" s="6"/>
      <c r="CM22" s="6"/>
      <c r="CN22" s="6"/>
    </row>
    <row r="23" spans="1:92" ht="21" customHeight="1" x14ac:dyDescent="0.2">
      <c r="A23" s="495" t="s">
        <v>39</v>
      </c>
      <c r="B23" s="62">
        <f>SUM(C23:G23)</f>
        <v>273</v>
      </c>
      <c r="C23" s="592"/>
      <c r="D23" s="445"/>
      <c r="E23" s="445">
        <v>273</v>
      </c>
      <c r="F23" s="445"/>
      <c r="G23" s="446"/>
      <c r="H23" s="588"/>
      <c r="I23" s="581"/>
      <c r="J23" s="581"/>
      <c r="K23" s="519"/>
      <c r="L23" s="519"/>
      <c r="CG23" s="6"/>
      <c r="CH23" s="6"/>
      <c r="CI23" s="6"/>
      <c r="CJ23" s="6"/>
      <c r="CK23" s="6"/>
      <c r="CL23" s="6"/>
      <c r="CM23" s="6"/>
      <c r="CN23" s="6"/>
    </row>
    <row r="24" spans="1:92" ht="24.75" customHeight="1" x14ac:dyDescent="0.2">
      <c r="A24" s="593" t="s">
        <v>40</v>
      </c>
      <c r="B24" s="527"/>
      <c r="C24" s="541"/>
      <c r="D24" s="527"/>
      <c r="E24" s="527"/>
      <c r="CG24" s="6"/>
      <c r="CH24" s="6"/>
      <c r="CI24" s="6"/>
      <c r="CJ24" s="6"/>
      <c r="CK24" s="6"/>
      <c r="CL24" s="6"/>
      <c r="CM24" s="6"/>
      <c r="CN24" s="6"/>
    </row>
    <row r="25" spans="1:92" ht="19.5" customHeight="1" x14ac:dyDescent="0.2">
      <c r="A25" s="10" t="s">
        <v>41</v>
      </c>
      <c r="B25" s="46"/>
      <c r="C25" s="526"/>
      <c r="D25" s="526"/>
      <c r="E25" s="526"/>
      <c r="F25" s="526"/>
      <c r="G25" s="526"/>
      <c r="H25" s="526"/>
      <c r="I25" s="594"/>
      <c r="J25" s="594"/>
      <c r="K25" s="527"/>
      <c r="L25" s="527"/>
      <c r="CG25" s="6"/>
      <c r="CH25" s="6"/>
      <c r="CI25" s="6"/>
      <c r="CJ25" s="6"/>
      <c r="CK25" s="6"/>
      <c r="CL25" s="6"/>
      <c r="CM25" s="6"/>
      <c r="CN25" s="6"/>
    </row>
    <row r="26" spans="1:92" ht="23.25" customHeight="1" x14ac:dyDescent="0.2">
      <c r="A26" s="1520" t="s">
        <v>28</v>
      </c>
      <c r="B26" s="1499"/>
      <c r="C26" s="1536" t="s">
        <v>29</v>
      </c>
      <c r="D26" s="1533" t="s">
        <v>42</v>
      </c>
      <c r="E26" s="1553"/>
      <c r="F26" s="1554" t="s">
        <v>43</v>
      </c>
      <c r="G26" s="1554"/>
      <c r="H26" s="1554"/>
      <c r="I26" s="1554"/>
      <c r="J26" s="1554"/>
      <c r="K26" s="1555"/>
      <c r="M26" s="46"/>
      <c r="BX26" s="2"/>
      <c r="BY26" s="3"/>
      <c r="CG26" s="6"/>
      <c r="CH26" s="6"/>
      <c r="CI26" s="6"/>
      <c r="CJ26" s="6"/>
      <c r="CK26" s="6"/>
      <c r="CL26" s="6"/>
      <c r="CM26" s="6"/>
      <c r="CN26" s="6"/>
    </row>
    <row r="27" spans="1:92" ht="24.75" customHeight="1" x14ac:dyDescent="0.2">
      <c r="A27" s="1521"/>
      <c r="B27" s="1542"/>
      <c r="C27" s="1537"/>
      <c r="D27" s="496" t="s">
        <v>44</v>
      </c>
      <c r="E27" s="465" t="s">
        <v>45</v>
      </c>
      <c r="F27" s="460" t="s">
        <v>46</v>
      </c>
      <c r="G27" s="496" t="s">
        <v>47</v>
      </c>
      <c r="H27" s="496" t="s">
        <v>48</v>
      </c>
      <c r="I27" s="496" t="s">
        <v>49</v>
      </c>
      <c r="J27" s="496" t="s">
        <v>50</v>
      </c>
      <c r="K27" s="496" t="s">
        <v>51</v>
      </c>
      <c r="BV27" s="3"/>
      <c r="BW27" s="4"/>
      <c r="BX27" s="4"/>
      <c r="CG27" s="6"/>
      <c r="CH27" s="6"/>
      <c r="CI27" s="6"/>
      <c r="CJ27" s="6"/>
      <c r="CK27" s="6"/>
      <c r="CL27" s="6"/>
      <c r="CM27" s="6"/>
      <c r="CN27" s="6"/>
    </row>
    <row r="28" spans="1:92" ht="17.25" customHeight="1" x14ac:dyDescent="0.2">
      <c r="A28" s="1548" t="s">
        <v>36</v>
      </c>
      <c r="B28" s="1549"/>
      <c r="C28" s="595">
        <f t="shared" ref="C28:C34" si="1">SUM(D28:E28)</f>
        <v>107</v>
      </c>
      <c r="D28" s="251">
        <v>2</v>
      </c>
      <c r="E28" s="596">
        <v>105</v>
      </c>
      <c r="F28" s="597">
        <v>7</v>
      </c>
      <c r="G28" s="598">
        <v>31</v>
      </c>
      <c r="H28" s="598">
        <v>11</v>
      </c>
      <c r="I28" s="598">
        <v>57</v>
      </c>
      <c r="J28" s="598">
        <v>0</v>
      </c>
      <c r="K28" s="598">
        <v>1</v>
      </c>
      <c r="L28" s="72" t="str">
        <f>CA28</f>
        <v/>
      </c>
      <c r="BV28" s="3"/>
      <c r="BW28" s="4"/>
      <c r="BX28" s="4"/>
      <c r="CA28" s="210" t="str">
        <f>IF(CG28=1," * La Suma de Personas por Origen de Derivación no puede ser Mayor a la suma de Personas por Edad. ","")</f>
        <v/>
      </c>
      <c r="CG28" s="211">
        <f>IF(SUM(F28:K28)&gt;C28,1,0)</f>
        <v>0</v>
      </c>
      <c r="CH28" s="6"/>
      <c r="CI28" s="6"/>
      <c r="CJ28" s="6"/>
      <c r="CK28" s="6"/>
      <c r="CL28" s="6"/>
      <c r="CM28" s="6"/>
      <c r="CN28" s="6"/>
    </row>
    <row r="29" spans="1:92" ht="17.25" customHeight="1" x14ac:dyDescent="0.2">
      <c r="A29" s="1550" t="s">
        <v>37</v>
      </c>
      <c r="B29" s="1551"/>
      <c r="C29" s="595">
        <f t="shared" si="1"/>
        <v>122</v>
      </c>
      <c r="D29" s="598">
        <v>2</v>
      </c>
      <c r="E29" s="596">
        <v>120</v>
      </c>
      <c r="F29" s="597">
        <v>9</v>
      </c>
      <c r="G29" s="598">
        <v>40</v>
      </c>
      <c r="H29" s="598">
        <v>12</v>
      </c>
      <c r="I29" s="598">
        <v>60</v>
      </c>
      <c r="J29" s="598">
        <v>0</v>
      </c>
      <c r="K29" s="598">
        <v>0</v>
      </c>
      <c r="L29" s="72" t="str">
        <f t="shared" ref="L29:L34" si="2">CA29</f>
        <v/>
      </c>
      <c r="BV29" s="3"/>
      <c r="BW29" s="4"/>
      <c r="BX29" s="4"/>
      <c r="CA29" s="210" t="str">
        <f t="shared" ref="CA29:CA34" si="3">IF(CG29=1," * La Suma de Personas por Origen de Derivación no puede ser Mayor a la suma de Personas por Edad. ","")</f>
        <v/>
      </c>
      <c r="CG29" s="211">
        <f t="shared" ref="CG29:CG34" si="4">IF(SUM(F29:K29)&gt;C29,1,0)</f>
        <v>0</v>
      </c>
      <c r="CH29" s="6"/>
      <c r="CI29" s="6"/>
      <c r="CJ29" s="6"/>
      <c r="CK29" s="6"/>
      <c r="CL29" s="6"/>
      <c r="CM29" s="6"/>
      <c r="CN29" s="6"/>
    </row>
    <row r="30" spans="1:92" ht="17.25" customHeight="1" x14ac:dyDescent="0.2">
      <c r="A30" s="1550" t="s">
        <v>38</v>
      </c>
      <c r="B30" s="1551"/>
      <c r="C30" s="595">
        <f t="shared" si="1"/>
        <v>725</v>
      </c>
      <c r="D30" s="598">
        <v>4</v>
      </c>
      <c r="E30" s="596">
        <v>721</v>
      </c>
      <c r="F30" s="597">
        <v>90</v>
      </c>
      <c r="G30" s="598">
        <v>363</v>
      </c>
      <c r="H30" s="598">
        <v>119</v>
      </c>
      <c r="I30" s="598">
        <v>149</v>
      </c>
      <c r="J30" s="598">
        <v>0</v>
      </c>
      <c r="K30" s="598">
        <v>4</v>
      </c>
      <c r="L30" s="72" t="str">
        <f t="shared" si="2"/>
        <v/>
      </c>
      <c r="BV30" s="3"/>
      <c r="BW30" s="4"/>
      <c r="BX30" s="4"/>
      <c r="CA30" s="210" t="str">
        <f t="shared" si="3"/>
        <v/>
      </c>
      <c r="CG30" s="211">
        <f t="shared" si="4"/>
        <v>0</v>
      </c>
      <c r="CH30" s="6"/>
      <c r="CI30" s="6"/>
      <c r="CJ30" s="6"/>
      <c r="CK30" s="6"/>
      <c r="CL30" s="6"/>
      <c r="CM30" s="6"/>
      <c r="CN30" s="6"/>
    </row>
    <row r="31" spans="1:92" ht="17.25" customHeight="1" x14ac:dyDescent="0.2">
      <c r="A31" s="1516" t="s">
        <v>39</v>
      </c>
      <c r="B31" s="1517"/>
      <c r="C31" s="75">
        <f t="shared" si="1"/>
        <v>89</v>
      </c>
      <c r="D31" s="76">
        <v>2</v>
      </c>
      <c r="E31" s="77">
        <v>87</v>
      </c>
      <c r="F31" s="78">
        <v>5</v>
      </c>
      <c r="G31" s="76">
        <v>23</v>
      </c>
      <c r="H31" s="76">
        <v>7</v>
      </c>
      <c r="I31" s="76">
        <v>54</v>
      </c>
      <c r="J31" s="76">
        <v>0</v>
      </c>
      <c r="K31" s="76">
        <v>0</v>
      </c>
      <c r="L31" s="72" t="str">
        <f t="shared" si="2"/>
        <v/>
      </c>
      <c r="BV31" s="3"/>
      <c r="BW31" s="4"/>
      <c r="BX31" s="4"/>
      <c r="CA31" s="210" t="str">
        <f t="shared" si="3"/>
        <v/>
      </c>
      <c r="CG31" s="211">
        <f t="shared" si="4"/>
        <v>0</v>
      </c>
      <c r="CH31" s="6"/>
      <c r="CI31" s="6"/>
      <c r="CJ31" s="6"/>
      <c r="CK31" s="6"/>
      <c r="CL31" s="6"/>
      <c r="CM31" s="6"/>
      <c r="CN31" s="6"/>
    </row>
    <row r="32" spans="1:92" ht="17.25" customHeight="1" x14ac:dyDescent="0.2">
      <c r="A32" s="1518" t="s">
        <v>52</v>
      </c>
      <c r="B32" s="79" t="s">
        <v>53</v>
      </c>
      <c r="C32" s="595">
        <f t="shared" si="1"/>
        <v>0</v>
      </c>
      <c r="D32" s="598">
        <v>0</v>
      </c>
      <c r="E32" s="596">
        <v>0</v>
      </c>
      <c r="F32" s="597">
        <v>0</v>
      </c>
      <c r="G32" s="598">
        <v>0</v>
      </c>
      <c r="H32" s="598">
        <v>0</v>
      </c>
      <c r="I32" s="598">
        <v>0</v>
      </c>
      <c r="J32" s="598">
        <v>0</v>
      </c>
      <c r="K32" s="598">
        <v>0</v>
      </c>
      <c r="L32" s="72" t="str">
        <f t="shared" si="2"/>
        <v/>
      </c>
      <c r="BV32" s="3"/>
      <c r="BW32" s="4"/>
      <c r="BX32" s="4"/>
      <c r="CA32" s="210" t="str">
        <f t="shared" si="3"/>
        <v/>
      </c>
      <c r="CG32" s="211">
        <f t="shared" si="4"/>
        <v>0</v>
      </c>
      <c r="CH32" s="6"/>
      <c r="CI32" s="6"/>
      <c r="CJ32" s="6"/>
      <c r="CK32" s="6"/>
      <c r="CL32" s="6"/>
      <c r="CM32" s="6"/>
      <c r="CN32" s="6"/>
    </row>
    <row r="33" spans="1:92" ht="17.25" customHeight="1" x14ac:dyDescent="0.2">
      <c r="A33" s="1552"/>
      <c r="B33" s="294" t="s">
        <v>54</v>
      </c>
      <c r="C33" s="495">
        <f t="shared" si="1"/>
        <v>0</v>
      </c>
      <c r="D33" s="214">
        <v>0</v>
      </c>
      <c r="E33" s="215">
        <v>0</v>
      </c>
      <c r="F33" s="501">
        <v>0</v>
      </c>
      <c r="G33" s="214">
        <v>0</v>
      </c>
      <c r="H33" s="214">
        <v>0</v>
      </c>
      <c r="I33" s="214">
        <v>0</v>
      </c>
      <c r="J33" s="214">
        <v>0</v>
      </c>
      <c r="K33" s="214">
        <v>0</v>
      </c>
      <c r="L33" s="72" t="str">
        <f t="shared" si="2"/>
        <v/>
      </c>
      <c r="BV33" s="3"/>
      <c r="BW33" s="4"/>
      <c r="BX33" s="4"/>
      <c r="CA33" s="210" t="str">
        <f t="shared" si="3"/>
        <v/>
      </c>
      <c r="CG33" s="211">
        <f t="shared" si="4"/>
        <v>0</v>
      </c>
      <c r="CH33" s="6"/>
      <c r="CI33" s="6"/>
      <c r="CJ33" s="6"/>
      <c r="CK33" s="6"/>
      <c r="CL33" s="6"/>
      <c r="CM33" s="6"/>
      <c r="CN33" s="6"/>
    </row>
    <row r="34" spans="1:92" ht="17.25" customHeight="1" x14ac:dyDescent="0.2">
      <c r="A34" s="1544" t="s">
        <v>55</v>
      </c>
      <c r="B34" s="1545"/>
      <c r="C34" s="495">
        <f t="shared" si="1"/>
        <v>2</v>
      </c>
      <c r="D34" s="214">
        <v>0</v>
      </c>
      <c r="E34" s="215">
        <v>2</v>
      </c>
      <c r="F34" s="501">
        <v>0</v>
      </c>
      <c r="G34" s="214">
        <v>2</v>
      </c>
      <c r="H34" s="214">
        <v>0</v>
      </c>
      <c r="I34" s="214">
        <v>0</v>
      </c>
      <c r="J34" s="214">
        <v>0</v>
      </c>
      <c r="K34" s="214">
        <v>0</v>
      </c>
      <c r="L34" s="72" t="str">
        <f t="shared" si="2"/>
        <v/>
      </c>
      <c r="BV34" s="3"/>
      <c r="BW34" s="4"/>
      <c r="BX34" s="4"/>
      <c r="CA34" s="210" t="str">
        <f t="shared" si="3"/>
        <v/>
      </c>
      <c r="CG34" s="211">
        <f t="shared" si="4"/>
        <v>0</v>
      </c>
      <c r="CH34" s="6"/>
      <c r="CI34" s="6"/>
      <c r="CJ34" s="6"/>
      <c r="CK34" s="6"/>
      <c r="CL34" s="6"/>
      <c r="CM34" s="6"/>
      <c r="CN34" s="6"/>
    </row>
    <row r="35" spans="1:92" ht="23.25" customHeight="1" x14ac:dyDescent="0.2">
      <c r="A35" s="599" t="s">
        <v>56</v>
      </c>
      <c r="B35" s="519"/>
      <c r="C35" s="83"/>
      <c r="D35" s="600"/>
      <c r="E35" s="600"/>
      <c r="F35" s="600"/>
      <c r="G35" s="600"/>
      <c r="H35" s="600"/>
      <c r="I35" s="600"/>
      <c r="J35" s="600"/>
      <c r="K35" s="600"/>
      <c r="L35" s="600"/>
      <c r="M35" s="540"/>
      <c r="CG35" s="6"/>
      <c r="CH35" s="6"/>
      <c r="CI35" s="6"/>
      <c r="CJ35" s="6"/>
      <c r="CK35" s="6"/>
      <c r="CL35" s="6"/>
      <c r="CM35" s="6"/>
      <c r="CN35" s="6"/>
    </row>
    <row r="36" spans="1:92" ht="28.5" customHeight="1" x14ac:dyDescent="0.2">
      <c r="A36" s="496" t="s">
        <v>57</v>
      </c>
      <c r="B36" s="496" t="s">
        <v>58</v>
      </c>
      <c r="C36" s="581"/>
      <c r="D36" s="519"/>
      <c r="E36" s="519"/>
      <c r="F36" s="519"/>
      <c r="G36" s="540"/>
      <c r="BR36" s="3"/>
      <c r="BS36" s="4"/>
      <c r="BT36" s="4"/>
      <c r="CG36" s="6"/>
      <c r="CH36" s="6"/>
      <c r="CI36" s="6"/>
      <c r="CJ36" s="6"/>
      <c r="CK36" s="6"/>
      <c r="CL36" s="6"/>
      <c r="CM36" s="6"/>
      <c r="CN36" s="6"/>
    </row>
    <row r="37" spans="1:92" ht="16.5" customHeight="1" x14ac:dyDescent="0.2">
      <c r="A37" s="595" t="s">
        <v>59</v>
      </c>
      <c r="B37" s="598">
        <v>316</v>
      </c>
      <c r="C37" s="581"/>
      <c r="D37" s="519"/>
      <c r="E37" s="519"/>
      <c r="F37" s="519"/>
      <c r="G37" s="540"/>
      <c r="BR37" s="3"/>
      <c r="BS37" s="4"/>
      <c r="BT37" s="4"/>
      <c r="CG37" s="6"/>
      <c r="CH37" s="6"/>
      <c r="CI37" s="6"/>
      <c r="CJ37" s="6"/>
      <c r="CK37" s="6"/>
      <c r="CL37" s="6"/>
      <c r="CM37" s="6"/>
      <c r="CN37" s="6"/>
    </row>
    <row r="38" spans="1:92" ht="16.5" customHeight="1" x14ac:dyDescent="0.2">
      <c r="A38" s="595" t="s">
        <v>60</v>
      </c>
      <c r="B38" s="598">
        <v>396</v>
      </c>
      <c r="C38" s="581"/>
      <c r="D38" s="519"/>
      <c r="E38" s="519"/>
      <c r="F38" s="519"/>
      <c r="G38" s="540"/>
      <c r="BR38" s="3"/>
      <c r="BS38" s="4"/>
      <c r="BT38" s="4"/>
      <c r="CG38" s="6"/>
      <c r="CH38" s="6"/>
      <c r="CI38" s="6"/>
      <c r="CJ38" s="6"/>
      <c r="CK38" s="6"/>
      <c r="CL38" s="6"/>
      <c r="CM38" s="6"/>
      <c r="CN38" s="6"/>
    </row>
    <row r="39" spans="1:92" ht="16.5" customHeight="1" x14ac:dyDescent="0.2">
      <c r="A39" s="595" t="s">
        <v>61</v>
      </c>
      <c r="B39" s="598">
        <v>814</v>
      </c>
      <c r="C39" s="581"/>
      <c r="D39" s="519"/>
      <c r="E39" s="519"/>
      <c r="F39" s="519"/>
      <c r="G39" s="540"/>
      <c r="BR39" s="3"/>
      <c r="BS39" s="4"/>
      <c r="BT39" s="4"/>
      <c r="CG39" s="6"/>
      <c r="CH39" s="6"/>
      <c r="CI39" s="6"/>
      <c r="CJ39" s="6"/>
      <c r="CK39" s="6"/>
      <c r="CL39" s="6"/>
      <c r="CM39" s="6"/>
      <c r="CN39" s="6"/>
    </row>
    <row r="40" spans="1:92" ht="16.5" customHeight="1" x14ac:dyDescent="0.2">
      <c r="A40" s="595" t="s">
        <v>62</v>
      </c>
      <c r="B40" s="598"/>
      <c r="C40" s="581"/>
      <c r="D40" s="519"/>
      <c r="E40" s="519"/>
      <c r="F40" s="519"/>
      <c r="G40" s="540"/>
      <c r="BR40" s="3"/>
      <c r="BS40" s="4"/>
      <c r="BT40" s="4"/>
      <c r="CG40" s="6"/>
      <c r="CH40" s="6"/>
      <c r="CI40" s="6"/>
      <c r="CJ40" s="6"/>
      <c r="CK40" s="6"/>
      <c r="CL40" s="6"/>
      <c r="CM40" s="6"/>
      <c r="CN40" s="6"/>
    </row>
    <row r="41" spans="1:92" ht="16.5" customHeight="1" x14ac:dyDescent="0.2">
      <c r="A41" s="595" t="s">
        <v>63</v>
      </c>
      <c r="B41" s="598">
        <v>253</v>
      </c>
      <c r="C41" s="581"/>
      <c r="D41" s="519"/>
      <c r="E41" s="519"/>
      <c r="F41" s="519"/>
      <c r="G41" s="540"/>
      <c r="BR41" s="3"/>
      <c r="BS41" s="4"/>
      <c r="BT41" s="4"/>
      <c r="CG41" s="6"/>
      <c r="CH41" s="6"/>
      <c r="CI41" s="6"/>
      <c r="CJ41" s="6"/>
      <c r="CK41" s="6"/>
      <c r="CL41" s="6"/>
      <c r="CM41" s="6"/>
      <c r="CN41" s="6"/>
    </row>
    <row r="42" spans="1:92" ht="16.5" customHeight="1" x14ac:dyDescent="0.2">
      <c r="A42" s="595" t="s">
        <v>64</v>
      </c>
      <c r="B42" s="598"/>
      <c r="C42" s="581"/>
      <c r="D42" s="519"/>
      <c r="E42" s="519"/>
      <c r="F42" s="519"/>
      <c r="G42" s="540"/>
      <c r="BR42" s="3"/>
      <c r="BS42" s="4"/>
      <c r="BT42" s="4"/>
      <c r="CG42" s="6"/>
      <c r="CH42" s="6"/>
      <c r="CI42" s="6"/>
      <c r="CJ42" s="6"/>
      <c r="CK42" s="6"/>
      <c r="CL42" s="6"/>
      <c r="CM42" s="6"/>
      <c r="CN42" s="6"/>
    </row>
    <row r="43" spans="1:92" ht="16.5" customHeight="1" x14ac:dyDescent="0.2">
      <c r="A43" s="595" t="s">
        <v>65</v>
      </c>
      <c r="B43" s="598">
        <v>57</v>
      </c>
      <c r="C43" s="581"/>
      <c r="D43" s="519"/>
      <c r="E43" s="519"/>
      <c r="F43" s="519"/>
      <c r="G43" s="540"/>
      <c r="BR43" s="3"/>
      <c r="BS43" s="4"/>
      <c r="BT43" s="4"/>
      <c r="CG43" s="6"/>
      <c r="CH43" s="6"/>
      <c r="CI43" s="6"/>
      <c r="CJ43" s="6"/>
      <c r="CK43" s="6"/>
      <c r="CL43" s="6"/>
      <c r="CM43" s="6"/>
      <c r="CN43" s="6"/>
    </row>
    <row r="44" spans="1:92" ht="16.5" customHeight="1" x14ac:dyDescent="0.2">
      <c r="A44" s="86" t="s">
        <v>66</v>
      </c>
      <c r="B44" s="87">
        <v>7</v>
      </c>
      <c r="C44" s="581"/>
      <c r="D44" s="519"/>
      <c r="E44" s="519"/>
      <c r="F44" s="519"/>
      <c r="G44" s="540"/>
      <c r="BR44" s="3"/>
      <c r="BS44" s="4"/>
      <c r="BT44" s="4"/>
      <c r="CG44" s="6"/>
      <c r="CH44" s="6"/>
      <c r="CI44" s="6"/>
      <c r="CJ44" s="6"/>
      <c r="CK44" s="6"/>
      <c r="CL44" s="6"/>
      <c r="CM44" s="6"/>
      <c r="CN44" s="6"/>
    </row>
    <row r="45" spans="1:92" ht="16.5" customHeight="1" x14ac:dyDescent="0.2">
      <c r="A45" s="75" t="s">
        <v>67</v>
      </c>
      <c r="B45" s="76">
        <v>58</v>
      </c>
      <c r="C45" s="581"/>
      <c r="D45" s="519"/>
      <c r="E45" s="519"/>
      <c r="F45" s="519"/>
      <c r="G45" s="540"/>
      <c r="BR45" s="3"/>
      <c r="BS45" s="4"/>
      <c r="BT45" s="4"/>
      <c r="CG45" s="6"/>
      <c r="CH45" s="6"/>
      <c r="CI45" s="6"/>
      <c r="CJ45" s="6"/>
      <c r="CK45" s="6"/>
      <c r="CL45" s="6"/>
      <c r="CM45" s="6"/>
      <c r="CN45" s="6"/>
    </row>
    <row r="46" spans="1:92" ht="29.25" customHeight="1" x14ac:dyDescent="0.2">
      <c r="A46" s="601" t="s">
        <v>68</v>
      </c>
      <c r="B46" s="46"/>
      <c r="D46" s="600"/>
      <c r="E46" s="600"/>
      <c r="F46" s="519"/>
      <c r="G46" s="519"/>
      <c r="H46" s="519"/>
      <c r="I46" s="519"/>
      <c r="J46" s="519"/>
      <c r="K46" s="519"/>
      <c r="L46" s="519"/>
      <c r="BU46" s="3"/>
      <c r="BV46" s="4"/>
      <c r="BW46" s="4"/>
      <c r="CG46" s="6"/>
      <c r="CH46" s="6"/>
      <c r="CI46" s="6"/>
      <c r="CJ46" s="6"/>
      <c r="CK46" s="6"/>
      <c r="CL46" s="6"/>
      <c r="CM46" s="6"/>
      <c r="CN46" s="6"/>
    </row>
    <row r="47" spans="1:92" ht="23.25" customHeight="1" x14ac:dyDescent="0.2">
      <c r="A47" s="496" t="s">
        <v>28</v>
      </c>
      <c r="B47" s="496" t="s">
        <v>29</v>
      </c>
      <c r="C47" s="496" t="s">
        <v>69</v>
      </c>
      <c r="D47" s="496" t="s">
        <v>70</v>
      </c>
      <c r="E47" s="519"/>
      <c r="F47" s="519"/>
      <c r="G47" s="519"/>
      <c r="H47" s="519"/>
      <c r="I47" s="519"/>
      <c r="J47" s="519"/>
      <c r="K47" s="519"/>
      <c r="L47" s="519"/>
      <c r="BU47" s="3"/>
      <c r="BV47" s="4"/>
      <c r="BW47" s="4"/>
      <c r="CG47" s="6"/>
      <c r="CH47" s="6"/>
      <c r="CI47" s="6"/>
      <c r="CJ47" s="6"/>
      <c r="CK47" s="6"/>
      <c r="CL47" s="6"/>
      <c r="CM47" s="6"/>
      <c r="CN47" s="6"/>
    </row>
    <row r="48" spans="1:92" ht="21.75" customHeight="1" x14ac:dyDescent="0.2">
      <c r="A48" s="595" t="s">
        <v>71</v>
      </c>
      <c r="B48" s="602">
        <f>SUM(C48:D48)</f>
        <v>992</v>
      </c>
      <c r="C48" s="603">
        <v>992</v>
      </c>
      <c r="D48" s="603">
        <v>0</v>
      </c>
      <c r="E48" s="519"/>
      <c r="F48" s="519"/>
      <c r="G48" s="519"/>
      <c r="H48" s="519"/>
      <c r="I48" s="519"/>
      <c r="J48" s="519"/>
      <c r="K48" s="519"/>
      <c r="L48" s="519"/>
      <c r="BU48" s="3"/>
      <c r="BV48" s="4"/>
      <c r="BW48" s="4"/>
      <c r="CG48" s="6"/>
      <c r="CH48" s="6"/>
      <c r="CI48" s="6"/>
      <c r="CJ48" s="6"/>
      <c r="CK48" s="6"/>
      <c r="CL48" s="6"/>
      <c r="CM48" s="6"/>
      <c r="CN48" s="6"/>
    </row>
    <row r="49" spans="1:104" ht="21.75" customHeight="1" x14ac:dyDescent="0.2">
      <c r="A49" s="595" t="s">
        <v>72</v>
      </c>
      <c r="B49" s="602">
        <f>SUM(C49:D49)</f>
        <v>725</v>
      </c>
      <c r="C49" s="603">
        <v>725</v>
      </c>
      <c r="D49" s="603">
        <v>0</v>
      </c>
      <c r="E49" s="519"/>
      <c r="F49" s="519"/>
      <c r="G49" s="519"/>
      <c r="H49" s="519"/>
      <c r="I49" s="519"/>
      <c r="J49" s="519"/>
      <c r="K49" s="519"/>
      <c r="L49" s="519"/>
      <c r="BU49" s="3"/>
      <c r="BV49" s="4"/>
      <c r="BW49" s="4"/>
      <c r="CG49" s="6"/>
      <c r="CH49" s="6"/>
      <c r="CI49" s="6"/>
      <c r="CJ49" s="6"/>
      <c r="CK49" s="6"/>
      <c r="CL49" s="6"/>
      <c r="CM49" s="6"/>
      <c r="CN49" s="6"/>
    </row>
    <row r="50" spans="1:104" ht="21.75" customHeight="1" x14ac:dyDescent="0.2">
      <c r="A50" s="75" t="s">
        <v>73</v>
      </c>
      <c r="B50" s="91">
        <f>SUM(C50:D50)</f>
        <v>267</v>
      </c>
      <c r="C50" s="92">
        <v>267</v>
      </c>
      <c r="D50" s="92">
        <v>0</v>
      </c>
      <c r="E50" s="519"/>
      <c r="F50" s="519"/>
      <c r="G50" s="519"/>
      <c r="H50" s="519"/>
      <c r="I50" s="519"/>
      <c r="J50" s="519"/>
      <c r="K50" s="519"/>
      <c r="L50" s="519"/>
      <c r="BU50" s="3"/>
      <c r="BV50" s="4"/>
      <c r="BW50" s="4"/>
      <c r="CG50" s="6"/>
      <c r="CH50" s="6"/>
      <c r="CI50" s="6"/>
      <c r="CJ50" s="6"/>
      <c r="CK50" s="6"/>
      <c r="CL50" s="6"/>
      <c r="CM50" s="6"/>
      <c r="CN50" s="6"/>
    </row>
    <row r="51" spans="1:104" ht="29.25" customHeight="1" x14ac:dyDescent="0.2">
      <c r="A51" s="604" t="s">
        <v>74</v>
      </c>
      <c r="B51" s="212"/>
      <c r="C51" s="213"/>
      <c r="D51" s="213"/>
      <c r="E51" s="518"/>
      <c r="F51" s="518"/>
      <c r="G51" s="518"/>
      <c r="H51" s="518"/>
      <c r="I51" s="518"/>
      <c r="J51" s="519"/>
      <c r="K51" s="519"/>
      <c r="L51" s="519"/>
      <c r="BU51" s="3"/>
      <c r="BV51" s="4"/>
      <c r="BW51" s="4"/>
      <c r="CG51" s="6"/>
      <c r="CH51" s="6"/>
      <c r="CI51" s="6"/>
      <c r="CJ51" s="6"/>
      <c r="CK51" s="6"/>
      <c r="CL51" s="6"/>
      <c r="CM51" s="6"/>
      <c r="CN51" s="6"/>
    </row>
    <row r="52" spans="1:104" ht="21.75" customHeight="1" x14ac:dyDescent="0.2">
      <c r="A52" s="509" t="s">
        <v>75</v>
      </c>
      <c r="B52" s="509" t="s">
        <v>29</v>
      </c>
      <c r="C52" s="256" t="s">
        <v>76</v>
      </c>
      <c r="D52" s="511" t="s">
        <v>77</v>
      </c>
      <c r="E52" s="518"/>
      <c r="F52" s="518"/>
      <c r="G52" s="518"/>
      <c r="H52" s="518"/>
      <c r="I52" s="519"/>
      <c r="J52" s="519"/>
      <c r="K52" s="519"/>
      <c r="BT52" s="3"/>
      <c r="BU52" s="4"/>
      <c r="BV52" s="4"/>
      <c r="BW52" s="3"/>
      <c r="BX52" s="4"/>
      <c r="BZ52" s="5"/>
      <c r="CF52" s="6"/>
      <c r="CG52" s="6"/>
      <c r="CH52" s="6"/>
      <c r="CI52" s="6"/>
      <c r="CJ52" s="6"/>
      <c r="CK52" s="6"/>
      <c r="CL52" s="6"/>
      <c r="CM52" s="6"/>
      <c r="CZ52" s="2"/>
    </row>
    <row r="53" spans="1:104" ht="21.75" customHeight="1" x14ac:dyDescent="0.2">
      <c r="A53" s="257" t="s">
        <v>78</v>
      </c>
      <c r="B53" s="258">
        <f>SUM(C53:D53)</f>
        <v>0</v>
      </c>
      <c r="C53" s="352"/>
      <c r="D53" s="209"/>
      <c r="E53" s="518"/>
      <c r="F53" s="518"/>
      <c r="G53" s="518"/>
      <c r="H53" s="518"/>
      <c r="I53" s="519"/>
      <c r="J53" s="519"/>
      <c r="K53" s="519"/>
      <c r="BT53" s="3"/>
      <c r="BU53" s="4"/>
      <c r="BV53" s="4"/>
      <c r="BW53" s="3"/>
      <c r="BX53" s="4"/>
      <c r="BZ53" s="5"/>
      <c r="CF53" s="6"/>
      <c r="CG53" s="6"/>
      <c r="CH53" s="6"/>
      <c r="CI53" s="6"/>
      <c r="CJ53" s="6"/>
      <c r="CK53" s="6"/>
      <c r="CL53" s="6"/>
      <c r="CM53" s="6"/>
      <c r="CZ53" s="2"/>
    </row>
    <row r="54" spans="1:104" ht="21.75" customHeight="1" x14ac:dyDescent="0.2">
      <c r="A54" s="605" t="s">
        <v>79</v>
      </c>
      <c r="B54" s="606">
        <f t="shared" ref="B54:B55" si="5">SUM(C54:D54)</f>
        <v>0</v>
      </c>
      <c r="C54" s="520"/>
      <c r="D54" s="607"/>
      <c r="E54" s="518"/>
      <c r="F54" s="518"/>
      <c r="G54" s="518"/>
      <c r="H54" s="518"/>
      <c r="I54" s="519"/>
      <c r="J54" s="519"/>
      <c r="K54" s="519"/>
      <c r="BT54" s="3"/>
      <c r="BU54" s="4"/>
      <c r="BV54" s="4"/>
      <c r="BW54" s="3"/>
      <c r="BX54" s="4"/>
      <c r="BZ54" s="5"/>
      <c r="CF54" s="6"/>
      <c r="CG54" s="6"/>
      <c r="CH54" s="6"/>
      <c r="CI54" s="6"/>
      <c r="CJ54" s="6"/>
      <c r="CK54" s="6"/>
      <c r="CL54" s="6"/>
      <c r="CM54" s="6"/>
      <c r="CZ54" s="2"/>
    </row>
    <row r="55" spans="1:104" ht="21.75" customHeight="1" x14ac:dyDescent="0.2">
      <c r="A55" s="225" t="s">
        <v>80</v>
      </c>
      <c r="B55" s="226">
        <f t="shared" si="5"/>
        <v>0</v>
      </c>
      <c r="C55" s="608"/>
      <c r="D55" s="609"/>
      <c r="E55" s="610"/>
      <c r="F55" s="610"/>
      <c r="G55" s="610"/>
      <c r="H55" s="610"/>
      <c r="I55" s="611"/>
      <c r="J55" s="611"/>
      <c r="K55" s="611"/>
      <c r="BT55" s="3"/>
      <c r="BU55" s="4"/>
      <c r="BV55" s="4"/>
      <c r="BW55" s="3"/>
      <c r="BX55" s="4"/>
      <c r="BZ55" s="5"/>
      <c r="CF55" s="6"/>
      <c r="CG55" s="6"/>
      <c r="CH55" s="6"/>
      <c r="CI55" s="6"/>
      <c r="CJ55" s="6"/>
      <c r="CK55" s="6"/>
      <c r="CL55" s="6"/>
      <c r="CM55" s="6"/>
      <c r="CZ55" s="2"/>
    </row>
    <row r="56" spans="1:104" ht="21.75" customHeight="1" x14ac:dyDescent="0.25">
      <c r="A56" s="604" t="s">
        <v>81</v>
      </c>
      <c r="B56" s="107"/>
      <c r="C56" s="107"/>
      <c r="D56" s="107"/>
      <c r="E56" s="107"/>
      <c r="F56" s="610"/>
      <c r="G56" s="610"/>
      <c r="H56" s="610"/>
      <c r="I56" s="610"/>
      <c r="J56" s="611"/>
      <c r="K56" s="611"/>
      <c r="L56" s="611"/>
      <c r="BU56" s="3"/>
      <c r="BV56" s="4"/>
      <c r="BW56" s="4"/>
      <c r="CG56" s="6"/>
      <c r="CH56" s="6"/>
      <c r="CI56" s="6"/>
      <c r="CJ56" s="6"/>
      <c r="CK56" s="6"/>
      <c r="CL56" s="6"/>
      <c r="CM56" s="6"/>
      <c r="CN56" s="6"/>
    </row>
    <row r="57" spans="1:104" ht="31.5" customHeight="1" x14ac:dyDescent="0.2">
      <c r="A57" s="464" t="s">
        <v>82</v>
      </c>
      <c r="B57" s="109" t="s">
        <v>83</v>
      </c>
      <c r="C57" s="220" t="s">
        <v>84</v>
      </c>
      <c r="D57" s="221" t="s">
        <v>85</v>
      </c>
      <c r="E57" s="109" t="s">
        <v>86</v>
      </c>
      <c r="F57" s="610"/>
      <c r="G57" s="610"/>
      <c r="H57" s="610"/>
      <c r="I57" s="610"/>
      <c r="J57" s="611"/>
      <c r="K57" s="611"/>
      <c r="L57" s="611"/>
      <c r="BU57" s="3"/>
      <c r="BV57" s="4"/>
      <c r="BW57" s="4"/>
      <c r="CG57" s="6"/>
      <c r="CH57" s="6"/>
      <c r="CI57" s="6"/>
      <c r="CJ57" s="6"/>
      <c r="CK57" s="6"/>
      <c r="CL57" s="6"/>
      <c r="CM57" s="6"/>
      <c r="CN57" s="6"/>
    </row>
    <row r="58" spans="1:104" ht="21.75" customHeight="1" x14ac:dyDescent="0.2">
      <c r="A58" s="363" t="s">
        <v>87</v>
      </c>
      <c r="B58" s="259"/>
      <c r="C58" s="352"/>
      <c r="D58" s="204"/>
      <c r="E58" s="260"/>
      <c r="F58" s="518"/>
      <c r="G58" s="518"/>
      <c r="H58" s="518"/>
      <c r="I58" s="518"/>
      <c r="J58" s="519"/>
      <c r="K58" s="519"/>
      <c r="L58" s="519"/>
      <c r="BU58" s="3"/>
      <c r="BV58" s="4"/>
      <c r="BW58" s="4"/>
      <c r="CG58" s="6"/>
      <c r="CH58" s="6"/>
      <c r="CI58" s="6"/>
      <c r="CJ58" s="6"/>
      <c r="CK58" s="6"/>
      <c r="CL58" s="6"/>
      <c r="CM58" s="6"/>
      <c r="CN58" s="6"/>
    </row>
    <row r="59" spans="1:104" ht="21.75" customHeight="1" x14ac:dyDescent="0.2">
      <c r="A59" s="372" t="s">
        <v>88</v>
      </c>
      <c r="B59" s="516"/>
      <c r="C59" s="520"/>
      <c r="D59" s="521"/>
      <c r="E59" s="517"/>
      <c r="F59" s="518"/>
      <c r="G59" s="518"/>
      <c r="H59" s="518"/>
      <c r="I59" s="518"/>
      <c r="J59" s="519"/>
      <c r="K59" s="519"/>
      <c r="L59" s="519"/>
      <c r="BU59" s="3"/>
      <c r="BV59" s="4"/>
      <c r="BW59" s="4"/>
      <c r="CG59" s="6"/>
      <c r="CH59" s="6"/>
      <c r="CI59" s="6"/>
      <c r="CJ59" s="6"/>
      <c r="CK59" s="6"/>
      <c r="CL59" s="6"/>
      <c r="CM59" s="6"/>
      <c r="CN59" s="6"/>
    </row>
    <row r="60" spans="1:104" ht="21.75" customHeight="1" x14ac:dyDescent="0.2">
      <c r="A60" s="372" t="s">
        <v>89</v>
      </c>
      <c r="B60" s="516"/>
      <c r="C60" s="520"/>
      <c r="D60" s="521"/>
      <c r="E60" s="517"/>
      <c r="F60" s="518"/>
      <c r="G60" s="518"/>
      <c r="H60" s="518"/>
      <c r="I60" s="518"/>
      <c r="J60" s="519"/>
      <c r="K60" s="519"/>
      <c r="L60" s="519"/>
      <c r="BU60" s="3"/>
      <c r="BV60" s="4"/>
      <c r="BW60" s="4"/>
      <c r="CG60" s="6"/>
      <c r="CH60" s="6"/>
      <c r="CI60" s="6"/>
      <c r="CJ60" s="6"/>
      <c r="CK60" s="6"/>
      <c r="CL60" s="6"/>
      <c r="CM60" s="6"/>
      <c r="CN60" s="6"/>
    </row>
    <row r="61" spans="1:104" ht="21.75" customHeight="1" x14ac:dyDescent="0.2">
      <c r="A61" s="372" t="s">
        <v>90</v>
      </c>
      <c r="B61" s="516"/>
      <c r="C61" s="373"/>
      <c r="D61" s="379"/>
      <c r="E61" s="517"/>
      <c r="F61" s="518"/>
      <c r="G61" s="518"/>
      <c r="H61" s="518"/>
      <c r="I61" s="518"/>
      <c r="J61" s="519"/>
      <c r="K61" s="519"/>
      <c r="L61" s="519"/>
      <c r="BU61" s="3"/>
      <c r="BV61" s="4"/>
      <c r="BW61" s="4"/>
      <c r="CG61" s="6"/>
      <c r="CH61" s="6"/>
      <c r="CI61" s="6"/>
      <c r="CJ61" s="6"/>
      <c r="CK61" s="6"/>
      <c r="CL61" s="6"/>
      <c r="CM61" s="6"/>
      <c r="CN61" s="6"/>
    </row>
    <row r="62" spans="1:104" ht="21.75" customHeight="1" x14ac:dyDescent="0.2">
      <c r="A62" s="372" t="s">
        <v>91</v>
      </c>
      <c r="B62" s="516"/>
      <c r="C62" s="520"/>
      <c r="D62" s="521"/>
      <c r="E62" s="517"/>
      <c r="F62" s="518"/>
      <c r="G62" s="518"/>
      <c r="H62" s="518"/>
      <c r="I62" s="518"/>
      <c r="J62" s="519"/>
      <c r="K62" s="519"/>
      <c r="L62" s="519"/>
      <c r="BU62" s="3"/>
      <c r="BV62" s="4"/>
      <c r="BW62" s="4"/>
      <c r="CG62" s="6"/>
      <c r="CH62" s="6"/>
      <c r="CI62" s="6"/>
      <c r="CJ62" s="6"/>
      <c r="CK62" s="6"/>
      <c r="CL62" s="6"/>
      <c r="CM62" s="6"/>
      <c r="CN62" s="6"/>
    </row>
    <row r="63" spans="1:104" ht="21.75" customHeight="1" x14ac:dyDescent="0.2">
      <c r="A63" s="124" t="s">
        <v>92</v>
      </c>
      <c r="B63" s="125"/>
      <c r="C63" s="126"/>
      <c r="D63" s="522"/>
      <c r="E63" s="127"/>
      <c r="F63" s="518"/>
      <c r="G63" s="518"/>
      <c r="H63" s="518"/>
      <c r="I63" s="518"/>
      <c r="J63" s="519"/>
      <c r="K63" s="519"/>
      <c r="L63" s="519"/>
      <c r="BU63" s="3"/>
      <c r="BV63" s="4"/>
      <c r="BW63" s="4"/>
      <c r="CG63" s="6"/>
      <c r="CH63" s="6"/>
      <c r="CI63" s="6"/>
      <c r="CJ63" s="6"/>
      <c r="CK63" s="6"/>
      <c r="CL63" s="6"/>
      <c r="CM63" s="6"/>
      <c r="CN63" s="6"/>
    </row>
    <row r="64" spans="1:104" ht="21.75" customHeight="1" x14ac:dyDescent="0.2">
      <c r="A64" s="523" t="s">
        <v>29</v>
      </c>
      <c r="B64" s="612">
        <f>SUM(B58:B63)</f>
        <v>0</v>
      </c>
      <c r="C64" s="612">
        <f>SUM(C58:C63)</f>
        <v>0</v>
      </c>
      <c r="D64" s="455">
        <f>SUM(D58:D63)</f>
        <v>0</v>
      </c>
      <c r="E64" s="524">
        <f>SUM(E58:E63)</f>
        <v>0</v>
      </c>
      <c r="F64" s="525"/>
      <c r="G64" s="518"/>
      <c r="H64" s="518"/>
      <c r="I64" s="518"/>
      <c r="J64" s="519"/>
      <c r="K64" s="519"/>
      <c r="L64" s="519"/>
      <c r="BU64" s="3"/>
      <c r="BV64" s="4"/>
      <c r="BW64" s="4"/>
      <c r="CG64" s="6"/>
      <c r="CH64" s="6"/>
      <c r="CI64" s="6"/>
      <c r="CJ64" s="6"/>
      <c r="CK64" s="6"/>
      <c r="CL64" s="6"/>
      <c r="CM64" s="6"/>
      <c r="CN64" s="6"/>
    </row>
    <row r="65" spans="1:92" ht="32.1" customHeight="1" x14ac:dyDescent="0.2">
      <c r="A65" s="1538" t="s">
        <v>93</v>
      </c>
      <c r="B65" s="1495"/>
      <c r="C65" s="1495"/>
      <c r="D65" s="1495"/>
      <c r="E65" s="1539"/>
      <c r="F65" s="526"/>
      <c r="G65" s="526"/>
      <c r="H65" s="526"/>
      <c r="I65" s="526"/>
      <c r="J65" s="527"/>
      <c r="K65" s="519"/>
      <c r="L65" s="519"/>
    </row>
    <row r="66" spans="1:92" ht="31.5" customHeight="1" x14ac:dyDescent="0.2">
      <c r="A66" s="496" t="s">
        <v>94</v>
      </c>
      <c r="B66" s="496" t="s">
        <v>95</v>
      </c>
      <c r="C66" s="496" t="s">
        <v>29</v>
      </c>
      <c r="D66" s="264" t="s">
        <v>96</v>
      </c>
      <c r="E66" s="265" t="s">
        <v>97</v>
      </c>
      <c r="F66" s="266" t="s">
        <v>98</v>
      </c>
      <c r="G66" s="266" t="s">
        <v>99</v>
      </c>
      <c r="H66" s="266" t="s">
        <v>100</v>
      </c>
      <c r="I66" s="528" t="s">
        <v>101</v>
      </c>
      <c r="J66" s="529"/>
      <c r="K66" s="530"/>
      <c r="L66" s="531"/>
      <c r="M66" s="11"/>
      <c r="N66" s="11"/>
      <c r="O66" s="11"/>
      <c r="P66" s="11"/>
      <c r="Q66" s="11"/>
      <c r="R66" s="11"/>
      <c r="S66" s="11"/>
      <c r="T66" s="11"/>
      <c r="U66" s="11"/>
      <c r="V66" s="11"/>
    </row>
    <row r="67" spans="1:92" ht="20.25" customHeight="1" x14ac:dyDescent="0.2">
      <c r="A67" s="1540" t="s">
        <v>102</v>
      </c>
      <c r="B67" s="1541"/>
      <c r="C67" s="457">
        <f>SUM(D67:I67)</f>
        <v>121</v>
      </c>
      <c r="D67" s="267">
        <v>14</v>
      </c>
      <c r="E67" s="268">
        <v>9</v>
      </c>
      <c r="F67" s="268">
        <v>16</v>
      </c>
      <c r="G67" s="268">
        <v>25</v>
      </c>
      <c r="H67" s="268">
        <v>26</v>
      </c>
      <c r="I67" s="458">
        <v>31</v>
      </c>
      <c r="J67" s="72" t="str">
        <f>CA67&amp;CB67&amp;CC67&amp;CD67&amp;CE67&amp;CF67</f>
        <v/>
      </c>
      <c r="K67" s="143"/>
      <c r="L67" s="143"/>
      <c r="M67" s="143"/>
      <c r="N67" s="143"/>
      <c r="O67" s="143"/>
      <c r="P67" s="143"/>
      <c r="Q67" s="143"/>
      <c r="R67" s="143"/>
      <c r="S67" s="143"/>
      <c r="T67" s="143"/>
      <c r="U67" s="143"/>
      <c r="V67" s="11"/>
      <c r="CA67" s="210" t="str">
        <f>IF(D68+D69&gt;D67,"* La suma del Total egresados con apoyo psicosocial Hasta 28 días deben ser menor o igual al Total de Egresos de Hasta 28 días. ","")</f>
        <v/>
      </c>
      <c r="CB67" s="210" t="str">
        <f>IF(E68+E69&gt;E67,"* La suma del Total egresados con apoyo psicosocial de 29 dias hasta menor de 1 año deben ser menor al Total de Egresos de de 29 dias hasta menor de 1 año. ","")</f>
        <v/>
      </c>
      <c r="CC67" s="210" t="str">
        <f>IF(F68+F69&gt;F67,"* La suma del Total egresados con apoyo psicosocial de 1 a 4 años deben ser menor al Total de Egresos de 1 a 4 años. ","")</f>
        <v/>
      </c>
      <c r="CD67" s="210" t="str">
        <f>IF(G68+G69&gt;G67,"* La suma del Total egresados con apoyo psicosocial de 9 años deben ser menor o igual al Total de Egresos de de 5 a 9 años. ","")</f>
        <v/>
      </c>
      <c r="CE67" s="210" t="str">
        <f>IF(H68+H69&gt;H67,"* La suma del Total egresados con apoyo psicosocial de 10 a 14 años deben ser menor al Total de Egresos de 10 a 14 años. ","")</f>
        <v/>
      </c>
      <c r="CF67" s="210" t="str">
        <f>IF(I68+I69&gt;I67,"* La suma del Total egresados con apoyo psicosocial de 15 a 19 años deben ser menor al Total de Egresos de 15 a 19 años. ","")</f>
        <v/>
      </c>
      <c r="CG67" s="211">
        <f t="shared" ref="CG67:CL67" si="6">IF(D68+D69&gt;D67,1,0)</f>
        <v>0</v>
      </c>
      <c r="CH67" s="211">
        <f t="shared" si="6"/>
        <v>0</v>
      </c>
      <c r="CI67" s="211">
        <f t="shared" si="6"/>
        <v>0</v>
      </c>
      <c r="CJ67" s="211">
        <f t="shared" si="6"/>
        <v>0</v>
      </c>
      <c r="CK67" s="211">
        <f t="shared" si="6"/>
        <v>0</v>
      </c>
      <c r="CL67" s="211">
        <f t="shared" si="6"/>
        <v>0</v>
      </c>
      <c r="CM67" s="6"/>
      <c r="CN67" s="6"/>
    </row>
    <row r="68" spans="1:92" ht="25.5" customHeight="1" x14ac:dyDescent="0.2">
      <c r="A68" s="1536" t="s">
        <v>103</v>
      </c>
      <c r="B68" s="269" t="s">
        <v>104</v>
      </c>
      <c r="C68" s="270">
        <f>SUM(D68:I68)</f>
        <v>11</v>
      </c>
      <c r="D68" s="613">
        <v>3</v>
      </c>
      <c r="E68" s="614">
        <v>4</v>
      </c>
      <c r="F68" s="614">
        <v>4</v>
      </c>
      <c r="G68" s="614">
        <v>0</v>
      </c>
      <c r="H68" s="614">
        <v>0</v>
      </c>
      <c r="I68" s="534">
        <v>0</v>
      </c>
      <c r="J68" s="72" t="str">
        <f>CA68&amp;CB68&amp;CC68&amp;CD68&amp;CE68&amp;CF68</f>
        <v/>
      </c>
      <c r="K68" s="143"/>
      <c r="L68" s="143"/>
      <c r="M68" s="143"/>
      <c r="N68" s="143"/>
      <c r="O68" s="143"/>
      <c r="P68" s="143"/>
      <c r="Q68" s="143"/>
      <c r="R68" s="143"/>
      <c r="S68" s="143"/>
      <c r="T68" s="143"/>
      <c r="U68" s="143"/>
      <c r="V68" s="11"/>
      <c r="CG68" s="6"/>
      <c r="CH68" s="6"/>
      <c r="CI68" s="6"/>
      <c r="CJ68" s="6"/>
      <c r="CK68" s="6"/>
      <c r="CL68" s="6"/>
      <c r="CM68" s="6"/>
      <c r="CN68" s="6"/>
    </row>
    <row r="69" spans="1:92" ht="27.75" customHeight="1" x14ac:dyDescent="0.2">
      <c r="A69" s="1537"/>
      <c r="B69" s="147" t="s">
        <v>105</v>
      </c>
      <c r="C69" s="148">
        <f>SUM(D69:I69)</f>
        <v>16</v>
      </c>
      <c r="D69" s="149">
        <v>10</v>
      </c>
      <c r="E69" s="150">
        <v>1</v>
      </c>
      <c r="F69" s="150">
        <v>5</v>
      </c>
      <c r="G69" s="150">
        <v>0</v>
      </c>
      <c r="H69" s="150">
        <v>0</v>
      </c>
      <c r="I69" s="151">
        <v>0</v>
      </c>
      <c r="J69" s="72" t="str">
        <f>CA69&amp;CB69&amp;CC69&amp;CD69&amp;CE69&amp;CF69</f>
        <v/>
      </c>
      <c r="K69" s="143"/>
      <c r="L69" s="143"/>
      <c r="M69" s="143"/>
      <c r="N69" s="143"/>
      <c r="O69" s="143"/>
      <c r="P69" s="143"/>
      <c r="Q69" s="143"/>
      <c r="R69" s="143"/>
      <c r="S69" s="143"/>
      <c r="T69" s="143"/>
      <c r="U69" s="143"/>
      <c r="V69" s="11"/>
      <c r="CG69" s="6"/>
      <c r="CH69" s="6"/>
      <c r="CI69" s="6"/>
      <c r="CJ69" s="6"/>
      <c r="CK69" s="6"/>
      <c r="CL69" s="6"/>
      <c r="CM69" s="6"/>
      <c r="CN69" s="6"/>
    </row>
    <row r="70" spans="1:92" ht="29.25" customHeight="1" x14ac:dyDescent="0.2">
      <c r="A70" s="1536" t="s">
        <v>106</v>
      </c>
      <c r="B70" s="269" t="s">
        <v>104</v>
      </c>
      <c r="C70" s="270">
        <f>SUM(D70:I70)</f>
        <v>24</v>
      </c>
      <c r="D70" s="396">
        <v>7</v>
      </c>
      <c r="E70" s="205">
        <v>10</v>
      </c>
      <c r="F70" s="205">
        <v>7</v>
      </c>
      <c r="G70" s="205">
        <v>0</v>
      </c>
      <c r="H70" s="205">
        <v>0</v>
      </c>
      <c r="I70" s="273">
        <v>0</v>
      </c>
      <c r="J70" s="72" t="str">
        <f>CA70&amp;CB70&amp;CC70&amp;CD70&amp;CE70&amp;CF70</f>
        <v/>
      </c>
      <c r="K70" s="143"/>
      <c r="L70" s="143"/>
      <c r="M70" s="143"/>
      <c r="N70" s="143"/>
      <c r="O70" s="143"/>
      <c r="P70" s="143"/>
      <c r="Q70" s="143"/>
      <c r="R70" s="143"/>
      <c r="S70" s="143"/>
      <c r="T70" s="143"/>
      <c r="U70" s="143"/>
      <c r="V70" s="11"/>
      <c r="CG70" s="6"/>
      <c r="CH70" s="6"/>
      <c r="CI70" s="6"/>
      <c r="CJ70" s="6"/>
      <c r="CK70" s="6"/>
      <c r="CL70" s="6"/>
      <c r="CM70" s="6"/>
      <c r="CN70" s="6"/>
    </row>
    <row r="71" spans="1:92" ht="24.75" customHeight="1" x14ac:dyDescent="0.2">
      <c r="A71" s="1537"/>
      <c r="B71" s="535" t="s">
        <v>105</v>
      </c>
      <c r="C71" s="227">
        <f>SUM(D71:I71)</f>
        <v>166</v>
      </c>
      <c r="D71" s="615">
        <v>72</v>
      </c>
      <c r="E71" s="537">
        <v>84</v>
      </c>
      <c r="F71" s="537">
        <v>10</v>
      </c>
      <c r="G71" s="537">
        <v>0</v>
      </c>
      <c r="H71" s="537">
        <v>0</v>
      </c>
      <c r="I71" s="154">
        <v>0</v>
      </c>
      <c r="J71" s="72" t="str">
        <f>CA71&amp;CB71&amp;CC71&amp;CD71&amp;CE71&amp;CF71</f>
        <v/>
      </c>
      <c r="K71" s="616"/>
      <c r="L71" s="616"/>
      <c r="M71" s="616"/>
      <c r="N71" s="616"/>
      <c r="O71" s="616"/>
      <c r="P71" s="616"/>
      <c r="Q71" s="616"/>
      <c r="R71" s="616"/>
      <c r="S71" s="616"/>
      <c r="T71" s="616"/>
      <c r="U71" s="616"/>
      <c r="V71" s="616"/>
      <c r="W71" s="616"/>
      <c r="CG71" s="6"/>
      <c r="CH71" s="6"/>
      <c r="CI71" s="6"/>
      <c r="CJ71" s="6"/>
      <c r="CK71" s="6"/>
      <c r="CL71" s="6"/>
      <c r="CM71" s="6"/>
      <c r="CN71" s="6"/>
    </row>
    <row r="72" spans="1:92" ht="32.1" customHeight="1" x14ac:dyDescent="0.2">
      <c r="A72" s="601" t="s">
        <v>107</v>
      </c>
      <c r="B72" s="600"/>
      <c r="C72" s="600"/>
      <c r="D72" s="611"/>
      <c r="E72" s="611"/>
      <c r="F72" s="611"/>
      <c r="G72" s="611"/>
      <c r="H72" s="539"/>
      <c r="I72" s="539"/>
      <c r="J72" s="616"/>
      <c r="K72" s="611"/>
      <c r="L72" s="611"/>
      <c r="M72" s="617"/>
      <c r="CG72" s="6"/>
      <c r="CH72" s="6"/>
      <c r="CI72" s="6"/>
      <c r="CJ72" s="6"/>
      <c r="CK72" s="6"/>
      <c r="CL72" s="6"/>
      <c r="CM72" s="6"/>
      <c r="CN72" s="6"/>
    </row>
    <row r="73" spans="1:92" ht="15.75" customHeight="1" x14ac:dyDescent="0.2">
      <c r="A73" s="1499" t="s">
        <v>108</v>
      </c>
      <c r="B73" s="1502" t="s">
        <v>109</v>
      </c>
      <c r="C73" s="1499"/>
      <c r="D73" s="1502" t="s">
        <v>110</v>
      </c>
      <c r="E73" s="1499"/>
      <c r="F73" s="1533" t="s">
        <v>111</v>
      </c>
      <c r="G73" s="1534"/>
      <c r="H73" s="1534"/>
      <c r="I73" s="1535"/>
      <c r="J73" s="541"/>
      <c r="K73" s="611"/>
      <c r="L73" s="611"/>
      <c r="M73" s="617"/>
      <c r="CG73" s="6"/>
      <c r="CH73" s="6"/>
      <c r="CI73" s="6"/>
      <c r="CJ73" s="6"/>
      <c r="CK73" s="6"/>
      <c r="CL73" s="6"/>
      <c r="CM73" s="6"/>
      <c r="CN73" s="6"/>
    </row>
    <row r="74" spans="1:92" ht="18.75" customHeight="1" x14ac:dyDescent="0.2">
      <c r="A74" s="1500"/>
      <c r="B74" s="1543"/>
      <c r="C74" s="1542"/>
      <c r="D74" s="1543"/>
      <c r="E74" s="1542"/>
      <c r="F74" s="1533" t="s">
        <v>112</v>
      </c>
      <c r="G74" s="1535"/>
      <c r="H74" s="1533" t="s">
        <v>113</v>
      </c>
      <c r="I74" s="1535"/>
      <c r="J74" s="542"/>
      <c r="K74" s="611"/>
      <c r="L74" s="611"/>
      <c r="M74" s="617"/>
      <c r="CG74" s="6"/>
      <c r="CH74" s="6"/>
      <c r="CI74" s="6"/>
      <c r="CJ74" s="6"/>
      <c r="CK74" s="6"/>
      <c r="CL74" s="6"/>
      <c r="CM74" s="6"/>
      <c r="CN74" s="6"/>
    </row>
    <row r="75" spans="1:92" ht="30" customHeight="1" x14ac:dyDescent="0.2">
      <c r="A75" s="1542"/>
      <c r="B75" s="277" t="s">
        <v>44</v>
      </c>
      <c r="C75" s="297" t="s">
        <v>45</v>
      </c>
      <c r="D75" s="277" t="s">
        <v>44</v>
      </c>
      <c r="E75" s="460" t="s">
        <v>45</v>
      </c>
      <c r="F75" s="277" t="s">
        <v>44</v>
      </c>
      <c r="G75" s="297" t="s">
        <v>45</v>
      </c>
      <c r="H75" s="277" t="s">
        <v>44</v>
      </c>
      <c r="I75" s="460" t="s">
        <v>45</v>
      </c>
      <c r="J75" s="542"/>
      <c r="K75" s="611"/>
      <c r="L75" s="611"/>
      <c r="M75" s="617"/>
      <c r="CG75" s="6"/>
      <c r="CH75" s="6"/>
      <c r="CI75" s="6"/>
      <c r="CJ75" s="6"/>
      <c r="CK75" s="6"/>
      <c r="CL75" s="6"/>
      <c r="CM75" s="6"/>
      <c r="CN75" s="6"/>
    </row>
    <row r="76" spans="1:92" ht="15.75" customHeight="1" x14ac:dyDescent="0.2">
      <c r="A76" s="278" t="s">
        <v>114</v>
      </c>
      <c r="B76" s="532"/>
      <c r="C76" s="618">
        <v>5</v>
      </c>
      <c r="D76" s="532">
        <v>12</v>
      </c>
      <c r="E76" s="618">
        <v>92</v>
      </c>
      <c r="F76" s="619">
        <v>12</v>
      </c>
      <c r="G76" s="620">
        <v>95</v>
      </c>
      <c r="H76" s="619"/>
      <c r="I76" s="620">
        <v>3</v>
      </c>
      <c r="J76" s="72" t="str">
        <f>CA76</f>
        <v/>
      </c>
      <c r="K76" s="611"/>
      <c r="L76" s="611"/>
      <c r="M76" s="617"/>
      <c r="CA76" s="210" t="str">
        <f>IF(CG76=1," * La suma de los Pacientes Intervenidos debe ser mayor o igual a la Suma de Pacientes Programados menos la Suma de Pacientes Suspendidos. ","")</f>
        <v/>
      </c>
      <c r="CG76" s="211">
        <f t="shared" ref="CG76:CG87" si="7">IF(((F76+G76)-(H76+I76))&gt;(D76+E76),1,0)</f>
        <v>0</v>
      </c>
      <c r="CH76" s="6"/>
      <c r="CI76" s="6"/>
      <c r="CJ76" s="6"/>
      <c r="CK76" s="6"/>
      <c r="CL76" s="6"/>
      <c r="CM76" s="6"/>
      <c r="CN76" s="6"/>
    </row>
    <row r="77" spans="1:92" ht="15.75" customHeight="1" x14ac:dyDescent="0.2">
      <c r="A77" s="165" t="s">
        <v>115</v>
      </c>
      <c r="B77" s="166"/>
      <c r="C77" s="167"/>
      <c r="D77" s="166"/>
      <c r="E77" s="167"/>
      <c r="F77" s="168"/>
      <c r="G77" s="169"/>
      <c r="H77" s="168"/>
      <c r="I77" s="169"/>
      <c r="J77" s="72" t="str">
        <f t="shared" ref="J77:J87" si="8">CA77</f>
        <v/>
      </c>
      <c r="K77" s="611"/>
      <c r="L77" s="611"/>
      <c r="M77" s="617"/>
      <c r="CA77" s="210" t="str">
        <f t="shared" ref="CA77:CA86" si="9">IF(CG77=1," * La suma de los Pacientes Intervenidos debe ser mayor o igual a la Suma de Pacientes Programados menos la Suma de Pacientes Suspendidos. ","")</f>
        <v/>
      </c>
      <c r="CG77" s="211">
        <f t="shared" si="7"/>
        <v>0</v>
      </c>
      <c r="CH77" s="6"/>
      <c r="CI77" s="6"/>
      <c r="CJ77" s="6"/>
      <c r="CK77" s="6"/>
      <c r="CL77" s="6"/>
      <c r="CM77" s="6"/>
      <c r="CN77" s="6"/>
    </row>
    <row r="78" spans="1:92" ht="15.75" customHeight="1" x14ac:dyDescent="0.2">
      <c r="A78" s="165" t="s">
        <v>116</v>
      </c>
      <c r="B78" s="166"/>
      <c r="C78" s="167">
        <v>1</v>
      </c>
      <c r="D78" s="166">
        <v>2</v>
      </c>
      <c r="E78" s="167">
        <v>4</v>
      </c>
      <c r="F78" s="168">
        <v>2</v>
      </c>
      <c r="G78" s="169">
        <v>4</v>
      </c>
      <c r="H78" s="168"/>
      <c r="I78" s="169"/>
      <c r="J78" s="72" t="str">
        <f t="shared" si="8"/>
        <v/>
      </c>
      <c r="K78" s="611"/>
      <c r="L78" s="611"/>
      <c r="M78" s="617"/>
      <c r="CA78" s="210" t="str">
        <f t="shared" si="9"/>
        <v/>
      </c>
      <c r="CG78" s="211">
        <f t="shared" si="7"/>
        <v>0</v>
      </c>
      <c r="CH78" s="6"/>
      <c r="CI78" s="6"/>
      <c r="CJ78" s="6"/>
      <c r="CK78" s="6"/>
      <c r="CL78" s="6"/>
      <c r="CM78" s="6"/>
      <c r="CN78" s="6"/>
    </row>
    <row r="79" spans="1:92" ht="15.75" customHeight="1" x14ac:dyDescent="0.2">
      <c r="A79" s="165" t="s">
        <v>117</v>
      </c>
      <c r="B79" s="166"/>
      <c r="C79" s="167"/>
      <c r="D79" s="166"/>
      <c r="E79" s="167">
        <v>1</v>
      </c>
      <c r="F79" s="168"/>
      <c r="G79" s="169">
        <v>1</v>
      </c>
      <c r="H79" s="168"/>
      <c r="I79" s="169"/>
      <c r="J79" s="72" t="str">
        <f t="shared" si="8"/>
        <v/>
      </c>
      <c r="K79" s="611"/>
      <c r="L79" s="611"/>
      <c r="M79" s="617"/>
      <c r="CA79" s="210" t="str">
        <f t="shared" si="9"/>
        <v/>
      </c>
      <c r="CG79" s="211">
        <f t="shared" si="7"/>
        <v>0</v>
      </c>
      <c r="CH79" s="6"/>
      <c r="CI79" s="6"/>
      <c r="CJ79" s="6"/>
      <c r="CK79" s="6"/>
      <c r="CL79" s="6"/>
      <c r="CM79" s="6"/>
      <c r="CN79" s="6"/>
    </row>
    <row r="80" spans="1:92" ht="15.75" customHeight="1" x14ac:dyDescent="0.2">
      <c r="A80" s="165" t="s">
        <v>118</v>
      </c>
      <c r="B80" s="166"/>
      <c r="C80" s="167">
        <v>19</v>
      </c>
      <c r="D80" s="166">
        <v>3</v>
      </c>
      <c r="E80" s="167">
        <v>36</v>
      </c>
      <c r="F80" s="168">
        <v>5</v>
      </c>
      <c r="G80" s="169">
        <v>37</v>
      </c>
      <c r="H80" s="168">
        <v>2</v>
      </c>
      <c r="I80" s="169">
        <v>1</v>
      </c>
      <c r="J80" s="72" t="str">
        <f t="shared" si="8"/>
        <v/>
      </c>
      <c r="K80" s="611"/>
      <c r="L80" s="611"/>
      <c r="M80" s="617"/>
      <c r="CA80" s="210" t="str">
        <f t="shared" si="9"/>
        <v/>
      </c>
      <c r="CG80" s="211">
        <f t="shared" si="7"/>
        <v>0</v>
      </c>
      <c r="CH80" s="6"/>
      <c r="CI80" s="6"/>
      <c r="CJ80" s="6"/>
      <c r="CK80" s="6"/>
      <c r="CL80" s="6"/>
      <c r="CM80" s="6"/>
      <c r="CN80" s="6"/>
    </row>
    <row r="81" spans="1:92" ht="15.75" customHeight="1" x14ac:dyDescent="0.2">
      <c r="A81" s="165" t="s">
        <v>119</v>
      </c>
      <c r="B81" s="166"/>
      <c r="C81" s="167"/>
      <c r="D81" s="166"/>
      <c r="E81" s="167"/>
      <c r="F81" s="168"/>
      <c r="G81" s="169"/>
      <c r="H81" s="168"/>
      <c r="I81" s="169"/>
      <c r="J81" s="72" t="str">
        <f t="shared" si="8"/>
        <v/>
      </c>
      <c r="K81" s="611"/>
      <c r="L81" s="611"/>
      <c r="M81" s="617"/>
      <c r="CA81" s="210" t="str">
        <f t="shared" si="9"/>
        <v/>
      </c>
      <c r="CG81" s="211">
        <f t="shared" si="7"/>
        <v>0</v>
      </c>
      <c r="CH81" s="6"/>
      <c r="CI81" s="6"/>
      <c r="CJ81" s="6"/>
      <c r="CK81" s="6"/>
      <c r="CL81" s="6"/>
      <c r="CM81" s="6"/>
      <c r="CN81" s="6"/>
    </row>
    <row r="82" spans="1:92" ht="15.75" customHeight="1" x14ac:dyDescent="0.2">
      <c r="A82" s="165" t="s">
        <v>120</v>
      </c>
      <c r="B82" s="166">
        <v>1</v>
      </c>
      <c r="C82" s="167"/>
      <c r="D82" s="166">
        <v>6</v>
      </c>
      <c r="E82" s="167">
        <v>2</v>
      </c>
      <c r="F82" s="168">
        <v>6</v>
      </c>
      <c r="G82" s="169">
        <v>2</v>
      </c>
      <c r="H82" s="168"/>
      <c r="I82" s="169"/>
      <c r="J82" s="72" t="str">
        <f t="shared" si="8"/>
        <v/>
      </c>
      <c r="K82" s="611"/>
      <c r="L82" s="611"/>
      <c r="M82" s="617"/>
      <c r="CA82" s="210" t="str">
        <f t="shared" si="9"/>
        <v/>
      </c>
      <c r="CG82" s="211">
        <f t="shared" si="7"/>
        <v>0</v>
      </c>
      <c r="CH82" s="6"/>
      <c r="CI82" s="6"/>
      <c r="CJ82" s="6"/>
      <c r="CK82" s="6"/>
      <c r="CL82" s="6"/>
      <c r="CM82" s="6"/>
      <c r="CN82" s="6"/>
    </row>
    <row r="83" spans="1:92" ht="15.75" customHeight="1" x14ac:dyDescent="0.2">
      <c r="A83" s="165" t="s">
        <v>121</v>
      </c>
      <c r="B83" s="166"/>
      <c r="C83" s="167">
        <v>11</v>
      </c>
      <c r="D83" s="166"/>
      <c r="E83" s="167">
        <v>191</v>
      </c>
      <c r="F83" s="168"/>
      <c r="G83" s="169">
        <v>202</v>
      </c>
      <c r="H83" s="168"/>
      <c r="I83" s="169">
        <v>11</v>
      </c>
      <c r="J83" s="72" t="str">
        <f t="shared" si="8"/>
        <v/>
      </c>
      <c r="K83" s="611"/>
      <c r="L83" s="611"/>
      <c r="M83" s="617"/>
      <c r="CA83" s="210" t="str">
        <f t="shared" si="9"/>
        <v/>
      </c>
      <c r="CG83" s="211">
        <f t="shared" si="7"/>
        <v>0</v>
      </c>
      <c r="CH83" s="6"/>
      <c r="CI83" s="6"/>
      <c r="CJ83" s="6"/>
      <c r="CK83" s="6"/>
      <c r="CL83" s="6"/>
      <c r="CM83" s="6"/>
      <c r="CN83" s="6"/>
    </row>
    <row r="84" spans="1:92" ht="15.75" customHeight="1" x14ac:dyDescent="0.2">
      <c r="A84" s="165" t="s">
        <v>122</v>
      </c>
      <c r="B84" s="166"/>
      <c r="C84" s="167">
        <v>16</v>
      </c>
      <c r="D84" s="166"/>
      <c r="E84" s="167">
        <v>53</v>
      </c>
      <c r="F84" s="168"/>
      <c r="G84" s="169">
        <v>53</v>
      </c>
      <c r="H84" s="168"/>
      <c r="I84" s="169"/>
      <c r="J84" s="72" t="str">
        <f t="shared" si="8"/>
        <v/>
      </c>
      <c r="K84" s="611"/>
      <c r="L84" s="611"/>
      <c r="M84" s="617"/>
      <c r="CA84" s="210" t="str">
        <f t="shared" si="9"/>
        <v/>
      </c>
      <c r="CG84" s="211">
        <f t="shared" si="7"/>
        <v>0</v>
      </c>
      <c r="CH84" s="6"/>
      <c r="CI84" s="6"/>
      <c r="CJ84" s="6"/>
      <c r="CK84" s="6"/>
      <c r="CL84" s="6"/>
      <c r="CM84" s="6"/>
      <c r="CN84" s="6"/>
    </row>
    <row r="85" spans="1:92" ht="15.75" customHeight="1" x14ac:dyDescent="0.2">
      <c r="A85" s="165" t="s">
        <v>123</v>
      </c>
      <c r="B85" s="166"/>
      <c r="C85" s="167">
        <v>12</v>
      </c>
      <c r="D85" s="166"/>
      <c r="E85" s="167">
        <v>27</v>
      </c>
      <c r="F85" s="168"/>
      <c r="G85" s="169">
        <v>29</v>
      </c>
      <c r="H85" s="168"/>
      <c r="I85" s="169">
        <v>2</v>
      </c>
      <c r="J85" s="72" t="str">
        <f t="shared" si="8"/>
        <v/>
      </c>
      <c r="K85" s="611"/>
      <c r="L85" s="611"/>
      <c r="M85" s="617"/>
      <c r="CA85" s="210" t="str">
        <f t="shared" si="9"/>
        <v/>
      </c>
      <c r="CG85" s="211">
        <f t="shared" si="7"/>
        <v>0</v>
      </c>
      <c r="CH85" s="6"/>
      <c r="CI85" s="6"/>
      <c r="CJ85" s="6"/>
      <c r="CK85" s="6"/>
      <c r="CL85" s="6"/>
      <c r="CM85" s="6"/>
      <c r="CN85" s="6"/>
    </row>
    <row r="86" spans="1:92" ht="15.75" customHeight="1" x14ac:dyDescent="0.2">
      <c r="A86" s="165" t="s">
        <v>124</v>
      </c>
      <c r="B86" s="166"/>
      <c r="C86" s="167">
        <v>12</v>
      </c>
      <c r="D86" s="166"/>
      <c r="E86" s="167">
        <v>28</v>
      </c>
      <c r="F86" s="168"/>
      <c r="G86" s="169">
        <v>29</v>
      </c>
      <c r="H86" s="168"/>
      <c r="I86" s="169">
        <v>1</v>
      </c>
      <c r="J86" s="72" t="str">
        <f t="shared" si="8"/>
        <v/>
      </c>
      <c r="K86" s="611"/>
      <c r="L86" s="611"/>
      <c r="M86" s="541"/>
      <c r="N86" s="611"/>
      <c r="O86" s="611"/>
      <c r="P86" s="617"/>
      <c r="BX86" s="2"/>
      <c r="BY86" s="2"/>
      <c r="BZ86" s="2"/>
      <c r="CA86" s="210" t="str">
        <f t="shared" si="9"/>
        <v/>
      </c>
      <c r="CG86" s="211">
        <f t="shared" si="7"/>
        <v>0</v>
      </c>
      <c r="CH86" s="6"/>
      <c r="CI86" s="6"/>
      <c r="CJ86" s="6"/>
      <c r="CK86" s="6"/>
      <c r="CL86" s="6"/>
      <c r="CM86" s="6"/>
      <c r="CN86" s="6"/>
    </row>
    <row r="87" spans="1:92" ht="15.75" customHeight="1" x14ac:dyDescent="0.2">
      <c r="A87" s="165" t="s">
        <v>125</v>
      </c>
      <c r="B87" s="166"/>
      <c r="C87" s="167"/>
      <c r="D87" s="166"/>
      <c r="E87" s="167"/>
      <c r="F87" s="168"/>
      <c r="G87" s="169"/>
      <c r="H87" s="621"/>
      <c r="I87" s="170"/>
      <c r="J87" s="72" t="str">
        <f t="shared" si="8"/>
        <v/>
      </c>
      <c r="K87" s="611"/>
      <c r="L87" s="611"/>
      <c r="M87" s="541"/>
      <c r="N87" s="611"/>
      <c r="O87" s="611"/>
      <c r="P87" s="617"/>
      <c r="BX87" s="2"/>
      <c r="BY87" s="2"/>
      <c r="BZ87" s="2"/>
      <c r="CA87" s="210" t="str">
        <f>IF(CG87=1," * La suma de los Pacientes Intervenidos debe ser mayor o igual a la Suma de Pacientes Programados menos la Suma de Pacientes Suspendidos. ","")</f>
        <v/>
      </c>
      <c r="CG87" s="211">
        <f t="shared" si="7"/>
        <v>0</v>
      </c>
      <c r="CH87" s="6"/>
      <c r="CI87" s="6"/>
      <c r="CJ87" s="6"/>
      <c r="CK87" s="6"/>
      <c r="CL87" s="6"/>
      <c r="CM87" s="6"/>
      <c r="CN87" s="6"/>
    </row>
    <row r="88" spans="1:92" ht="15.75" customHeight="1" x14ac:dyDescent="0.2">
      <c r="A88" s="461" t="s">
        <v>29</v>
      </c>
      <c r="B88" s="281">
        <f>SUM(B76:B87)</f>
        <v>1</v>
      </c>
      <c r="C88" s="462">
        <f>SUM(C76:C87)</f>
        <v>76</v>
      </c>
      <c r="D88" s="281">
        <f>SUM(D76:D87)</f>
        <v>23</v>
      </c>
      <c r="E88" s="462">
        <f>SUM(E76:E87)</f>
        <v>434</v>
      </c>
      <c r="F88" s="282">
        <f t="shared" ref="F88:I88" si="10">SUM(F76:F87)</f>
        <v>25</v>
      </c>
      <c r="G88" s="463">
        <f t="shared" si="10"/>
        <v>452</v>
      </c>
      <c r="H88" s="282">
        <f t="shared" si="10"/>
        <v>2</v>
      </c>
      <c r="I88" s="463">
        <f t="shared" si="10"/>
        <v>18</v>
      </c>
      <c r="J88" s="611"/>
      <c r="K88" s="611"/>
      <c r="L88" s="611"/>
      <c r="M88" s="617"/>
      <c r="CG88" s="6"/>
      <c r="CH88" s="6"/>
      <c r="CI88" s="6"/>
      <c r="CJ88" s="6"/>
      <c r="CK88" s="6"/>
      <c r="CL88" s="6"/>
      <c r="CM88" s="6"/>
      <c r="CN88" s="6"/>
    </row>
    <row r="89" spans="1:92" ht="32.1" customHeight="1" x14ac:dyDescent="0.2">
      <c r="A89" s="1491" t="s">
        <v>126</v>
      </c>
      <c r="B89" s="1491"/>
      <c r="C89" s="1491"/>
      <c r="D89" s="1491"/>
      <c r="E89" s="1491"/>
      <c r="F89" s="1491"/>
      <c r="G89" s="1491"/>
      <c r="H89" s="622"/>
      <c r="I89" s="622"/>
      <c r="J89" s="541"/>
      <c r="K89" s="611"/>
      <c r="L89" s="611"/>
      <c r="M89" s="617"/>
      <c r="CG89" s="6"/>
      <c r="CH89" s="6"/>
      <c r="CI89" s="6"/>
      <c r="CJ89" s="6"/>
      <c r="CK89" s="6"/>
      <c r="CL89" s="6"/>
      <c r="CM89" s="6"/>
      <c r="CN89" s="6"/>
    </row>
    <row r="90" spans="1:92" ht="24" customHeight="1" x14ac:dyDescent="0.2">
      <c r="A90" s="1536" t="s">
        <v>127</v>
      </c>
      <c r="B90" s="1533" t="s">
        <v>128</v>
      </c>
      <c r="C90" s="1534"/>
      <c r="D90" s="1534"/>
      <c r="E90" s="1534"/>
      <c r="F90" s="1534"/>
      <c r="G90" s="1535"/>
      <c r="H90" s="616"/>
      <c r="I90" s="541"/>
      <c r="J90" s="611"/>
      <c r="K90" s="611"/>
      <c r="L90" s="617"/>
      <c r="CG90" s="6"/>
      <c r="CH90" s="6"/>
      <c r="CI90" s="6"/>
      <c r="CJ90" s="6"/>
      <c r="CK90" s="6"/>
      <c r="CL90" s="6"/>
      <c r="CM90" s="6"/>
      <c r="CN90" s="6"/>
    </row>
    <row r="91" spans="1:92" ht="31.5" customHeight="1" x14ac:dyDescent="0.2">
      <c r="A91" s="1537"/>
      <c r="B91" s="464" t="s">
        <v>129</v>
      </c>
      <c r="C91" s="277" t="s">
        <v>44</v>
      </c>
      <c r="D91" s="465" t="s">
        <v>45</v>
      </c>
      <c r="E91" s="466" t="s">
        <v>15</v>
      </c>
      <c r="F91" s="549" t="s">
        <v>16</v>
      </c>
      <c r="G91" s="549" t="s">
        <v>17</v>
      </c>
      <c r="H91" s="616"/>
      <c r="I91" s="616"/>
      <c r="J91" s="541"/>
      <c r="K91" s="611"/>
      <c r="L91" s="611"/>
      <c r="M91" s="617"/>
      <c r="CG91" s="6"/>
      <c r="CH91" s="6"/>
      <c r="CI91" s="6"/>
      <c r="CJ91" s="6"/>
      <c r="CK91" s="6"/>
      <c r="CL91" s="6"/>
      <c r="CM91" s="6"/>
      <c r="CN91" s="6"/>
    </row>
    <row r="92" spans="1:92" ht="16.5" customHeight="1" x14ac:dyDescent="0.2">
      <c r="A92" s="278" t="s">
        <v>130</v>
      </c>
      <c r="B92" s="248">
        <f t="shared" ref="B92:B98" si="11">SUM(C92+D92)</f>
        <v>18</v>
      </c>
      <c r="C92" s="619">
        <v>1</v>
      </c>
      <c r="D92" s="623">
        <v>17</v>
      </c>
      <c r="E92" s="624">
        <v>17</v>
      </c>
      <c r="F92" s="625">
        <v>1</v>
      </c>
      <c r="G92" s="625"/>
      <c r="H92" s="72" t="str">
        <f>CA92</f>
        <v/>
      </c>
      <c r="I92" s="616"/>
      <c r="J92" s="541"/>
      <c r="K92" s="611"/>
      <c r="L92" s="611"/>
      <c r="M92" s="617"/>
      <c r="CA92" s="210" t="str">
        <f>IF(CH92=1," * La suma de los Beneficiarios MAI, MLE y Otros debe seri igual al Total. ","")</f>
        <v/>
      </c>
      <c r="CB92" s="210"/>
      <c r="CG92" s="211"/>
      <c r="CH92" s="211">
        <f t="shared" ref="CH92:CH98" si="12">IF(B92&lt;&gt;(E92+F92+G92),1,0)</f>
        <v>0</v>
      </c>
      <c r="CI92" s="6"/>
      <c r="CJ92" s="6"/>
      <c r="CK92" s="6"/>
      <c r="CL92" s="6"/>
      <c r="CM92" s="6"/>
      <c r="CN92" s="6"/>
    </row>
    <row r="93" spans="1:92" ht="16.5" customHeight="1" x14ac:dyDescent="0.2">
      <c r="A93" s="552" t="s">
        <v>131</v>
      </c>
      <c r="B93" s="553">
        <f t="shared" si="11"/>
        <v>1</v>
      </c>
      <c r="C93" s="168">
        <v>1</v>
      </c>
      <c r="D93" s="554"/>
      <c r="E93" s="555">
        <v>1</v>
      </c>
      <c r="F93" s="556"/>
      <c r="G93" s="556"/>
      <c r="H93" s="72" t="str">
        <f t="shared" ref="H93:H99" si="13">CA93</f>
        <v/>
      </c>
      <c r="I93" s="616"/>
      <c r="J93" s="541"/>
      <c r="K93" s="611"/>
      <c r="L93" s="611"/>
      <c r="M93" s="617"/>
      <c r="CA93" s="210" t="str">
        <f t="shared" ref="CA93:CA98" si="14">IF(CH93=1," * La suma de los Beneficiarios MAI, MLE y Otros debe seri igual al Total. ","")</f>
        <v/>
      </c>
      <c r="CB93" s="210"/>
      <c r="CG93" s="6"/>
      <c r="CH93" s="211">
        <f t="shared" si="12"/>
        <v>0</v>
      </c>
      <c r="CI93" s="6"/>
      <c r="CJ93" s="6"/>
      <c r="CK93" s="6"/>
      <c r="CL93" s="6"/>
      <c r="CM93" s="6"/>
      <c r="CN93" s="6"/>
    </row>
    <row r="94" spans="1:92" ht="16.5" customHeight="1" x14ac:dyDescent="0.2">
      <c r="A94" s="165" t="s">
        <v>132</v>
      </c>
      <c r="B94" s="553">
        <f t="shared" si="11"/>
        <v>1</v>
      </c>
      <c r="C94" s="168"/>
      <c r="D94" s="554">
        <v>1</v>
      </c>
      <c r="E94" s="555">
        <v>1</v>
      </c>
      <c r="F94" s="556"/>
      <c r="G94" s="556"/>
      <c r="H94" s="72" t="str">
        <f t="shared" si="13"/>
        <v/>
      </c>
      <c r="I94" s="616"/>
      <c r="J94" s="541"/>
      <c r="K94" s="611"/>
      <c r="L94" s="611"/>
      <c r="M94" s="617"/>
      <c r="CA94" s="210" t="str">
        <f t="shared" si="14"/>
        <v/>
      </c>
      <c r="CB94" s="210"/>
      <c r="CG94" s="6"/>
      <c r="CH94" s="211">
        <f t="shared" si="12"/>
        <v>0</v>
      </c>
      <c r="CI94" s="6"/>
      <c r="CJ94" s="6"/>
      <c r="CK94" s="6"/>
      <c r="CL94" s="6"/>
      <c r="CM94" s="6"/>
      <c r="CN94" s="6"/>
    </row>
    <row r="95" spans="1:92" ht="16.5" customHeight="1" x14ac:dyDescent="0.2">
      <c r="A95" s="165" t="s">
        <v>133</v>
      </c>
      <c r="B95" s="553">
        <f t="shared" si="11"/>
        <v>0</v>
      </c>
      <c r="C95" s="168"/>
      <c r="D95" s="554"/>
      <c r="E95" s="555"/>
      <c r="F95" s="556"/>
      <c r="G95" s="556"/>
      <c r="H95" s="72" t="str">
        <f t="shared" si="13"/>
        <v/>
      </c>
      <c r="I95" s="616"/>
      <c r="J95" s="541"/>
      <c r="K95" s="611"/>
      <c r="L95" s="611"/>
      <c r="M95" s="617"/>
      <c r="CA95" s="210" t="str">
        <f t="shared" si="14"/>
        <v/>
      </c>
      <c r="CB95" s="210"/>
      <c r="CG95" s="6"/>
      <c r="CH95" s="211">
        <f t="shared" si="12"/>
        <v>0</v>
      </c>
      <c r="CI95" s="6"/>
      <c r="CJ95" s="6"/>
      <c r="CK95" s="6"/>
      <c r="CL95" s="6"/>
      <c r="CM95" s="6"/>
      <c r="CN95" s="6"/>
    </row>
    <row r="96" spans="1:92" ht="16.5" customHeight="1" x14ac:dyDescent="0.2">
      <c r="A96" s="165" t="s">
        <v>134</v>
      </c>
      <c r="B96" s="553">
        <f t="shared" si="11"/>
        <v>0</v>
      </c>
      <c r="C96" s="168"/>
      <c r="D96" s="554"/>
      <c r="E96" s="555"/>
      <c r="F96" s="556"/>
      <c r="G96" s="556"/>
      <c r="H96" s="72" t="str">
        <f t="shared" si="13"/>
        <v/>
      </c>
      <c r="I96" s="626"/>
      <c r="J96" s="557"/>
      <c r="K96" s="627"/>
      <c r="L96" s="627"/>
      <c r="M96" s="628"/>
      <c r="N96" s="11"/>
      <c r="O96" s="11"/>
      <c r="P96" s="11"/>
      <c r="Q96" s="11"/>
      <c r="R96" s="11"/>
      <c r="S96" s="11"/>
      <c r="CA96" s="210" t="str">
        <f t="shared" si="14"/>
        <v/>
      </c>
      <c r="CB96" s="210"/>
      <c r="CG96" s="6"/>
      <c r="CH96" s="211">
        <f t="shared" si="12"/>
        <v>0</v>
      </c>
      <c r="CI96" s="6"/>
      <c r="CJ96" s="6"/>
      <c r="CK96" s="6"/>
      <c r="CL96" s="6"/>
      <c r="CM96" s="6"/>
      <c r="CN96" s="6"/>
    </row>
    <row r="97" spans="1:92" ht="16.5" customHeight="1" x14ac:dyDescent="0.2">
      <c r="A97" s="552" t="s">
        <v>135</v>
      </c>
      <c r="B97" s="553">
        <f t="shared" si="11"/>
        <v>0</v>
      </c>
      <c r="C97" s="168"/>
      <c r="D97" s="554"/>
      <c r="E97" s="555"/>
      <c r="F97" s="556"/>
      <c r="G97" s="556"/>
      <c r="H97" s="72" t="str">
        <f t="shared" si="13"/>
        <v/>
      </c>
      <c r="I97" s="626"/>
      <c r="J97" s="557"/>
      <c r="K97" s="627"/>
      <c r="L97" s="627"/>
      <c r="M97" s="628"/>
      <c r="N97" s="11"/>
      <c r="O97" s="11"/>
      <c r="P97" s="11"/>
      <c r="Q97" s="11"/>
      <c r="R97" s="11"/>
      <c r="S97" s="11"/>
      <c r="CA97" s="210" t="str">
        <f t="shared" si="14"/>
        <v/>
      </c>
      <c r="CB97" s="210"/>
      <c r="CG97" s="6"/>
      <c r="CH97" s="211">
        <f t="shared" si="12"/>
        <v>0</v>
      </c>
      <c r="CI97" s="6"/>
      <c r="CJ97" s="6"/>
      <c r="CK97" s="6"/>
      <c r="CL97" s="6"/>
      <c r="CM97" s="6"/>
      <c r="CN97" s="6"/>
    </row>
    <row r="98" spans="1:92" ht="16.5" customHeight="1" x14ac:dyDescent="0.2">
      <c r="A98" s="228" t="s">
        <v>136</v>
      </c>
      <c r="B98" s="229">
        <f t="shared" si="11"/>
        <v>0</v>
      </c>
      <c r="C98" s="168"/>
      <c r="D98" s="554"/>
      <c r="E98" s="555"/>
      <c r="F98" s="468"/>
      <c r="G98" s="468"/>
      <c r="H98" s="72" t="str">
        <f t="shared" si="13"/>
        <v/>
      </c>
      <c r="I98" s="626"/>
      <c r="J98" s="557"/>
      <c r="K98" s="627"/>
      <c r="L98" s="627"/>
      <c r="M98" s="628"/>
      <c r="N98" s="11"/>
      <c r="O98" s="11"/>
      <c r="P98" s="11"/>
      <c r="Q98" s="11"/>
      <c r="R98" s="11"/>
      <c r="S98" s="11"/>
      <c r="CA98" s="210" t="str">
        <f t="shared" si="14"/>
        <v/>
      </c>
      <c r="CB98" s="210"/>
      <c r="CG98" s="6"/>
      <c r="CH98" s="211">
        <f t="shared" si="12"/>
        <v>0</v>
      </c>
      <c r="CI98" s="6"/>
      <c r="CJ98" s="6"/>
      <c r="CK98" s="6"/>
      <c r="CL98" s="6"/>
      <c r="CM98" s="6"/>
      <c r="CN98" s="6"/>
    </row>
    <row r="99" spans="1:92" ht="16.5" customHeight="1" x14ac:dyDescent="0.2">
      <c r="A99" s="186" t="s">
        <v>29</v>
      </c>
      <c r="B99" s="469">
        <f t="shared" ref="B99:G99" si="15">SUM(B92:B98)</f>
        <v>20</v>
      </c>
      <c r="C99" s="282">
        <f t="shared" si="15"/>
        <v>2</v>
      </c>
      <c r="D99" s="470">
        <f t="shared" si="15"/>
        <v>18</v>
      </c>
      <c r="E99" s="471">
        <f t="shared" si="15"/>
        <v>19</v>
      </c>
      <c r="F99" s="559">
        <f t="shared" si="15"/>
        <v>1</v>
      </c>
      <c r="G99" s="559">
        <f t="shared" si="15"/>
        <v>0</v>
      </c>
      <c r="H99" s="72" t="str">
        <f t="shared" si="13"/>
        <v/>
      </c>
      <c r="I99" s="143"/>
      <c r="J99" s="143"/>
      <c r="K99" s="143"/>
      <c r="L99" s="143"/>
      <c r="M99" s="143"/>
      <c r="N99" s="143"/>
      <c r="O99" s="143"/>
      <c r="P99" s="143"/>
      <c r="Q99" s="143"/>
      <c r="R99" s="143"/>
      <c r="S99" s="143"/>
      <c r="CA99" s="210" t="str">
        <f>IF(CG99=1," * El total de causas de suspensión debe coincidir con la suma de Suspendidos sección F. ","")</f>
        <v/>
      </c>
      <c r="CG99" s="211">
        <f>IF(B99&lt;&gt;(H88+I88),1,0)</f>
        <v>0</v>
      </c>
      <c r="CH99" s="211"/>
      <c r="CI99" s="6"/>
      <c r="CJ99" s="6"/>
      <c r="CK99" s="6"/>
      <c r="CL99" s="6"/>
      <c r="CM99" s="6"/>
      <c r="CN99" s="6"/>
    </row>
    <row r="100" spans="1:92" x14ac:dyDescent="0.2">
      <c r="D100" s="617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CA100" s="210"/>
      <c r="CG100" s="6"/>
      <c r="CH100" s="6"/>
      <c r="CI100" s="6"/>
      <c r="CJ100" s="6"/>
      <c r="CK100" s="6"/>
      <c r="CL100" s="6"/>
      <c r="CM100" s="6"/>
      <c r="CN100" s="6"/>
    </row>
    <row r="101" spans="1:92" x14ac:dyDescent="0.2"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CG101" s="6"/>
      <c r="CH101" s="6"/>
      <c r="CI101" s="6"/>
      <c r="CJ101" s="6"/>
      <c r="CK101" s="6"/>
      <c r="CL101" s="6"/>
      <c r="CM101" s="6"/>
      <c r="CN101" s="6"/>
    </row>
    <row r="102" spans="1:92" x14ac:dyDescent="0.2">
      <c r="CG102" s="6"/>
      <c r="CH102" s="6"/>
      <c r="CI102" s="6"/>
      <c r="CJ102" s="6"/>
      <c r="CK102" s="6"/>
      <c r="CL102" s="6"/>
      <c r="CM102" s="6"/>
      <c r="CN102" s="6"/>
    </row>
    <row r="103" spans="1:92" x14ac:dyDescent="0.2">
      <c r="CG103" s="6"/>
      <c r="CH103" s="6"/>
      <c r="CI103" s="6"/>
      <c r="CJ103" s="6"/>
      <c r="CK103" s="6"/>
      <c r="CL103" s="6"/>
      <c r="CM103" s="6"/>
      <c r="CN103" s="6"/>
    </row>
    <row r="104" spans="1:92" x14ac:dyDescent="0.2">
      <c r="CG104" s="6"/>
      <c r="CH104" s="6"/>
      <c r="CI104" s="6"/>
      <c r="CJ104" s="6"/>
      <c r="CK104" s="6"/>
      <c r="CL104" s="6"/>
      <c r="CM104" s="6"/>
      <c r="CN104" s="6"/>
    </row>
    <row r="105" spans="1:92" x14ac:dyDescent="0.2">
      <c r="CG105" s="6"/>
      <c r="CH105" s="6"/>
      <c r="CI105" s="6"/>
      <c r="CJ105" s="6"/>
      <c r="CK105" s="6"/>
      <c r="CL105" s="6"/>
      <c r="CM105" s="6"/>
      <c r="CN105" s="6"/>
    </row>
    <row r="106" spans="1:92" x14ac:dyDescent="0.2">
      <c r="CG106" s="6"/>
      <c r="CH106" s="6"/>
      <c r="CI106" s="6"/>
      <c r="CJ106" s="6"/>
      <c r="CK106" s="6"/>
      <c r="CL106" s="6"/>
      <c r="CM106" s="6"/>
      <c r="CN106" s="6"/>
    </row>
    <row r="107" spans="1:92" x14ac:dyDescent="0.2">
      <c r="CG107" s="6"/>
      <c r="CH107" s="6"/>
      <c r="CI107" s="6"/>
      <c r="CJ107" s="6"/>
      <c r="CK107" s="6"/>
      <c r="CL107" s="6"/>
      <c r="CM107" s="6"/>
      <c r="CN107" s="6"/>
    </row>
    <row r="108" spans="1:92" x14ac:dyDescent="0.2">
      <c r="CG108" s="6"/>
      <c r="CH108" s="6"/>
      <c r="CI108" s="6"/>
      <c r="CJ108" s="6"/>
      <c r="CK108" s="6"/>
      <c r="CL108" s="6"/>
      <c r="CM108" s="6"/>
      <c r="CN108" s="6"/>
    </row>
    <row r="109" spans="1:92" x14ac:dyDescent="0.2">
      <c r="CG109" s="6"/>
      <c r="CH109" s="6"/>
      <c r="CI109" s="6"/>
      <c r="CJ109" s="6"/>
      <c r="CK109" s="6"/>
      <c r="CL109" s="6"/>
      <c r="CM109" s="6"/>
      <c r="CN109" s="6"/>
    </row>
    <row r="110" spans="1:92" x14ac:dyDescent="0.2">
      <c r="CG110" s="6"/>
      <c r="CH110" s="6"/>
      <c r="CI110" s="6"/>
      <c r="CJ110" s="6"/>
      <c r="CK110" s="6"/>
      <c r="CL110" s="6"/>
      <c r="CM110" s="6"/>
      <c r="CN110" s="6"/>
    </row>
    <row r="111" spans="1:92" x14ac:dyDescent="0.2">
      <c r="CG111" s="6"/>
      <c r="CH111" s="6"/>
      <c r="CI111" s="6"/>
      <c r="CJ111" s="6"/>
      <c r="CK111" s="6"/>
      <c r="CL111" s="6"/>
      <c r="CM111" s="6"/>
      <c r="CN111" s="6"/>
    </row>
    <row r="112" spans="1:92" x14ac:dyDescent="0.2">
      <c r="CG112" s="6"/>
      <c r="CH112" s="6"/>
      <c r="CI112" s="6"/>
      <c r="CJ112" s="6"/>
      <c r="CK112" s="6"/>
      <c r="CL112" s="6"/>
      <c r="CM112" s="6"/>
      <c r="CN112" s="6"/>
    </row>
    <row r="113" spans="85:92" x14ac:dyDescent="0.2">
      <c r="CG113" s="6"/>
      <c r="CH113" s="6"/>
      <c r="CI113" s="6"/>
      <c r="CJ113" s="6"/>
      <c r="CK113" s="6"/>
      <c r="CL113" s="6"/>
      <c r="CM113" s="6"/>
      <c r="CN113" s="6"/>
    </row>
    <row r="114" spans="85:92" x14ac:dyDescent="0.2">
      <c r="CG114" s="6"/>
      <c r="CH114" s="6"/>
      <c r="CI114" s="6"/>
      <c r="CJ114" s="6"/>
      <c r="CK114" s="6"/>
      <c r="CL114" s="6"/>
      <c r="CM114" s="6"/>
      <c r="CN114" s="6"/>
    </row>
    <row r="115" spans="85:92" x14ac:dyDescent="0.2">
      <c r="CG115" s="6"/>
      <c r="CH115" s="6"/>
      <c r="CI115" s="6"/>
      <c r="CJ115" s="6"/>
      <c r="CK115" s="6"/>
      <c r="CL115" s="6"/>
      <c r="CM115" s="6"/>
      <c r="CN115" s="6"/>
    </row>
    <row r="211" spans="1:104" s="191" customFormat="1" ht="18.600000000000001" hidden="1" customHeight="1" x14ac:dyDescent="0.2">
      <c r="A211" s="191">
        <f>SUM(B12:O12,B19:B23,B37:B45,C67,B88:I88,B99:G99,C68:C71,B48:B50,C28:C34)</f>
        <v>12314.466666666667</v>
      </c>
      <c r="B211" s="191">
        <f>SUM(CG3:CN115)</f>
        <v>0</v>
      </c>
      <c r="BX211" s="192"/>
      <c r="BY211" s="192"/>
      <c r="BZ211" s="192"/>
      <c r="CA211" s="192"/>
      <c r="CB211" s="192"/>
      <c r="CC211" s="192"/>
      <c r="CD211" s="192"/>
      <c r="CE211" s="192"/>
      <c r="CF211" s="192"/>
      <c r="CG211" s="192"/>
      <c r="CH211" s="192"/>
      <c r="CI211" s="192"/>
      <c r="CJ211" s="192"/>
      <c r="CK211" s="192"/>
      <c r="CL211" s="192"/>
      <c r="CM211" s="192"/>
      <c r="CN211" s="192"/>
      <c r="CO211" s="192"/>
      <c r="CP211" s="192"/>
      <c r="CQ211" s="192"/>
      <c r="CR211" s="192"/>
      <c r="CS211" s="192"/>
      <c r="CT211" s="192"/>
      <c r="CU211" s="192"/>
      <c r="CV211" s="192"/>
      <c r="CW211" s="192"/>
      <c r="CX211" s="192"/>
      <c r="CY211" s="192"/>
      <c r="CZ211" s="192"/>
    </row>
    <row r="212" spans="1:104" hidden="1" x14ac:dyDescent="0.2"/>
    <row r="213" spans="1:104" hidden="1" x14ac:dyDescent="0.2"/>
    <row r="214" spans="1:104" hidden="1" x14ac:dyDescent="0.2"/>
    <row r="215" spans="1:104" hidden="1" x14ac:dyDescent="0.2"/>
    <row r="216" spans="1:104" hidden="1" x14ac:dyDescent="0.2"/>
    <row r="217" spans="1:104" hidden="1" x14ac:dyDescent="0.2"/>
    <row r="218" spans="1:104" hidden="1" x14ac:dyDescent="0.2"/>
    <row r="219" spans="1:104" hidden="1" x14ac:dyDescent="0.2"/>
    <row r="220" spans="1:104" hidden="1" x14ac:dyDescent="0.2"/>
  </sheetData>
  <mergeCells count="34">
    <mergeCell ref="Z9:AB10"/>
    <mergeCell ref="A26:B27"/>
    <mergeCell ref="C26:C27"/>
    <mergeCell ref="D26:E26"/>
    <mergeCell ref="F26:K26"/>
    <mergeCell ref="A9:A11"/>
    <mergeCell ref="B9:B11"/>
    <mergeCell ref="C9:C11"/>
    <mergeCell ref="D9:D11"/>
    <mergeCell ref="E9:E11"/>
    <mergeCell ref="F9:F11"/>
    <mergeCell ref="A34:B34"/>
    <mergeCell ref="G9:J10"/>
    <mergeCell ref="K9:O10"/>
    <mergeCell ref="P9:T10"/>
    <mergeCell ref="U9:Y10"/>
    <mergeCell ref="A28:B28"/>
    <mergeCell ref="A29:B29"/>
    <mergeCell ref="A30:B30"/>
    <mergeCell ref="A31:B31"/>
    <mergeCell ref="A32:A33"/>
    <mergeCell ref="A65:E65"/>
    <mergeCell ref="A67:B67"/>
    <mergeCell ref="A68:A69"/>
    <mergeCell ref="A70:A71"/>
    <mergeCell ref="A73:A75"/>
    <mergeCell ref="B73:C74"/>
    <mergeCell ref="D73:E74"/>
    <mergeCell ref="F73:I73"/>
    <mergeCell ref="F74:G74"/>
    <mergeCell ref="H74:I74"/>
    <mergeCell ref="A89:G89"/>
    <mergeCell ref="A90:A91"/>
    <mergeCell ref="B90:G90"/>
  </mergeCells>
  <dataValidations count="1">
    <dataValidation type="whole" allowBlank="1" showInputMessage="1" showErrorMessage="1" sqref="A64 B58:E64 B52:D52 C53:D55" xr:uid="{37F2D6EA-829E-40BC-9EB2-2EB6B071A7D5}">
      <formula1>0</formula1>
      <formula2>1E+27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Z220"/>
  <sheetViews>
    <sheetView topLeftCell="A4" workbookViewId="0">
      <selection activeCell="A4" sqref="A1:XFD1048576"/>
    </sheetView>
  </sheetViews>
  <sheetFormatPr baseColWidth="10" defaultColWidth="11.42578125" defaultRowHeight="14.25" x14ac:dyDescent="0.2"/>
  <cols>
    <col min="1" max="1" width="75.42578125" style="2" customWidth="1"/>
    <col min="2" max="2" width="16.5703125" style="2" customWidth="1"/>
    <col min="3" max="4" width="16.7109375" style="2" customWidth="1"/>
    <col min="5" max="5" width="16.5703125" style="2" customWidth="1"/>
    <col min="6" max="6" width="15.140625" style="2" customWidth="1"/>
    <col min="7" max="7" width="15.85546875" style="2" customWidth="1"/>
    <col min="8" max="8" width="18.42578125" style="2" customWidth="1"/>
    <col min="9" max="9" width="14.85546875" style="2" customWidth="1"/>
    <col min="10" max="10" width="13.42578125" style="2" customWidth="1"/>
    <col min="11" max="11" width="14.28515625" style="2" customWidth="1"/>
    <col min="12" max="12" width="11.42578125" style="2"/>
    <col min="13" max="13" width="13" style="2" customWidth="1"/>
    <col min="14" max="14" width="10" style="2" customWidth="1"/>
    <col min="15" max="26" width="11.42578125" style="2"/>
    <col min="27" max="27" width="14.140625" style="2" customWidth="1"/>
    <col min="28" max="28" width="15.7109375" style="2" customWidth="1"/>
    <col min="29" max="75" width="11.42578125" style="2"/>
    <col min="76" max="76" width="11.42578125" style="3" customWidth="1"/>
    <col min="77" max="77" width="11.7109375" style="4" customWidth="1"/>
    <col min="78" max="78" width="12.28515625" style="4" customWidth="1"/>
    <col min="79" max="104" width="12.28515625" style="5" customWidth="1"/>
    <col min="105" max="107" width="11.42578125" style="2" customWidth="1"/>
    <col min="108" max="16384" width="11.42578125" style="2"/>
  </cols>
  <sheetData>
    <row r="1" spans="1:92" ht="16.350000000000001" customHeight="1" x14ac:dyDescent="0.2">
      <c r="A1" s="1" t="s">
        <v>0</v>
      </c>
    </row>
    <row r="2" spans="1:92" ht="16.350000000000001" customHeight="1" x14ac:dyDescent="0.2">
      <c r="A2" s="1" t="str">
        <f>CONCATENATE("COMUNA: ",[3]NOMBRE!B2," - ","( ",[3]NOMBRE!C2,[3]NOMBRE!D2,[3]NOMBRE!E2,[3]NOMBRE!F2,[3]NOMBRE!G2," )")</f>
        <v>COMUNA: LINARES - ( 07401 )</v>
      </c>
    </row>
    <row r="3" spans="1:92" ht="16.350000000000001" customHeight="1" x14ac:dyDescent="0.2">
      <c r="A3" s="1" t="str">
        <f>CONCATENATE("ESTABLECIMIENTO/ESTRATEGIA: ",[3]NOMBRE!B3," - ","( ",[3]NOMBRE!C3,[3]NOMBRE!D3,[3]NOMBRE!E3,[3]NOMBRE!F3,[3]NOMBRE!G3,[3]NOMBRE!H3," )")</f>
        <v>ESTABLECIMIENTO/ESTRATEGIA: HOSPITAL PRESIDENTE CARLOS IBAÑEZ DEL CAMPO - ( 116108 )</v>
      </c>
      <c r="CG3" s="6"/>
      <c r="CH3" s="6"/>
      <c r="CI3" s="6"/>
      <c r="CJ3" s="6"/>
      <c r="CK3" s="6"/>
      <c r="CL3" s="6"/>
      <c r="CM3" s="6"/>
      <c r="CN3" s="6"/>
    </row>
    <row r="4" spans="1:92" ht="16.350000000000001" customHeight="1" x14ac:dyDescent="0.2">
      <c r="A4" s="1" t="str">
        <f>CONCATENATE("MES: ",[3]NOMBRE!B6," - ","( ",[3]NOMBRE!C6,[3]NOMBRE!D6," )")</f>
        <v>MES: FEBRERO - ( 02 )</v>
      </c>
      <c r="CG4" s="6"/>
      <c r="CH4" s="6"/>
      <c r="CI4" s="6"/>
      <c r="CJ4" s="6"/>
      <c r="CK4" s="6"/>
      <c r="CL4" s="6"/>
      <c r="CM4" s="6"/>
      <c r="CN4" s="6"/>
    </row>
    <row r="5" spans="1:92" ht="16.350000000000001" customHeight="1" x14ac:dyDescent="0.2">
      <c r="A5" s="1" t="str">
        <f>CONCATENATE("AÑO: ",[3]NOMBRE!B7)</f>
        <v>AÑO: 2021</v>
      </c>
      <c r="CG5" s="6"/>
      <c r="CH5" s="6"/>
      <c r="CI5" s="6"/>
      <c r="CJ5" s="6"/>
      <c r="CK5" s="6"/>
      <c r="CL5" s="6"/>
      <c r="CM5" s="6"/>
      <c r="CN5" s="6"/>
    </row>
    <row r="6" spans="1:92" ht="15" x14ac:dyDescent="0.2">
      <c r="F6" s="7" t="s">
        <v>1</v>
      </c>
      <c r="CG6" s="6"/>
      <c r="CH6" s="6"/>
      <c r="CI6" s="6"/>
      <c r="CJ6" s="6"/>
      <c r="CK6" s="6"/>
      <c r="CL6" s="6"/>
      <c r="CM6" s="6"/>
      <c r="CN6" s="6"/>
    </row>
    <row r="7" spans="1:92" ht="15" customHeight="1" x14ac:dyDescent="0.2">
      <c r="A7" s="8"/>
      <c r="B7" s="8"/>
      <c r="C7" s="8"/>
      <c r="D7" s="8"/>
      <c r="E7" s="8"/>
      <c r="F7" s="8"/>
      <c r="G7" s="8"/>
      <c r="H7" s="8"/>
      <c r="I7" s="8"/>
      <c r="J7" s="8"/>
      <c r="K7" s="9"/>
      <c r="L7" s="9"/>
      <c r="CG7" s="6"/>
      <c r="CH7" s="6"/>
      <c r="CI7" s="6"/>
      <c r="CJ7" s="6"/>
      <c r="CK7" s="6"/>
      <c r="CL7" s="6"/>
      <c r="CM7" s="6"/>
      <c r="CN7" s="6"/>
    </row>
    <row r="8" spans="1:92" ht="32.1" customHeight="1" x14ac:dyDescent="0.2">
      <c r="A8" s="10" t="s">
        <v>2</v>
      </c>
      <c r="CG8" s="6"/>
      <c r="CH8" s="6"/>
      <c r="CI8" s="6"/>
      <c r="CJ8" s="6"/>
      <c r="CK8" s="6"/>
      <c r="CL8" s="6"/>
      <c r="CM8" s="6"/>
      <c r="CN8" s="6"/>
    </row>
    <row r="9" spans="1:92" ht="14.25" customHeight="1" x14ac:dyDescent="0.2">
      <c r="A9" s="1556" t="s">
        <v>3</v>
      </c>
      <c r="B9" s="1569" t="s">
        <v>4</v>
      </c>
      <c r="C9" s="1558" t="s">
        <v>5</v>
      </c>
      <c r="D9" s="1559" t="s">
        <v>6</v>
      </c>
      <c r="E9" s="1559" t="s">
        <v>7</v>
      </c>
      <c r="F9" s="1561" t="s">
        <v>8</v>
      </c>
      <c r="G9" s="1506" t="s">
        <v>9</v>
      </c>
      <c r="H9" s="1507"/>
      <c r="I9" s="1507"/>
      <c r="J9" s="1508"/>
      <c r="K9" s="1506" t="s">
        <v>10</v>
      </c>
      <c r="L9" s="1507"/>
      <c r="M9" s="1507"/>
      <c r="N9" s="1507"/>
      <c r="O9" s="1508"/>
      <c r="P9" s="1506" t="s">
        <v>11</v>
      </c>
      <c r="Q9" s="1507"/>
      <c r="R9" s="1507"/>
      <c r="S9" s="1507"/>
      <c r="T9" s="1508"/>
      <c r="U9" s="1506" t="s">
        <v>12</v>
      </c>
      <c r="V9" s="1507"/>
      <c r="W9" s="1507"/>
      <c r="X9" s="1507"/>
      <c r="Y9" s="1508"/>
      <c r="Z9" s="1506" t="s">
        <v>13</v>
      </c>
      <c r="AA9" s="1507"/>
      <c r="AB9" s="1508"/>
      <c r="BX9" s="2"/>
      <c r="BY9" s="11"/>
      <c r="CG9" s="6"/>
      <c r="CH9" s="6"/>
      <c r="CI9" s="6"/>
      <c r="CJ9" s="6"/>
      <c r="CK9" s="6"/>
      <c r="CL9" s="6"/>
      <c r="CM9" s="6"/>
      <c r="CN9" s="6"/>
    </row>
    <row r="10" spans="1:92" ht="21.75" customHeight="1" x14ac:dyDescent="0.2">
      <c r="A10" s="1556"/>
      <c r="B10" s="1569"/>
      <c r="C10" s="1558"/>
      <c r="D10" s="1530"/>
      <c r="E10" s="1530"/>
      <c r="F10" s="1561"/>
      <c r="G10" s="1563"/>
      <c r="H10" s="1510"/>
      <c r="I10" s="1510"/>
      <c r="J10" s="1564"/>
      <c r="K10" s="1563"/>
      <c r="L10" s="1510"/>
      <c r="M10" s="1510"/>
      <c r="N10" s="1510"/>
      <c r="O10" s="1564"/>
      <c r="P10" s="1563"/>
      <c r="Q10" s="1510"/>
      <c r="R10" s="1510"/>
      <c r="S10" s="1510"/>
      <c r="T10" s="1564"/>
      <c r="U10" s="1563"/>
      <c r="V10" s="1510"/>
      <c r="W10" s="1510"/>
      <c r="X10" s="1510"/>
      <c r="Y10" s="1564"/>
      <c r="Z10" s="1563"/>
      <c r="AA10" s="1510"/>
      <c r="AB10" s="1564"/>
      <c r="BX10" s="2"/>
      <c r="BY10" s="11"/>
      <c r="CG10" s="6"/>
      <c r="CH10" s="6"/>
      <c r="CI10" s="6"/>
      <c r="CJ10" s="6"/>
      <c r="CK10" s="6"/>
      <c r="CL10" s="6"/>
      <c r="CM10" s="6"/>
      <c r="CN10" s="6"/>
    </row>
    <row r="11" spans="1:92" ht="31.5" customHeight="1" x14ac:dyDescent="0.2">
      <c r="A11" s="1556"/>
      <c r="B11" s="1569"/>
      <c r="C11" s="1558"/>
      <c r="D11" s="1570"/>
      <c r="E11" s="1570"/>
      <c r="F11" s="1561"/>
      <c r="G11" s="472" t="s">
        <v>14</v>
      </c>
      <c r="H11" s="473" t="s">
        <v>15</v>
      </c>
      <c r="I11" s="473" t="s">
        <v>16</v>
      </c>
      <c r="J11" s="474" t="s">
        <v>17</v>
      </c>
      <c r="K11" s="472" t="s">
        <v>14</v>
      </c>
      <c r="L11" s="473" t="s">
        <v>15</v>
      </c>
      <c r="M11" s="473" t="s">
        <v>16</v>
      </c>
      <c r="N11" s="473" t="s">
        <v>17</v>
      </c>
      <c r="O11" s="474" t="s">
        <v>18</v>
      </c>
      <c r="P11" s="472" t="s">
        <v>14</v>
      </c>
      <c r="Q11" s="473" t="s">
        <v>15</v>
      </c>
      <c r="R11" s="473" t="s">
        <v>19</v>
      </c>
      <c r="S11" s="473" t="s">
        <v>17</v>
      </c>
      <c r="T11" s="474" t="s">
        <v>18</v>
      </c>
      <c r="U11" s="472" t="s">
        <v>14</v>
      </c>
      <c r="V11" s="473" t="s">
        <v>15</v>
      </c>
      <c r="W11" s="473" t="s">
        <v>16</v>
      </c>
      <c r="X11" s="473" t="s">
        <v>17</v>
      </c>
      <c r="Y11" s="474" t="s">
        <v>18</v>
      </c>
      <c r="Z11" s="472" t="s">
        <v>14</v>
      </c>
      <c r="AA11" s="473" t="s">
        <v>20</v>
      </c>
      <c r="AB11" s="475" t="s">
        <v>21</v>
      </c>
      <c r="BX11" s="2"/>
      <c r="BY11" s="11"/>
      <c r="CG11" s="6"/>
      <c r="CH11" s="6"/>
      <c r="CI11" s="6"/>
      <c r="CJ11" s="6"/>
      <c r="CK11" s="6"/>
      <c r="CL11" s="6"/>
      <c r="CM11" s="6"/>
      <c r="CN11" s="6"/>
    </row>
    <row r="12" spans="1:92" ht="20.25" customHeight="1" x14ac:dyDescent="0.2">
      <c r="A12" s="476" t="s">
        <v>22</v>
      </c>
      <c r="B12" s="477">
        <f t="shared" ref="B12:Y12" si="0">SUM(B13:B16)</f>
        <v>5</v>
      </c>
      <c r="C12" s="478">
        <f t="shared" si="0"/>
        <v>6</v>
      </c>
      <c r="D12" s="479">
        <f t="shared" si="0"/>
        <v>4</v>
      </c>
      <c r="E12" s="479">
        <f t="shared" si="0"/>
        <v>1208</v>
      </c>
      <c r="F12" s="480">
        <f t="shared" si="0"/>
        <v>1208</v>
      </c>
      <c r="G12" s="481">
        <f t="shared" si="0"/>
        <v>344</v>
      </c>
      <c r="H12" s="479">
        <f t="shared" si="0"/>
        <v>344</v>
      </c>
      <c r="I12" s="479">
        <f t="shared" si="0"/>
        <v>0</v>
      </c>
      <c r="J12" s="480">
        <f t="shared" si="0"/>
        <v>0</v>
      </c>
      <c r="K12" s="481">
        <f t="shared" si="0"/>
        <v>476.56666666666666</v>
      </c>
      <c r="L12" s="479">
        <f t="shared" si="0"/>
        <v>362.56666666666666</v>
      </c>
      <c r="M12" s="479">
        <f t="shared" si="0"/>
        <v>0</v>
      </c>
      <c r="N12" s="479">
        <f t="shared" si="0"/>
        <v>0</v>
      </c>
      <c r="O12" s="480">
        <f t="shared" si="0"/>
        <v>114</v>
      </c>
      <c r="P12" s="481">
        <f t="shared" si="0"/>
        <v>342.81666666666666</v>
      </c>
      <c r="Q12" s="479">
        <f t="shared" si="0"/>
        <v>154.6</v>
      </c>
      <c r="R12" s="479">
        <f t="shared" si="0"/>
        <v>78.283333333333331</v>
      </c>
      <c r="S12" s="479">
        <f t="shared" si="0"/>
        <v>1.9333333333333333</v>
      </c>
      <c r="T12" s="480">
        <f t="shared" si="0"/>
        <v>108</v>
      </c>
      <c r="U12" s="481">
        <f t="shared" si="0"/>
        <v>119.16666666666667</v>
      </c>
      <c r="V12" s="479">
        <f t="shared" si="0"/>
        <v>63.55</v>
      </c>
      <c r="W12" s="479">
        <f t="shared" si="0"/>
        <v>22.616666666666667</v>
      </c>
      <c r="X12" s="479">
        <f t="shared" si="0"/>
        <v>0</v>
      </c>
      <c r="Y12" s="480">
        <f t="shared" si="0"/>
        <v>33</v>
      </c>
      <c r="Z12" s="481">
        <f>SUM(AA12:AB12)</f>
        <v>100.83000000000001</v>
      </c>
      <c r="AA12" s="479">
        <f>SUM(AA13:AA16)</f>
        <v>57.88</v>
      </c>
      <c r="AB12" s="482">
        <f>SUM(AB13:AB16)</f>
        <v>42.95</v>
      </c>
      <c r="BX12" s="2"/>
      <c r="BY12" s="11"/>
      <c r="CG12" s="6"/>
      <c r="CH12" s="6"/>
      <c r="CI12" s="6"/>
      <c r="CJ12" s="6"/>
      <c r="CK12" s="6"/>
      <c r="CL12" s="6"/>
      <c r="CM12" s="6"/>
      <c r="CN12" s="6"/>
    </row>
    <row r="13" spans="1:92" ht="20.25" customHeight="1" x14ac:dyDescent="0.2">
      <c r="A13" s="483" t="s">
        <v>23</v>
      </c>
      <c r="B13" s="484">
        <v>4</v>
      </c>
      <c r="C13" s="485">
        <v>4</v>
      </c>
      <c r="D13" s="485">
        <v>2</v>
      </c>
      <c r="E13" s="485">
        <v>344</v>
      </c>
      <c r="F13" s="485">
        <v>344</v>
      </c>
      <c r="G13" s="486">
        <f>SUM(H13:J13)</f>
        <v>344</v>
      </c>
      <c r="H13" s="487">
        <v>344</v>
      </c>
      <c r="I13" s="485">
        <v>0</v>
      </c>
      <c r="J13" s="485">
        <v>0</v>
      </c>
      <c r="K13" s="488">
        <f>SUM(L13:O13)</f>
        <v>250.15</v>
      </c>
      <c r="L13" s="487">
        <v>180.15</v>
      </c>
      <c r="M13" s="485">
        <v>0</v>
      </c>
      <c r="N13" s="489">
        <v>0</v>
      </c>
      <c r="O13" s="490">
        <v>70</v>
      </c>
      <c r="P13" s="488">
        <f>SUM(Q13:T13)</f>
        <v>181</v>
      </c>
      <c r="Q13" s="487">
        <v>29.283333333333335</v>
      </c>
      <c r="R13" s="485">
        <v>78.283333333333331</v>
      </c>
      <c r="S13" s="489">
        <v>1.9333333333333333</v>
      </c>
      <c r="T13" s="490">
        <v>71.5</v>
      </c>
      <c r="U13" s="488">
        <f>SUM(V13:Y13)</f>
        <v>47.433333333333337</v>
      </c>
      <c r="V13" s="487">
        <v>6.3166666666666664</v>
      </c>
      <c r="W13" s="485">
        <v>22.616666666666667</v>
      </c>
      <c r="X13" s="489">
        <v>0</v>
      </c>
      <c r="Y13" s="490">
        <v>18.5</v>
      </c>
      <c r="Z13" s="488">
        <f>SUM(AA13:AB13)</f>
        <v>58.6</v>
      </c>
      <c r="AA13" s="491">
        <v>27.85</v>
      </c>
      <c r="AB13" s="27">
        <v>30.75</v>
      </c>
      <c r="BX13" s="2"/>
      <c r="BY13" s="11"/>
      <c r="CG13" s="6"/>
      <c r="CH13" s="6"/>
      <c r="CI13" s="6"/>
      <c r="CJ13" s="6"/>
      <c r="CK13" s="6"/>
      <c r="CL13" s="6"/>
      <c r="CM13" s="6"/>
      <c r="CN13" s="6"/>
    </row>
    <row r="14" spans="1:92" ht="20.25" customHeight="1" x14ac:dyDescent="0.2">
      <c r="A14" s="431" t="s">
        <v>24</v>
      </c>
      <c r="B14" s="29">
        <v>1</v>
      </c>
      <c r="C14" s="30">
        <v>2</v>
      </c>
      <c r="D14" s="30">
        <v>2</v>
      </c>
      <c r="E14" s="30">
        <v>864</v>
      </c>
      <c r="F14" s="30">
        <v>864</v>
      </c>
      <c r="G14" s="31">
        <f>SUM(H14:J14)</f>
        <v>0</v>
      </c>
      <c r="H14" s="32">
        <v>0</v>
      </c>
      <c r="I14" s="30">
        <v>0</v>
      </c>
      <c r="J14" s="30">
        <v>0</v>
      </c>
      <c r="K14" s="492">
        <f>SUM(L14:O14)</f>
        <v>226.41666666666666</v>
      </c>
      <c r="L14" s="32">
        <v>182.41666666666666</v>
      </c>
      <c r="M14" s="30">
        <v>0</v>
      </c>
      <c r="N14" s="320">
        <v>0</v>
      </c>
      <c r="O14" s="321">
        <v>44</v>
      </c>
      <c r="P14" s="492">
        <f>SUM(Q14:T14)</f>
        <v>161.81666666666666</v>
      </c>
      <c r="Q14" s="32">
        <v>125.31666666666666</v>
      </c>
      <c r="R14" s="30">
        <v>0</v>
      </c>
      <c r="S14" s="320">
        <v>0</v>
      </c>
      <c r="T14" s="321">
        <v>36.5</v>
      </c>
      <c r="U14" s="492">
        <f>SUM(V14:Y14)</f>
        <v>71.733333333333334</v>
      </c>
      <c r="V14" s="32">
        <v>57.233333333333334</v>
      </c>
      <c r="W14" s="30">
        <v>0</v>
      </c>
      <c r="X14" s="320">
        <v>0</v>
      </c>
      <c r="Y14" s="321">
        <v>14.5</v>
      </c>
      <c r="Z14" s="492">
        <f>SUM(AA14:AB14)</f>
        <v>42.230000000000004</v>
      </c>
      <c r="AA14" s="34">
        <v>30.03</v>
      </c>
      <c r="AB14" s="35">
        <v>12.2</v>
      </c>
      <c r="BX14" s="2"/>
      <c r="BY14" s="11"/>
      <c r="CG14" s="6"/>
      <c r="CH14" s="6"/>
      <c r="CI14" s="6"/>
      <c r="CJ14" s="6"/>
      <c r="CK14" s="6"/>
      <c r="CL14" s="6"/>
      <c r="CM14" s="6"/>
      <c r="CN14" s="6"/>
    </row>
    <row r="15" spans="1:92" ht="20.25" customHeight="1" x14ac:dyDescent="0.2">
      <c r="A15" s="36" t="s">
        <v>25</v>
      </c>
      <c r="B15" s="29"/>
      <c r="C15" s="30"/>
      <c r="D15" s="30"/>
      <c r="E15" s="30"/>
      <c r="F15" s="30"/>
      <c r="G15" s="492">
        <f>SUM(H15:J15)</f>
        <v>0</v>
      </c>
      <c r="H15" s="32"/>
      <c r="I15" s="30"/>
      <c r="J15" s="30"/>
      <c r="K15" s="492">
        <f>SUM(L15:O15)</f>
        <v>0</v>
      </c>
      <c r="L15" s="32"/>
      <c r="M15" s="30"/>
      <c r="N15" s="320"/>
      <c r="O15" s="321"/>
      <c r="P15" s="492">
        <f>SUM(Q15:T15)</f>
        <v>0</v>
      </c>
      <c r="Q15" s="32"/>
      <c r="R15" s="30"/>
      <c r="S15" s="320"/>
      <c r="T15" s="321"/>
      <c r="U15" s="492">
        <f>SUM(V15:Y15)</f>
        <v>0</v>
      </c>
      <c r="V15" s="32"/>
      <c r="W15" s="30"/>
      <c r="X15" s="320"/>
      <c r="Y15" s="321"/>
      <c r="Z15" s="492">
        <f>SUM(AA15:AB15)</f>
        <v>0</v>
      </c>
      <c r="AA15" s="34"/>
      <c r="AB15" s="35"/>
      <c r="BX15" s="2"/>
      <c r="BY15" s="11"/>
      <c r="CG15" s="6"/>
      <c r="CH15" s="6"/>
      <c r="CI15" s="6"/>
      <c r="CJ15" s="6"/>
      <c r="CK15" s="6"/>
      <c r="CL15" s="6"/>
      <c r="CM15" s="6"/>
      <c r="CN15" s="6"/>
    </row>
    <row r="16" spans="1:92" ht="20.25" customHeight="1" x14ac:dyDescent="0.2">
      <c r="A16" s="37" t="s">
        <v>26</v>
      </c>
      <c r="B16" s="322"/>
      <c r="C16" s="323"/>
      <c r="D16" s="38"/>
      <c r="E16" s="38"/>
      <c r="F16" s="39"/>
      <c r="G16" s="432">
        <f>SUM(H16:J16)</f>
        <v>0</v>
      </c>
      <c r="H16" s="325"/>
      <c r="I16" s="323"/>
      <c r="J16" s="323"/>
      <c r="K16" s="41">
        <f>SUM(L16:O16)</f>
        <v>0</v>
      </c>
      <c r="L16" s="325"/>
      <c r="M16" s="323"/>
      <c r="N16" s="326"/>
      <c r="O16" s="327"/>
      <c r="P16" s="41">
        <f>SUM(Q16:T16)</f>
        <v>0</v>
      </c>
      <c r="Q16" s="325"/>
      <c r="R16" s="323"/>
      <c r="S16" s="326"/>
      <c r="T16" s="327"/>
      <c r="U16" s="41">
        <f>SUM(V16:Y16)</f>
        <v>0</v>
      </c>
      <c r="V16" s="325"/>
      <c r="W16" s="323"/>
      <c r="X16" s="326"/>
      <c r="Y16" s="327"/>
      <c r="Z16" s="432">
        <f>SUM(AA16:AB16)</f>
        <v>0</v>
      </c>
      <c r="AA16" s="328"/>
      <c r="AB16" s="493"/>
      <c r="BX16" s="2"/>
      <c r="BY16" s="11"/>
      <c r="CG16" s="6"/>
      <c r="CH16" s="6"/>
      <c r="CI16" s="6"/>
      <c r="CJ16" s="6"/>
      <c r="CK16" s="6"/>
      <c r="CL16" s="6"/>
      <c r="CM16" s="6"/>
      <c r="CN16" s="6"/>
    </row>
    <row r="17" spans="1:92" ht="27" customHeight="1" x14ac:dyDescent="0.2">
      <c r="A17" s="10" t="s">
        <v>27</v>
      </c>
      <c r="B17" s="42"/>
      <c r="C17" s="433"/>
      <c r="D17" s="433"/>
      <c r="E17" s="433"/>
      <c r="F17" s="433"/>
      <c r="G17" s="42"/>
      <c r="H17" s="494"/>
      <c r="I17" s="331"/>
      <c r="J17" s="46"/>
      <c r="K17" s="332"/>
      <c r="L17" s="332"/>
      <c r="CG17" s="6"/>
      <c r="CH17" s="6"/>
      <c r="CI17" s="6"/>
      <c r="CJ17" s="6"/>
      <c r="CK17" s="6"/>
      <c r="CL17" s="6"/>
      <c r="CM17" s="6"/>
      <c r="CN17" s="6"/>
    </row>
    <row r="18" spans="1:92" ht="39" customHeight="1" x14ac:dyDescent="0.2">
      <c r="A18" s="295" t="s">
        <v>28</v>
      </c>
      <c r="B18" s="296" t="s">
        <v>29</v>
      </c>
      <c r="C18" s="217" t="s">
        <v>30</v>
      </c>
      <c r="D18" s="218" t="s">
        <v>31</v>
      </c>
      <c r="E18" s="218" t="s">
        <v>32</v>
      </c>
      <c r="F18" s="218" t="s">
        <v>33</v>
      </c>
      <c r="G18" s="219" t="s">
        <v>34</v>
      </c>
      <c r="H18" s="434"/>
      <c r="I18" s="433"/>
      <c r="J18" s="433"/>
      <c r="K18" s="453"/>
      <c r="L18" s="453"/>
      <c r="CG18" s="6"/>
      <c r="CH18" s="6"/>
      <c r="CI18" s="6"/>
      <c r="CJ18" s="6"/>
      <c r="CK18" s="6"/>
      <c r="CL18" s="6"/>
      <c r="CM18" s="6"/>
      <c r="CN18" s="6"/>
    </row>
    <row r="19" spans="1:92" ht="21" customHeight="1" x14ac:dyDescent="0.2">
      <c r="A19" s="435" t="s">
        <v>35</v>
      </c>
      <c r="B19" s="436">
        <f>SUM(C19:G19)</f>
        <v>6</v>
      </c>
      <c r="C19" s="437"/>
      <c r="D19" s="438"/>
      <c r="E19" s="438">
        <v>6</v>
      </c>
      <c r="F19" s="438"/>
      <c r="G19" s="439"/>
      <c r="H19" s="440"/>
      <c r="I19" s="433"/>
      <c r="J19" s="433"/>
      <c r="K19" s="453"/>
      <c r="L19" s="453"/>
      <c r="CG19" s="6"/>
      <c r="CH19" s="6"/>
      <c r="CI19" s="6"/>
      <c r="CJ19" s="6"/>
      <c r="CK19" s="6"/>
      <c r="CL19" s="6"/>
      <c r="CM19" s="6"/>
      <c r="CN19" s="6"/>
    </row>
    <row r="20" spans="1:92" ht="21" customHeight="1" x14ac:dyDescent="0.2">
      <c r="A20" s="441" t="s">
        <v>36</v>
      </c>
      <c r="B20" s="416">
        <f>SUM(C20:G20)</f>
        <v>204</v>
      </c>
      <c r="C20" s="442"/>
      <c r="D20" s="337"/>
      <c r="E20" s="337">
        <v>204</v>
      </c>
      <c r="F20" s="337"/>
      <c r="G20" s="338"/>
      <c r="H20" s="440"/>
      <c r="I20" s="433"/>
      <c r="J20" s="433"/>
      <c r="K20" s="453"/>
      <c r="L20" s="453"/>
      <c r="CG20" s="6"/>
      <c r="CH20" s="6"/>
      <c r="CI20" s="6"/>
      <c r="CJ20" s="6"/>
      <c r="CK20" s="6"/>
      <c r="CL20" s="6"/>
      <c r="CM20" s="6"/>
      <c r="CN20" s="6"/>
    </row>
    <row r="21" spans="1:92" ht="21" customHeight="1" x14ac:dyDescent="0.2">
      <c r="A21" s="441" t="s">
        <v>37</v>
      </c>
      <c r="B21" s="416">
        <f>SUM(C21:G21)</f>
        <v>204</v>
      </c>
      <c r="C21" s="442"/>
      <c r="D21" s="337"/>
      <c r="E21" s="337">
        <v>204</v>
      </c>
      <c r="F21" s="337"/>
      <c r="G21" s="338"/>
      <c r="H21" s="440"/>
      <c r="I21" s="433"/>
      <c r="J21" s="433"/>
      <c r="K21" s="453"/>
      <c r="L21" s="453"/>
      <c r="CG21" s="6"/>
      <c r="CH21" s="6"/>
      <c r="CI21" s="6"/>
      <c r="CJ21" s="6"/>
      <c r="CK21" s="6"/>
      <c r="CL21" s="6"/>
      <c r="CM21" s="6"/>
      <c r="CN21" s="6"/>
    </row>
    <row r="22" spans="1:92" ht="21" customHeight="1" x14ac:dyDescent="0.2">
      <c r="A22" s="441" t="s">
        <v>38</v>
      </c>
      <c r="B22" s="416">
        <f>SUM(C22:G22)</f>
        <v>204</v>
      </c>
      <c r="C22" s="442"/>
      <c r="D22" s="337"/>
      <c r="E22" s="337">
        <v>204</v>
      </c>
      <c r="F22" s="337"/>
      <c r="G22" s="338"/>
      <c r="H22" s="440"/>
      <c r="I22" s="433"/>
      <c r="J22" s="443"/>
      <c r="K22" s="453"/>
      <c r="L22" s="453"/>
      <c r="CG22" s="6"/>
      <c r="CH22" s="6"/>
      <c r="CI22" s="6"/>
      <c r="CJ22" s="6"/>
      <c r="CK22" s="6"/>
      <c r="CL22" s="6"/>
      <c r="CM22" s="6"/>
      <c r="CN22" s="6"/>
    </row>
    <row r="23" spans="1:92" ht="21" customHeight="1" x14ac:dyDescent="0.2">
      <c r="A23" s="495" t="s">
        <v>39</v>
      </c>
      <c r="B23" s="62">
        <f>SUM(C23:G23)</f>
        <v>204</v>
      </c>
      <c r="C23" s="444"/>
      <c r="D23" s="445"/>
      <c r="E23" s="445">
        <v>204</v>
      </c>
      <c r="F23" s="445"/>
      <c r="G23" s="446"/>
      <c r="H23" s="440"/>
      <c r="I23" s="433"/>
      <c r="J23" s="433"/>
      <c r="K23" s="453"/>
      <c r="L23" s="453"/>
      <c r="CG23" s="6"/>
      <c r="CH23" s="6"/>
      <c r="CI23" s="6"/>
      <c r="CJ23" s="6"/>
      <c r="CK23" s="6"/>
      <c r="CL23" s="6"/>
      <c r="CM23" s="6"/>
      <c r="CN23" s="6"/>
    </row>
    <row r="24" spans="1:92" ht="24.75" customHeight="1" x14ac:dyDescent="0.2">
      <c r="A24" s="447" t="s">
        <v>40</v>
      </c>
      <c r="B24" s="456"/>
      <c r="C24" s="443"/>
      <c r="D24" s="456"/>
      <c r="E24" s="456"/>
      <c r="CG24" s="6"/>
      <c r="CH24" s="6"/>
      <c r="CI24" s="6"/>
      <c r="CJ24" s="6"/>
      <c r="CK24" s="6"/>
      <c r="CL24" s="6"/>
      <c r="CM24" s="6"/>
      <c r="CN24" s="6"/>
    </row>
    <row r="25" spans="1:92" ht="19.5" customHeight="1" x14ac:dyDescent="0.2">
      <c r="A25" s="10" t="s">
        <v>41</v>
      </c>
      <c r="B25" s="46"/>
      <c r="C25" s="448"/>
      <c r="D25" s="448"/>
      <c r="E25" s="448"/>
      <c r="F25" s="448"/>
      <c r="G25" s="448"/>
      <c r="H25" s="448"/>
      <c r="I25" s="342"/>
      <c r="J25" s="342"/>
      <c r="K25" s="456"/>
      <c r="L25" s="456"/>
      <c r="CG25" s="6"/>
      <c r="CH25" s="6"/>
      <c r="CI25" s="6"/>
      <c r="CJ25" s="6"/>
      <c r="CK25" s="6"/>
      <c r="CL25" s="6"/>
      <c r="CM25" s="6"/>
      <c r="CN25" s="6"/>
    </row>
    <row r="26" spans="1:92" ht="23.25" customHeight="1" x14ac:dyDescent="0.2">
      <c r="A26" s="1520" t="s">
        <v>28</v>
      </c>
      <c r="B26" s="1499"/>
      <c r="C26" s="1536" t="s">
        <v>29</v>
      </c>
      <c r="D26" s="1533" t="s">
        <v>42</v>
      </c>
      <c r="E26" s="1553"/>
      <c r="F26" s="1554" t="s">
        <v>43</v>
      </c>
      <c r="G26" s="1554"/>
      <c r="H26" s="1554"/>
      <c r="I26" s="1554"/>
      <c r="J26" s="1554"/>
      <c r="K26" s="1555"/>
      <c r="M26" s="46"/>
      <c r="BX26" s="2"/>
      <c r="BY26" s="3"/>
      <c r="CG26" s="6"/>
      <c r="CH26" s="6"/>
      <c r="CI26" s="6"/>
      <c r="CJ26" s="6"/>
      <c r="CK26" s="6"/>
      <c r="CL26" s="6"/>
      <c r="CM26" s="6"/>
      <c r="CN26" s="6"/>
    </row>
    <row r="27" spans="1:92" ht="24.75" customHeight="1" x14ac:dyDescent="0.2">
      <c r="A27" s="1521"/>
      <c r="B27" s="1542"/>
      <c r="C27" s="1537"/>
      <c r="D27" s="496" t="s">
        <v>44</v>
      </c>
      <c r="E27" s="465" t="s">
        <v>45</v>
      </c>
      <c r="F27" s="460" t="s">
        <v>46</v>
      </c>
      <c r="G27" s="496" t="s">
        <v>47</v>
      </c>
      <c r="H27" s="496" t="s">
        <v>48</v>
      </c>
      <c r="I27" s="496" t="s">
        <v>49</v>
      </c>
      <c r="J27" s="496" t="s">
        <v>50</v>
      </c>
      <c r="K27" s="496" t="s">
        <v>51</v>
      </c>
      <c r="BV27" s="3"/>
      <c r="BW27" s="4"/>
      <c r="BX27" s="4"/>
      <c r="CG27" s="6"/>
      <c r="CH27" s="6"/>
      <c r="CI27" s="6"/>
      <c r="CJ27" s="6"/>
      <c r="CK27" s="6"/>
      <c r="CL27" s="6"/>
      <c r="CM27" s="6"/>
      <c r="CN27" s="6"/>
    </row>
    <row r="28" spans="1:92" ht="17.25" customHeight="1" x14ac:dyDescent="0.2">
      <c r="A28" s="1565" t="s">
        <v>36</v>
      </c>
      <c r="B28" s="1566"/>
      <c r="C28" s="497">
        <f t="shared" ref="C28:C34" si="1">SUM(D28:E28)</f>
        <v>85</v>
      </c>
      <c r="D28" s="449">
        <v>2</v>
      </c>
      <c r="E28" s="498">
        <v>83</v>
      </c>
      <c r="F28" s="499">
        <v>1</v>
      </c>
      <c r="G28" s="500">
        <v>19</v>
      </c>
      <c r="H28" s="500">
        <v>18</v>
      </c>
      <c r="I28" s="500">
        <v>45</v>
      </c>
      <c r="J28" s="500"/>
      <c r="K28" s="500">
        <v>2</v>
      </c>
      <c r="L28" s="72" t="str">
        <f>CA28</f>
        <v/>
      </c>
      <c r="BV28" s="3"/>
      <c r="BW28" s="4"/>
      <c r="BX28" s="4"/>
      <c r="CA28" s="210" t="str">
        <f>IF(CG28=1," * La Suma de Personas por Origen de Derivación no puede ser Mayor a la suma de Personas por Edad. ","")</f>
        <v/>
      </c>
      <c r="CG28" s="211">
        <f>IF(SUM(F28:K28)&gt;C28,1,0)</f>
        <v>0</v>
      </c>
      <c r="CH28" s="6"/>
      <c r="CI28" s="6"/>
      <c r="CJ28" s="6"/>
      <c r="CK28" s="6"/>
      <c r="CL28" s="6"/>
      <c r="CM28" s="6"/>
      <c r="CN28" s="6"/>
    </row>
    <row r="29" spans="1:92" ht="17.25" customHeight="1" x14ac:dyDescent="0.2">
      <c r="A29" s="1567" t="s">
        <v>37</v>
      </c>
      <c r="B29" s="1568"/>
      <c r="C29" s="497">
        <f t="shared" si="1"/>
        <v>112</v>
      </c>
      <c r="D29" s="500">
        <v>2</v>
      </c>
      <c r="E29" s="498">
        <v>110</v>
      </c>
      <c r="F29" s="499">
        <v>4</v>
      </c>
      <c r="G29" s="500">
        <v>30</v>
      </c>
      <c r="H29" s="500">
        <v>25</v>
      </c>
      <c r="I29" s="500">
        <v>50</v>
      </c>
      <c r="J29" s="500"/>
      <c r="K29" s="500">
        <v>3</v>
      </c>
      <c r="L29" s="72" t="str">
        <f t="shared" ref="L29:L34" si="2">CA29</f>
        <v/>
      </c>
      <c r="BV29" s="3"/>
      <c r="BW29" s="4"/>
      <c r="BX29" s="4"/>
      <c r="CA29" s="210" t="str">
        <f t="shared" ref="CA29:CA34" si="3">IF(CG29=1," * La Suma de Personas por Origen de Derivación no puede ser Mayor a la suma de Personas por Edad. ","")</f>
        <v/>
      </c>
      <c r="CG29" s="211">
        <f t="shared" ref="CG29:CG34" si="4">IF(SUM(F29:K29)&gt;C29,1,0)</f>
        <v>0</v>
      </c>
      <c r="CH29" s="6"/>
      <c r="CI29" s="6"/>
      <c r="CJ29" s="6"/>
      <c r="CK29" s="6"/>
      <c r="CL29" s="6"/>
      <c r="CM29" s="6"/>
      <c r="CN29" s="6"/>
    </row>
    <row r="30" spans="1:92" ht="17.25" customHeight="1" x14ac:dyDescent="0.2">
      <c r="A30" s="1567" t="s">
        <v>38</v>
      </c>
      <c r="B30" s="1568"/>
      <c r="C30" s="497">
        <f t="shared" si="1"/>
        <v>726</v>
      </c>
      <c r="D30" s="500">
        <v>4</v>
      </c>
      <c r="E30" s="498">
        <v>722</v>
      </c>
      <c r="F30" s="499">
        <v>43</v>
      </c>
      <c r="G30" s="500">
        <v>251</v>
      </c>
      <c r="H30" s="500">
        <v>284</v>
      </c>
      <c r="I30" s="500">
        <v>134</v>
      </c>
      <c r="J30" s="500"/>
      <c r="K30" s="500">
        <v>14</v>
      </c>
      <c r="L30" s="72" t="str">
        <f t="shared" si="2"/>
        <v/>
      </c>
      <c r="BV30" s="3"/>
      <c r="BW30" s="4"/>
      <c r="BX30" s="4"/>
      <c r="CA30" s="210" t="str">
        <f t="shared" si="3"/>
        <v/>
      </c>
      <c r="CG30" s="211">
        <f t="shared" si="4"/>
        <v>0</v>
      </c>
      <c r="CH30" s="6"/>
      <c r="CI30" s="6"/>
      <c r="CJ30" s="6"/>
      <c r="CK30" s="6"/>
      <c r="CL30" s="6"/>
      <c r="CM30" s="6"/>
      <c r="CN30" s="6"/>
    </row>
    <row r="31" spans="1:92" ht="17.25" customHeight="1" x14ac:dyDescent="0.2">
      <c r="A31" s="1516" t="s">
        <v>39</v>
      </c>
      <c r="B31" s="1517"/>
      <c r="C31" s="75">
        <f t="shared" si="1"/>
        <v>84</v>
      </c>
      <c r="D31" s="76">
        <v>2</v>
      </c>
      <c r="E31" s="77">
        <v>82</v>
      </c>
      <c r="F31" s="78">
        <v>2</v>
      </c>
      <c r="G31" s="76">
        <v>18</v>
      </c>
      <c r="H31" s="76">
        <v>17</v>
      </c>
      <c r="I31" s="76">
        <v>44</v>
      </c>
      <c r="J31" s="76"/>
      <c r="K31" s="76">
        <v>2</v>
      </c>
      <c r="L31" s="72" t="str">
        <f t="shared" si="2"/>
        <v/>
      </c>
      <c r="BV31" s="3"/>
      <c r="BW31" s="4"/>
      <c r="BX31" s="4"/>
      <c r="CA31" s="210" t="str">
        <f t="shared" si="3"/>
        <v/>
      </c>
      <c r="CG31" s="211">
        <f t="shared" si="4"/>
        <v>0</v>
      </c>
      <c r="CH31" s="6"/>
      <c r="CI31" s="6"/>
      <c r="CJ31" s="6"/>
      <c r="CK31" s="6"/>
      <c r="CL31" s="6"/>
      <c r="CM31" s="6"/>
      <c r="CN31" s="6"/>
    </row>
    <row r="32" spans="1:92" ht="17.25" customHeight="1" x14ac:dyDescent="0.2">
      <c r="A32" s="1518" t="s">
        <v>52</v>
      </c>
      <c r="B32" s="79" t="s">
        <v>53</v>
      </c>
      <c r="C32" s="497">
        <f t="shared" si="1"/>
        <v>0</v>
      </c>
      <c r="D32" s="500">
        <v>0</v>
      </c>
      <c r="E32" s="498">
        <v>0</v>
      </c>
      <c r="F32" s="499">
        <v>0</v>
      </c>
      <c r="G32" s="500">
        <v>0</v>
      </c>
      <c r="H32" s="500">
        <v>0</v>
      </c>
      <c r="I32" s="500">
        <v>0</v>
      </c>
      <c r="J32" s="500"/>
      <c r="K32" s="500">
        <v>0</v>
      </c>
      <c r="L32" s="72" t="str">
        <f t="shared" si="2"/>
        <v/>
      </c>
      <c r="BV32" s="3"/>
      <c r="BW32" s="4"/>
      <c r="BX32" s="4"/>
      <c r="CA32" s="210" t="str">
        <f t="shared" si="3"/>
        <v/>
      </c>
      <c r="CG32" s="211">
        <f t="shared" si="4"/>
        <v>0</v>
      </c>
      <c r="CH32" s="6"/>
      <c r="CI32" s="6"/>
      <c r="CJ32" s="6"/>
      <c r="CK32" s="6"/>
      <c r="CL32" s="6"/>
      <c r="CM32" s="6"/>
      <c r="CN32" s="6"/>
    </row>
    <row r="33" spans="1:92" ht="17.25" customHeight="1" x14ac:dyDescent="0.2">
      <c r="A33" s="1552"/>
      <c r="B33" s="294" t="s">
        <v>54</v>
      </c>
      <c r="C33" s="495">
        <f t="shared" si="1"/>
        <v>2</v>
      </c>
      <c r="D33" s="214">
        <v>0</v>
      </c>
      <c r="E33" s="215">
        <v>2</v>
      </c>
      <c r="F33" s="501">
        <v>0</v>
      </c>
      <c r="G33" s="214">
        <v>2</v>
      </c>
      <c r="H33" s="214">
        <v>0</v>
      </c>
      <c r="I33" s="214">
        <v>0</v>
      </c>
      <c r="J33" s="214"/>
      <c r="K33" s="214">
        <v>0</v>
      </c>
      <c r="L33" s="72" t="str">
        <f t="shared" si="2"/>
        <v/>
      </c>
      <c r="BV33" s="3"/>
      <c r="BW33" s="4"/>
      <c r="BX33" s="4"/>
      <c r="CA33" s="210" t="str">
        <f t="shared" si="3"/>
        <v/>
      </c>
      <c r="CG33" s="211">
        <f t="shared" si="4"/>
        <v>0</v>
      </c>
      <c r="CH33" s="6"/>
      <c r="CI33" s="6"/>
      <c r="CJ33" s="6"/>
      <c r="CK33" s="6"/>
      <c r="CL33" s="6"/>
      <c r="CM33" s="6"/>
      <c r="CN33" s="6"/>
    </row>
    <row r="34" spans="1:92" ht="17.25" customHeight="1" x14ac:dyDescent="0.2">
      <c r="A34" s="1544" t="s">
        <v>55</v>
      </c>
      <c r="B34" s="1545"/>
      <c r="C34" s="495">
        <f t="shared" si="1"/>
        <v>3</v>
      </c>
      <c r="D34" s="214">
        <v>0</v>
      </c>
      <c r="E34" s="215">
        <v>3</v>
      </c>
      <c r="F34" s="501">
        <v>1</v>
      </c>
      <c r="G34" s="214">
        <v>1</v>
      </c>
      <c r="H34" s="214">
        <v>0</v>
      </c>
      <c r="I34" s="214">
        <v>1</v>
      </c>
      <c r="J34" s="214"/>
      <c r="K34" s="214">
        <v>0</v>
      </c>
      <c r="L34" s="72" t="str">
        <f t="shared" si="2"/>
        <v/>
      </c>
      <c r="BV34" s="3"/>
      <c r="BW34" s="4"/>
      <c r="BX34" s="4"/>
      <c r="CA34" s="210" t="str">
        <f t="shared" si="3"/>
        <v/>
      </c>
      <c r="CG34" s="211">
        <f t="shared" si="4"/>
        <v>0</v>
      </c>
      <c r="CH34" s="6"/>
      <c r="CI34" s="6"/>
      <c r="CJ34" s="6"/>
      <c r="CK34" s="6"/>
      <c r="CL34" s="6"/>
      <c r="CM34" s="6"/>
      <c r="CN34" s="6"/>
    </row>
    <row r="35" spans="1:92" ht="23.25" customHeight="1" x14ac:dyDescent="0.2">
      <c r="A35" s="502" t="s">
        <v>56</v>
      </c>
      <c r="B35" s="453"/>
      <c r="C35" s="83"/>
      <c r="D35" s="503"/>
      <c r="E35" s="503"/>
      <c r="F35" s="503"/>
      <c r="G35" s="503"/>
      <c r="H35" s="503"/>
      <c r="I35" s="503"/>
      <c r="J35" s="503"/>
      <c r="K35" s="503"/>
      <c r="L35" s="503"/>
      <c r="M35" s="459"/>
      <c r="CG35" s="6"/>
      <c r="CH35" s="6"/>
      <c r="CI35" s="6"/>
      <c r="CJ35" s="6"/>
      <c r="CK35" s="6"/>
      <c r="CL35" s="6"/>
      <c r="CM35" s="6"/>
      <c r="CN35" s="6"/>
    </row>
    <row r="36" spans="1:92" ht="28.5" customHeight="1" x14ac:dyDescent="0.2">
      <c r="A36" s="496" t="s">
        <v>57</v>
      </c>
      <c r="B36" s="496" t="s">
        <v>58</v>
      </c>
      <c r="C36" s="433"/>
      <c r="D36" s="453"/>
      <c r="E36" s="453"/>
      <c r="F36" s="453"/>
      <c r="G36" s="459"/>
      <c r="BR36" s="3"/>
      <c r="BS36" s="4"/>
      <c r="BT36" s="4"/>
      <c r="CG36" s="6"/>
      <c r="CH36" s="6"/>
      <c r="CI36" s="6"/>
      <c r="CJ36" s="6"/>
      <c r="CK36" s="6"/>
      <c r="CL36" s="6"/>
      <c r="CM36" s="6"/>
      <c r="CN36" s="6"/>
    </row>
    <row r="37" spans="1:92" ht="16.5" customHeight="1" x14ac:dyDescent="0.2">
      <c r="A37" s="497" t="s">
        <v>59</v>
      </c>
      <c r="B37" s="500">
        <v>341</v>
      </c>
      <c r="C37" s="433"/>
      <c r="D37" s="453"/>
      <c r="E37" s="453"/>
      <c r="F37" s="453"/>
      <c r="G37" s="459"/>
      <c r="BR37" s="3"/>
      <c r="BS37" s="4"/>
      <c r="BT37" s="4"/>
      <c r="CG37" s="6"/>
      <c r="CH37" s="6"/>
      <c r="CI37" s="6"/>
      <c r="CJ37" s="6"/>
      <c r="CK37" s="6"/>
      <c r="CL37" s="6"/>
      <c r="CM37" s="6"/>
      <c r="CN37" s="6"/>
    </row>
    <row r="38" spans="1:92" ht="16.5" customHeight="1" x14ac:dyDescent="0.2">
      <c r="A38" s="497" t="s">
        <v>60</v>
      </c>
      <c r="B38" s="500">
        <v>426</v>
      </c>
      <c r="C38" s="433"/>
      <c r="D38" s="453"/>
      <c r="E38" s="453"/>
      <c r="F38" s="453"/>
      <c r="G38" s="459"/>
      <c r="BR38" s="3"/>
      <c r="BS38" s="4"/>
      <c r="BT38" s="4"/>
      <c r="CG38" s="6"/>
      <c r="CH38" s="6"/>
      <c r="CI38" s="6"/>
      <c r="CJ38" s="6"/>
      <c r="CK38" s="6"/>
      <c r="CL38" s="6"/>
      <c r="CM38" s="6"/>
      <c r="CN38" s="6"/>
    </row>
    <row r="39" spans="1:92" ht="16.5" customHeight="1" x14ac:dyDescent="0.2">
      <c r="A39" s="497" t="s">
        <v>61</v>
      </c>
      <c r="B39" s="500">
        <v>718</v>
      </c>
      <c r="C39" s="433"/>
      <c r="D39" s="453"/>
      <c r="E39" s="453"/>
      <c r="F39" s="453"/>
      <c r="G39" s="459"/>
      <c r="BR39" s="3"/>
      <c r="BS39" s="4"/>
      <c r="BT39" s="4"/>
      <c r="CG39" s="6"/>
      <c r="CH39" s="6"/>
      <c r="CI39" s="6"/>
      <c r="CJ39" s="6"/>
      <c r="CK39" s="6"/>
      <c r="CL39" s="6"/>
      <c r="CM39" s="6"/>
      <c r="CN39" s="6"/>
    </row>
    <row r="40" spans="1:92" ht="16.5" customHeight="1" x14ac:dyDescent="0.2">
      <c r="A40" s="497" t="s">
        <v>62</v>
      </c>
      <c r="B40" s="500"/>
      <c r="C40" s="433"/>
      <c r="D40" s="453"/>
      <c r="E40" s="453"/>
      <c r="F40" s="453"/>
      <c r="G40" s="459"/>
      <c r="BR40" s="3"/>
      <c r="BS40" s="4"/>
      <c r="BT40" s="4"/>
      <c r="CG40" s="6"/>
      <c r="CH40" s="6"/>
      <c r="CI40" s="6"/>
      <c r="CJ40" s="6"/>
      <c r="CK40" s="6"/>
      <c r="CL40" s="6"/>
      <c r="CM40" s="6"/>
      <c r="CN40" s="6"/>
    </row>
    <row r="41" spans="1:92" ht="16.5" customHeight="1" x14ac:dyDescent="0.2">
      <c r="A41" s="497" t="s">
        <v>63</v>
      </c>
      <c r="B41" s="500">
        <v>373</v>
      </c>
      <c r="C41" s="433"/>
      <c r="D41" s="453"/>
      <c r="E41" s="453"/>
      <c r="F41" s="453"/>
      <c r="G41" s="459"/>
      <c r="BR41" s="3"/>
      <c r="BS41" s="4"/>
      <c r="BT41" s="4"/>
      <c r="CG41" s="6"/>
      <c r="CH41" s="6"/>
      <c r="CI41" s="6"/>
      <c r="CJ41" s="6"/>
      <c r="CK41" s="6"/>
      <c r="CL41" s="6"/>
      <c r="CM41" s="6"/>
      <c r="CN41" s="6"/>
    </row>
    <row r="42" spans="1:92" ht="16.5" customHeight="1" x14ac:dyDescent="0.2">
      <c r="A42" s="497" t="s">
        <v>64</v>
      </c>
      <c r="B42" s="500">
        <v>34</v>
      </c>
      <c r="C42" s="433"/>
      <c r="D42" s="453"/>
      <c r="E42" s="453"/>
      <c r="F42" s="453"/>
      <c r="G42" s="459"/>
      <c r="BR42" s="3"/>
      <c r="BS42" s="4"/>
      <c r="BT42" s="4"/>
      <c r="CG42" s="6"/>
      <c r="CH42" s="6"/>
      <c r="CI42" s="6"/>
      <c r="CJ42" s="6"/>
      <c r="CK42" s="6"/>
      <c r="CL42" s="6"/>
      <c r="CM42" s="6"/>
      <c r="CN42" s="6"/>
    </row>
    <row r="43" spans="1:92" ht="16.5" customHeight="1" x14ac:dyDescent="0.2">
      <c r="A43" s="497" t="s">
        <v>65</v>
      </c>
      <c r="B43" s="500">
        <v>81</v>
      </c>
      <c r="C43" s="433"/>
      <c r="D43" s="453"/>
      <c r="E43" s="453"/>
      <c r="F43" s="453"/>
      <c r="G43" s="459"/>
      <c r="BR43" s="3"/>
      <c r="BS43" s="4"/>
      <c r="BT43" s="4"/>
      <c r="CG43" s="6"/>
      <c r="CH43" s="6"/>
      <c r="CI43" s="6"/>
      <c r="CJ43" s="6"/>
      <c r="CK43" s="6"/>
      <c r="CL43" s="6"/>
      <c r="CM43" s="6"/>
      <c r="CN43" s="6"/>
    </row>
    <row r="44" spans="1:92" ht="16.5" customHeight="1" x14ac:dyDescent="0.2">
      <c r="A44" s="86" t="s">
        <v>66</v>
      </c>
      <c r="B44" s="87"/>
      <c r="C44" s="433"/>
      <c r="D44" s="453"/>
      <c r="E44" s="453"/>
      <c r="F44" s="453"/>
      <c r="G44" s="459"/>
      <c r="BR44" s="3"/>
      <c r="BS44" s="4"/>
      <c r="BT44" s="4"/>
      <c r="CG44" s="6"/>
      <c r="CH44" s="6"/>
      <c r="CI44" s="6"/>
      <c r="CJ44" s="6"/>
      <c r="CK44" s="6"/>
      <c r="CL44" s="6"/>
      <c r="CM44" s="6"/>
      <c r="CN44" s="6"/>
    </row>
    <row r="45" spans="1:92" ht="16.5" customHeight="1" x14ac:dyDescent="0.2">
      <c r="A45" s="75" t="s">
        <v>67</v>
      </c>
      <c r="B45" s="76">
        <v>55</v>
      </c>
      <c r="C45" s="433"/>
      <c r="D45" s="453"/>
      <c r="E45" s="453"/>
      <c r="F45" s="453"/>
      <c r="G45" s="459"/>
      <c r="BR45" s="3"/>
      <c r="BS45" s="4"/>
      <c r="BT45" s="4"/>
      <c r="CG45" s="6"/>
      <c r="CH45" s="6"/>
      <c r="CI45" s="6"/>
      <c r="CJ45" s="6"/>
      <c r="CK45" s="6"/>
      <c r="CL45" s="6"/>
      <c r="CM45" s="6"/>
      <c r="CN45" s="6"/>
    </row>
    <row r="46" spans="1:92" ht="29.25" customHeight="1" x14ac:dyDescent="0.2">
      <c r="A46" s="504" t="s">
        <v>68</v>
      </c>
      <c r="B46" s="46"/>
      <c r="D46" s="505"/>
      <c r="E46" s="505"/>
      <c r="F46" s="453"/>
      <c r="G46" s="453"/>
      <c r="H46" s="453"/>
      <c r="I46" s="453"/>
      <c r="J46" s="453"/>
      <c r="K46" s="453"/>
      <c r="L46" s="453"/>
      <c r="BU46" s="3"/>
      <c r="BV46" s="4"/>
      <c r="BW46" s="4"/>
      <c r="CG46" s="6"/>
      <c r="CH46" s="6"/>
      <c r="CI46" s="6"/>
      <c r="CJ46" s="6"/>
      <c r="CK46" s="6"/>
      <c r="CL46" s="6"/>
      <c r="CM46" s="6"/>
      <c r="CN46" s="6"/>
    </row>
    <row r="47" spans="1:92" ht="23.25" customHeight="1" x14ac:dyDescent="0.2">
      <c r="A47" s="496" t="s">
        <v>28</v>
      </c>
      <c r="B47" s="496" t="s">
        <v>29</v>
      </c>
      <c r="C47" s="496" t="s">
        <v>69</v>
      </c>
      <c r="D47" s="496" t="s">
        <v>70</v>
      </c>
      <c r="E47" s="453"/>
      <c r="F47" s="453"/>
      <c r="G47" s="453"/>
      <c r="H47" s="453"/>
      <c r="I47" s="453"/>
      <c r="J47" s="453"/>
      <c r="K47" s="453"/>
      <c r="L47" s="453"/>
      <c r="BU47" s="3"/>
      <c r="BV47" s="4"/>
      <c r="BW47" s="4"/>
      <c r="CG47" s="6"/>
      <c r="CH47" s="6"/>
      <c r="CI47" s="6"/>
      <c r="CJ47" s="6"/>
      <c r="CK47" s="6"/>
      <c r="CL47" s="6"/>
      <c r="CM47" s="6"/>
      <c r="CN47" s="6"/>
    </row>
    <row r="48" spans="1:92" ht="21.75" customHeight="1" x14ac:dyDescent="0.2">
      <c r="A48" s="506" t="s">
        <v>71</v>
      </c>
      <c r="B48" s="507">
        <f>SUM(C48:D48)</f>
        <v>784</v>
      </c>
      <c r="C48" s="508">
        <v>784</v>
      </c>
      <c r="D48" s="508">
        <v>0</v>
      </c>
      <c r="E48" s="453"/>
      <c r="F48" s="453"/>
      <c r="G48" s="453"/>
      <c r="H48" s="453"/>
      <c r="I48" s="453"/>
      <c r="J48" s="453"/>
      <c r="K48" s="453"/>
      <c r="L48" s="453"/>
      <c r="BU48" s="3"/>
      <c r="BV48" s="4"/>
      <c r="BW48" s="4"/>
      <c r="CG48" s="6"/>
      <c r="CH48" s="6"/>
      <c r="CI48" s="6"/>
      <c r="CJ48" s="6"/>
      <c r="CK48" s="6"/>
      <c r="CL48" s="6"/>
      <c r="CM48" s="6"/>
      <c r="CN48" s="6"/>
    </row>
    <row r="49" spans="1:104" ht="21.75" customHeight="1" x14ac:dyDescent="0.2">
      <c r="A49" s="506" t="s">
        <v>72</v>
      </c>
      <c r="B49" s="507">
        <f>SUM(C49:D49)</f>
        <v>726</v>
      </c>
      <c r="C49" s="508">
        <v>726</v>
      </c>
      <c r="D49" s="508">
        <v>0</v>
      </c>
      <c r="E49" s="453"/>
      <c r="F49" s="453"/>
      <c r="G49" s="453"/>
      <c r="H49" s="453"/>
      <c r="I49" s="453"/>
      <c r="J49" s="453"/>
      <c r="K49" s="453"/>
      <c r="L49" s="453"/>
      <c r="BU49" s="3"/>
      <c r="BV49" s="4"/>
      <c r="BW49" s="4"/>
      <c r="CG49" s="6"/>
      <c r="CH49" s="6"/>
      <c r="CI49" s="6"/>
      <c r="CJ49" s="6"/>
      <c r="CK49" s="6"/>
      <c r="CL49" s="6"/>
      <c r="CM49" s="6"/>
      <c r="CN49" s="6"/>
    </row>
    <row r="50" spans="1:104" ht="21.75" customHeight="1" x14ac:dyDescent="0.2">
      <c r="A50" s="75" t="s">
        <v>73</v>
      </c>
      <c r="B50" s="91">
        <f>SUM(C50:D50)</f>
        <v>58</v>
      </c>
      <c r="C50" s="92">
        <v>58</v>
      </c>
      <c r="D50" s="92">
        <v>0</v>
      </c>
      <c r="E50" s="453"/>
      <c r="F50" s="453"/>
      <c r="G50" s="453"/>
      <c r="H50" s="453"/>
      <c r="I50" s="453"/>
      <c r="J50" s="453"/>
      <c r="K50" s="453"/>
      <c r="L50" s="453"/>
      <c r="BU50" s="3"/>
      <c r="BV50" s="4"/>
      <c r="BW50" s="4"/>
      <c r="CG50" s="6"/>
      <c r="CH50" s="6"/>
      <c r="CI50" s="6"/>
      <c r="CJ50" s="6"/>
      <c r="CK50" s="6"/>
      <c r="CL50" s="6"/>
      <c r="CM50" s="6"/>
      <c r="CN50" s="6"/>
    </row>
    <row r="51" spans="1:104" ht="29.25" customHeight="1" x14ac:dyDescent="0.2">
      <c r="A51" s="504" t="s">
        <v>74</v>
      </c>
      <c r="B51" s="212"/>
      <c r="C51" s="213"/>
      <c r="D51" s="213"/>
      <c r="E51" s="370"/>
      <c r="F51" s="370"/>
      <c r="G51" s="370"/>
      <c r="H51" s="370"/>
      <c r="I51" s="370"/>
      <c r="J51" s="453"/>
      <c r="K51" s="453"/>
      <c r="L51" s="453"/>
      <c r="BU51" s="3"/>
      <c r="BV51" s="4"/>
      <c r="BW51" s="4"/>
      <c r="CG51" s="6"/>
      <c r="CH51" s="6"/>
      <c r="CI51" s="6"/>
      <c r="CJ51" s="6"/>
      <c r="CK51" s="6"/>
      <c r="CL51" s="6"/>
      <c r="CM51" s="6"/>
      <c r="CN51" s="6"/>
    </row>
    <row r="52" spans="1:104" ht="21.75" customHeight="1" x14ac:dyDescent="0.2">
      <c r="A52" s="509" t="s">
        <v>75</v>
      </c>
      <c r="B52" s="509" t="s">
        <v>29</v>
      </c>
      <c r="C52" s="510" t="s">
        <v>76</v>
      </c>
      <c r="D52" s="511" t="s">
        <v>77</v>
      </c>
      <c r="E52" s="370"/>
      <c r="F52" s="370"/>
      <c r="G52" s="370"/>
      <c r="H52" s="370"/>
      <c r="I52" s="453"/>
      <c r="J52" s="453"/>
      <c r="K52" s="453"/>
      <c r="BT52" s="3"/>
      <c r="BU52" s="4"/>
      <c r="BV52" s="4"/>
      <c r="BW52" s="3"/>
      <c r="BX52" s="4"/>
      <c r="BZ52" s="5"/>
      <c r="CF52" s="6"/>
      <c r="CG52" s="6"/>
      <c r="CH52" s="6"/>
      <c r="CI52" s="6"/>
      <c r="CJ52" s="6"/>
      <c r="CK52" s="6"/>
      <c r="CL52" s="6"/>
      <c r="CM52" s="6"/>
      <c r="CZ52" s="2"/>
    </row>
    <row r="53" spans="1:104" ht="21.75" customHeight="1" x14ac:dyDescent="0.2">
      <c r="A53" s="257" t="s">
        <v>78</v>
      </c>
      <c r="B53" s="258">
        <f>SUM(C53:D53)</f>
        <v>0</v>
      </c>
      <c r="C53" s="352"/>
      <c r="D53" s="209"/>
      <c r="E53" s="370"/>
      <c r="F53" s="370"/>
      <c r="G53" s="370"/>
      <c r="H53" s="370"/>
      <c r="I53" s="453"/>
      <c r="J53" s="453"/>
      <c r="K53" s="453"/>
      <c r="BT53" s="3"/>
      <c r="BU53" s="4"/>
      <c r="BV53" s="4"/>
      <c r="BW53" s="3"/>
      <c r="BX53" s="4"/>
      <c r="BZ53" s="5"/>
      <c r="CF53" s="6"/>
      <c r="CG53" s="6"/>
      <c r="CH53" s="6"/>
      <c r="CI53" s="6"/>
      <c r="CJ53" s="6"/>
      <c r="CK53" s="6"/>
      <c r="CL53" s="6"/>
      <c r="CM53" s="6"/>
      <c r="CZ53" s="2"/>
    </row>
    <row r="54" spans="1:104" ht="21.75" customHeight="1" x14ac:dyDescent="0.2">
      <c r="A54" s="450" t="s">
        <v>79</v>
      </c>
      <c r="B54" s="451">
        <f t="shared" ref="B54:B55" si="5">SUM(C54:D54)</f>
        <v>0</v>
      </c>
      <c r="C54" s="452"/>
      <c r="D54" s="357"/>
      <c r="E54" s="370"/>
      <c r="F54" s="370"/>
      <c r="G54" s="370"/>
      <c r="H54" s="370"/>
      <c r="I54" s="453"/>
      <c r="J54" s="453"/>
      <c r="K54" s="453"/>
      <c r="BT54" s="3"/>
      <c r="BU54" s="4"/>
      <c r="BV54" s="4"/>
      <c r="BW54" s="3"/>
      <c r="BX54" s="4"/>
      <c r="BZ54" s="5"/>
      <c r="CF54" s="6"/>
      <c r="CG54" s="6"/>
      <c r="CH54" s="6"/>
      <c r="CI54" s="6"/>
      <c r="CJ54" s="6"/>
      <c r="CK54" s="6"/>
      <c r="CL54" s="6"/>
      <c r="CM54" s="6"/>
      <c r="CZ54" s="2"/>
    </row>
    <row r="55" spans="1:104" ht="21.75" customHeight="1" x14ac:dyDescent="0.2">
      <c r="A55" s="225" t="s">
        <v>80</v>
      </c>
      <c r="B55" s="226">
        <f t="shared" si="5"/>
        <v>4</v>
      </c>
      <c r="C55" s="512"/>
      <c r="D55" s="513">
        <v>4</v>
      </c>
      <c r="E55" s="514"/>
      <c r="F55" s="514"/>
      <c r="G55" s="514"/>
      <c r="H55" s="514"/>
      <c r="I55" s="515"/>
      <c r="J55" s="515"/>
      <c r="K55" s="515"/>
      <c r="BT55" s="3"/>
      <c r="BU55" s="4"/>
      <c r="BV55" s="4"/>
      <c r="BW55" s="3"/>
      <c r="BX55" s="4"/>
      <c r="BZ55" s="5"/>
      <c r="CF55" s="6"/>
      <c r="CG55" s="6"/>
      <c r="CH55" s="6"/>
      <c r="CI55" s="6"/>
      <c r="CJ55" s="6"/>
      <c r="CK55" s="6"/>
      <c r="CL55" s="6"/>
      <c r="CM55" s="6"/>
      <c r="CZ55" s="2"/>
    </row>
    <row r="56" spans="1:104" ht="21.75" customHeight="1" x14ac:dyDescent="0.25">
      <c r="A56" s="504" t="s">
        <v>81</v>
      </c>
      <c r="B56" s="107"/>
      <c r="C56" s="107"/>
      <c r="D56" s="107"/>
      <c r="E56" s="107"/>
      <c r="F56" s="514"/>
      <c r="G56" s="514"/>
      <c r="H56" s="514"/>
      <c r="I56" s="514"/>
      <c r="J56" s="515"/>
      <c r="K56" s="515"/>
      <c r="L56" s="515"/>
      <c r="BU56" s="3"/>
      <c r="BV56" s="4"/>
      <c r="BW56" s="4"/>
      <c r="CG56" s="6"/>
      <c r="CH56" s="6"/>
      <c r="CI56" s="6"/>
      <c r="CJ56" s="6"/>
      <c r="CK56" s="6"/>
      <c r="CL56" s="6"/>
      <c r="CM56" s="6"/>
      <c r="CN56" s="6"/>
    </row>
    <row r="57" spans="1:104" ht="31.5" customHeight="1" x14ac:dyDescent="0.2">
      <c r="A57" s="464" t="s">
        <v>82</v>
      </c>
      <c r="B57" s="109" t="s">
        <v>83</v>
      </c>
      <c r="C57" s="220" t="s">
        <v>84</v>
      </c>
      <c r="D57" s="221" t="s">
        <v>85</v>
      </c>
      <c r="E57" s="109" t="s">
        <v>86</v>
      </c>
      <c r="F57" s="514"/>
      <c r="G57" s="514"/>
      <c r="H57" s="514"/>
      <c r="I57" s="514"/>
      <c r="J57" s="515"/>
      <c r="K57" s="515"/>
      <c r="L57" s="515"/>
      <c r="BU57" s="3"/>
      <c r="BV57" s="4"/>
      <c r="BW57" s="4"/>
      <c r="CG57" s="6"/>
      <c r="CH57" s="6"/>
      <c r="CI57" s="6"/>
      <c r="CJ57" s="6"/>
      <c r="CK57" s="6"/>
      <c r="CL57" s="6"/>
      <c r="CM57" s="6"/>
      <c r="CN57" s="6"/>
    </row>
    <row r="58" spans="1:104" ht="21.75" customHeight="1" x14ac:dyDescent="0.2">
      <c r="A58" s="363" t="s">
        <v>87</v>
      </c>
      <c r="B58" s="259"/>
      <c r="C58" s="352"/>
      <c r="D58" s="204"/>
      <c r="E58" s="260"/>
      <c r="F58" s="514"/>
      <c r="G58" s="514"/>
      <c r="H58" s="514"/>
      <c r="I58" s="514"/>
      <c r="J58" s="515"/>
      <c r="K58" s="515"/>
      <c r="L58" s="515"/>
      <c r="BU58" s="3"/>
      <c r="BV58" s="4"/>
      <c r="BW58" s="4"/>
      <c r="CG58" s="6"/>
      <c r="CH58" s="6"/>
      <c r="CI58" s="6"/>
      <c r="CJ58" s="6"/>
      <c r="CK58" s="6"/>
      <c r="CL58" s="6"/>
      <c r="CM58" s="6"/>
      <c r="CN58" s="6"/>
    </row>
    <row r="59" spans="1:104" ht="21.75" customHeight="1" x14ac:dyDescent="0.2">
      <c r="A59" s="372" t="s">
        <v>88</v>
      </c>
      <c r="B59" s="516"/>
      <c r="C59" s="373"/>
      <c r="D59" s="379"/>
      <c r="E59" s="517"/>
      <c r="F59" s="518"/>
      <c r="G59" s="518"/>
      <c r="H59" s="518"/>
      <c r="I59" s="518"/>
      <c r="J59" s="519"/>
      <c r="K59" s="519"/>
      <c r="L59" s="519"/>
      <c r="BU59" s="3"/>
      <c r="BV59" s="4"/>
      <c r="BW59" s="4"/>
      <c r="CG59" s="6"/>
      <c r="CH59" s="6"/>
      <c r="CI59" s="6"/>
      <c r="CJ59" s="6"/>
      <c r="CK59" s="6"/>
      <c r="CL59" s="6"/>
      <c r="CM59" s="6"/>
      <c r="CN59" s="6"/>
    </row>
    <row r="60" spans="1:104" ht="21.75" customHeight="1" x14ac:dyDescent="0.2">
      <c r="A60" s="372" t="s">
        <v>89</v>
      </c>
      <c r="B60" s="516"/>
      <c r="C60" s="373"/>
      <c r="D60" s="379"/>
      <c r="E60" s="517"/>
      <c r="F60" s="518"/>
      <c r="G60" s="518"/>
      <c r="H60" s="518"/>
      <c r="I60" s="518"/>
      <c r="J60" s="519"/>
      <c r="K60" s="519"/>
      <c r="L60" s="519"/>
      <c r="BU60" s="3"/>
      <c r="BV60" s="4"/>
      <c r="BW60" s="4"/>
      <c r="CG60" s="6"/>
      <c r="CH60" s="6"/>
      <c r="CI60" s="6"/>
      <c r="CJ60" s="6"/>
      <c r="CK60" s="6"/>
      <c r="CL60" s="6"/>
      <c r="CM60" s="6"/>
      <c r="CN60" s="6"/>
    </row>
    <row r="61" spans="1:104" ht="21.75" customHeight="1" x14ac:dyDescent="0.2">
      <c r="A61" s="372" t="s">
        <v>90</v>
      </c>
      <c r="B61" s="516"/>
      <c r="C61" s="520"/>
      <c r="D61" s="521"/>
      <c r="E61" s="517"/>
      <c r="F61" s="518"/>
      <c r="G61" s="518"/>
      <c r="H61" s="518"/>
      <c r="I61" s="518"/>
      <c r="J61" s="519"/>
      <c r="K61" s="519"/>
      <c r="L61" s="519"/>
      <c r="BU61" s="3"/>
      <c r="BV61" s="4"/>
      <c r="BW61" s="4"/>
      <c r="CG61" s="6"/>
      <c r="CH61" s="6"/>
      <c r="CI61" s="6"/>
      <c r="CJ61" s="6"/>
      <c r="CK61" s="6"/>
      <c r="CL61" s="6"/>
      <c r="CM61" s="6"/>
      <c r="CN61" s="6"/>
    </row>
    <row r="62" spans="1:104" ht="21.75" customHeight="1" x14ac:dyDescent="0.2">
      <c r="A62" s="372" t="s">
        <v>91</v>
      </c>
      <c r="B62" s="516"/>
      <c r="C62" s="373"/>
      <c r="D62" s="379"/>
      <c r="E62" s="517"/>
      <c r="F62" s="518"/>
      <c r="G62" s="518"/>
      <c r="H62" s="518"/>
      <c r="I62" s="518"/>
      <c r="J62" s="519"/>
      <c r="K62" s="519"/>
      <c r="L62" s="519"/>
      <c r="BU62" s="3"/>
      <c r="BV62" s="4"/>
      <c r="BW62" s="4"/>
      <c r="CG62" s="6"/>
      <c r="CH62" s="6"/>
      <c r="CI62" s="6"/>
      <c r="CJ62" s="6"/>
      <c r="CK62" s="6"/>
      <c r="CL62" s="6"/>
      <c r="CM62" s="6"/>
      <c r="CN62" s="6"/>
    </row>
    <row r="63" spans="1:104" ht="21.75" customHeight="1" x14ac:dyDescent="0.2">
      <c r="A63" s="124" t="s">
        <v>92</v>
      </c>
      <c r="B63" s="125">
        <v>4</v>
      </c>
      <c r="C63" s="126">
        <v>3</v>
      </c>
      <c r="D63" s="522">
        <v>1</v>
      </c>
      <c r="E63" s="127">
        <v>1</v>
      </c>
      <c r="F63" s="518"/>
      <c r="G63" s="518"/>
      <c r="H63" s="518"/>
      <c r="I63" s="518"/>
      <c r="J63" s="519"/>
      <c r="K63" s="519"/>
      <c r="L63" s="519"/>
      <c r="BU63" s="3"/>
      <c r="BV63" s="4"/>
      <c r="BW63" s="4"/>
      <c r="CG63" s="6"/>
      <c r="CH63" s="6"/>
      <c r="CI63" s="6"/>
      <c r="CJ63" s="6"/>
      <c r="CK63" s="6"/>
      <c r="CL63" s="6"/>
      <c r="CM63" s="6"/>
      <c r="CN63" s="6"/>
    </row>
    <row r="64" spans="1:104" ht="21.75" customHeight="1" x14ac:dyDescent="0.2">
      <c r="A64" s="523" t="s">
        <v>29</v>
      </c>
      <c r="B64" s="454">
        <f>SUM(B58:B63)</f>
        <v>4</v>
      </c>
      <c r="C64" s="454">
        <f>SUM(C58:C63)</f>
        <v>3</v>
      </c>
      <c r="D64" s="455">
        <f>SUM(D58:D63)</f>
        <v>1</v>
      </c>
      <c r="E64" s="524">
        <f>SUM(E58:E63)</f>
        <v>1</v>
      </c>
      <c r="F64" s="525"/>
      <c r="G64" s="518"/>
      <c r="H64" s="518"/>
      <c r="I64" s="518"/>
      <c r="J64" s="519"/>
      <c r="K64" s="519"/>
      <c r="L64" s="519"/>
      <c r="BU64" s="3"/>
      <c r="BV64" s="4"/>
      <c r="BW64" s="4"/>
      <c r="CG64" s="6"/>
      <c r="CH64" s="6"/>
      <c r="CI64" s="6"/>
      <c r="CJ64" s="6"/>
      <c r="CK64" s="6"/>
      <c r="CL64" s="6"/>
      <c r="CM64" s="6"/>
      <c r="CN64" s="6"/>
    </row>
    <row r="65" spans="1:92" ht="32.1" customHeight="1" x14ac:dyDescent="0.2">
      <c r="A65" s="1562" t="s">
        <v>93</v>
      </c>
      <c r="B65" s="1495"/>
      <c r="C65" s="1495"/>
      <c r="D65" s="1495"/>
      <c r="E65" s="1539"/>
      <c r="F65" s="526"/>
      <c r="G65" s="526"/>
      <c r="H65" s="526"/>
      <c r="I65" s="526"/>
      <c r="J65" s="527"/>
      <c r="K65" s="519"/>
      <c r="L65" s="519"/>
    </row>
    <row r="66" spans="1:92" ht="31.5" customHeight="1" x14ac:dyDescent="0.2">
      <c r="A66" s="496" t="s">
        <v>94</v>
      </c>
      <c r="B66" s="496" t="s">
        <v>95</v>
      </c>
      <c r="C66" s="496" t="s">
        <v>29</v>
      </c>
      <c r="D66" s="264" t="s">
        <v>96</v>
      </c>
      <c r="E66" s="265" t="s">
        <v>97</v>
      </c>
      <c r="F66" s="266" t="s">
        <v>98</v>
      </c>
      <c r="G66" s="266" t="s">
        <v>99</v>
      </c>
      <c r="H66" s="266" t="s">
        <v>100</v>
      </c>
      <c r="I66" s="528" t="s">
        <v>101</v>
      </c>
      <c r="J66" s="529"/>
      <c r="K66" s="530"/>
      <c r="L66" s="531"/>
      <c r="M66" s="11"/>
      <c r="N66" s="11"/>
      <c r="O66" s="11"/>
      <c r="P66" s="11"/>
      <c r="Q66" s="11"/>
      <c r="R66" s="11"/>
      <c r="S66" s="11"/>
      <c r="T66" s="11"/>
      <c r="U66" s="11"/>
      <c r="V66" s="11"/>
    </row>
    <row r="67" spans="1:92" ht="20.25" customHeight="1" x14ac:dyDescent="0.2">
      <c r="A67" s="1540" t="s">
        <v>102</v>
      </c>
      <c r="B67" s="1541"/>
      <c r="C67" s="457">
        <f>SUM(D67:I67)</f>
        <v>118</v>
      </c>
      <c r="D67" s="267">
        <v>18</v>
      </c>
      <c r="E67" s="268">
        <v>10</v>
      </c>
      <c r="F67" s="268">
        <v>20</v>
      </c>
      <c r="G67" s="268">
        <v>21</v>
      </c>
      <c r="H67" s="268">
        <v>26</v>
      </c>
      <c r="I67" s="458">
        <v>23</v>
      </c>
      <c r="J67" s="72" t="str">
        <f>CA67&amp;CB67&amp;CC67&amp;CD67&amp;CE67&amp;CF67</f>
        <v/>
      </c>
      <c r="K67" s="143"/>
      <c r="L67" s="143"/>
      <c r="M67" s="143"/>
      <c r="N67" s="143"/>
      <c r="O67" s="143"/>
      <c r="P67" s="143"/>
      <c r="Q67" s="143"/>
      <c r="R67" s="143"/>
      <c r="S67" s="143"/>
      <c r="T67" s="143"/>
      <c r="U67" s="143"/>
      <c r="V67" s="11"/>
      <c r="CA67" s="210" t="str">
        <f>IF(D68+D69&gt;D67,"* La suma del Total egresados con apoyo psicosocial Hasta 28 días deben ser menor o igual al Total de Egresos de Hasta 28 días. ","")</f>
        <v/>
      </c>
      <c r="CB67" s="210" t="str">
        <f>IF(E68+E69&gt;E67,"* La suma del Total egresados con apoyo psicosocial de 29 dias hasta menor de 1 año deben ser menor al Total de Egresos de de 29 dias hasta menor de 1 año. ","")</f>
        <v/>
      </c>
      <c r="CC67" s="210" t="str">
        <f>IF(F68+F69&gt;F67,"* La suma del Total egresados con apoyo psicosocial de 1 a 4 años deben ser menor al Total de Egresos de 1 a 4 años. ","")</f>
        <v/>
      </c>
      <c r="CD67" s="210" t="str">
        <f>IF(G68+G69&gt;G67,"* La suma del Total egresados con apoyo psicosocial de 9 años deben ser menor o igual al Total de Egresos de de 5 a 9 años. ","")</f>
        <v/>
      </c>
      <c r="CE67" s="210" t="str">
        <f>IF(H68+H69&gt;H67,"* La suma del Total egresados con apoyo psicosocial de 10 a 14 años deben ser menor al Total de Egresos de 10 a 14 años. ","")</f>
        <v/>
      </c>
      <c r="CF67" s="210" t="str">
        <f>IF(I68+I69&gt;I67,"* La suma del Total egresados con apoyo psicosocial de 15 a 19 años deben ser menor al Total de Egresos de 15 a 19 años. ","")</f>
        <v/>
      </c>
      <c r="CG67" s="211">
        <f t="shared" ref="CG67:CL67" si="6">IF(D68+D69&gt;D67,1,0)</f>
        <v>0</v>
      </c>
      <c r="CH67" s="211">
        <f t="shared" si="6"/>
        <v>0</v>
      </c>
      <c r="CI67" s="211">
        <f t="shared" si="6"/>
        <v>0</v>
      </c>
      <c r="CJ67" s="211">
        <f t="shared" si="6"/>
        <v>0</v>
      </c>
      <c r="CK67" s="211">
        <f t="shared" si="6"/>
        <v>0</v>
      </c>
      <c r="CL67" s="211">
        <f t="shared" si="6"/>
        <v>0</v>
      </c>
      <c r="CM67" s="6"/>
      <c r="CN67" s="6"/>
    </row>
    <row r="68" spans="1:92" ht="25.5" customHeight="1" x14ac:dyDescent="0.2">
      <c r="A68" s="1536" t="s">
        <v>103</v>
      </c>
      <c r="B68" s="269" t="s">
        <v>104</v>
      </c>
      <c r="C68" s="270">
        <f>SUM(D68:I68)</f>
        <v>10</v>
      </c>
      <c r="D68" s="532">
        <v>5</v>
      </c>
      <c r="E68" s="533">
        <v>2</v>
      </c>
      <c r="F68" s="533">
        <v>3</v>
      </c>
      <c r="G68" s="533"/>
      <c r="H68" s="533"/>
      <c r="I68" s="534"/>
      <c r="J68" s="72" t="str">
        <f>CA68&amp;CB68&amp;CC68&amp;CD68&amp;CE68&amp;CF68</f>
        <v/>
      </c>
      <c r="K68" s="143"/>
      <c r="L68" s="143"/>
      <c r="M68" s="143"/>
      <c r="N68" s="143"/>
      <c r="O68" s="143"/>
      <c r="P68" s="143"/>
      <c r="Q68" s="143"/>
      <c r="R68" s="143"/>
      <c r="S68" s="143"/>
      <c r="T68" s="143"/>
      <c r="U68" s="143"/>
      <c r="V68" s="11"/>
      <c r="CG68" s="6"/>
      <c r="CH68" s="6"/>
      <c r="CI68" s="6"/>
      <c r="CJ68" s="6"/>
      <c r="CK68" s="6"/>
      <c r="CL68" s="6"/>
      <c r="CM68" s="6"/>
      <c r="CN68" s="6"/>
    </row>
    <row r="69" spans="1:92" ht="27.75" customHeight="1" x14ac:dyDescent="0.2">
      <c r="A69" s="1537"/>
      <c r="B69" s="147" t="s">
        <v>105</v>
      </c>
      <c r="C69" s="148">
        <f>SUM(D69:I69)</f>
        <v>21</v>
      </c>
      <c r="D69" s="149">
        <v>8</v>
      </c>
      <c r="E69" s="150">
        <v>5</v>
      </c>
      <c r="F69" s="150">
        <v>8</v>
      </c>
      <c r="G69" s="150"/>
      <c r="H69" s="150"/>
      <c r="I69" s="151"/>
      <c r="J69" s="72" t="str">
        <f>CA69&amp;CB69&amp;CC69&amp;CD69&amp;CE69&amp;CF69</f>
        <v/>
      </c>
      <c r="K69" s="143"/>
      <c r="L69" s="143"/>
      <c r="M69" s="143"/>
      <c r="N69" s="143"/>
      <c r="O69" s="143"/>
      <c r="P69" s="143"/>
      <c r="Q69" s="143"/>
      <c r="R69" s="143"/>
      <c r="S69" s="143"/>
      <c r="T69" s="143"/>
      <c r="U69" s="143"/>
      <c r="V69" s="11"/>
      <c r="CG69" s="6"/>
      <c r="CH69" s="6"/>
      <c r="CI69" s="6"/>
      <c r="CJ69" s="6"/>
      <c r="CK69" s="6"/>
      <c r="CL69" s="6"/>
      <c r="CM69" s="6"/>
      <c r="CN69" s="6"/>
    </row>
    <row r="70" spans="1:92" ht="29.25" customHeight="1" x14ac:dyDescent="0.2">
      <c r="A70" s="1536" t="s">
        <v>106</v>
      </c>
      <c r="B70" s="269" t="s">
        <v>104</v>
      </c>
      <c r="C70" s="270">
        <f>SUM(D70:I70)</f>
        <v>36</v>
      </c>
      <c r="D70" s="396">
        <v>22</v>
      </c>
      <c r="E70" s="205">
        <v>5</v>
      </c>
      <c r="F70" s="205">
        <v>9</v>
      </c>
      <c r="G70" s="205"/>
      <c r="H70" s="205"/>
      <c r="I70" s="273"/>
      <c r="J70" s="72" t="str">
        <f>CA70&amp;CB70&amp;CC70&amp;CD70&amp;CE70&amp;CF70</f>
        <v/>
      </c>
      <c r="K70" s="143"/>
      <c r="L70" s="143"/>
      <c r="M70" s="143"/>
      <c r="N70" s="143"/>
      <c r="O70" s="143"/>
      <c r="P70" s="143"/>
      <c r="Q70" s="143"/>
      <c r="R70" s="143"/>
      <c r="S70" s="143"/>
      <c r="T70" s="143"/>
      <c r="U70" s="143"/>
      <c r="V70" s="11"/>
      <c r="CG70" s="6"/>
      <c r="CH70" s="6"/>
      <c r="CI70" s="6"/>
      <c r="CJ70" s="6"/>
      <c r="CK70" s="6"/>
      <c r="CL70" s="6"/>
      <c r="CM70" s="6"/>
      <c r="CN70" s="6"/>
    </row>
    <row r="71" spans="1:92" ht="24.75" customHeight="1" x14ac:dyDescent="0.2">
      <c r="A71" s="1537"/>
      <c r="B71" s="535" t="s">
        <v>105</v>
      </c>
      <c r="C71" s="227">
        <f>SUM(D71:I71)</f>
        <v>189</v>
      </c>
      <c r="D71" s="536">
        <v>128</v>
      </c>
      <c r="E71" s="537">
        <v>47</v>
      </c>
      <c r="F71" s="537">
        <v>14</v>
      </c>
      <c r="G71" s="537"/>
      <c r="H71" s="537"/>
      <c r="I71" s="154"/>
      <c r="J71" s="72" t="str">
        <f>CA71&amp;CB71&amp;CC71&amp;CD71&amp;CE71&amp;CF71</f>
        <v/>
      </c>
      <c r="K71" s="527"/>
      <c r="L71" s="527"/>
      <c r="M71" s="527"/>
      <c r="N71" s="527"/>
      <c r="O71" s="527"/>
      <c r="P71" s="527"/>
      <c r="Q71" s="527"/>
      <c r="R71" s="527"/>
      <c r="S71" s="527"/>
      <c r="T71" s="527"/>
      <c r="U71" s="527"/>
      <c r="V71" s="527"/>
      <c r="W71" s="527"/>
      <c r="CG71" s="6"/>
      <c r="CH71" s="6"/>
      <c r="CI71" s="6"/>
      <c r="CJ71" s="6"/>
      <c r="CK71" s="6"/>
      <c r="CL71" s="6"/>
      <c r="CM71" s="6"/>
      <c r="CN71" s="6"/>
    </row>
    <row r="72" spans="1:92" ht="32.1" customHeight="1" x14ac:dyDescent="0.2">
      <c r="A72" s="538" t="s">
        <v>107</v>
      </c>
      <c r="B72" s="503"/>
      <c r="C72" s="503"/>
      <c r="D72" s="519"/>
      <c r="E72" s="519"/>
      <c r="F72" s="519"/>
      <c r="G72" s="519"/>
      <c r="H72" s="539"/>
      <c r="I72" s="539"/>
      <c r="J72" s="527"/>
      <c r="K72" s="519"/>
      <c r="L72" s="519"/>
      <c r="M72" s="540"/>
      <c r="CG72" s="6"/>
      <c r="CH72" s="6"/>
      <c r="CI72" s="6"/>
      <c r="CJ72" s="6"/>
      <c r="CK72" s="6"/>
      <c r="CL72" s="6"/>
      <c r="CM72" s="6"/>
      <c r="CN72" s="6"/>
    </row>
    <row r="73" spans="1:92" ht="15.75" customHeight="1" x14ac:dyDescent="0.2">
      <c r="A73" s="1499" t="s">
        <v>108</v>
      </c>
      <c r="B73" s="1502" t="s">
        <v>109</v>
      </c>
      <c r="C73" s="1499"/>
      <c r="D73" s="1502" t="s">
        <v>110</v>
      </c>
      <c r="E73" s="1499"/>
      <c r="F73" s="1533" t="s">
        <v>111</v>
      </c>
      <c r="G73" s="1534"/>
      <c r="H73" s="1534"/>
      <c r="I73" s="1535"/>
      <c r="J73" s="541"/>
      <c r="K73" s="519"/>
      <c r="L73" s="519"/>
      <c r="M73" s="540"/>
      <c r="CG73" s="6"/>
      <c r="CH73" s="6"/>
      <c r="CI73" s="6"/>
      <c r="CJ73" s="6"/>
      <c r="CK73" s="6"/>
      <c r="CL73" s="6"/>
      <c r="CM73" s="6"/>
      <c r="CN73" s="6"/>
    </row>
    <row r="74" spans="1:92" ht="18.75" customHeight="1" x14ac:dyDescent="0.2">
      <c r="A74" s="1500"/>
      <c r="B74" s="1543"/>
      <c r="C74" s="1542"/>
      <c r="D74" s="1543"/>
      <c r="E74" s="1542"/>
      <c r="F74" s="1533" t="s">
        <v>112</v>
      </c>
      <c r="G74" s="1535"/>
      <c r="H74" s="1533" t="s">
        <v>113</v>
      </c>
      <c r="I74" s="1535"/>
      <c r="J74" s="542"/>
      <c r="K74" s="519"/>
      <c r="L74" s="519"/>
      <c r="M74" s="540"/>
      <c r="CG74" s="6"/>
      <c r="CH74" s="6"/>
      <c r="CI74" s="6"/>
      <c r="CJ74" s="6"/>
      <c r="CK74" s="6"/>
      <c r="CL74" s="6"/>
      <c r="CM74" s="6"/>
      <c r="CN74" s="6"/>
    </row>
    <row r="75" spans="1:92" ht="30" customHeight="1" x14ac:dyDescent="0.2">
      <c r="A75" s="1542"/>
      <c r="B75" s="277" t="s">
        <v>44</v>
      </c>
      <c r="C75" s="297" t="s">
        <v>45</v>
      </c>
      <c r="D75" s="277" t="s">
        <v>44</v>
      </c>
      <c r="E75" s="460" t="s">
        <v>45</v>
      </c>
      <c r="F75" s="277" t="s">
        <v>44</v>
      </c>
      <c r="G75" s="297" t="s">
        <v>45</v>
      </c>
      <c r="H75" s="277" t="s">
        <v>44</v>
      </c>
      <c r="I75" s="460" t="s">
        <v>45</v>
      </c>
      <c r="J75" s="542"/>
      <c r="K75" s="519"/>
      <c r="L75" s="519"/>
      <c r="M75" s="540"/>
      <c r="CG75" s="6"/>
      <c r="CH75" s="6"/>
      <c r="CI75" s="6"/>
      <c r="CJ75" s="6"/>
      <c r="CK75" s="6"/>
      <c r="CL75" s="6"/>
      <c r="CM75" s="6"/>
      <c r="CN75" s="6"/>
    </row>
    <row r="76" spans="1:92" ht="15.75" customHeight="1" x14ac:dyDescent="0.2">
      <c r="A76" s="278" t="s">
        <v>114</v>
      </c>
      <c r="B76" s="543"/>
      <c r="C76" s="544">
        <v>5</v>
      </c>
      <c r="D76" s="543">
        <v>13</v>
      </c>
      <c r="E76" s="544">
        <v>56</v>
      </c>
      <c r="F76" s="545">
        <v>13</v>
      </c>
      <c r="G76" s="546">
        <v>62</v>
      </c>
      <c r="H76" s="545"/>
      <c r="I76" s="546">
        <v>6</v>
      </c>
      <c r="J76" s="72" t="str">
        <f>CA76</f>
        <v/>
      </c>
      <c r="K76" s="519"/>
      <c r="L76" s="519"/>
      <c r="M76" s="540"/>
      <c r="CA76" s="210" t="str">
        <f>IF(CG76=1," * La suma de los Pacientes Intervenidos debe ser mayor o igual a la Suma de Pacientes Programados menos la Suma de Pacientes Suspendidos. ","")</f>
        <v/>
      </c>
      <c r="CG76" s="211">
        <f>IF(((F76+G76)-(H76+I76))&gt;(D76+E76),1,0)</f>
        <v>0</v>
      </c>
      <c r="CH76" s="6"/>
      <c r="CI76" s="6"/>
      <c r="CJ76" s="6"/>
      <c r="CK76" s="6"/>
      <c r="CL76" s="6"/>
      <c r="CM76" s="6"/>
      <c r="CN76" s="6"/>
    </row>
    <row r="77" spans="1:92" ht="15.75" customHeight="1" x14ac:dyDescent="0.2">
      <c r="A77" s="165" t="s">
        <v>115</v>
      </c>
      <c r="B77" s="166"/>
      <c r="C77" s="167"/>
      <c r="D77" s="166"/>
      <c r="E77" s="167"/>
      <c r="F77" s="168"/>
      <c r="G77" s="169"/>
      <c r="H77" s="168"/>
      <c r="I77" s="169"/>
      <c r="J77" s="72" t="str">
        <f t="shared" ref="J77:J87" si="7">CA77</f>
        <v/>
      </c>
      <c r="K77" s="519"/>
      <c r="L77" s="519"/>
      <c r="M77" s="540"/>
      <c r="CA77" s="210" t="str">
        <f t="shared" ref="CA77:CA86" si="8">IF(CG77=1," * La suma de los Pacientes Intervenidos debe ser mayor o igual a la Suma de Pacientes Programados menos la Suma de Pacientes Suspendidos. ","")</f>
        <v/>
      </c>
      <c r="CG77" s="211">
        <f t="shared" ref="CG77:CG87" si="9">IF(((F77+G77)-(H77+I77))&gt;(D77+E77),1,0)</f>
        <v>0</v>
      </c>
      <c r="CH77" s="6"/>
      <c r="CI77" s="6"/>
      <c r="CJ77" s="6"/>
      <c r="CK77" s="6"/>
      <c r="CL77" s="6"/>
      <c r="CM77" s="6"/>
      <c r="CN77" s="6"/>
    </row>
    <row r="78" spans="1:92" ht="15.75" customHeight="1" x14ac:dyDescent="0.2">
      <c r="A78" s="165" t="s">
        <v>116</v>
      </c>
      <c r="B78" s="166"/>
      <c r="C78" s="167"/>
      <c r="D78" s="166"/>
      <c r="E78" s="167">
        <v>5</v>
      </c>
      <c r="F78" s="168"/>
      <c r="G78" s="169">
        <v>5</v>
      </c>
      <c r="H78" s="168"/>
      <c r="I78" s="169"/>
      <c r="J78" s="72" t="str">
        <f t="shared" si="7"/>
        <v/>
      </c>
      <c r="K78" s="519"/>
      <c r="L78" s="519"/>
      <c r="M78" s="540"/>
      <c r="CA78" s="210" t="str">
        <f t="shared" si="8"/>
        <v/>
      </c>
      <c r="CG78" s="211">
        <f t="shared" si="9"/>
        <v>0</v>
      </c>
      <c r="CH78" s="6"/>
      <c r="CI78" s="6"/>
      <c r="CJ78" s="6"/>
      <c r="CK78" s="6"/>
      <c r="CL78" s="6"/>
      <c r="CM78" s="6"/>
      <c r="CN78" s="6"/>
    </row>
    <row r="79" spans="1:92" ht="15.75" customHeight="1" x14ac:dyDescent="0.2">
      <c r="A79" s="165" t="s">
        <v>117</v>
      </c>
      <c r="B79" s="166"/>
      <c r="C79" s="167">
        <v>13</v>
      </c>
      <c r="D79" s="166"/>
      <c r="E79" s="167">
        <v>1</v>
      </c>
      <c r="F79" s="168"/>
      <c r="G79" s="169">
        <v>1</v>
      </c>
      <c r="H79" s="168"/>
      <c r="I79" s="169"/>
      <c r="J79" s="72" t="str">
        <f t="shared" si="7"/>
        <v/>
      </c>
      <c r="K79" s="519"/>
      <c r="L79" s="519"/>
      <c r="M79" s="540"/>
      <c r="CA79" s="210" t="str">
        <f t="shared" si="8"/>
        <v/>
      </c>
      <c r="CG79" s="211">
        <f t="shared" si="9"/>
        <v>0</v>
      </c>
      <c r="CH79" s="6"/>
      <c r="CI79" s="6"/>
      <c r="CJ79" s="6"/>
      <c r="CK79" s="6"/>
      <c r="CL79" s="6"/>
      <c r="CM79" s="6"/>
      <c r="CN79" s="6"/>
    </row>
    <row r="80" spans="1:92" ht="15.75" customHeight="1" x14ac:dyDescent="0.2">
      <c r="A80" s="165" t="s">
        <v>118</v>
      </c>
      <c r="B80" s="166"/>
      <c r="C80" s="167">
        <v>2</v>
      </c>
      <c r="D80" s="166">
        <v>2</v>
      </c>
      <c r="E80" s="167">
        <v>23</v>
      </c>
      <c r="F80" s="168">
        <v>3</v>
      </c>
      <c r="G80" s="169">
        <v>25</v>
      </c>
      <c r="H80" s="168">
        <v>1</v>
      </c>
      <c r="I80" s="169">
        <v>2</v>
      </c>
      <c r="J80" s="72" t="str">
        <f t="shared" si="7"/>
        <v/>
      </c>
      <c r="K80" s="519"/>
      <c r="L80" s="519"/>
      <c r="M80" s="540"/>
      <c r="CA80" s="210" t="str">
        <f t="shared" si="8"/>
        <v/>
      </c>
      <c r="CG80" s="211">
        <f t="shared" si="9"/>
        <v>0</v>
      </c>
      <c r="CH80" s="6"/>
      <c r="CI80" s="6"/>
      <c r="CJ80" s="6"/>
      <c r="CK80" s="6"/>
      <c r="CL80" s="6"/>
      <c r="CM80" s="6"/>
      <c r="CN80" s="6"/>
    </row>
    <row r="81" spans="1:92" ht="15.75" customHeight="1" x14ac:dyDescent="0.2">
      <c r="A81" s="165" t="s">
        <v>119</v>
      </c>
      <c r="B81" s="166"/>
      <c r="C81" s="167"/>
      <c r="D81" s="166"/>
      <c r="E81" s="167"/>
      <c r="F81" s="168"/>
      <c r="G81" s="169"/>
      <c r="H81" s="168"/>
      <c r="I81" s="169"/>
      <c r="J81" s="72" t="str">
        <f t="shared" si="7"/>
        <v/>
      </c>
      <c r="K81" s="519"/>
      <c r="L81" s="519"/>
      <c r="M81" s="540"/>
      <c r="CA81" s="210" t="str">
        <f t="shared" si="8"/>
        <v/>
      </c>
      <c r="CG81" s="211">
        <f t="shared" si="9"/>
        <v>0</v>
      </c>
      <c r="CH81" s="6"/>
      <c r="CI81" s="6"/>
      <c r="CJ81" s="6"/>
      <c r="CK81" s="6"/>
      <c r="CL81" s="6"/>
      <c r="CM81" s="6"/>
      <c r="CN81" s="6"/>
    </row>
    <row r="82" spans="1:92" ht="15.75" customHeight="1" x14ac:dyDescent="0.2">
      <c r="A82" s="165" t="s">
        <v>120</v>
      </c>
      <c r="B82" s="166"/>
      <c r="C82" s="167"/>
      <c r="D82" s="166">
        <v>5</v>
      </c>
      <c r="E82" s="167"/>
      <c r="F82" s="168">
        <v>5</v>
      </c>
      <c r="G82" s="169"/>
      <c r="H82" s="168"/>
      <c r="I82" s="169"/>
      <c r="J82" s="72" t="str">
        <f t="shared" si="7"/>
        <v/>
      </c>
      <c r="K82" s="519"/>
      <c r="L82" s="519"/>
      <c r="M82" s="540"/>
      <c r="CA82" s="210" t="str">
        <f t="shared" si="8"/>
        <v/>
      </c>
      <c r="CG82" s="211">
        <f t="shared" si="9"/>
        <v>0</v>
      </c>
      <c r="CH82" s="6"/>
      <c r="CI82" s="6"/>
      <c r="CJ82" s="6"/>
      <c r="CK82" s="6"/>
      <c r="CL82" s="6"/>
      <c r="CM82" s="6"/>
      <c r="CN82" s="6"/>
    </row>
    <row r="83" spans="1:92" ht="15.75" customHeight="1" x14ac:dyDescent="0.2">
      <c r="A83" s="165" t="s">
        <v>121</v>
      </c>
      <c r="B83" s="166"/>
      <c r="C83" s="167"/>
      <c r="D83" s="166"/>
      <c r="E83" s="167">
        <v>131</v>
      </c>
      <c r="F83" s="168"/>
      <c r="G83" s="169">
        <v>133</v>
      </c>
      <c r="H83" s="168"/>
      <c r="I83" s="169">
        <v>2</v>
      </c>
      <c r="J83" s="72" t="str">
        <f t="shared" si="7"/>
        <v/>
      </c>
      <c r="K83" s="519"/>
      <c r="L83" s="519"/>
      <c r="M83" s="540"/>
      <c r="CA83" s="210" t="str">
        <f t="shared" si="8"/>
        <v/>
      </c>
      <c r="CG83" s="211">
        <f t="shared" si="9"/>
        <v>0</v>
      </c>
      <c r="CH83" s="6"/>
      <c r="CI83" s="6"/>
      <c r="CJ83" s="6"/>
      <c r="CK83" s="6"/>
      <c r="CL83" s="6"/>
      <c r="CM83" s="6"/>
      <c r="CN83" s="6"/>
    </row>
    <row r="84" spans="1:92" ht="15.75" customHeight="1" x14ac:dyDescent="0.2">
      <c r="A84" s="165" t="s">
        <v>122</v>
      </c>
      <c r="B84" s="166"/>
      <c r="C84" s="167">
        <v>9</v>
      </c>
      <c r="D84" s="166"/>
      <c r="E84" s="167">
        <v>52</v>
      </c>
      <c r="F84" s="168"/>
      <c r="G84" s="169">
        <v>52</v>
      </c>
      <c r="H84" s="168"/>
      <c r="I84" s="169"/>
      <c r="J84" s="72" t="str">
        <f t="shared" si="7"/>
        <v/>
      </c>
      <c r="K84" s="519"/>
      <c r="L84" s="519"/>
      <c r="M84" s="540"/>
      <c r="CA84" s="210" t="str">
        <f t="shared" si="8"/>
        <v/>
      </c>
      <c r="CG84" s="211">
        <f t="shared" si="9"/>
        <v>0</v>
      </c>
      <c r="CH84" s="6"/>
      <c r="CI84" s="6"/>
      <c r="CJ84" s="6"/>
      <c r="CK84" s="6"/>
      <c r="CL84" s="6"/>
      <c r="CM84" s="6"/>
      <c r="CN84" s="6"/>
    </row>
    <row r="85" spans="1:92" ht="15.75" customHeight="1" x14ac:dyDescent="0.2">
      <c r="A85" s="165" t="s">
        <v>123</v>
      </c>
      <c r="B85" s="166"/>
      <c r="C85" s="167">
        <v>13</v>
      </c>
      <c r="D85" s="166"/>
      <c r="E85" s="167">
        <v>19</v>
      </c>
      <c r="F85" s="168"/>
      <c r="G85" s="169">
        <v>20</v>
      </c>
      <c r="H85" s="168"/>
      <c r="I85" s="169">
        <v>1</v>
      </c>
      <c r="J85" s="72" t="str">
        <f t="shared" si="7"/>
        <v/>
      </c>
      <c r="K85" s="519"/>
      <c r="L85" s="519"/>
      <c r="M85" s="540"/>
      <c r="CA85" s="210" t="str">
        <f t="shared" si="8"/>
        <v/>
      </c>
      <c r="CG85" s="211">
        <f t="shared" si="9"/>
        <v>0</v>
      </c>
      <c r="CH85" s="6"/>
      <c r="CI85" s="6"/>
      <c r="CJ85" s="6"/>
      <c r="CK85" s="6"/>
      <c r="CL85" s="6"/>
      <c r="CM85" s="6"/>
      <c r="CN85" s="6"/>
    </row>
    <row r="86" spans="1:92" ht="15.75" customHeight="1" x14ac:dyDescent="0.2">
      <c r="A86" s="165" t="s">
        <v>124</v>
      </c>
      <c r="B86" s="166"/>
      <c r="C86" s="167">
        <v>10</v>
      </c>
      <c r="D86" s="166"/>
      <c r="E86" s="167">
        <v>14</v>
      </c>
      <c r="F86" s="168"/>
      <c r="G86" s="169">
        <v>16</v>
      </c>
      <c r="H86" s="168"/>
      <c r="I86" s="169">
        <v>2</v>
      </c>
      <c r="J86" s="72" t="str">
        <f t="shared" si="7"/>
        <v/>
      </c>
      <c r="K86" s="519"/>
      <c r="L86" s="519"/>
      <c r="M86" s="541"/>
      <c r="N86" s="519"/>
      <c r="O86" s="519"/>
      <c r="P86" s="540"/>
      <c r="BX86" s="2"/>
      <c r="BY86" s="2"/>
      <c r="BZ86" s="2"/>
      <c r="CA86" s="210" t="str">
        <f t="shared" si="8"/>
        <v/>
      </c>
      <c r="CG86" s="211">
        <f t="shared" si="9"/>
        <v>0</v>
      </c>
      <c r="CH86" s="6"/>
      <c r="CI86" s="6"/>
      <c r="CJ86" s="6"/>
      <c r="CK86" s="6"/>
      <c r="CL86" s="6"/>
      <c r="CM86" s="6"/>
      <c r="CN86" s="6"/>
    </row>
    <row r="87" spans="1:92" ht="15.75" customHeight="1" x14ac:dyDescent="0.2">
      <c r="A87" s="165" t="s">
        <v>125</v>
      </c>
      <c r="B87" s="166"/>
      <c r="C87" s="167"/>
      <c r="D87" s="166"/>
      <c r="E87" s="167"/>
      <c r="F87" s="168"/>
      <c r="G87" s="169"/>
      <c r="H87" s="547"/>
      <c r="I87" s="170"/>
      <c r="J87" s="72" t="str">
        <f t="shared" si="7"/>
        <v/>
      </c>
      <c r="K87" s="519"/>
      <c r="L87" s="519"/>
      <c r="M87" s="541"/>
      <c r="N87" s="519"/>
      <c r="O87" s="519"/>
      <c r="P87" s="540"/>
      <c r="BX87" s="2"/>
      <c r="BY87" s="2"/>
      <c r="BZ87" s="2"/>
      <c r="CA87" s="210" t="str">
        <f>IF(CG87=1," * La suma de los Pacientes Intervenidos debe ser mayor o igual a la Suma de Pacientes Programados menos la Suma de Pacientes Suspendidos. ","")</f>
        <v/>
      </c>
      <c r="CG87" s="211">
        <f t="shared" si="9"/>
        <v>0</v>
      </c>
      <c r="CH87" s="6"/>
      <c r="CI87" s="6"/>
      <c r="CJ87" s="6"/>
      <c r="CK87" s="6"/>
      <c r="CL87" s="6"/>
      <c r="CM87" s="6"/>
      <c r="CN87" s="6"/>
    </row>
    <row r="88" spans="1:92" ht="15.75" customHeight="1" x14ac:dyDescent="0.2">
      <c r="A88" s="461" t="s">
        <v>29</v>
      </c>
      <c r="B88" s="281">
        <f t="shared" ref="B88:I88" si="10">SUM(B76:B87)</f>
        <v>0</v>
      </c>
      <c r="C88" s="462">
        <f t="shared" si="10"/>
        <v>52</v>
      </c>
      <c r="D88" s="281">
        <f t="shared" si="10"/>
        <v>20</v>
      </c>
      <c r="E88" s="462">
        <f t="shared" si="10"/>
        <v>301</v>
      </c>
      <c r="F88" s="282">
        <f t="shared" si="10"/>
        <v>21</v>
      </c>
      <c r="G88" s="463">
        <f t="shared" si="10"/>
        <v>314</v>
      </c>
      <c r="H88" s="282">
        <f t="shared" si="10"/>
        <v>1</v>
      </c>
      <c r="I88" s="463">
        <f t="shared" si="10"/>
        <v>13</v>
      </c>
      <c r="J88" s="519"/>
      <c r="K88" s="519"/>
      <c r="L88" s="519"/>
      <c r="M88" s="540"/>
      <c r="CG88" s="6"/>
      <c r="CH88" s="6"/>
      <c r="CI88" s="6"/>
      <c r="CJ88" s="6"/>
      <c r="CK88" s="6"/>
      <c r="CL88" s="6"/>
      <c r="CM88" s="6"/>
      <c r="CN88" s="6"/>
    </row>
    <row r="89" spans="1:92" ht="32.1" customHeight="1" x14ac:dyDescent="0.2">
      <c r="A89" s="1491" t="s">
        <v>126</v>
      </c>
      <c r="B89" s="1491"/>
      <c r="C89" s="1491"/>
      <c r="D89" s="1491"/>
      <c r="E89" s="1491"/>
      <c r="F89" s="1491"/>
      <c r="G89" s="1491"/>
      <c r="H89" s="548"/>
      <c r="I89" s="548"/>
      <c r="J89" s="541"/>
      <c r="K89" s="519"/>
      <c r="L89" s="519"/>
      <c r="M89" s="540"/>
      <c r="CG89" s="6"/>
      <c r="CH89" s="6"/>
      <c r="CI89" s="6"/>
      <c r="CJ89" s="6"/>
      <c r="CK89" s="6"/>
      <c r="CL89" s="6"/>
      <c r="CM89" s="6"/>
      <c r="CN89" s="6"/>
    </row>
    <row r="90" spans="1:92" ht="24" customHeight="1" x14ac:dyDescent="0.2">
      <c r="A90" s="1536" t="s">
        <v>127</v>
      </c>
      <c r="B90" s="1533" t="s">
        <v>128</v>
      </c>
      <c r="C90" s="1534"/>
      <c r="D90" s="1534"/>
      <c r="E90" s="1534"/>
      <c r="F90" s="1534"/>
      <c r="G90" s="1535"/>
      <c r="H90" s="527"/>
      <c r="I90" s="541"/>
      <c r="J90" s="519"/>
      <c r="K90" s="519"/>
      <c r="L90" s="540"/>
      <c r="CG90" s="6"/>
      <c r="CH90" s="6"/>
      <c r="CI90" s="6"/>
      <c r="CJ90" s="6"/>
      <c r="CK90" s="6"/>
      <c r="CL90" s="6"/>
      <c r="CM90" s="6"/>
      <c r="CN90" s="6"/>
    </row>
    <row r="91" spans="1:92" ht="31.5" customHeight="1" x14ac:dyDescent="0.2">
      <c r="A91" s="1537"/>
      <c r="B91" s="464" t="s">
        <v>129</v>
      </c>
      <c r="C91" s="277" t="s">
        <v>44</v>
      </c>
      <c r="D91" s="465" t="s">
        <v>45</v>
      </c>
      <c r="E91" s="466" t="s">
        <v>15</v>
      </c>
      <c r="F91" s="549" t="s">
        <v>16</v>
      </c>
      <c r="G91" s="549" t="s">
        <v>17</v>
      </c>
      <c r="H91" s="527"/>
      <c r="I91" s="527"/>
      <c r="J91" s="541"/>
      <c r="K91" s="519"/>
      <c r="L91" s="519"/>
      <c r="M91" s="540"/>
      <c r="CG91" s="6"/>
      <c r="CH91" s="6"/>
      <c r="CI91" s="6"/>
      <c r="CJ91" s="6"/>
      <c r="CK91" s="6"/>
      <c r="CL91" s="6"/>
      <c r="CM91" s="6"/>
      <c r="CN91" s="6"/>
    </row>
    <row r="92" spans="1:92" ht="16.5" customHeight="1" x14ac:dyDescent="0.2">
      <c r="A92" s="278" t="s">
        <v>130</v>
      </c>
      <c r="B92" s="248">
        <f t="shared" ref="B92:B98" si="11">SUM(C92+D92)</f>
        <v>7</v>
      </c>
      <c r="C92" s="545"/>
      <c r="D92" s="550">
        <v>7</v>
      </c>
      <c r="E92" s="551">
        <v>6</v>
      </c>
      <c r="F92" s="467">
        <v>1</v>
      </c>
      <c r="G92" s="467"/>
      <c r="H92" s="72" t="str">
        <f>CA92</f>
        <v/>
      </c>
      <c r="I92" s="527"/>
      <c r="J92" s="541"/>
      <c r="K92" s="519"/>
      <c r="L92" s="519"/>
      <c r="M92" s="540"/>
      <c r="CA92" s="210" t="str">
        <f>IF(CH92=1," * La suma de los Beneficiarios MAI, MLE y Otros debe seri igual al Total. ","")</f>
        <v/>
      </c>
      <c r="CB92" s="210"/>
      <c r="CG92" s="211"/>
      <c r="CH92" s="211">
        <f t="shared" ref="CH92:CH98" si="12">IF(B92&lt;&gt;(E92+F92+G92),1,0)</f>
        <v>0</v>
      </c>
      <c r="CI92" s="6"/>
      <c r="CJ92" s="6"/>
      <c r="CK92" s="6"/>
      <c r="CL92" s="6"/>
      <c r="CM92" s="6"/>
      <c r="CN92" s="6"/>
    </row>
    <row r="93" spans="1:92" ht="16.5" customHeight="1" x14ac:dyDescent="0.2">
      <c r="A93" s="552" t="s">
        <v>131</v>
      </c>
      <c r="B93" s="553">
        <f t="shared" si="11"/>
        <v>2</v>
      </c>
      <c r="C93" s="168"/>
      <c r="D93" s="554">
        <v>2</v>
      </c>
      <c r="E93" s="555">
        <v>2</v>
      </c>
      <c r="F93" s="556"/>
      <c r="G93" s="556"/>
      <c r="H93" s="72" t="str">
        <f t="shared" ref="H93:H99" si="13">CA93</f>
        <v/>
      </c>
      <c r="I93" s="527"/>
      <c r="J93" s="541"/>
      <c r="K93" s="519"/>
      <c r="L93" s="519"/>
      <c r="M93" s="540"/>
      <c r="CA93" s="210" t="str">
        <f t="shared" ref="CA93:CA98" si="14">IF(CH93=1," * La suma de los Beneficiarios MAI, MLE y Otros debe seri igual al Total. ","")</f>
        <v/>
      </c>
      <c r="CB93" s="210"/>
      <c r="CG93" s="6"/>
      <c r="CH93" s="211">
        <f t="shared" si="12"/>
        <v>0</v>
      </c>
      <c r="CI93" s="6"/>
      <c r="CJ93" s="6"/>
      <c r="CK93" s="6"/>
      <c r="CL93" s="6"/>
      <c r="CM93" s="6"/>
      <c r="CN93" s="6"/>
    </row>
    <row r="94" spans="1:92" ht="16.5" customHeight="1" x14ac:dyDescent="0.2">
      <c r="A94" s="165" t="s">
        <v>132</v>
      </c>
      <c r="B94" s="553">
        <f t="shared" si="11"/>
        <v>0</v>
      </c>
      <c r="C94" s="168"/>
      <c r="D94" s="554"/>
      <c r="E94" s="555"/>
      <c r="F94" s="556"/>
      <c r="G94" s="556"/>
      <c r="H94" s="72" t="str">
        <f t="shared" si="13"/>
        <v/>
      </c>
      <c r="I94" s="527"/>
      <c r="J94" s="541"/>
      <c r="K94" s="519"/>
      <c r="L94" s="519"/>
      <c r="M94" s="540"/>
      <c r="CA94" s="210" t="str">
        <f t="shared" si="14"/>
        <v/>
      </c>
      <c r="CB94" s="210"/>
      <c r="CG94" s="6"/>
      <c r="CH94" s="211">
        <f t="shared" si="12"/>
        <v>0</v>
      </c>
      <c r="CI94" s="6"/>
      <c r="CJ94" s="6"/>
      <c r="CK94" s="6"/>
      <c r="CL94" s="6"/>
      <c r="CM94" s="6"/>
      <c r="CN94" s="6"/>
    </row>
    <row r="95" spans="1:92" ht="16.5" customHeight="1" x14ac:dyDescent="0.2">
      <c r="A95" s="165" t="s">
        <v>133</v>
      </c>
      <c r="B95" s="553">
        <f t="shared" si="11"/>
        <v>5</v>
      </c>
      <c r="C95" s="168">
        <v>1</v>
      </c>
      <c r="D95" s="554">
        <v>4</v>
      </c>
      <c r="E95" s="555">
        <v>5</v>
      </c>
      <c r="F95" s="556"/>
      <c r="G95" s="556"/>
      <c r="H95" s="72" t="str">
        <f t="shared" si="13"/>
        <v/>
      </c>
      <c r="I95" s="527"/>
      <c r="J95" s="541"/>
      <c r="K95" s="519"/>
      <c r="L95" s="519"/>
      <c r="M95" s="540"/>
      <c r="CA95" s="210" t="str">
        <f t="shared" si="14"/>
        <v/>
      </c>
      <c r="CB95" s="210"/>
      <c r="CG95" s="6"/>
      <c r="CH95" s="211">
        <f t="shared" si="12"/>
        <v>0</v>
      </c>
      <c r="CI95" s="6"/>
      <c r="CJ95" s="6"/>
      <c r="CK95" s="6"/>
      <c r="CL95" s="6"/>
      <c r="CM95" s="6"/>
      <c r="CN95" s="6"/>
    </row>
    <row r="96" spans="1:92" ht="16.5" customHeight="1" x14ac:dyDescent="0.2">
      <c r="A96" s="165" t="s">
        <v>134</v>
      </c>
      <c r="B96" s="553">
        <f t="shared" si="11"/>
        <v>0</v>
      </c>
      <c r="C96" s="168"/>
      <c r="D96" s="554"/>
      <c r="E96" s="555"/>
      <c r="F96" s="556"/>
      <c r="G96" s="556"/>
      <c r="H96" s="72" t="str">
        <f t="shared" si="13"/>
        <v/>
      </c>
      <c r="I96" s="531"/>
      <c r="J96" s="557"/>
      <c r="K96" s="530"/>
      <c r="L96" s="530"/>
      <c r="M96" s="558"/>
      <c r="N96" s="11"/>
      <c r="O96" s="11"/>
      <c r="P96" s="11"/>
      <c r="Q96" s="11"/>
      <c r="R96" s="11"/>
      <c r="S96" s="11"/>
      <c r="CA96" s="210" t="str">
        <f t="shared" si="14"/>
        <v/>
      </c>
      <c r="CB96" s="210"/>
      <c r="CG96" s="6"/>
      <c r="CH96" s="211">
        <f t="shared" si="12"/>
        <v>0</v>
      </c>
      <c r="CI96" s="6"/>
      <c r="CJ96" s="6"/>
      <c r="CK96" s="6"/>
      <c r="CL96" s="6"/>
      <c r="CM96" s="6"/>
      <c r="CN96" s="6"/>
    </row>
    <row r="97" spans="1:92" ht="16.5" customHeight="1" x14ac:dyDescent="0.2">
      <c r="A97" s="552" t="s">
        <v>135</v>
      </c>
      <c r="B97" s="553">
        <f t="shared" si="11"/>
        <v>0</v>
      </c>
      <c r="C97" s="168"/>
      <c r="D97" s="554"/>
      <c r="E97" s="555"/>
      <c r="F97" s="556"/>
      <c r="G97" s="556"/>
      <c r="H97" s="72" t="str">
        <f t="shared" si="13"/>
        <v/>
      </c>
      <c r="I97" s="531"/>
      <c r="J97" s="557"/>
      <c r="K97" s="530"/>
      <c r="L97" s="530"/>
      <c r="M97" s="558"/>
      <c r="N97" s="11"/>
      <c r="O97" s="11"/>
      <c r="P97" s="11"/>
      <c r="Q97" s="11"/>
      <c r="R97" s="11"/>
      <c r="S97" s="11"/>
      <c r="CA97" s="210" t="str">
        <f t="shared" si="14"/>
        <v/>
      </c>
      <c r="CB97" s="210"/>
      <c r="CG97" s="6"/>
      <c r="CH97" s="211">
        <f t="shared" si="12"/>
        <v>0</v>
      </c>
      <c r="CI97" s="6"/>
      <c r="CJ97" s="6"/>
      <c r="CK97" s="6"/>
      <c r="CL97" s="6"/>
      <c r="CM97" s="6"/>
      <c r="CN97" s="6"/>
    </row>
    <row r="98" spans="1:92" ht="16.5" customHeight="1" x14ac:dyDescent="0.2">
      <c r="A98" s="228" t="s">
        <v>136</v>
      </c>
      <c r="B98" s="229">
        <f t="shared" si="11"/>
        <v>0</v>
      </c>
      <c r="C98" s="168"/>
      <c r="D98" s="554"/>
      <c r="E98" s="555"/>
      <c r="F98" s="468"/>
      <c r="G98" s="468"/>
      <c r="H98" s="72" t="str">
        <f t="shared" si="13"/>
        <v/>
      </c>
      <c r="I98" s="531"/>
      <c r="J98" s="557"/>
      <c r="K98" s="530"/>
      <c r="L98" s="530"/>
      <c r="M98" s="558"/>
      <c r="N98" s="11"/>
      <c r="O98" s="11"/>
      <c r="P98" s="11"/>
      <c r="Q98" s="11"/>
      <c r="R98" s="11"/>
      <c r="S98" s="11"/>
      <c r="CA98" s="210" t="str">
        <f t="shared" si="14"/>
        <v/>
      </c>
      <c r="CB98" s="210"/>
      <c r="CG98" s="6"/>
      <c r="CH98" s="211">
        <f t="shared" si="12"/>
        <v>0</v>
      </c>
      <c r="CI98" s="6"/>
      <c r="CJ98" s="6"/>
      <c r="CK98" s="6"/>
      <c r="CL98" s="6"/>
      <c r="CM98" s="6"/>
      <c r="CN98" s="6"/>
    </row>
    <row r="99" spans="1:92" ht="16.5" customHeight="1" x14ac:dyDescent="0.2">
      <c r="A99" s="186" t="s">
        <v>29</v>
      </c>
      <c r="B99" s="469">
        <f t="shared" ref="B99:G99" si="15">SUM(B92:B98)</f>
        <v>14</v>
      </c>
      <c r="C99" s="282">
        <f t="shared" si="15"/>
        <v>1</v>
      </c>
      <c r="D99" s="470">
        <f t="shared" si="15"/>
        <v>13</v>
      </c>
      <c r="E99" s="471">
        <f t="shared" si="15"/>
        <v>13</v>
      </c>
      <c r="F99" s="559">
        <f t="shared" si="15"/>
        <v>1</v>
      </c>
      <c r="G99" s="559">
        <f t="shared" si="15"/>
        <v>0</v>
      </c>
      <c r="H99" s="72" t="str">
        <f t="shared" si="13"/>
        <v/>
      </c>
      <c r="I99" s="143"/>
      <c r="J99" s="143"/>
      <c r="K99" s="143"/>
      <c r="L99" s="143"/>
      <c r="M99" s="143"/>
      <c r="N99" s="143"/>
      <c r="O99" s="143"/>
      <c r="P99" s="143"/>
      <c r="Q99" s="143"/>
      <c r="R99" s="143"/>
      <c r="S99" s="143"/>
      <c r="CA99" s="210" t="str">
        <f>IF(CG99=1," * El total de causas de suspensión debe coincidir con la suma de Suspendidos sección F. ","")</f>
        <v/>
      </c>
      <c r="CG99" s="211">
        <f>IF(B99&lt;&gt;(H88+I88),1,0)</f>
        <v>0</v>
      </c>
      <c r="CH99" s="211"/>
      <c r="CI99" s="6"/>
      <c r="CJ99" s="6"/>
      <c r="CK99" s="6"/>
      <c r="CL99" s="6"/>
      <c r="CM99" s="6"/>
      <c r="CN99" s="6"/>
    </row>
    <row r="100" spans="1:92" x14ac:dyDescent="0.2">
      <c r="D100" s="540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CA100" s="210"/>
      <c r="CG100" s="6"/>
      <c r="CH100" s="6"/>
      <c r="CI100" s="6"/>
      <c r="CJ100" s="6"/>
      <c r="CK100" s="6"/>
      <c r="CL100" s="6"/>
      <c r="CM100" s="6"/>
      <c r="CN100" s="6"/>
    </row>
    <row r="101" spans="1:92" x14ac:dyDescent="0.2"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CG101" s="6"/>
      <c r="CH101" s="6"/>
      <c r="CI101" s="6"/>
      <c r="CJ101" s="6"/>
      <c r="CK101" s="6"/>
      <c r="CL101" s="6"/>
      <c r="CM101" s="6"/>
      <c r="CN101" s="6"/>
    </row>
    <row r="102" spans="1:92" x14ac:dyDescent="0.2">
      <c r="CG102" s="6"/>
      <c r="CH102" s="6"/>
      <c r="CI102" s="6"/>
      <c r="CJ102" s="6"/>
      <c r="CK102" s="6"/>
      <c r="CL102" s="6"/>
      <c r="CM102" s="6"/>
      <c r="CN102" s="6"/>
    </row>
    <row r="103" spans="1:92" x14ac:dyDescent="0.2">
      <c r="CG103" s="6"/>
      <c r="CH103" s="6"/>
      <c r="CI103" s="6"/>
      <c r="CJ103" s="6"/>
      <c r="CK103" s="6"/>
      <c r="CL103" s="6"/>
      <c r="CM103" s="6"/>
      <c r="CN103" s="6"/>
    </row>
    <row r="104" spans="1:92" x14ac:dyDescent="0.2">
      <c r="CG104" s="6"/>
      <c r="CH104" s="6"/>
      <c r="CI104" s="6"/>
      <c r="CJ104" s="6"/>
      <c r="CK104" s="6"/>
      <c r="CL104" s="6"/>
      <c r="CM104" s="6"/>
      <c r="CN104" s="6"/>
    </row>
    <row r="105" spans="1:92" x14ac:dyDescent="0.2">
      <c r="CG105" s="6"/>
      <c r="CH105" s="6"/>
      <c r="CI105" s="6"/>
      <c r="CJ105" s="6"/>
      <c r="CK105" s="6"/>
      <c r="CL105" s="6"/>
      <c r="CM105" s="6"/>
      <c r="CN105" s="6"/>
    </row>
    <row r="106" spans="1:92" x14ac:dyDescent="0.2">
      <c r="CG106" s="6"/>
      <c r="CH106" s="6"/>
      <c r="CI106" s="6"/>
      <c r="CJ106" s="6"/>
      <c r="CK106" s="6"/>
      <c r="CL106" s="6"/>
      <c r="CM106" s="6"/>
      <c r="CN106" s="6"/>
    </row>
    <row r="107" spans="1:92" x14ac:dyDescent="0.2">
      <c r="CG107" s="6"/>
      <c r="CH107" s="6"/>
      <c r="CI107" s="6"/>
      <c r="CJ107" s="6"/>
      <c r="CK107" s="6"/>
      <c r="CL107" s="6"/>
      <c r="CM107" s="6"/>
      <c r="CN107" s="6"/>
    </row>
    <row r="108" spans="1:92" x14ac:dyDescent="0.2">
      <c r="CG108" s="6"/>
      <c r="CH108" s="6"/>
      <c r="CI108" s="6"/>
      <c r="CJ108" s="6"/>
      <c r="CK108" s="6"/>
      <c r="CL108" s="6"/>
      <c r="CM108" s="6"/>
      <c r="CN108" s="6"/>
    </row>
    <row r="109" spans="1:92" x14ac:dyDescent="0.2">
      <c r="CG109" s="6"/>
      <c r="CH109" s="6"/>
      <c r="CI109" s="6"/>
      <c r="CJ109" s="6"/>
      <c r="CK109" s="6"/>
      <c r="CL109" s="6"/>
      <c r="CM109" s="6"/>
      <c r="CN109" s="6"/>
    </row>
    <row r="110" spans="1:92" x14ac:dyDescent="0.2">
      <c r="CG110" s="6"/>
      <c r="CH110" s="6"/>
      <c r="CI110" s="6"/>
      <c r="CJ110" s="6"/>
      <c r="CK110" s="6"/>
      <c r="CL110" s="6"/>
      <c r="CM110" s="6"/>
      <c r="CN110" s="6"/>
    </row>
    <row r="111" spans="1:92" x14ac:dyDescent="0.2">
      <c r="CG111" s="6"/>
      <c r="CH111" s="6"/>
      <c r="CI111" s="6"/>
      <c r="CJ111" s="6"/>
      <c r="CK111" s="6"/>
      <c r="CL111" s="6"/>
      <c r="CM111" s="6"/>
      <c r="CN111" s="6"/>
    </row>
    <row r="112" spans="1:92" x14ac:dyDescent="0.2">
      <c r="CG112" s="6"/>
      <c r="CH112" s="6"/>
      <c r="CI112" s="6"/>
      <c r="CJ112" s="6"/>
      <c r="CK112" s="6"/>
      <c r="CL112" s="6"/>
      <c r="CM112" s="6"/>
      <c r="CN112" s="6"/>
    </row>
    <row r="113" spans="85:92" x14ac:dyDescent="0.2">
      <c r="CG113" s="6"/>
      <c r="CH113" s="6"/>
      <c r="CI113" s="6"/>
      <c r="CJ113" s="6"/>
      <c r="CK113" s="6"/>
      <c r="CL113" s="6"/>
      <c r="CM113" s="6"/>
      <c r="CN113" s="6"/>
    </row>
    <row r="114" spans="85:92" x14ac:dyDescent="0.2">
      <c r="CG114" s="6"/>
      <c r="CH114" s="6"/>
      <c r="CI114" s="6"/>
      <c r="CJ114" s="6"/>
      <c r="CK114" s="6"/>
      <c r="CL114" s="6"/>
      <c r="CM114" s="6"/>
      <c r="CN114" s="6"/>
    </row>
    <row r="115" spans="85:92" x14ac:dyDescent="0.2">
      <c r="CG115" s="6"/>
      <c r="CH115" s="6"/>
      <c r="CI115" s="6"/>
      <c r="CJ115" s="6"/>
      <c r="CK115" s="6"/>
      <c r="CL115" s="6"/>
      <c r="CM115" s="6"/>
      <c r="CN115" s="6"/>
    </row>
    <row r="211" spans="1:104" s="191" customFormat="1" ht="18.600000000000001" hidden="1" customHeight="1" x14ac:dyDescent="0.2">
      <c r="A211" s="191">
        <f>SUM(B12:O12,B19:B23,B37:B45,C67,B88:I88,B99:G99,C68:C71,B48:B50,C28:C34)</f>
        <v>10640.133333333333</v>
      </c>
      <c r="B211" s="191">
        <f>SUM(CG3:CN115)</f>
        <v>0</v>
      </c>
      <c r="BX211" s="192"/>
      <c r="BY211" s="192"/>
      <c r="BZ211" s="192"/>
      <c r="CA211" s="192"/>
      <c r="CB211" s="192"/>
      <c r="CC211" s="192"/>
      <c r="CD211" s="192"/>
      <c r="CE211" s="192"/>
      <c r="CF211" s="192"/>
      <c r="CG211" s="192"/>
      <c r="CH211" s="192"/>
      <c r="CI211" s="192"/>
      <c r="CJ211" s="192"/>
      <c r="CK211" s="192"/>
      <c r="CL211" s="192"/>
      <c r="CM211" s="192"/>
      <c r="CN211" s="192"/>
      <c r="CO211" s="192"/>
      <c r="CP211" s="192"/>
      <c r="CQ211" s="192"/>
      <c r="CR211" s="192"/>
      <c r="CS211" s="192"/>
      <c r="CT211" s="192"/>
      <c r="CU211" s="192"/>
      <c r="CV211" s="192"/>
      <c r="CW211" s="192"/>
      <c r="CX211" s="192"/>
      <c r="CY211" s="192"/>
      <c r="CZ211" s="192"/>
    </row>
    <row r="212" spans="1:104" hidden="1" x14ac:dyDescent="0.2"/>
    <row r="213" spans="1:104" hidden="1" x14ac:dyDescent="0.2"/>
    <row r="214" spans="1:104" hidden="1" x14ac:dyDescent="0.2"/>
    <row r="215" spans="1:104" hidden="1" x14ac:dyDescent="0.2"/>
    <row r="216" spans="1:104" hidden="1" x14ac:dyDescent="0.2"/>
    <row r="217" spans="1:104" hidden="1" x14ac:dyDescent="0.2"/>
    <row r="218" spans="1:104" hidden="1" x14ac:dyDescent="0.2"/>
    <row r="219" spans="1:104" hidden="1" x14ac:dyDescent="0.2"/>
    <row r="220" spans="1:104" hidden="1" x14ac:dyDescent="0.2"/>
  </sheetData>
  <mergeCells count="34">
    <mergeCell ref="Z9:AB10"/>
    <mergeCell ref="A26:B27"/>
    <mergeCell ref="C26:C27"/>
    <mergeCell ref="D26:E26"/>
    <mergeCell ref="F26:K26"/>
    <mergeCell ref="A9:A11"/>
    <mergeCell ref="B9:B11"/>
    <mergeCell ref="C9:C11"/>
    <mergeCell ref="D9:D11"/>
    <mergeCell ref="E9:E11"/>
    <mergeCell ref="F9:F11"/>
    <mergeCell ref="A34:B34"/>
    <mergeCell ref="G9:J10"/>
    <mergeCell ref="K9:O10"/>
    <mergeCell ref="P9:T10"/>
    <mergeCell ref="U9:Y10"/>
    <mergeCell ref="A28:B28"/>
    <mergeCell ref="A29:B29"/>
    <mergeCell ref="A30:B30"/>
    <mergeCell ref="A31:B31"/>
    <mergeCell ref="A32:A33"/>
    <mergeCell ref="A65:E65"/>
    <mergeCell ref="A67:B67"/>
    <mergeCell ref="A68:A69"/>
    <mergeCell ref="A70:A71"/>
    <mergeCell ref="A73:A75"/>
    <mergeCell ref="B73:C74"/>
    <mergeCell ref="D73:E74"/>
    <mergeCell ref="F73:I73"/>
    <mergeCell ref="F74:G74"/>
    <mergeCell ref="H74:I74"/>
    <mergeCell ref="A89:G89"/>
    <mergeCell ref="A90:A91"/>
    <mergeCell ref="B90:G90"/>
  </mergeCells>
  <dataValidations count="1">
    <dataValidation type="whole" allowBlank="1" showInputMessage="1" showErrorMessage="1" sqref="A64 B58:E64 B52:D52 C53:D55" xr:uid="{88C8D3B5-7405-497C-8D0E-98099EF9B833}">
      <formula1>0</formula1>
      <formula2>1E+27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Z220"/>
  <sheetViews>
    <sheetView topLeftCell="A4" workbookViewId="0">
      <selection activeCell="A4" sqref="A1:XFD1048576"/>
    </sheetView>
  </sheetViews>
  <sheetFormatPr baseColWidth="10" defaultColWidth="11.42578125" defaultRowHeight="14.25" x14ac:dyDescent="0.2"/>
  <cols>
    <col min="1" max="1" width="75.42578125" style="2" customWidth="1"/>
    <col min="2" max="2" width="16.5703125" style="2" customWidth="1"/>
    <col min="3" max="4" width="16.7109375" style="2" customWidth="1"/>
    <col min="5" max="5" width="16.5703125" style="2" customWidth="1"/>
    <col min="6" max="6" width="15.140625" style="2" customWidth="1"/>
    <col min="7" max="7" width="15.85546875" style="2" customWidth="1"/>
    <col min="8" max="8" width="18.42578125" style="2" customWidth="1"/>
    <col min="9" max="9" width="14.85546875" style="2" customWidth="1"/>
    <col min="10" max="10" width="13.42578125" style="2" customWidth="1"/>
    <col min="11" max="11" width="14.28515625" style="2" customWidth="1"/>
    <col min="12" max="12" width="11.42578125" style="2"/>
    <col min="13" max="13" width="13" style="2" customWidth="1"/>
    <col min="14" max="14" width="10" style="2" customWidth="1"/>
    <col min="15" max="26" width="11.42578125" style="2"/>
    <col min="27" max="27" width="14.140625" style="2" customWidth="1"/>
    <col min="28" max="28" width="15.7109375" style="2" customWidth="1"/>
    <col min="29" max="75" width="11.42578125" style="2"/>
    <col min="76" max="76" width="11.42578125" style="3" customWidth="1"/>
    <col min="77" max="77" width="11.7109375" style="4" customWidth="1"/>
    <col min="78" max="78" width="12.28515625" style="4" customWidth="1"/>
    <col min="79" max="104" width="12.28515625" style="5" customWidth="1"/>
    <col min="105" max="107" width="11.42578125" style="2" customWidth="1"/>
    <col min="108" max="16384" width="11.42578125" style="2"/>
  </cols>
  <sheetData>
    <row r="1" spans="1:92" ht="16.350000000000001" customHeight="1" x14ac:dyDescent="0.2">
      <c r="A1" s="1" t="s">
        <v>0</v>
      </c>
    </row>
    <row r="2" spans="1:92" ht="16.350000000000001" customHeight="1" x14ac:dyDescent="0.2">
      <c r="A2" s="1" t="str">
        <f>CONCATENATE("COMUNA: ",[4]NOMBRE!B2," - ","( ",[4]NOMBRE!C2,[4]NOMBRE!D2,[4]NOMBRE!E2,[4]NOMBRE!F2,[4]NOMBRE!G2," )")</f>
        <v>COMUNA: LINARES - ( 07401 )</v>
      </c>
    </row>
    <row r="3" spans="1:92" ht="16.350000000000001" customHeight="1" x14ac:dyDescent="0.2">
      <c r="A3" s="1" t="str">
        <f>CONCATENATE("ESTABLECIMIENTO/ESTRATEGIA: ",[4]NOMBRE!B3," - ","( ",[4]NOMBRE!C3,[4]NOMBRE!D3,[4]NOMBRE!E3,[4]NOMBRE!F3,[4]NOMBRE!G3,[4]NOMBRE!H3," )")</f>
        <v>ESTABLECIMIENTO/ESTRATEGIA: HOSPITAL PRESIDENTE CARLOS IBAÑEZ DEL CAMPO - ( 116108 )</v>
      </c>
      <c r="CG3" s="6"/>
      <c r="CH3" s="6"/>
      <c r="CI3" s="6"/>
      <c r="CJ3" s="6"/>
      <c r="CK3" s="6"/>
      <c r="CL3" s="6"/>
      <c r="CM3" s="6"/>
      <c r="CN3" s="6"/>
    </row>
    <row r="4" spans="1:92" ht="16.350000000000001" customHeight="1" x14ac:dyDescent="0.2">
      <c r="A4" s="1" t="str">
        <f>CONCATENATE("MES: ",[4]NOMBRE!B6," - ","( ",[4]NOMBRE!C6,[4]NOMBRE!D6," )")</f>
        <v>MES: MARZO - ( 03 )</v>
      </c>
      <c r="CG4" s="6"/>
      <c r="CH4" s="6"/>
      <c r="CI4" s="6"/>
      <c r="CJ4" s="6"/>
      <c r="CK4" s="6"/>
      <c r="CL4" s="6"/>
      <c r="CM4" s="6"/>
      <c r="CN4" s="6"/>
    </row>
    <row r="5" spans="1:92" ht="16.350000000000001" customHeight="1" x14ac:dyDescent="0.2">
      <c r="A5" s="1" t="str">
        <f>CONCATENATE("AÑO: ",[4]NOMBRE!B7)</f>
        <v>AÑO: 2021</v>
      </c>
      <c r="CG5" s="6"/>
      <c r="CH5" s="6"/>
      <c r="CI5" s="6"/>
      <c r="CJ5" s="6"/>
      <c r="CK5" s="6"/>
      <c r="CL5" s="6"/>
      <c r="CM5" s="6"/>
      <c r="CN5" s="6"/>
    </row>
    <row r="6" spans="1:92" ht="15" x14ac:dyDescent="0.2">
      <c r="F6" s="7" t="s">
        <v>1</v>
      </c>
      <c r="CG6" s="6"/>
      <c r="CH6" s="6"/>
      <c r="CI6" s="6"/>
      <c r="CJ6" s="6"/>
      <c r="CK6" s="6"/>
      <c r="CL6" s="6"/>
      <c r="CM6" s="6"/>
      <c r="CN6" s="6"/>
    </row>
    <row r="7" spans="1:92" ht="15" customHeight="1" x14ac:dyDescent="0.2">
      <c r="A7" s="8"/>
      <c r="B7" s="8"/>
      <c r="C7" s="8"/>
      <c r="D7" s="8"/>
      <c r="E7" s="8"/>
      <c r="F7" s="8"/>
      <c r="G7" s="8"/>
      <c r="H7" s="8"/>
      <c r="I7" s="8"/>
      <c r="J7" s="8"/>
      <c r="K7" s="9"/>
      <c r="L7" s="9"/>
      <c r="CG7" s="6"/>
      <c r="CH7" s="6"/>
      <c r="CI7" s="6"/>
      <c r="CJ7" s="6"/>
      <c r="CK7" s="6"/>
      <c r="CL7" s="6"/>
      <c r="CM7" s="6"/>
      <c r="CN7" s="6"/>
    </row>
    <row r="8" spans="1:92" ht="32.1" customHeight="1" x14ac:dyDescent="0.2">
      <c r="A8" s="10" t="s">
        <v>2</v>
      </c>
      <c r="CG8" s="6"/>
      <c r="CH8" s="6"/>
      <c r="CI8" s="6"/>
      <c r="CJ8" s="6"/>
      <c r="CK8" s="6"/>
      <c r="CL8" s="6"/>
      <c r="CM8" s="6"/>
      <c r="CN8" s="6"/>
    </row>
    <row r="9" spans="1:92" ht="14.25" customHeight="1" x14ac:dyDescent="0.2">
      <c r="A9" s="1556" t="s">
        <v>3</v>
      </c>
      <c r="B9" s="1557" t="s">
        <v>4</v>
      </c>
      <c r="C9" s="1558" t="s">
        <v>5</v>
      </c>
      <c r="D9" s="1559" t="s">
        <v>6</v>
      </c>
      <c r="E9" s="1559" t="s">
        <v>7</v>
      </c>
      <c r="F9" s="1561" t="s">
        <v>8</v>
      </c>
      <c r="G9" s="1506" t="s">
        <v>9</v>
      </c>
      <c r="H9" s="1507"/>
      <c r="I9" s="1507"/>
      <c r="J9" s="1508"/>
      <c r="K9" s="1506" t="s">
        <v>10</v>
      </c>
      <c r="L9" s="1507"/>
      <c r="M9" s="1507"/>
      <c r="N9" s="1507"/>
      <c r="O9" s="1508"/>
      <c r="P9" s="1506" t="s">
        <v>11</v>
      </c>
      <c r="Q9" s="1507"/>
      <c r="R9" s="1507"/>
      <c r="S9" s="1507"/>
      <c r="T9" s="1508"/>
      <c r="U9" s="1506" t="s">
        <v>12</v>
      </c>
      <c r="V9" s="1507"/>
      <c r="W9" s="1507"/>
      <c r="X9" s="1507"/>
      <c r="Y9" s="1508"/>
      <c r="Z9" s="1506" t="s">
        <v>13</v>
      </c>
      <c r="AA9" s="1507"/>
      <c r="AB9" s="1508"/>
      <c r="BX9" s="2"/>
      <c r="BY9" s="11"/>
      <c r="CG9" s="6"/>
      <c r="CH9" s="6"/>
      <c r="CI9" s="6"/>
      <c r="CJ9" s="6"/>
      <c r="CK9" s="6"/>
      <c r="CL9" s="6"/>
      <c r="CM9" s="6"/>
      <c r="CN9" s="6"/>
    </row>
    <row r="10" spans="1:92" ht="21.75" customHeight="1" x14ac:dyDescent="0.2">
      <c r="A10" s="1556"/>
      <c r="B10" s="1557"/>
      <c r="C10" s="1558"/>
      <c r="D10" s="1530"/>
      <c r="E10" s="1530"/>
      <c r="F10" s="1561"/>
      <c r="G10" s="1546"/>
      <c r="H10" s="1510"/>
      <c r="I10" s="1510"/>
      <c r="J10" s="1547"/>
      <c r="K10" s="1546"/>
      <c r="L10" s="1510"/>
      <c r="M10" s="1510"/>
      <c r="N10" s="1510"/>
      <c r="O10" s="1547"/>
      <c r="P10" s="1546"/>
      <c r="Q10" s="1510"/>
      <c r="R10" s="1510"/>
      <c r="S10" s="1510"/>
      <c r="T10" s="1547"/>
      <c r="U10" s="1546"/>
      <c r="V10" s="1510"/>
      <c r="W10" s="1510"/>
      <c r="X10" s="1510"/>
      <c r="Y10" s="1547"/>
      <c r="Z10" s="1546"/>
      <c r="AA10" s="1510"/>
      <c r="AB10" s="1547"/>
      <c r="BX10" s="2"/>
      <c r="BY10" s="11"/>
      <c r="CG10" s="6"/>
      <c r="CH10" s="6"/>
      <c r="CI10" s="6"/>
      <c r="CJ10" s="6"/>
      <c r="CK10" s="6"/>
      <c r="CL10" s="6"/>
      <c r="CM10" s="6"/>
      <c r="CN10" s="6"/>
    </row>
    <row r="11" spans="1:92" ht="31.5" customHeight="1" x14ac:dyDescent="0.2">
      <c r="A11" s="1556"/>
      <c r="B11" s="1557"/>
      <c r="C11" s="1558"/>
      <c r="D11" s="1570"/>
      <c r="E11" s="1570"/>
      <c r="F11" s="1561"/>
      <c r="G11" s="300" t="s">
        <v>14</v>
      </c>
      <c r="H11" s="301" t="s">
        <v>15</v>
      </c>
      <c r="I11" s="301" t="s">
        <v>16</v>
      </c>
      <c r="J11" s="474" t="s">
        <v>17</v>
      </c>
      <c r="K11" s="300" t="s">
        <v>14</v>
      </c>
      <c r="L11" s="301" t="s">
        <v>15</v>
      </c>
      <c r="M11" s="301" t="s">
        <v>16</v>
      </c>
      <c r="N11" s="301" t="s">
        <v>17</v>
      </c>
      <c r="O11" s="474" t="s">
        <v>18</v>
      </c>
      <c r="P11" s="300" t="s">
        <v>14</v>
      </c>
      <c r="Q11" s="301" t="s">
        <v>15</v>
      </c>
      <c r="R11" s="301" t="s">
        <v>19</v>
      </c>
      <c r="S11" s="301" t="s">
        <v>17</v>
      </c>
      <c r="T11" s="474" t="s">
        <v>18</v>
      </c>
      <c r="U11" s="300" t="s">
        <v>14</v>
      </c>
      <c r="V11" s="301" t="s">
        <v>15</v>
      </c>
      <c r="W11" s="301" t="s">
        <v>16</v>
      </c>
      <c r="X11" s="301" t="s">
        <v>17</v>
      </c>
      <c r="Y11" s="474" t="s">
        <v>18</v>
      </c>
      <c r="Z11" s="300" t="s">
        <v>14</v>
      </c>
      <c r="AA11" s="301" t="s">
        <v>20</v>
      </c>
      <c r="AB11" s="560" t="s">
        <v>21</v>
      </c>
      <c r="BX11" s="2"/>
      <c r="BY11" s="11"/>
      <c r="CG11" s="6"/>
      <c r="CH11" s="6"/>
      <c r="CI11" s="6"/>
      <c r="CJ11" s="6"/>
      <c r="CK11" s="6"/>
      <c r="CL11" s="6"/>
      <c r="CM11" s="6"/>
      <c r="CN11" s="6"/>
    </row>
    <row r="12" spans="1:92" ht="20.25" customHeight="1" x14ac:dyDescent="0.2">
      <c r="A12" s="476" t="s">
        <v>22</v>
      </c>
      <c r="B12" s="305">
        <f t="shared" ref="B12:Y12" si="0">SUM(B13:B16)</f>
        <v>6</v>
      </c>
      <c r="C12" s="478">
        <f t="shared" si="0"/>
        <v>5</v>
      </c>
      <c r="D12" s="307">
        <f t="shared" si="0"/>
        <v>4</v>
      </c>
      <c r="E12" s="307">
        <f t="shared" si="0"/>
        <v>1340</v>
      </c>
      <c r="F12" s="480">
        <f t="shared" si="0"/>
        <v>1340</v>
      </c>
      <c r="G12" s="309">
        <f t="shared" si="0"/>
        <v>476</v>
      </c>
      <c r="H12" s="307">
        <f t="shared" si="0"/>
        <v>476</v>
      </c>
      <c r="I12" s="307">
        <f t="shared" si="0"/>
        <v>0</v>
      </c>
      <c r="J12" s="480">
        <f t="shared" si="0"/>
        <v>0</v>
      </c>
      <c r="K12" s="309">
        <f t="shared" si="0"/>
        <v>612.5</v>
      </c>
      <c r="L12" s="307">
        <f t="shared" si="0"/>
        <v>462.43333333333334</v>
      </c>
      <c r="M12" s="307">
        <f t="shared" si="0"/>
        <v>4.0666666666666664</v>
      </c>
      <c r="N12" s="307">
        <f t="shared" si="0"/>
        <v>0</v>
      </c>
      <c r="O12" s="480">
        <f t="shared" si="0"/>
        <v>146</v>
      </c>
      <c r="P12" s="309">
        <f t="shared" si="0"/>
        <v>341.13333333333333</v>
      </c>
      <c r="Q12" s="307">
        <f t="shared" si="0"/>
        <v>134.65</v>
      </c>
      <c r="R12" s="307">
        <f t="shared" si="0"/>
        <v>108.96666666666667</v>
      </c>
      <c r="S12" s="307">
        <f t="shared" si="0"/>
        <v>5.0166666666666666</v>
      </c>
      <c r="T12" s="480">
        <f t="shared" si="0"/>
        <v>92.5</v>
      </c>
      <c r="U12" s="309">
        <f t="shared" si="0"/>
        <v>103.5</v>
      </c>
      <c r="V12" s="307">
        <f t="shared" si="0"/>
        <v>70.083333333333329</v>
      </c>
      <c r="W12" s="307">
        <f t="shared" si="0"/>
        <v>11.416666666666666</v>
      </c>
      <c r="X12" s="307">
        <f t="shared" si="0"/>
        <v>0</v>
      </c>
      <c r="Y12" s="480">
        <f t="shared" si="0"/>
        <v>22</v>
      </c>
      <c r="Z12" s="309">
        <f>SUM(AA12:AB12)</f>
        <v>112.89000000000001</v>
      </c>
      <c r="AA12" s="307">
        <f>SUM(AA13:AA16)</f>
        <v>96.830000000000013</v>
      </c>
      <c r="AB12" s="561">
        <f>SUM(AB13:AB16)</f>
        <v>16.060000000000002</v>
      </c>
      <c r="BX12" s="2"/>
      <c r="BY12" s="11"/>
      <c r="CG12" s="6"/>
      <c r="CH12" s="6"/>
      <c r="CI12" s="6"/>
      <c r="CJ12" s="6"/>
      <c r="CK12" s="6"/>
      <c r="CL12" s="6"/>
      <c r="CM12" s="6"/>
      <c r="CN12" s="6"/>
    </row>
    <row r="13" spans="1:92" ht="20.25" customHeight="1" x14ac:dyDescent="0.2">
      <c r="A13" s="629" t="s">
        <v>23</v>
      </c>
      <c r="B13" s="484">
        <v>5</v>
      </c>
      <c r="C13" s="485">
        <v>3</v>
      </c>
      <c r="D13" s="485">
        <v>2</v>
      </c>
      <c r="E13" s="485">
        <v>476</v>
      </c>
      <c r="F13" s="485">
        <v>476</v>
      </c>
      <c r="G13" s="630">
        <f>SUM(H13:J13)</f>
        <v>476</v>
      </c>
      <c r="H13" s="487">
        <v>476</v>
      </c>
      <c r="I13" s="485">
        <v>0</v>
      </c>
      <c r="J13" s="485">
        <v>0</v>
      </c>
      <c r="K13" s="430">
        <f>SUM(L13:O13)</f>
        <v>364.06666666666666</v>
      </c>
      <c r="L13" s="487">
        <v>263.5</v>
      </c>
      <c r="M13" s="485">
        <v>4.0666666666666664</v>
      </c>
      <c r="N13" s="315">
        <v>0</v>
      </c>
      <c r="O13" s="490">
        <v>96.5</v>
      </c>
      <c r="P13" s="430">
        <f>SUM(Q13:T13)</f>
        <v>175.38333333333333</v>
      </c>
      <c r="Q13" s="487">
        <v>1.4</v>
      </c>
      <c r="R13" s="485">
        <v>108.96666666666667</v>
      </c>
      <c r="S13" s="315">
        <v>5.0166666666666666</v>
      </c>
      <c r="T13" s="490">
        <v>60</v>
      </c>
      <c r="U13" s="430">
        <f>SUM(V13:Y13)</f>
        <v>17.416666666666664</v>
      </c>
      <c r="V13" s="487">
        <v>0</v>
      </c>
      <c r="W13" s="485">
        <v>11.416666666666666</v>
      </c>
      <c r="X13" s="315">
        <v>0</v>
      </c>
      <c r="Y13" s="490">
        <v>6</v>
      </c>
      <c r="Z13" s="430">
        <f>SUM(AA13:AB13)</f>
        <v>84.960000000000008</v>
      </c>
      <c r="AA13" s="491">
        <v>74.900000000000006</v>
      </c>
      <c r="AB13" s="27">
        <v>10.06</v>
      </c>
      <c r="BX13" s="2"/>
      <c r="BY13" s="11"/>
      <c r="CG13" s="6"/>
      <c r="CH13" s="6"/>
      <c r="CI13" s="6"/>
      <c r="CJ13" s="6"/>
      <c r="CK13" s="6"/>
      <c r="CL13" s="6"/>
      <c r="CM13" s="6"/>
      <c r="CN13" s="6"/>
    </row>
    <row r="14" spans="1:92" ht="20.25" customHeight="1" x14ac:dyDescent="0.2">
      <c r="A14" s="570" t="s">
        <v>24</v>
      </c>
      <c r="B14" s="29">
        <v>1</v>
      </c>
      <c r="C14" s="30">
        <v>2</v>
      </c>
      <c r="D14" s="30">
        <v>2</v>
      </c>
      <c r="E14" s="30">
        <v>864</v>
      </c>
      <c r="F14" s="30">
        <v>864</v>
      </c>
      <c r="G14" s="31">
        <f>SUM(H14:J14)</f>
        <v>0</v>
      </c>
      <c r="H14" s="32">
        <v>0</v>
      </c>
      <c r="I14" s="30">
        <v>0</v>
      </c>
      <c r="J14" s="30">
        <v>0</v>
      </c>
      <c r="K14" s="571">
        <f>SUM(L14:O14)</f>
        <v>248.43333333333334</v>
      </c>
      <c r="L14" s="32">
        <v>198.93333333333334</v>
      </c>
      <c r="M14" s="30">
        <v>0</v>
      </c>
      <c r="N14" s="631">
        <v>0</v>
      </c>
      <c r="O14" s="632">
        <v>49.5</v>
      </c>
      <c r="P14" s="571">
        <f>SUM(Q14:T14)</f>
        <v>165.75</v>
      </c>
      <c r="Q14" s="32">
        <v>133.25</v>
      </c>
      <c r="R14" s="30">
        <v>0</v>
      </c>
      <c r="S14" s="631">
        <v>0</v>
      </c>
      <c r="T14" s="632">
        <v>32.5</v>
      </c>
      <c r="U14" s="571">
        <f>SUM(V14:Y14)</f>
        <v>86.083333333333329</v>
      </c>
      <c r="V14" s="32">
        <v>70.083333333333329</v>
      </c>
      <c r="W14" s="30">
        <v>0</v>
      </c>
      <c r="X14" s="631">
        <v>0</v>
      </c>
      <c r="Y14" s="632">
        <v>16</v>
      </c>
      <c r="Z14" s="571">
        <f>SUM(AA14:AB14)</f>
        <v>27.93</v>
      </c>
      <c r="AA14" s="34">
        <v>21.93</v>
      </c>
      <c r="AB14" s="35">
        <v>6</v>
      </c>
      <c r="BX14" s="2"/>
      <c r="BY14" s="11"/>
      <c r="CG14" s="6"/>
      <c r="CH14" s="6"/>
      <c r="CI14" s="6"/>
      <c r="CJ14" s="6"/>
      <c r="CK14" s="6"/>
      <c r="CL14" s="6"/>
      <c r="CM14" s="6"/>
      <c r="CN14" s="6"/>
    </row>
    <row r="15" spans="1:92" ht="20.25" customHeight="1" x14ac:dyDescent="0.2">
      <c r="A15" s="36" t="s">
        <v>25</v>
      </c>
      <c r="B15" s="29"/>
      <c r="C15" s="30"/>
      <c r="D15" s="30"/>
      <c r="E15" s="30"/>
      <c r="F15" s="30"/>
      <c r="G15" s="571">
        <f>SUM(H15:J15)</f>
        <v>0</v>
      </c>
      <c r="H15" s="32"/>
      <c r="I15" s="30"/>
      <c r="J15" s="30"/>
      <c r="K15" s="571">
        <f>SUM(L15:O15)</f>
        <v>0</v>
      </c>
      <c r="L15" s="32"/>
      <c r="M15" s="30"/>
      <c r="N15" s="631"/>
      <c r="O15" s="632"/>
      <c r="P15" s="571">
        <f>SUM(Q15:T15)</f>
        <v>0</v>
      </c>
      <c r="Q15" s="32"/>
      <c r="R15" s="30"/>
      <c r="S15" s="631"/>
      <c r="T15" s="632"/>
      <c r="U15" s="571">
        <f>SUM(V15:Y15)</f>
        <v>0</v>
      </c>
      <c r="V15" s="32"/>
      <c r="W15" s="30"/>
      <c r="X15" s="631"/>
      <c r="Y15" s="632"/>
      <c r="Z15" s="571">
        <f>SUM(AA15:AB15)</f>
        <v>0</v>
      </c>
      <c r="AA15" s="34"/>
      <c r="AB15" s="35"/>
      <c r="BX15" s="2"/>
      <c r="BY15" s="11"/>
      <c r="CG15" s="6"/>
      <c r="CH15" s="6"/>
      <c r="CI15" s="6"/>
      <c r="CJ15" s="6"/>
      <c r="CK15" s="6"/>
      <c r="CL15" s="6"/>
      <c r="CM15" s="6"/>
      <c r="CN15" s="6"/>
    </row>
    <row r="16" spans="1:92" ht="20.25" customHeight="1" x14ac:dyDescent="0.2">
      <c r="A16" s="37" t="s">
        <v>26</v>
      </c>
      <c r="B16" s="633"/>
      <c r="C16" s="634"/>
      <c r="D16" s="38"/>
      <c r="E16" s="38"/>
      <c r="F16" s="39"/>
      <c r="G16" s="576">
        <f>SUM(H16:J16)</f>
        <v>0</v>
      </c>
      <c r="H16" s="635"/>
      <c r="I16" s="634"/>
      <c r="J16" s="634"/>
      <c r="K16" s="41">
        <f>SUM(L16:O16)</f>
        <v>0</v>
      </c>
      <c r="L16" s="635"/>
      <c r="M16" s="634"/>
      <c r="N16" s="636"/>
      <c r="O16" s="637"/>
      <c r="P16" s="41">
        <f>SUM(Q16:T16)</f>
        <v>0</v>
      </c>
      <c r="Q16" s="635"/>
      <c r="R16" s="634"/>
      <c r="S16" s="636"/>
      <c r="T16" s="637"/>
      <c r="U16" s="41">
        <f>SUM(V16:Y16)</f>
        <v>0</v>
      </c>
      <c r="V16" s="635"/>
      <c r="W16" s="634"/>
      <c r="X16" s="636"/>
      <c r="Y16" s="637"/>
      <c r="Z16" s="576">
        <f>SUM(AA16:AB16)</f>
        <v>0</v>
      </c>
      <c r="AA16" s="638"/>
      <c r="AB16" s="493"/>
      <c r="BX16" s="2"/>
      <c r="BY16" s="11"/>
      <c r="CG16" s="6"/>
      <c r="CH16" s="6"/>
      <c r="CI16" s="6"/>
      <c r="CJ16" s="6"/>
      <c r="CK16" s="6"/>
      <c r="CL16" s="6"/>
      <c r="CM16" s="6"/>
      <c r="CN16" s="6"/>
    </row>
    <row r="17" spans="1:92" ht="27" customHeight="1" x14ac:dyDescent="0.2">
      <c r="A17" s="10" t="s">
        <v>27</v>
      </c>
      <c r="B17" s="42"/>
      <c r="C17" s="581"/>
      <c r="D17" s="581"/>
      <c r="E17" s="581"/>
      <c r="F17" s="581"/>
      <c r="G17" s="42"/>
      <c r="H17" s="639"/>
      <c r="I17" s="640"/>
      <c r="J17" s="46"/>
      <c r="K17" s="641"/>
      <c r="L17" s="641"/>
      <c r="CG17" s="6"/>
      <c r="CH17" s="6"/>
      <c r="CI17" s="6"/>
      <c r="CJ17" s="6"/>
      <c r="CK17" s="6"/>
      <c r="CL17" s="6"/>
      <c r="CM17" s="6"/>
      <c r="CN17" s="6"/>
    </row>
    <row r="18" spans="1:92" ht="39" customHeight="1" x14ac:dyDescent="0.2">
      <c r="A18" s="295" t="s">
        <v>28</v>
      </c>
      <c r="B18" s="296" t="s">
        <v>29</v>
      </c>
      <c r="C18" s="217" t="s">
        <v>30</v>
      </c>
      <c r="D18" s="218" t="s">
        <v>31</v>
      </c>
      <c r="E18" s="218" t="s">
        <v>32</v>
      </c>
      <c r="F18" s="218" t="s">
        <v>33</v>
      </c>
      <c r="G18" s="219" t="s">
        <v>34</v>
      </c>
      <c r="H18" s="585"/>
      <c r="I18" s="581"/>
      <c r="J18" s="581"/>
      <c r="K18" s="611"/>
      <c r="L18" s="611"/>
      <c r="CG18" s="6"/>
      <c r="CH18" s="6"/>
      <c r="CI18" s="6"/>
      <c r="CJ18" s="6"/>
      <c r="CK18" s="6"/>
      <c r="CL18" s="6"/>
      <c r="CM18" s="6"/>
      <c r="CN18" s="6"/>
    </row>
    <row r="19" spans="1:92" ht="21" customHeight="1" x14ac:dyDescent="0.2">
      <c r="A19" s="642" t="s">
        <v>35</v>
      </c>
      <c r="B19" s="643">
        <f>SUM(C19:G19)</f>
        <v>6</v>
      </c>
      <c r="C19" s="644"/>
      <c r="D19" s="645"/>
      <c r="E19" s="645">
        <v>6</v>
      </c>
      <c r="F19" s="645"/>
      <c r="G19" s="646"/>
      <c r="H19" s="588"/>
      <c r="I19" s="581"/>
      <c r="J19" s="581"/>
      <c r="K19" s="611"/>
      <c r="L19" s="611"/>
      <c r="CG19" s="6"/>
      <c r="CH19" s="6"/>
      <c r="CI19" s="6"/>
      <c r="CJ19" s="6"/>
      <c r="CK19" s="6"/>
      <c r="CL19" s="6"/>
      <c r="CM19" s="6"/>
      <c r="CN19" s="6"/>
    </row>
    <row r="20" spans="1:92" ht="21" customHeight="1" x14ac:dyDescent="0.2">
      <c r="A20" s="589" t="s">
        <v>36</v>
      </c>
      <c r="B20" s="553">
        <f>SUM(C20:G20)</f>
        <v>177</v>
      </c>
      <c r="C20" s="590"/>
      <c r="D20" s="591"/>
      <c r="E20" s="591">
        <v>177</v>
      </c>
      <c r="F20" s="591"/>
      <c r="G20" s="556"/>
      <c r="H20" s="588"/>
      <c r="I20" s="581"/>
      <c r="J20" s="581"/>
      <c r="K20" s="611"/>
      <c r="L20" s="611"/>
      <c r="CG20" s="6"/>
      <c r="CH20" s="6"/>
      <c r="CI20" s="6"/>
      <c r="CJ20" s="6"/>
      <c r="CK20" s="6"/>
      <c r="CL20" s="6"/>
      <c r="CM20" s="6"/>
      <c r="CN20" s="6"/>
    </row>
    <row r="21" spans="1:92" ht="21" customHeight="1" x14ac:dyDescent="0.2">
      <c r="A21" s="589" t="s">
        <v>37</v>
      </c>
      <c r="B21" s="553">
        <f>SUM(C21:G21)</f>
        <v>177</v>
      </c>
      <c r="C21" s="590"/>
      <c r="D21" s="591"/>
      <c r="E21" s="591">
        <v>177</v>
      </c>
      <c r="F21" s="591"/>
      <c r="G21" s="556"/>
      <c r="H21" s="588"/>
      <c r="I21" s="581"/>
      <c r="J21" s="581"/>
      <c r="K21" s="611"/>
      <c r="L21" s="611"/>
      <c r="CG21" s="6"/>
      <c r="CH21" s="6"/>
      <c r="CI21" s="6"/>
      <c r="CJ21" s="6"/>
      <c r="CK21" s="6"/>
      <c r="CL21" s="6"/>
      <c r="CM21" s="6"/>
      <c r="CN21" s="6"/>
    </row>
    <row r="22" spans="1:92" ht="21" customHeight="1" x14ac:dyDescent="0.2">
      <c r="A22" s="589" t="s">
        <v>38</v>
      </c>
      <c r="B22" s="553">
        <f>SUM(C22:G22)</f>
        <v>177</v>
      </c>
      <c r="C22" s="590"/>
      <c r="D22" s="591"/>
      <c r="E22" s="591">
        <v>177</v>
      </c>
      <c r="F22" s="591"/>
      <c r="G22" s="556"/>
      <c r="H22" s="588"/>
      <c r="I22" s="581"/>
      <c r="J22" s="541"/>
      <c r="K22" s="611"/>
      <c r="L22" s="611"/>
      <c r="CG22" s="6"/>
      <c r="CH22" s="6"/>
      <c r="CI22" s="6"/>
      <c r="CJ22" s="6"/>
      <c r="CK22" s="6"/>
      <c r="CL22" s="6"/>
      <c r="CM22" s="6"/>
      <c r="CN22" s="6"/>
    </row>
    <row r="23" spans="1:92" ht="21" customHeight="1" x14ac:dyDescent="0.2">
      <c r="A23" s="495" t="s">
        <v>39</v>
      </c>
      <c r="B23" s="62">
        <f>SUM(C23:G23)</f>
        <v>177</v>
      </c>
      <c r="C23" s="592"/>
      <c r="D23" s="445"/>
      <c r="E23" s="445">
        <v>177</v>
      </c>
      <c r="F23" s="445"/>
      <c r="G23" s="446"/>
      <c r="H23" s="588"/>
      <c r="I23" s="581"/>
      <c r="J23" s="581"/>
      <c r="K23" s="611"/>
      <c r="L23" s="611"/>
      <c r="CG23" s="6"/>
      <c r="CH23" s="6"/>
      <c r="CI23" s="6"/>
      <c r="CJ23" s="6"/>
      <c r="CK23" s="6"/>
      <c r="CL23" s="6"/>
      <c r="CM23" s="6"/>
      <c r="CN23" s="6"/>
    </row>
    <row r="24" spans="1:92" ht="24.75" customHeight="1" x14ac:dyDescent="0.2">
      <c r="A24" s="593" t="s">
        <v>40</v>
      </c>
      <c r="B24" s="616"/>
      <c r="C24" s="541"/>
      <c r="D24" s="616"/>
      <c r="E24" s="616"/>
      <c r="CG24" s="6"/>
      <c r="CH24" s="6"/>
      <c r="CI24" s="6"/>
      <c r="CJ24" s="6"/>
      <c r="CK24" s="6"/>
      <c r="CL24" s="6"/>
      <c r="CM24" s="6"/>
      <c r="CN24" s="6"/>
    </row>
    <row r="25" spans="1:92" ht="19.5" customHeight="1" x14ac:dyDescent="0.2">
      <c r="A25" s="10" t="s">
        <v>41</v>
      </c>
      <c r="B25" s="46"/>
      <c r="C25" s="526"/>
      <c r="D25" s="526"/>
      <c r="E25" s="526"/>
      <c r="F25" s="526"/>
      <c r="G25" s="526"/>
      <c r="H25" s="526"/>
      <c r="I25" s="594"/>
      <c r="J25" s="594"/>
      <c r="K25" s="616"/>
      <c r="L25" s="616"/>
      <c r="CG25" s="6"/>
      <c r="CH25" s="6"/>
      <c r="CI25" s="6"/>
      <c r="CJ25" s="6"/>
      <c r="CK25" s="6"/>
      <c r="CL25" s="6"/>
      <c r="CM25" s="6"/>
      <c r="CN25" s="6"/>
    </row>
    <row r="26" spans="1:92" ht="23.25" customHeight="1" x14ac:dyDescent="0.2">
      <c r="A26" s="1520" t="s">
        <v>28</v>
      </c>
      <c r="B26" s="1499"/>
      <c r="C26" s="1536" t="s">
        <v>29</v>
      </c>
      <c r="D26" s="1577" t="s">
        <v>42</v>
      </c>
      <c r="E26" s="1578"/>
      <c r="F26" s="1554" t="s">
        <v>43</v>
      </c>
      <c r="G26" s="1554"/>
      <c r="H26" s="1554"/>
      <c r="I26" s="1554"/>
      <c r="J26" s="1554"/>
      <c r="K26" s="1579"/>
      <c r="M26" s="46"/>
      <c r="BX26" s="2"/>
      <c r="BY26" s="3"/>
      <c r="CG26" s="6"/>
      <c r="CH26" s="6"/>
      <c r="CI26" s="6"/>
      <c r="CJ26" s="6"/>
      <c r="CK26" s="6"/>
      <c r="CL26" s="6"/>
      <c r="CM26" s="6"/>
      <c r="CN26" s="6"/>
    </row>
    <row r="27" spans="1:92" ht="24.75" customHeight="1" x14ac:dyDescent="0.2">
      <c r="A27" s="1521"/>
      <c r="B27" s="1542"/>
      <c r="C27" s="1537"/>
      <c r="D27" s="235" t="s">
        <v>44</v>
      </c>
      <c r="E27" s="343" t="s">
        <v>45</v>
      </c>
      <c r="F27" s="403" t="s">
        <v>46</v>
      </c>
      <c r="G27" s="235" t="s">
        <v>47</v>
      </c>
      <c r="H27" s="235" t="s">
        <v>48</v>
      </c>
      <c r="I27" s="235" t="s">
        <v>49</v>
      </c>
      <c r="J27" s="235" t="s">
        <v>50</v>
      </c>
      <c r="K27" s="235" t="s">
        <v>51</v>
      </c>
      <c r="BV27" s="3"/>
      <c r="BW27" s="4"/>
      <c r="BX27" s="4"/>
      <c r="CG27" s="6"/>
      <c r="CH27" s="6"/>
      <c r="CI27" s="6"/>
      <c r="CJ27" s="6"/>
      <c r="CK27" s="6"/>
      <c r="CL27" s="6"/>
      <c r="CM27" s="6"/>
      <c r="CN27" s="6"/>
    </row>
    <row r="28" spans="1:92" ht="17.25" customHeight="1" x14ac:dyDescent="0.2">
      <c r="A28" s="1575" t="s">
        <v>36</v>
      </c>
      <c r="B28" s="1576"/>
      <c r="C28" s="647">
        <f t="shared" ref="C28:C34" si="1">SUM(D28:E28)</f>
        <v>110</v>
      </c>
      <c r="D28" s="648">
        <v>3</v>
      </c>
      <c r="E28" s="649">
        <v>107</v>
      </c>
      <c r="F28" s="650">
        <v>4</v>
      </c>
      <c r="G28" s="651">
        <v>35</v>
      </c>
      <c r="H28" s="651">
        <v>23</v>
      </c>
      <c r="I28" s="651">
        <v>48</v>
      </c>
      <c r="J28" s="651">
        <v>0</v>
      </c>
      <c r="K28" s="651">
        <v>0</v>
      </c>
      <c r="L28" s="72" t="str">
        <f>CA28</f>
        <v/>
      </c>
      <c r="BV28" s="3"/>
      <c r="BW28" s="4"/>
      <c r="BX28" s="4"/>
      <c r="CA28" s="210" t="str">
        <f>IF(CG28=1," * La Suma de Personas por Origen de Derivación no puede ser Mayor a la suma de Personas por Edad. ","")</f>
        <v/>
      </c>
      <c r="CG28" s="211">
        <f>IF(SUM(F28:K28)&gt;C28,1,0)</f>
        <v>0</v>
      </c>
      <c r="CH28" s="6"/>
      <c r="CI28" s="6"/>
      <c r="CJ28" s="6"/>
      <c r="CK28" s="6"/>
      <c r="CL28" s="6"/>
      <c r="CM28" s="6"/>
      <c r="CN28" s="6"/>
    </row>
    <row r="29" spans="1:92" ht="17.25" customHeight="1" x14ac:dyDescent="0.2">
      <c r="A29" s="1550" t="s">
        <v>37</v>
      </c>
      <c r="B29" s="1551"/>
      <c r="C29" s="647">
        <f t="shared" si="1"/>
        <v>133</v>
      </c>
      <c r="D29" s="651">
        <v>3</v>
      </c>
      <c r="E29" s="649">
        <v>130</v>
      </c>
      <c r="F29" s="650">
        <v>5</v>
      </c>
      <c r="G29" s="651">
        <v>44</v>
      </c>
      <c r="H29" s="651">
        <v>31</v>
      </c>
      <c r="I29" s="651">
        <v>53</v>
      </c>
      <c r="J29" s="651">
        <v>0</v>
      </c>
      <c r="K29" s="651">
        <v>0</v>
      </c>
      <c r="L29" s="72" t="str">
        <f t="shared" ref="L29:L34" si="2">CA29</f>
        <v/>
      </c>
      <c r="BV29" s="3"/>
      <c r="BW29" s="4"/>
      <c r="BX29" s="4"/>
      <c r="CA29" s="210" t="str">
        <f t="shared" ref="CA29:CA34" si="3">IF(CG29=1," * La Suma de Personas por Origen de Derivación no puede ser Mayor a la suma de Personas por Edad. ","")</f>
        <v/>
      </c>
      <c r="CG29" s="211">
        <f t="shared" ref="CG29:CG34" si="4">IF(SUM(F29:K29)&gt;C29,1,0)</f>
        <v>0</v>
      </c>
      <c r="CH29" s="6"/>
      <c r="CI29" s="6"/>
      <c r="CJ29" s="6"/>
      <c r="CK29" s="6"/>
      <c r="CL29" s="6"/>
      <c r="CM29" s="6"/>
      <c r="CN29" s="6"/>
    </row>
    <row r="30" spans="1:92" ht="17.25" customHeight="1" x14ac:dyDescent="0.2">
      <c r="A30" s="1550" t="s">
        <v>38</v>
      </c>
      <c r="B30" s="1551"/>
      <c r="C30" s="647">
        <f t="shared" si="1"/>
        <v>853</v>
      </c>
      <c r="D30" s="651">
        <v>11</v>
      </c>
      <c r="E30" s="649">
        <v>842</v>
      </c>
      <c r="F30" s="650">
        <v>20</v>
      </c>
      <c r="G30" s="651">
        <v>370</v>
      </c>
      <c r="H30" s="651">
        <v>304</v>
      </c>
      <c r="I30" s="651">
        <v>159</v>
      </c>
      <c r="J30" s="651">
        <v>0</v>
      </c>
      <c r="K30" s="651">
        <v>0</v>
      </c>
      <c r="L30" s="72" t="str">
        <f t="shared" si="2"/>
        <v/>
      </c>
      <c r="BV30" s="3"/>
      <c r="BW30" s="4"/>
      <c r="BX30" s="4"/>
      <c r="CA30" s="210" t="str">
        <f t="shared" si="3"/>
        <v/>
      </c>
      <c r="CG30" s="211">
        <f t="shared" si="4"/>
        <v>0</v>
      </c>
      <c r="CH30" s="6"/>
      <c r="CI30" s="6"/>
      <c r="CJ30" s="6"/>
      <c r="CK30" s="6"/>
      <c r="CL30" s="6"/>
      <c r="CM30" s="6"/>
      <c r="CN30" s="6"/>
    </row>
    <row r="31" spans="1:92" ht="17.25" customHeight="1" x14ac:dyDescent="0.2">
      <c r="A31" s="1516" t="s">
        <v>39</v>
      </c>
      <c r="B31" s="1517"/>
      <c r="C31" s="75">
        <f t="shared" si="1"/>
        <v>96</v>
      </c>
      <c r="D31" s="76">
        <v>3</v>
      </c>
      <c r="E31" s="77">
        <v>93</v>
      </c>
      <c r="F31" s="78">
        <v>1</v>
      </c>
      <c r="G31" s="76">
        <v>31</v>
      </c>
      <c r="H31" s="76">
        <v>13</v>
      </c>
      <c r="I31" s="76">
        <v>51</v>
      </c>
      <c r="J31" s="76">
        <v>0</v>
      </c>
      <c r="K31" s="76">
        <v>0</v>
      </c>
      <c r="L31" s="72" t="str">
        <f t="shared" si="2"/>
        <v/>
      </c>
      <c r="BV31" s="3"/>
      <c r="BW31" s="4"/>
      <c r="BX31" s="4"/>
      <c r="CA31" s="210" t="str">
        <f t="shared" si="3"/>
        <v/>
      </c>
      <c r="CG31" s="211">
        <f t="shared" si="4"/>
        <v>0</v>
      </c>
      <c r="CH31" s="6"/>
      <c r="CI31" s="6"/>
      <c r="CJ31" s="6"/>
      <c r="CK31" s="6"/>
      <c r="CL31" s="6"/>
      <c r="CM31" s="6"/>
      <c r="CN31" s="6"/>
    </row>
    <row r="32" spans="1:92" ht="17.25" customHeight="1" x14ac:dyDescent="0.2">
      <c r="A32" s="1518" t="s">
        <v>52</v>
      </c>
      <c r="B32" s="79" t="s">
        <v>53</v>
      </c>
      <c r="C32" s="647">
        <f t="shared" si="1"/>
        <v>8</v>
      </c>
      <c r="D32" s="651">
        <v>0</v>
      </c>
      <c r="E32" s="649">
        <v>8</v>
      </c>
      <c r="F32" s="650">
        <v>1</v>
      </c>
      <c r="G32" s="651">
        <v>5</v>
      </c>
      <c r="H32" s="651">
        <v>2</v>
      </c>
      <c r="I32" s="651">
        <v>0</v>
      </c>
      <c r="J32" s="651">
        <v>0</v>
      </c>
      <c r="K32" s="651">
        <v>0</v>
      </c>
      <c r="L32" s="72" t="str">
        <f t="shared" si="2"/>
        <v/>
      </c>
      <c r="BV32" s="3"/>
      <c r="BW32" s="4"/>
      <c r="BX32" s="4"/>
      <c r="CA32" s="210" t="str">
        <f t="shared" si="3"/>
        <v/>
      </c>
      <c r="CG32" s="211">
        <f t="shared" si="4"/>
        <v>0</v>
      </c>
      <c r="CH32" s="6"/>
      <c r="CI32" s="6"/>
      <c r="CJ32" s="6"/>
      <c r="CK32" s="6"/>
      <c r="CL32" s="6"/>
      <c r="CM32" s="6"/>
      <c r="CN32" s="6"/>
    </row>
    <row r="33" spans="1:92" ht="17.25" customHeight="1" x14ac:dyDescent="0.2">
      <c r="A33" s="1552"/>
      <c r="B33" s="294" t="s">
        <v>54</v>
      </c>
      <c r="C33" s="495">
        <f t="shared" si="1"/>
        <v>0</v>
      </c>
      <c r="D33" s="214">
        <v>0</v>
      </c>
      <c r="E33" s="215">
        <v>0</v>
      </c>
      <c r="F33" s="501">
        <v>0</v>
      </c>
      <c r="G33" s="214">
        <v>0</v>
      </c>
      <c r="H33" s="214">
        <v>0</v>
      </c>
      <c r="I33" s="214">
        <v>0</v>
      </c>
      <c r="J33" s="214">
        <v>0</v>
      </c>
      <c r="K33" s="214">
        <v>0</v>
      </c>
      <c r="L33" s="72" t="str">
        <f t="shared" si="2"/>
        <v/>
      </c>
      <c r="BV33" s="3"/>
      <c r="BW33" s="4"/>
      <c r="BX33" s="4"/>
      <c r="CA33" s="210" t="str">
        <f t="shared" si="3"/>
        <v/>
      </c>
      <c r="CG33" s="211">
        <f t="shared" si="4"/>
        <v>0</v>
      </c>
      <c r="CH33" s="6"/>
      <c r="CI33" s="6"/>
      <c r="CJ33" s="6"/>
      <c r="CK33" s="6"/>
      <c r="CL33" s="6"/>
      <c r="CM33" s="6"/>
      <c r="CN33" s="6"/>
    </row>
    <row r="34" spans="1:92" ht="17.25" customHeight="1" x14ac:dyDescent="0.2">
      <c r="A34" s="1544" t="s">
        <v>55</v>
      </c>
      <c r="B34" s="1545"/>
      <c r="C34" s="495">
        <f t="shared" si="1"/>
        <v>3</v>
      </c>
      <c r="D34" s="214">
        <v>0</v>
      </c>
      <c r="E34" s="215">
        <v>3</v>
      </c>
      <c r="F34" s="501">
        <v>1</v>
      </c>
      <c r="G34" s="214">
        <v>1</v>
      </c>
      <c r="H34" s="214">
        <v>0</v>
      </c>
      <c r="I34" s="214">
        <v>1</v>
      </c>
      <c r="J34" s="214">
        <v>0</v>
      </c>
      <c r="K34" s="214">
        <v>0</v>
      </c>
      <c r="L34" s="72" t="str">
        <f t="shared" si="2"/>
        <v/>
      </c>
      <c r="BV34" s="3"/>
      <c r="BW34" s="4"/>
      <c r="BX34" s="4"/>
      <c r="CA34" s="210" t="str">
        <f t="shared" si="3"/>
        <v/>
      </c>
      <c r="CG34" s="211">
        <f t="shared" si="4"/>
        <v>0</v>
      </c>
      <c r="CH34" s="6"/>
      <c r="CI34" s="6"/>
      <c r="CJ34" s="6"/>
      <c r="CK34" s="6"/>
      <c r="CL34" s="6"/>
      <c r="CM34" s="6"/>
      <c r="CN34" s="6"/>
    </row>
    <row r="35" spans="1:92" ht="23.25" customHeight="1" x14ac:dyDescent="0.2">
      <c r="A35" s="652" t="s">
        <v>56</v>
      </c>
      <c r="B35" s="611"/>
      <c r="C35" s="83"/>
      <c r="D35" s="653"/>
      <c r="E35" s="653"/>
      <c r="F35" s="653"/>
      <c r="G35" s="653"/>
      <c r="H35" s="653"/>
      <c r="I35" s="653"/>
      <c r="J35" s="653"/>
      <c r="K35" s="653"/>
      <c r="L35" s="653"/>
      <c r="M35" s="617"/>
      <c r="CG35" s="6"/>
      <c r="CH35" s="6"/>
      <c r="CI35" s="6"/>
      <c r="CJ35" s="6"/>
      <c r="CK35" s="6"/>
      <c r="CL35" s="6"/>
      <c r="CM35" s="6"/>
      <c r="CN35" s="6"/>
    </row>
    <row r="36" spans="1:92" ht="28.5" customHeight="1" x14ac:dyDescent="0.2">
      <c r="A36" s="235" t="s">
        <v>57</v>
      </c>
      <c r="B36" s="235" t="s">
        <v>58</v>
      </c>
      <c r="C36" s="581"/>
      <c r="D36" s="611"/>
      <c r="E36" s="611"/>
      <c r="F36" s="611"/>
      <c r="G36" s="617"/>
      <c r="BR36" s="3"/>
      <c r="BS36" s="4"/>
      <c r="BT36" s="4"/>
      <c r="CG36" s="6"/>
      <c r="CH36" s="6"/>
      <c r="CI36" s="6"/>
      <c r="CJ36" s="6"/>
      <c r="CK36" s="6"/>
      <c r="CL36" s="6"/>
      <c r="CM36" s="6"/>
      <c r="CN36" s="6"/>
    </row>
    <row r="37" spans="1:92" ht="16.5" customHeight="1" x14ac:dyDescent="0.2">
      <c r="A37" s="647" t="s">
        <v>59</v>
      </c>
      <c r="B37" s="651">
        <v>374</v>
      </c>
      <c r="C37" s="581"/>
      <c r="D37" s="611"/>
      <c r="E37" s="611"/>
      <c r="F37" s="611"/>
      <c r="G37" s="617"/>
      <c r="BR37" s="3"/>
      <c r="BS37" s="4"/>
      <c r="BT37" s="4"/>
      <c r="CG37" s="6"/>
      <c r="CH37" s="6"/>
      <c r="CI37" s="6"/>
      <c r="CJ37" s="6"/>
      <c r="CK37" s="6"/>
      <c r="CL37" s="6"/>
      <c r="CM37" s="6"/>
      <c r="CN37" s="6"/>
    </row>
    <row r="38" spans="1:92" ht="16.5" customHeight="1" x14ac:dyDescent="0.2">
      <c r="A38" s="647" t="s">
        <v>60</v>
      </c>
      <c r="B38" s="651">
        <v>461</v>
      </c>
      <c r="C38" s="581"/>
      <c r="D38" s="611"/>
      <c r="E38" s="611"/>
      <c r="F38" s="611"/>
      <c r="G38" s="617"/>
      <c r="BR38" s="3"/>
      <c r="BS38" s="4"/>
      <c r="BT38" s="4"/>
      <c r="CG38" s="6"/>
      <c r="CH38" s="6"/>
      <c r="CI38" s="6"/>
      <c r="CJ38" s="6"/>
      <c r="CK38" s="6"/>
      <c r="CL38" s="6"/>
      <c r="CM38" s="6"/>
      <c r="CN38" s="6"/>
    </row>
    <row r="39" spans="1:92" ht="16.5" customHeight="1" x14ac:dyDescent="0.2">
      <c r="A39" s="647" t="s">
        <v>61</v>
      </c>
      <c r="B39" s="651">
        <v>841</v>
      </c>
      <c r="C39" s="581"/>
      <c r="D39" s="611"/>
      <c r="E39" s="611"/>
      <c r="F39" s="611"/>
      <c r="G39" s="617"/>
      <c r="BR39" s="3"/>
      <c r="BS39" s="4"/>
      <c r="BT39" s="4"/>
      <c r="CG39" s="6"/>
      <c r="CH39" s="6"/>
      <c r="CI39" s="6"/>
      <c r="CJ39" s="6"/>
      <c r="CK39" s="6"/>
      <c r="CL39" s="6"/>
      <c r="CM39" s="6"/>
      <c r="CN39" s="6"/>
    </row>
    <row r="40" spans="1:92" ht="16.5" customHeight="1" x14ac:dyDescent="0.2">
      <c r="A40" s="647" t="s">
        <v>62</v>
      </c>
      <c r="B40" s="651"/>
      <c r="C40" s="581"/>
      <c r="D40" s="611"/>
      <c r="E40" s="611"/>
      <c r="F40" s="611"/>
      <c r="G40" s="617"/>
      <c r="BR40" s="3"/>
      <c r="BS40" s="4"/>
      <c r="BT40" s="4"/>
      <c r="CG40" s="6"/>
      <c r="CH40" s="6"/>
      <c r="CI40" s="6"/>
      <c r="CJ40" s="6"/>
      <c r="CK40" s="6"/>
      <c r="CL40" s="6"/>
      <c r="CM40" s="6"/>
      <c r="CN40" s="6"/>
    </row>
    <row r="41" spans="1:92" ht="16.5" customHeight="1" x14ac:dyDescent="0.2">
      <c r="A41" s="647" t="s">
        <v>63</v>
      </c>
      <c r="B41" s="651">
        <v>373</v>
      </c>
      <c r="C41" s="581"/>
      <c r="D41" s="611"/>
      <c r="E41" s="611"/>
      <c r="F41" s="611"/>
      <c r="G41" s="617"/>
      <c r="BR41" s="3"/>
      <c r="BS41" s="4"/>
      <c r="BT41" s="4"/>
      <c r="CG41" s="6"/>
      <c r="CH41" s="6"/>
      <c r="CI41" s="6"/>
      <c r="CJ41" s="6"/>
      <c r="CK41" s="6"/>
      <c r="CL41" s="6"/>
      <c r="CM41" s="6"/>
      <c r="CN41" s="6"/>
    </row>
    <row r="42" spans="1:92" ht="16.5" customHeight="1" x14ac:dyDescent="0.2">
      <c r="A42" s="647" t="s">
        <v>64</v>
      </c>
      <c r="B42" s="651">
        <v>29</v>
      </c>
      <c r="C42" s="581"/>
      <c r="D42" s="611"/>
      <c r="E42" s="611"/>
      <c r="F42" s="611"/>
      <c r="G42" s="617"/>
      <c r="BR42" s="3"/>
      <c r="BS42" s="4"/>
      <c r="BT42" s="4"/>
      <c r="CG42" s="6"/>
      <c r="CH42" s="6"/>
      <c r="CI42" s="6"/>
      <c r="CJ42" s="6"/>
      <c r="CK42" s="6"/>
      <c r="CL42" s="6"/>
      <c r="CM42" s="6"/>
      <c r="CN42" s="6"/>
    </row>
    <row r="43" spans="1:92" ht="16.5" customHeight="1" x14ac:dyDescent="0.2">
      <c r="A43" s="647" t="s">
        <v>65</v>
      </c>
      <c r="B43" s="651">
        <v>51</v>
      </c>
      <c r="C43" s="581"/>
      <c r="D43" s="611"/>
      <c r="E43" s="611"/>
      <c r="F43" s="611"/>
      <c r="G43" s="617"/>
      <c r="BR43" s="3"/>
      <c r="BS43" s="4"/>
      <c r="BT43" s="4"/>
      <c r="CG43" s="6"/>
      <c r="CH43" s="6"/>
      <c r="CI43" s="6"/>
      <c r="CJ43" s="6"/>
      <c r="CK43" s="6"/>
      <c r="CL43" s="6"/>
      <c r="CM43" s="6"/>
      <c r="CN43" s="6"/>
    </row>
    <row r="44" spans="1:92" ht="16.5" customHeight="1" x14ac:dyDescent="0.2">
      <c r="A44" s="86" t="s">
        <v>66</v>
      </c>
      <c r="B44" s="87">
        <v>12</v>
      </c>
      <c r="C44" s="581"/>
      <c r="D44" s="611"/>
      <c r="E44" s="611"/>
      <c r="F44" s="611"/>
      <c r="G44" s="617"/>
      <c r="BR44" s="3"/>
      <c r="BS44" s="4"/>
      <c r="BT44" s="4"/>
      <c r="CG44" s="6"/>
      <c r="CH44" s="6"/>
      <c r="CI44" s="6"/>
      <c r="CJ44" s="6"/>
      <c r="CK44" s="6"/>
      <c r="CL44" s="6"/>
      <c r="CM44" s="6"/>
      <c r="CN44" s="6"/>
    </row>
    <row r="45" spans="1:92" ht="16.5" customHeight="1" x14ac:dyDescent="0.2">
      <c r="A45" s="75" t="s">
        <v>67</v>
      </c>
      <c r="B45" s="76">
        <v>57</v>
      </c>
      <c r="C45" s="581"/>
      <c r="D45" s="611"/>
      <c r="E45" s="611"/>
      <c r="F45" s="611"/>
      <c r="G45" s="617"/>
      <c r="BR45" s="3"/>
      <c r="BS45" s="4"/>
      <c r="BT45" s="4"/>
      <c r="CG45" s="6"/>
      <c r="CH45" s="6"/>
      <c r="CI45" s="6"/>
      <c r="CJ45" s="6"/>
      <c r="CK45" s="6"/>
      <c r="CL45" s="6"/>
      <c r="CM45" s="6"/>
      <c r="CN45" s="6"/>
    </row>
    <row r="46" spans="1:92" ht="29.25" customHeight="1" x14ac:dyDescent="0.2">
      <c r="A46" s="654" t="s">
        <v>68</v>
      </c>
      <c r="B46" s="46"/>
      <c r="D46" s="653"/>
      <c r="E46" s="653"/>
      <c r="F46" s="611"/>
      <c r="G46" s="611"/>
      <c r="H46" s="611"/>
      <c r="I46" s="611"/>
      <c r="J46" s="611"/>
      <c r="K46" s="611"/>
      <c r="L46" s="611"/>
      <c r="BU46" s="3"/>
      <c r="BV46" s="4"/>
      <c r="BW46" s="4"/>
      <c r="CG46" s="6"/>
      <c r="CH46" s="6"/>
      <c r="CI46" s="6"/>
      <c r="CJ46" s="6"/>
      <c r="CK46" s="6"/>
      <c r="CL46" s="6"/>
      <c r="CM46" s="6"/>
      <c r="CN46" s="6"/>
    </row>
    <row r="47" spans="1:92" ht="23.25" customHeight="1" x14ac:dyDescent="0.2">
      <c r="A47" s="235" t="s">
        <v>28</v>
      </c>
      <c r="B47" s="235" t="s">
        <v>29</v>
      </c>
      <c r="C47" s="235" t="s">
        <v>69</v>
      </c>
      <c r="D47" s="235" t="s">
        <v>70</v>
      </c>
      <c r="E47" s="611"/>
      <c r="F47" s="611"/>
      <c r="G47" s="611"/>
      <c r="H47" s="611"/>
      <c r="I47" s="611"/>
      <c r="J47" s="611"/>
      <c r="K47" s="611"/>
      <c r="L47" s="611"/>
      <c r="BU47" s="3"/>
      <c r="BV47" s="4"/>
      <c r="BW47" s="4"/>
      <c r="CG47" s="6"/>
      <c r="CH47" s="6"/>
      <c r="CI47" s="6"/>
      <c r="CJ47" s="6"/>
      <c r="CK47" s="6"/>
      <c r="CL47" s="6"/>
      <c r="CM47" s="6"/>
      <c r="CN47" s="6"/>
    </row>
    <row r="48" spans="1:92" ht="21.75" customHeight="1" x14ac:dyDescent="0.2">
      <c r="A48" s="655" t="s">
        <v>71</v>
      </c>
      <c r="B48" s="656">
        <f>SUM(C48:D48)</f>
        <v>868</v>
      </c>
      <c r="C48" s="657">
        <v>868</v>
      </c>
      <c r="D48" s="657">
        <v>0</v>
      </c>
      <c r="E48" s="611"/>
      <c r="F48" s="611"/>
      <c r="G48" s="611"/>
      <c r="H48" s="611"/>
      <c r="I48" s="611"/>
      <c r="J48" s="611"/>
      <c r="K48" s="611"/>
      <c r="L48" s="611"/>
      <c r="BU48" s="3"/>
      <c r="BV48" s="4"/>
      <c r="BW48" s="4"/>
      <c r="CG48" s="6"/>
      <c r="CH48" s="6"/>
      <c r="CI48" s="6"/>
      <c r="CJ48" s="6"/>
      <c r="CK48" s="6"/>
      <c r="CL48" s="6"/>
      <c r="CM48" s="6"/>
      <c r="CN48" s="6"/>
    </row>
    <row r="49" spans="1:104" ht="21.75" customHeight="1" x14ac:dyDescent="0.2">
      <c r="A49" s="655" t="s">
        <v>72</v>
      </c>
      <c r="B49" s="656">
        <f>SUM(C49:D49)</f>
        <v>853</v>
      </c>
      <c r="C49" s="657">
        <v>853</v>
      </c>
      <c r="D49" s="657">
        <v>0</v>
      </c>
      <c r="E49" s="611"/>
      <c r="F49" s="611"/>
      <c r="G49" s="611"/>
      <c r="H49" s="611"/>
      <c r="I49" s="611"/>
      <c r="J49" s="611"/>
      <c r="K49" s="611"/>
      <c r="L49" s="611"/>
      <c r="BU49" s="3"/>
      <c r="BV49" s="4"/>
      <c r="BW49" s="4"/>
      <c r="CG49" s="6"/>
      <c r="CH49" s="6"/>
      <c r="CI49" s="6"/>
      <c r="CJ49" s="6"/>
      <c r="CK49" s="6"/>
      <c r="CL49" s="6"/>
      <c r="CM49" s="6"/>
      <c r="CN49" s="6"/>
    </row>
    <row r="50" spans="1:104" ht="21.75" customHeight="1" x14ac:dyDescent="0.2">
      <c r="A50" s="75" t="s">
        <v>73</v>
      </c>
      <c r="B50" s="91">
        <f>SUM(C50:D50)</f>
        <v>15</v>
      </c>
      <c r="C50" s="92">
        <v>15</v>
      </c>
      <c r="D50" s="92">
        <v>0</v>
      </c>
      <c r="E50" s="611"/>
      <c r="F50" s="611"/>
      <c r="G50" s="611"/>
      <c r="H50" s="611"/>
      <c r="I50" s="611"/>
      <c r="J50" s="611"/>
      <c r="K50" s="611"/>
      <c r="L50" s="611"/>
      <c r="BU50" s="3"/>
      <c r="BV50" s="4"/>
      <c r="BW50" s="4"/>
      <c r="CG50" s="6"/>
      <c r="CH50" s="6"/>
      <c r="CI50" s="6"/>
      <c r="CJ50" s="6"/>
      <c r="CK50" s="6"/>
      <c r="CL50" s="6"/>
      <c r="CM50" s="6"/>
      <c r="CN50" s="6"/>
    </row>
    <row r="51" spans="1:104" ht="29.25" customHeight="1" x14ac:dyDescent="0.2">
      <c r="A51" s="654" t="s">
        <v>74</v>
      </c>
      <c r="B51" s="212"/>
      <c r="C51" s="213"/>
      <c r="D51" s="213"/>
      <c r="E51" s="518"/>
      <c r="F51" s="518"/>
      <c r="G51" s="518"/>
      <c r="H51" s="518"/>
      <c r="I51" s="518"/>
      <c r="J51" s="611"/>
      <c r="K51" s="611"/>
      <c r="L51" s="611"/>
      <c r="BU51" s="3"/>
      <c r="BV51" s="4"/>
      <c r="BW51" s="4"/>
      <c r="CG51" s="6"/>
      <c r="CH51" s="6"/>
      <c r="CI51" s="6"/>
      <c r="CJ51" s="6"/>
      <c r="CK51" s="6"/>
      <c r="CL51" s="6"/>
      <c r="CM51" s="6"/>
      <c r="CN51" s="6"/>
    </row>
    <row r="52" spans="1:104" ht="21.75" customHeight="1" x14ac:dyDescent="0.2">
      <c r="A52" s="237" t="s">
        <v>75</v>
      </c>
      <c r="B52" s="237" t="s">
        <v>29</v>
      </c>
      <c r="C52" s="658" t="s">
        <v>76</v>
      </c>
      <c r="D52" s="659" t="s">
        <v>77</v>
      </c>
      <c r="E52" s="518"/>
      <c r="F52" s="518"/>
      <c r="G52" s="518"/>
      <c r="H52" s="518"/>
      <c r="I52" s="611"/>
      <c r="J52" s="611"/>
      <c r="K52" s="611"/>
      <c r="BT52" s="3"/>
      <c r="BU52" s="4"/>
      <c r="BV52" s="4"/>
      <c r="BW52" s="3"/>
      <c r="BX52" s="4"/>
      <c r="BZ52" s="5"/>
      <c r="CF52" s="6"/>
      <c r="CG52" s="6"/>
      <c r="CH52" s="6"/>
      <c r="CI52" s="6"/>
      <c r="CJ52" s="6"/>
      <c r="CK52" s="6"/>
      <c r="CL52" s="6"/>
      <c r="CM52" s="6"/>
      <c r="CZ52" s="2"/>
    </row>
    <row r="53" spans="1:104" ht="21.75" customHeight="1" x14ac:dyDescent="0.2">
      <c r="A53" s="660" t="s">
        <v>78</v>
      </c>
      <c r="B53" s="661">
        <f>SUM(C53:D53)</f>
        <v>0</v>
      </c>
      <c r="C53" s="352"/>
      <c r="D53" s="209"/>
      <c r="E53" s="518"/>
      <c r="F53" s="518"/>
      <c r="G53" s="518"/>
      <c r="H53" s="518"/>
      <c r="I53" s="611"/>
      <c r="J53" s="611"/>
      <c r="K53" s="611"/>
      <c r="BT53" s="3"/>
      <c r="BU53" s="4"/>
      <c r="BV53" s="4"/>
      <c r="BW53" s="3"/>
      <c r="BX53" s="4"/>
      <c r="BZ53" s="5"/>
      <c r="CF53" s="6"/>
      <c r="CG53" s="6"/>
      <c r="CH53" s="6"/>
      <c r="CI53" s="6"/>
      <c r="CJ53" s="6"/>
      <c r="CK53" s="6"/>
      <c r="CL53" s="6"/>
      <c r="CM53" s="6"/>
      <c r="CZ53" s="2"/>
    </row>
    <row r="54" spans="1:104" ht="21.75" customHeight="1" x14ac:dyDescent="0.2">
      <c r="A54" s="605" t="s">
        <v>79</v>
      </c>
      <c r="B54" s="606">
        <f t="shared" ref="B54:B55" si="5">SUM(C54:D54)</f>
        <v>0</v>
      </c>
      <c r="C54" s="520"/>
      <c r="D54" s="607"/>
      <c r="E54" s="518"/>
      <c r="F54" s="518"/>
      <c r="G54" s="518"/>
      <c r="H54" s="518"/>
      <c r="I54" s="611"/>
      <c r="J54" s="611"/>
      <c r="K54" s="611"/>
      <c r="BT54" s="3"/>
      <c r="BU54" s="4"/>
      <c r="BV54" s="4"/>
      <c r="BW54" s="3"/>
      <c r="BX54" s="4"/>
      <c r="BZ54" s="5"/>
      <c r="CF54" s="6"/>
      <c r="CG54" s="6"/>
      <c r="CH54" s="6"/>
      <c r="CI54" s="6"/>
      <c r="CJ54" s="6"/>
      <c r="CK54" s="6"/>
      <c r="CL54" s="6"/>
      <c r="CM54" s="6"/>
      <c r="CZ54" s="2"/>
    </row>
    <row r="55" spans="1:104" ht="21.75" customHeight="1" x14ac:dyDescent="0.2">
      <c r="A55" s="225" t="s">
        <v>80</v>
      </c>
      <c r="B55" s="226">
        <f t="shared" si="5"/>
        <v>4</v>
      </c>
      <c r="C55" s="662"/>
      <c r="D55" s="663">
        <v>4</v>
      </c>
      <c r="E55" s="664"/>
      <c r="F55" s="664"/>
      <c r="G55" s="664"/>
      <c r="H55" s="664"/>
      <c r="I55" s="665"/>
      <c r="J55" s="665"/>
      <c r="K55" s="665"/>
      <c r="BT55" s="3"/>
      <c r="BU55" s="4"/>
      <c r="BV55" s="4"/>
      <c r="BW55" s="3"/>
      <c r="BX55" s="4"/>
      <c r="BZ55" s="5"/>
      <c r="CF55" s="6"/>
      <c r="CG55" s="6"/>
      <c r="CH55" s="6"/>
      <c r="CI55" s="6"/>
      <c r="CJ55" s="6"/>
      <c r="CK55" s="6"/>
      <c r="CL55" s="6"/>
      <c r="CM55" s="6"/>
      <c r="CZ55" s="2"/>
    </row>
    <row r="56" spans="1:104" ht="21.75" customHeight="1" x14ac:dyDescent="0.25">
      <c r="A56" s="654" t="s">
        <v>81</v>
      </c>
      <c r="B56" s="107"/>
      <c r="C56" s="107"/>
      <c r="D56" s="107"/>
      <c r="E56" s="107"/>
      <c r="F56" s="664"/>
      <c r="G56" s="664"/>
      <c r="H56" s="664"/>
      <c r="I56" s="664"/>
      <c r="J56" s="665"/>
      <c r="K56" s="665"/>
      <c r="L56" s="665"/>
      <c r="BU56" s="3"/>
      <c r="BV56" s="4"/>
      <c r="BW56" s="4"/>
      <c r="CG56" s="6"/>
      <c r="CH56" s="6"/>
      <c r="CI56" s="6"/>
      <c r="CJ56" s="6"/>
      <c r="CK56" s="6"/>
      <c r="CL56" s="6"/>
      <c r="CM56" s="6"/>
      <c r="CN56" s="6"/>
    </row>
    <row r="57" spans="1:104" ht="31.5" customHeight="1" x14ac:dyDescent="0.2">
      <c r="A57" s="666" t="s">
        <v>82</v>
      </c>
      <c r="B57" s="109" t="s">
        <v>83</v>
      </c>
      <c r="C57" s="220" t="s">
        <v>84</v>
      </c>
      <c r="D57" s="221" t="s">
        <v>85</v>
      </c>
      <c r="E57" s="109" t="s">
        <v>86</v>
      </c>
      <c r="F57" s="518"/>
      <c r="G57" s="518"/>
      <c r="H57" s="518"/>
      <c r="I57" s="518"/>
      <c r="J57" s="665"/>
      <c r="K57" s="665"/>
      <c r="L57" s="665"/>
      <c r="BU57" s="3"/>
      <c r="BV57" s="4"/>
      <c r="BW57" s="4"/>
      <c r="CG57" s="6"/>
      <c r="CH57" s="6"/>
      <c r="CI57" s="6"/>
      <c r="CJ57" s="6"/>
      <c r="CK57" s="6"/>
      <c r="CL57" s="6"/>
      <c r="CM57" s="6"/>
      <c r="CN57" s="6"/>
    </row>
    <row r="58" spans="1:104" ht="21.75" customHeight="1" x14ac:dyDescent="0.2">
      <c r="A58" s="363" t="s">
        <v>87</v>
      </c>
      <c r="B58" s="667"/>
      <c r="C58" s="352"/>
      <c r="D58" s="204"/>
      <c r="E58" s="668"/>
      <c r="F58" s="518"/>
      <c r="G58" s="518"/>
      <c r="H58" s="518"/>
      <c r="I58" s="518"/>
      <c r="J58" s="665"/>
      <c r="K58" s="665"/>
      <c r="L58" s="665"/>
      <c r="BU58" s="3"/>
      <c r="BV58" s="4"/>
      <c r="BW58" s="4"/>
      <c r="CG58" s="6"/>
      <c r="CH58" s="6"/>
      <c r="CI58" s="6"/>
      <c r="CJ58" s="6"/>
      <c r="CK58" s="6"/>
      <c r="CL58" s="6"/>
      <c r="CM58" s="6"/>
      <c r="CN58" s="6"/>
    </row>
    <row r="59" spans="1:104" ht="21.75" customHeight="1" x14ac:dyDescent="0.2">
      <c r="A59" s="372" t="s">
        <v>88</v>
      </c>
      <c r="B59" s="669"/>
      <c r="C59" s="373"/>
      <c r="D59" s="379"/>
      <c r="E59" s="670"/>
      <c r="F59" s="671"/>
      <c r="G59" s="671"/>
      <c r="H59" s="671"/>
      <c r="I59" s="671"/>
      <c r="J59" s="672"/>
      <c r="K59" s="672"/>
      <c r="L59" s="672"/>
      <c r="BU59" s="3"/>
      <c r="BV59" s="4"/>
      <c r="BW59" s="4"/>
      <c r="CG59" s="6"/>
      <c r="CH59" s="6"/>
      <c r="CI59" s="6"/>
      <c r="CJ59" s="6"/>
      <c r="CK59" s="6"/>
      <c r="CL59" s="6"/>
      <c r="CM59" s="6"/>
      <c r="CN59" s="6"/>
    </row>
    <row r="60" spans="1:104" ht="21.75" customHeight="1" x14ac:dyDescent="0.2">
      <c r="A60" s="372" t="s">
        <v>89</v>
      </c>
      <c r="B60" s="669"/>
      <c r="C60" s="373"/>
      <c r="D60" s="379"/>
      <c r="E60" s="670"/>
      <c r="F60" s="671"/>
      <c r="G60" s="671"/>
      <c r="H60" s="671"/>
      <c r="I60" s="671"/>
      <c r="J60" s="672"/>
      <c r="K60" s="672"/>
      <c r="L60" s="672"/>
      <c r="BU60" s="3"/>
      <c r="BV60" s="4"/>
      <c r="BW60" s="4"/>
      <c r="CG60" s="6"/>
      <c r="CH60" s="6"/>
      <c r="CI60" s="6"/>
      <c r="CJ60" s="6"/>
      <c r="CK60" s="6"/>
      <c r="CL60" s="6"/>
      <c r="CM60" s="6"/>
      <c r="CN60" s="6"/>
    </row>
    <row r="61" spans="1:104" ht="21.75" customHeight="1" x14ac:dyDescent="0.2">
      <c r="A61" s="372" t="s">
        <v>90</v>
      </c>
      <c r="B61" s="669"/>
      <c r="C61" s="673"/>
      <c r="D61" s="674"/>
      <c r="E61" s="670"/>
      <c r="F61" s="671"/>
      <c r="G61" s="671"/>
      <c r="H61" s="671"/>
      <c r="I61" s="671"/>
      <c r="J61" s="672"/>
      <c r="K61" s="672"/>
      <c r="L61" s="672"/>
      <c r="BU61" s="3"/>
      <c r="BV61" s="4"/>
      <c r="BW61" s="4"/>
      <c r="CG61" s="6"/>
      <c r="CH61" s="6"/>
      <c r="CI61" s="6"/>
      <c r="CJ61" s="6"/>
      <c r="CK61" s="6"/>
      <c r="CL61" s="6"/>
      <c r="CM61" s="6"/>
      <c r="CN61" s="6"/>
    </row>
    <row r="62" spans="1:104" ht="21.75" customHeight="1" x14ac:dyDescent="0.2">
      <c r="A62" s="372" t="s">
        <v>91</v>
      </c>
      <c r="B62" s="669"/>
      <c r="C62" s="373"/>
      <c r="D62" s="379"/>
      <c r="E62" s="670"/>
      <c r="F62" s="671"/>
      <c r="G62" s="671"/>
      <c r="H62" s="671"/>
      <c r="I62" s="671"/>
      <c r="J62" s="672"/>
      <c r="K62" s="672"/>
      <c r="L62" s="672"/>
      <c r="BU62" s="3"/>
      <c r="BV62" s="4"/>
      <c r="BW62" s="4"/>
      <c r="CG62" s="6"/>
      <c r="CH62" s="6"/>
      <c r="CI62" s="6"/>
      <c r="CJ62" s="6"/>
      <c r="CK62" s="6"/>
      <c r="CL62" s="6"/>
      <c r="CM62" s="6"/>
      <c r="CN62" s="6"/>
    </row>
    <row r="63" spans="1:104" ht="21.75" customHeight="1" x14ac:dyDescent="0.2">
      <c r="A63" s="124" t="s">
        <v>92</v>
      </c>
      <c r="B63" s="125">
        <v>4</v>
      </c>
      <c r="C63" s="126">
        <v>4</v>
      </c>
      <c r="D63" s="675">
        <v>0</v>
      </c>
      <c r="E63" s="127">
        <v>0</v>
      </c>
      <c r="F63" s="671"/>
      <c r="G63" s="671"/>
      <c r="H63" s="671"/>
      <c r="I63" s="671"/>
      <c r="J63" s="672"/>
      <c r="K63" s="672"/>
      <c r="L63" s="672"/>
      <c r="BU63" s="3"/>
      <c r="BV63" s="4"/>
      <c r="BW63" s="4"/>
      <c r="CG63" s="6"/>
      <c r="CH63" s="6"/>
      <c r="CI63" s="6"/>
      <c r="CJ63" s="6"/>
      <c r="CK63" s="6"/>
      <c r="CL63" s="6"/>
      <c r="CM63" s="6"/>
      <c r="CN63" s="6"/>
    </row>
    <row r="64" spans="1:104" ht="21.75" customHeight="1" x14ac:dyDescent="0.2">
      <c r="A64" s="676" t="s">
        <v>29</v>
      </c>
      <c r="B64" s="612">
        <f>SUM(B58:B63)</f>
        <v>4</v>
      </c>
      <c r="C64" s="612">
        <f>SUM(C58:C63)</f>
        <v>4</v>
      </c>
      <c r="D64" s="455">
        <f>SUM(D58:D63)</f>
        <v>0</v>
      </c>
      <c r="E64" s="677">
        <f>SUM(E58:E63)</f>
        <v>0</v>
      </c>
      <c r="F64" s="525"/>
      <c r="G64" s="671"/>
      <c r="H64" s="671"/>
      <c r="I64" s="671"/>
      <c r="J64" s="672"/>
      <c r="K64" s="672"/>
      <c r="L64" s="672"/>
      <c r="BU64" s="3"/>
      <c r="BV64" s="4"/>
      <c r="BW64" s="4"/>
      <c r="CG64" s="6"/>
      <c r="CH64" s="6"/>
      <c r="CI64" s="6"/>
      <c r="CJ64" s="6"/>
      <c r="CK64" s="6"/>
      <c r="CL64" s="6"/>
      <c r="CM64" s="6"/>
      <c r="CN64" s="6"/>
    </row>
    <row r="65" spans="1:92" ht="32.1" customHeight="1" x14ac:dyDescent="0.2">
      <c r="A65" s="1538" t="s">
        <v>93</v>
      </c>
      <c r="B65" s="1495"/>
      <c r="C65" s="1495"/>
      <c r="D65" s="1495"/>
      <c r="E65" s="1539"/>
      <c r="F65" s="678"/>
      <c r="G65" s="678"/>
      <c r="H65" s="678"/>
      <c r="I65" s="678"/>
      <c r="J65" s="679"/>
      <c r="K65" s="672"/>
      <c r="L65" s="672"/>
    </row>
    <row r="66" spans="1:92" ht="31.5" customHeight="1" x14ac:dyDescent="0.2">
      <c r="A66" s="680" t="s">
        <v>94</v>
      </c>
      <c r="B66" s="680" t="s">
        <v>95</v>
      </c>
      <c r="C66" s="680" t="s">
        <v>29</v>
      </c>
      <c r="D66" s="681" t="s">
        <v>96</v>
      </c>
      <c r="E66" s="682" t="s">
        <v>97</v>
      </c>
      <c r="F66" s="683" t="s">
        <v>98</v>
      </c>
      <c r="G66" s="683" t="s">
        <v>99</v>
      </c>
      <c r="H66" s="683" t="s">
        <v>100</v>
      </c>
      <c r="I66" s="684" t="s">
        <v>101</v>
      </c>
      <c r="J66" s="685"/>
      <c r="K66" s="686"/>
      <c r="L66" s="687"/>
      <c r="M66" s="11"/>
      <c r="N66" s="11"/>
      <c r="O66" s="11"/>
      <c r="P66" s="11"/>
      <c r="Q66" s="11"/>
      <c r="R66" s="11"/>
      <c r="S66" s="11"/>
      <c r="T66" s="11"/>
      <c r="U66" s="11"/>
      <c r="V66" s="11"/>
    </row>
    <row r="67" spans="1:92" ht="20.25" customHeight="1" x14ac:dyDescent="0.2">
      <c r="A67" s="1573" t="s">
        <v>102</v>
      </c>
      <c r="B67" s="1574"/>
      <c r="C67" s="688">
        <f>SUM(D67:I67)</f>
        <v>138</v>
      </c>
      <c r="D67" s="689">
        <v>27</v>
      </c>
      <c r="E67" s="690">
        <v>22</v>
      </c>
      <c r="F67" s="690">
        <v>22</v>
      </c>
      <c r="G67" s="690">
        <v>23</v>
      </c>
      <c r="H67" s="690">
        <v>20</v>
      </c>
      <c r="I67" s="691">
        <v>24</v>
      </c>
      <c r="J67" s="72" t="str">
        <f>CA67&amp;CB67&amp;CC67&amp;CD67&amp;CE67&amp;CF67</f>
        <v/>
      </c>
      <c r="K67" s="143"/>
      <c r="L67" s="143"/>
      <c r="M67" s="143"/>
      <c r="N67" s="143"/>
      <c r="O67" s="143"/>
      <c r="P67" s="143"/>
      <c r="Q67" s="143"/>
      <c r="R67" s="143"/>
      <c r="S67" s="143"/>
      <c r="T67" s="143"/>
      <c r="U67" s="143"/>
      <c r="V67" s="11"/>
      <c r="CA67" s="210" t="str">
        <f>IF(D68+D69&gt;D67,"* La suma del Total egresados con apoyo psicosocial Hasta 28 días deben ser menor o igual al Total de Egresos de Hasta 28 días. ","")</f>
        <v/>
      </c>
      <c r="CB67" s="210" t="str">
        <f>IF(E68+E69&gt;E67,"* La suma del Total egresados con apoyo psicosocial de 29 dias hasta menor de 1 año deben ser menor al Total de Egresos de de 29 dias hasta menor de 1 año. ","")</f>
        <v/>
      </c>
      <c r="CC67" s="210" t="str">
        <f>IF(F68+F69&gt;F67,"* La suma del Total egresados con apoyo psicosocial de 1 a 4 años deben ser menor al Total de Egresos de 1 a 4 años. ","")</f>
        <v/>
      </c>
      <c r="CD67" s="210" t="str">
        <f>IF(G68+G69&gt;G67,"* La suma del Total egresados con apoyo psicosocial de 9 años deben ser menor o igual al Total de Egresos de de 5 a 9 años. ","")</f>
        <v/>
      </c>
      <c r="CE67" s="210" t="str">
        <f>IF(H68+H69&gt;H67,"* La suma del Total egresados con apoyo psicosocial de 10 a 14 años deben ser menor al Total de Egresos de 10 a 14 años. ","")</f>
        <v/>
      </c>
      <c r="CF67" s="210" t="str">
        <f>IF(I68+I69&gt;I67,"* La suma del Total egresados con apoyo psicosocial de 15 a 19 años deben ser menor al Total de Egresos de 15 a 19 años. ","")</f>
        <v/>
      </c>
      <c r="CG67" s="211">
        <f t="shared" ref="CG67:CL67" si="6">IF(D68+D69&gt;D67,1,0)</f>
        <v>0</v>
      </c>
      <c r="CH67" s="211">
        <f t="shared" si="6"/>
        <v>0</v>
      </c>
      <c r="CI67" s="211">
        <f t="shared" si="6"/>
        <v>0</v>
      </c>
      <c r="CJ67" s="211">
        <f t="shared" si="6"/>
        <v>0</v>
      </c>
      <c r="CK67" s="211">
        <f t="shared" si="6"/>
        <v>0</v>
      </c>
      <c r="CL67" s="211">
        <f t="shared" si="6"/>
        <v>0</v>
      </c>
      <c r="CM67" s="6"/>
      <c r="CN67" s="6"/>
    </row>
    <row r="68" spans="1:92" ht="25.5" customHeight="1" x14ac:dyDescent="0.2">
      <c r="A68" s="1536" t="s">
        <v>103</v>
      </c>
      <c r="B68" s="692" t="s">
        <v>104</v>
      </c>
      <c r="C68" s="693">
        <f>SUM(D68:I68)</f>
        <v>25</v>
      </c>
      <c r="D68" s="694">
        <v>16</v>
      </c>
      <c r="E68" s="695">
        <v>5</v>
      </c>
      <c r="F68" s="695">
        <v>4</v>
      </c>
      <c r="G68" s="695"/>
      <c r="H68" s="695"/>
      <c r="I68" s="696"/>
      <c r="J68" s="72" t="str">
        <f>CA68&amp;CB68&amp;CC68&amp;CD68&amp;CE68&amp;CF68</f>
        <v/>
      </c>
      <c r="K68" s="143"/>
      <c r="L68" s="143"/>
      <c r="M68" s="143"/>
      <c r="N68" s="143"/>
      <c r="O68" s="143"/>
      <c r="P68" s="143"/>
      <c r="Q68" s="143"/>
      <c r="R68" s="143"/>
      <c r="S68" s="143"/>
      <c r="T68" s="143"/>
      <c r="U68" s="143"/>
      <c r="V68" s="11"/>
      <c r="CG68" s="6"/>
      <c r="CH68" s="6"/>
      <c r="CI68" s="6"/>
      <c r="CJ68" s="6"/>
      <c r="CK68" s="6"/>
      <c r="CL68" s="6"/>
      <c r="CM68" s="6"/>
      <c r="CN68" s="6"/>
    </row>
    <row r="69" spans="1:92" ht="27.75" customHeight="1" x14ac:dyDescent="0.2">
      <c r="A69" s="1537"/>
      <c r="B69" s="147" t="s">
        <v>105</v>
      </c>
      <c r="C69" s="148">
        <f>SUM(D69:I69)</f>
        <v>17</v>
      </c>
      <c r="D69" s="149">
        <v>11</v>
      </c>
      <c r="E69" s="150">
        <v>3</v>
      </c>
      <c r="F69" s="150">
        <v>3</v>
      </c>
      <c r="G69" s="150"/>
      <c r="H69" s="150"/>
      <c r="I69" s="151"/>
      <c r="J69" s="72" t="str">
        <f>CA69&amp;CB69&amp;CC69&amp;CD69&amp;CE69&amp;CF69</f>
        <v/>
      </c>
      <c r="K69" s="143"/>
      <c r="L69" s="143"/>
      <c r="M69" s="143"/>
      <c r="N69" s="143"/>
      <c r="O69" s="143"/>
      <c r="P69" s="143"/>
      <c r="Q69" s="143"/>
      <c r="R69" s="143"/>
      <c r="S69" s="143"/>
      <c r="T69" s="143"/>
      <c r="U69" s="143"/>
      <c r="V69" s="11"/>
      <c r="CG69" s="6"/>
      <c r="CH69" s="6"/>
      <c r="CI69" s="6"/>
      <c r="CJ69" s="6"/>
      <c r="CK69" s="6"/>
      <c r="CL69" s="6"/>
      <c r="CM69" s="6"/>
      <c r="CN69" s="6"/>
    </row>
    <row r="70" spans="1:92" ht="29.25" customHeight="1" x14ac:dyDescent="0.2">
      <c r="A70" s="1536" t="s">
        <v>106</v>
      </c>
      <c r="B70" s="692" t="s">
        <v>104</v>
      </c>
      <c r="C70" s="693">
        <f>SUM(D70:I70)</f>
        <v>51</v>
      </c>
      <c r="D70" s="396">
        <v>32</v>
      </c>
      <c r="E70" s="205">
        <v>12</v>
      </c>
      <c r="F70" s="205">
        <v>7</v>
      </c>
      <c r="G70" s="205"/>
      <c r="H70" s="205"/>
      <c r="I70" s="697"/>
      <c r="J70" s="72" t="str">
        <f>CA70&amp;CB70&amp;CC70&amp;CD70&amp;CE70&amp;CF70</f>
        <v/>
      </c>
      <c r="K70" s="143"/>
      <c r="L70" s="143"/>
      <c r="M70" s="143"/>
      <c r="N70" s="143"/>
      <c r="O70" s="143"/>
      <c r="P70" s="143"/>
      <c r="Q70" s="143"/>
      <c r="R70" s="143"/>
      <c r="S70" s="143"/>
      <c r="T70" s="143"/>
      <c r="U70" s="143"/>
      <c r="V70" s="11"/>
      <c r="CG70" s="6"/>
      <c r="CH70" s="6"/>
      <c r="CI70" s="6"/>
      <c r="CJ70" s="6"/>
      <c r="CK70" s="6"/>
      <c r="CL70" s="6"/>
      <c r="CM70" s="6"/>
      <c r="CN70" s="6"/>
    </row>
    <row r="71" spans="1:92" ht="24.75" customHeight="1" x14ac:dyDescent="0.2">
      <c r="A71" s="1537"/>
      <c r="B71" s="535" t="s">
        <v>105</v>
      </c>
      <c r="C71" s="227">
        <f>SUM(D71:I71)</f>
        <v>131</v>
      </c>
      <c r="D71" s="698">
        <v>81</v>
      </c>
      <c r="E71" s="699">
        <v>48</v>
      </c>
      <c r="F71" s="699">
        <v>2</v>
      </c>
      <c r="G71" s="699"/>
      <c r="H71" s="699"/>
      <c r="I71" s="154"/>
      <c r="J71" s="72" t="str">
        <f>CA71&amp;CB71&amp;CC71&amp;CD71&amp;CE71&amp;CF71</f>
        <v/>
      </c>
      <c r="K71" s="679"/>
      <c r="L71" s="679"/>
      <c r="M71" s="679"/>
      <c r="N71" s="679"/>
      <c r="O71" s="679"/>
      <c r="P71" s="679"/>
      <c r="Q71" s="679"/>
      <c r="R71" s="679"/>
      <c r="S71" s="679"/>
      <c r="T71" s="679"/>
      <c r="U71" s="679"/>
      <c r="V71" s="679"/>
      <c r="W71" s="679"/>
      <c r="CG71" s="6"/>
      <c r="CH71" s="6"/>
      <c r="CI71" s="6"/>
      <c r="CJ71" s="6"/>
      <c r="CK71" s="6"/>
      <c r="CL71" s="6"/>
      <c r="CM71" s="6"/>
      <c r="CN71" s="6"/>
    </row>
    <row r="72" spans="1:92" ht="32.1" customHeight="1" x14ac:dyDescent="0.2">
      <c r="A72" s="654" t="s">
        <v>107</v>
      </c>
      <c r="B72" s="653"/>
      <c r="C72" s="653"/>
      <c r="D72" s="672"/>
      <c r="E72" s="672"/>
      <c r="F72" s="672"/>
      <c r="G72" s="672"/>
      <c r="H72" s="700"/>
      <c r="I72" s="700"/>
      <c r="J72" s="679"/>
      <c r="K72" s="672"/>
      <c r="L72" s="672"/>
      <c r="M72" s="701"/>
      <c r="CG72" s="6"/>
      <c r="CH72" s="6"/>
      <c r="CI72" s="6"/>
      <c r="CJ72" s="6"/>
      <c r="CK72" s="6"/>
      <c r="CL72" s="6"/>
      <c r="CM72" s="6"/>
      <c r="CN72" s="6"/>
    </row>
    <row r="73" spans="1:92" ht="15.75" customHeight="1" x14ac:dyDescent="0.2">
      <c r="A73" s="1499" t="s">
        <v>108</v>
      </c>
      <c r="B73" s="1502" t="s">
        <v>109</v>
      </c>
      <c r="C73" s="1499"/>
      <c r="D73" s="1502" t="s">
        <v>110</v>
      </c>
      <c r="E73" s="1499"/>
      <c r="F73" s="1571" t="s">
        <v>111</v>
      </c>
      <c r="G73" s="1534"/>
      <c r="H73" s="1534"/>
      <c r="I73" s="1572"/>
      <c r="J73" s="702"/>
      <c r="K73" s="672"/>
      <c r="L73" s="672"/>
      <c r="M73" s="701"/>
      <c r="CG73" s="6"/>
      <c r="CH73" s="6"/>
      <c r="CI73" s="6"/>
      <c r="CJ73" s="6"/>
      <c r="CK73" s="6"/>
      <c r="CL73" s="6"/>
      <c r="CM73" s="6"/>
      <c r="CN73" s="6"/>
    </row>
    <row r="74" spans="1:92" ht="18.75" customHeight="1" x14ac:dyDescent="0.2">
      <c r="A74" s="1500"/>
      <c r="B74" s="1543"/>
      <c r="C74" s="1542"/>
      <c r="D74" s="1543"/>
      <c r="E74" s="1542"/>
      <c r="F74" s="1571" t="s">
        <v>112</v>
      </c>
      <c r="G74" s="1572"/>
      <c r="H74" s="1571" t="s">
        <v>113</v>
      </c>
      <c r="I74" s="1572"/>
      <c r="J74" s="703"/>
      <c r="K74" s="672"/>
      <c r="L74" s="672"/>
      <c r="M74" s="701"/>
      <c r="CG74" s="6"/>
      <c r="CH74" s="6"/>
      <c r="CI74" s="6"/>
      <c r="CJ74" s="6"/>
      <c r="CK74" s="6"/>
      <c r="CL74" s="6"/>
      <c r="CM74" s="6"/>
      <c r="CN74" s="6"/>
    </row>
    <row r="75" spans="1:92" ht="30" customHeight="1" x14ac:dyDescent="0.2">
      <c r="A75" s="1542"/>
      <c r="B75" s="704" t="s">
        <v>44</v>
      </c>
      <c r="C75" s="297" t="s">
        <v>45</v>
      </c>
      <c r="D75" s="704" t="s">
        <v>44</v>
      </c>
      <c r="E75" s="705" t="s">
        <v>45</v>
      </c>
      <c r="F75" s="704" t="s">
        <v>44</v>
      </c>
      <c r="G75" s="297" t="s">
        <v>45</v>
      </c>
      <c r="H75" s="704" t="s">
        <v>44</v>
      </c>
      <c r="I75" s="705" t="s">
        <v>45</v>
      </c>
      <c r="J75" s="703"/>
      <c r="K75" s="672"/>
      <c r="L75" s="672"/>
      <c r="M75" s="701"/>
      <c r="CG75" s="6"/>
      <c r="CH75" s="6"/>
      <c r="CI75" s="6"/>
      <c r="CJ75" s="6"/>
      <c r="CK75" s="6"/>
      <c r="CL75" s="6"/>
      <c r="CM75" s="6"/>
      <c r="CN75" s="6"/>
    </row>
    <row r="76" spans="1:92" ht="15.75" customHeight="1" x14ac:dyDescent="0.2">
      <c r="A76" s="706" t="s">
        <v>114</v>
      </c>
      <c r="B76" s="694"/>
      <c r="C76" s="696">
        <v>8</v>
      </c>
      <c r="D76" s="694">
        <v>27</v>
      </c>
      <c r="E76" s="696">
        <v>73</v>
      </c>
      <c r="F76" s="707">
        <v>28</v>
      </c>
      <c r="G76" s="708">
        <v>77</v>
      </c>
      <c r="H76" s="707">
        <v>1</v>
      </c>
      <c r="I76" s="708">
        <v>4</v>
      </c>
      <c r="J76" s="72" t="str">
        <f>CA76</f>
        <v/>
      </c>
      <c r="K76" s="672"/>
      <c r="L76" s="672"/>
      <c r="M76" s="701"/>
      <c r="CA76" s="210" t="str">
        <f>IF(CG76=1," * La suma de los Pacientes Intervenidos debe ser mayor o igual a la Suma de Pacientes Programados menos la Suma de Pacientes Suspendidos. ","")</f>
        <v/>
      </c>
      <c r="CG76" s="211">
        <f>IF(((F76+G76)-(H76+I76))&gt;(D76+E76),1,0)</f>
        <v>0</v>
      </c>
      <c r="CH76" s="6"/>
      <c r="CI76" s="6"/>
      <c r="CJ76" s="6"/>
      <c r="CK76" s="6"/>
      <c r="CL76" s="6"/>
      <c r="CM76" s="6"/>
      <c r="CN76" s="6"/>
    </row>
    <row r="77" spans="1:92" ht="15.75" customHeight="1" x14ac:dyDescent="0.2">
      <c r="A77" s="165" t="s">
        <v>115</v>
      </c>
      <c r="B77" s="166"/>
      <c r="C77" s="167"/>
      <c r="D77" s="166"/>
      <c r="E77" s="167"/>
      <c r="F77" s="168"/>
      <c r="G77" s="169"/>
      <c r="H77" s="168"/>
      <c r="I77" s="169"/>
      <c r="J77" s="72" t="str">
        <f t="shared" ref="J77:J87" si="7">CA77</f>
        <v/>
      </c>
      <c r="K77" s="672"/>
      <c r="L77" s="672"/>
      <c r="M77" s="701"/>
      <c r="CA77" s="210" t="str">
        <f t="shared" ref="CA77:CA86" si="8">IF(CG77=1," * La suma de los Pacientes Intervenidos debe ser mayor o igual a la Suma de Pacientes Programados menos la Suma de Pacientes Suspendidos. ","")</f>
        <v/>
      </c>
      <c r="CG77" s="211">
        <f t="shared" ref="CG77:CG87" si="9">IF(((F77+G77)-(H77+I77))&gt;(D77+E77),1,0)</f>
        <v>0</v>
      </c>
      <c r="CH77" s="6"/>
      <c r="CI77" s="6"/>
      <c r="CJ77" s="6"/>
      <c r="CK77" s="6"/>
      <c r="CL77" s="6"/>
      <c r="CM77" s="6"/>
      <c r="CN77" s="6"/>
    </row>
    <row r="78" spans="1:92" ht="15.75" customHeight="1" x14ac:dyDescent="0.2">
      <c r="A78" s="165" t="s">
        <v>116</v>
      </c>
      <c r="B78" s="166"/>
      <c r="C78" s="167"/>
      <c r="D78" s="166">
        <v>1</v>
      </c>
      <c r="E78" s="167">
        <v>3</v>
      </c>
      <c r="F78" s="168">
        <v>1</v>
      </c>
      <c r="G78" s="169">
        <v>3</v>
      </c>
      <c r="H78" s="168"/>
      <c r="I78" s="169"/>
      <c r="J78" s="72" t="str">
        <f t="shared" si="7"/>
        <v/>
      </c>
      <c r="K78" s="672"/>
      <c r="L78" s="672"/>
      <c r="M78" s="701"/>
      <c r="CA78" s="210" t="str">
        <f t="shared" si="8"/>
        <v/>
      </c>
      <c r="CG78" s="211">
        <f t="shared" si="9"/>
        <v>0</v>
      </c>
      <c r="CH78" s="6"/>
      <c r="CI78" s="6"/>
      <c r="CJ78" s="6"/>
      <c r="CK78" s="6"/>
      <c r="CL78" s="6"/>
      <c r="CM78" s="6"/>
      <c r="CN78" s="6"/>
    </row>
    <row r="79" spans="1:92" ht="15.75" customHeight="1" x14ac:dyDescent="0.2">
      <c r="A79" s="165" t="s">
        <v>117</v>
      </c>
      <c r="B79" s="166"/>
      <c r="C79" s="167">
        <v>1</v>
      </c>
      <c r="D79" s="166"/>
      <c r="E79" s="167">
        <v>1</v>
      </c>
      <c r="F79" s="168"/>
      <c r="G79" s="169">
        <v>1</v>
      </c>
      <c r="H79" s="168"/>
      <c r="I79" s="169"/>
      <c r="J79" s="72" t="str">
        <f t="shared" si="7"/>
        <v/>
      </c>
      <c r="K79" s="672"/>
      <c r="L79" s="672"/>
      <c r="M79" s="701"/>
      <c r="CA79" s="210" t="str">
        <f t="shared" si="8"/>
        <v/>
      </c>
      <c r="CG79" s="211">
        <f t="shared" si="9"/>
        <v>0</v>
      </c>
      <c r="CH79" s="6"/>
      <c r="CI79" s="6"/>
      <c r="CJ79" s="6"/>
      <c r="CK79" s="6"/>
      <c r="CL79" s="6"/>
      <c r="CM79" s="6"/>
      <c r="CN79" s="6"/>
    </row>
    <row r="80" spans="1:92" ht="15.75" customHeight="1" x14ac:dyDescent="0.2">
      <c r="A80" s="165" t="s">
        <v>118</v>
      </c>
      <c r="B80" s="166"/>
      <c r="C80" s="167"/>
      <c r="D80" s="166">
        <v>7</v>
      </c>
      <c r="E80" s="167">
        <v>35</v>
      </c>
      <c r="F80" s="168">
        <v>8</v>
      </c>
      <c r="G80" s="169">
        <v>37</v>
      </c>
      <c r="H80" s="168">
        <v>1</v>
      </c>
      <c r="I80" s="169">
        <v>2</v>
      </c>
      <c r="J80" s="72" t="str">
        <f t="shared" si="7"/>
        <v/>
      </c>
      <c r="K80" s="672"/>
      <c r="L80" s="672"/>
      <c r="M80" s="701"/>
      <c r="CA80" s="210" t="str">
        <f t="shared" si="8"/>
        <v/>
      </c>
      <c r="CG80" s="211">
        <f t="shared" si="9"/>
        <v>0</v>
      </c>
      <c r="CH80" s="6"/>
      <c r="CI80" s="6"/>
      <c r="CJ80" s="6"/>
      <c r="CK80" s="6"/>
      <c r="CL80" s="6"/>
      <c r="CM80" s="6"/>
      <c r="CN80" s="6"/>
    </row>
    <row r="81" spans="1:92" ht="15.75" customHeight="1" x14ac:dyDescent="0.2">
      <c r="A81" s="165" t="s">
        <v>119</v>
      </c>
      <c r="B81" s="166"/>
      <c r="C81" s="167"/>
      <c r="D81" s="166"/>
      <c r="E81" s="167"/>
      <c r="F81" s="168"/>
      <c r="G81" s="169"/>
      <c r="H81" s="168"/>
      <c r="I81" s="169"/>
      <c r="J81" s="72" t="str">
        <f t="shared" si="7"/>
        <v/>
      </c>
      <c r="K81" s="672"/>
      <c r="L81" s="672"/>
      <c r="M81" s="701"/>
      <c r="CA81" s="210" t="str">
        <f t="shared" si="8"/>
        <v/>
      </c>
      <c r="CG81" s="211">
        <f t="shared" si="9"/>
        <v>0</v>
      </c>
      <c r="CH81" s="6"/>
      <c r="CI81" s="6"/>
      <c r="CJ81" s="6"/>
      <c r="CK81" s="6"/>
      <c r="CL81" s="6"/>
      <c r="CM81" s="6"/>
      <c r="CN81" s="6"/>
    </row>
    <row r="82" spans="1:92" ht="15.75" customHeight="1" x14ac:dyDescent="0.2">
      <c r="A82" s="165" t="s">
        <v>120</v>
      </c>
      <c r="B82" s="166">
        <v>1</v>
      </c>
      <c r="C82" s="167">
        <v>2</v>
      </c>
      <c r="D82" s="166">
        <v>4</v>
      </c>
      <c r="E82" s="167">
        <v>5</v>
      </c>
      <c r="F82" s="168">
        <v>4</v>
      </c>
      <c r="G82" s="169">
        <v>6</v>
      </c>
      <c r="H82" s="168"/>
      <c r="I82" s="169">
        <v>1</v>
      </c>
      <c r="J82" s="72" t="str">
        <f t="shared" si="7"/>
        <v/>
      </c>
      <c r="K82" s="672"/>
      <c r="L82" s="672"/>
      <c r="M82" s="701"/>
      <c r="CA82" s="210" t="str">
        <f t="shared" si="8"/>
        <v/>
      </c>
      <c r="CG82" s="211">
        <f t="shared" si="9"/>
        <v>0</v>
      </c>
      <c r="CH82" s="6"/>
      <c r="CI82" s="6"/>
      <c r="CJ82" s="6"/>
      <c r="CK82" s="6"/>
      <c r="CL82" s="6"/>
      <c r="CM82" s="6"/>
      <c r="CN82" s="6"/>
    </row>
    <row r="83" spans="1:92" ht="15.75" customHeight="1" x14ac:dyDescent="0.2">
      <c r="A83" s="165" t="s">
        <v>121</v>
      </c>
      <c r="B83" s="166"/>
      <c r="C83" s="167">
        <v>1</v>
      </c>
      <c r="D83" s="166">
        <v>1</v>
      </c>
      <c r="E83" s="167">
        <v>70</v>
      </c>
      <c r="F83" s="168">
        <v>1</v>
      </c>
      <c r="G83" s="169">
        <v>73</v>
      </c>
      <c r="H83" s="168"/>
      <c r="I83" s="169">
        <v>3</v>
      </c>
      <c r="J83" s="72" t="str">
        <f t="shared" si="7"/>
        <v/>
      </c>
      <c r="K83" s="672"/>
      <c r="L83" s="672"/>
      <c r="M83" s="701"/>
      <c r="CA83" s="210" t="str">
        <f t="shared" si="8"/>
        <v/>
      </c>
      <c r="CG83" s="211">
        <f t="shared" si="9"/>
        <v>0</v>
      </c>
      <c r="CH83" s="6"/>
      <c r="CI83" s="6"/>
      <c r="CJ83" s="6"/>
      <c r="CK83" s="6"/>
      <c r="CL83" s="6"/>
      <c r="CM83" s="6"/>
      <c r="CN83" s="6"/>
    </row>
    <row r="84" spans="1:92" ht="15.75" customHeight="1" x14ac:dyDescent="0.2">
      <c r="A84" s="165" t="s">
        <v>122</v>
      </c>
      <c r="B84" s="166"/>
      <c r="C84" s="167">
        <v>26</v>
      </c>
      <c r="D84" s="166"/>
      <c r="E84" s="167">
        <v>64</v>
      </c>
      <c r="F84" s="168"/>
      <c r="G84" s="169">
        <v>64</v>
      </c>
      <c r="H84" s="168"/>
      <c r="I84" s="169"/>
      <c r="J84" s="72" t="str">
        <f t="shared" si="7"/>
        <v/>
      </c>
      <c r="K84" s="672"/>
      <c r="L84" s="672"/>
      <c r="M84" s="701"/>
      <c r="CA84" s="210" t="str">
        <f t="shared" si="8"/>
        <v/>
      </c>
      <c r="CG84" s="211">
        <f t="shared" si="9"/>
        <v>0</v>
      </c>
      <c r="CH84" s="6"/>
      <c r="CI84" s="6"/>
      <c r="CJ84" s="6"/>
      <c r="CK84" s="6"/>
      <c r="CL84" s="6"/>
      <c r="CM84" s="6"/>
      <c r="CN84" s="6"/>
    </row>
    <row r="85" spans="1:92" ht="15.75" customHeight="1" x14ac:dyDescent="0.2">
      <c r="A85" s="165" t="s">
        <v>123</v>
      </c>
      <c r="B85" s="166"/>
      <c r="C85" s="167">
        <v>20</v>
      </c>
      <c r="D85" s="166"/>
      <c r="E85" s="167">
        <v>24</v>
      </c>
      <c r="F85" s="168"/>
      <c r="G85" s="169">
        <v>26</v>
      </c>
      <c r="H85" s="168"/>
      <c r="I85" s="169">
        <v>2</v>
      </c>
      <c r="J85" s="72" t="str">
        <f t="shared" si="7"/>
        <v/>
      </c>
      <c r="K85" s="672"/>
      <c r="L85" s="672"/>
      <c r="M85" s="701"/>
      <c r="CA85" s="210" t="str">
        <f t="shared" si="8"/>
        <v/>
      </c>
      <c r="CG85" s="211">
        <f t="shared" si="9"/>
        <v>0</v>
      </c>
      <c r="CH85" s="6"/>
      <c r="CI85" s="6"/>
      <c r="CJ85" s="6"/>
      <c r="CK85" s="6"/>
      <c r="CL85" s="6"/>
      <c r="CM85" s="6"/>
      <c r="CN85" s="6"/>
    </row>
    <row r="86" spans="1:92" ht="15.75" customHeight="1" x14ac:dyDescent="0.2">
      <c r="A86" s="165" t="s">
        <v>124</v>
      </c>
      <c r="B86" s="166"/>
      <c r="C86" s="167">
        <v>4</v>
      </c>
      <c r="D86" s="166">
        <v>2</v>
      </c>
      <c r="E86" s="167">
        <v>21</v>
      </c>
      <c r="F86" s="168">
        <v>2</v>
      </c>
      <c r="G86" s="169">
        <v>21</v>
      </c>
      <c r="H86" s="168"/>
      <c r="I86" s="169"/>
      <c r="J86" s="72" t="str">
        <f t="shared" si="7"/>
        <v/>
      </c>
      <c r="K86" s="672"/>
      <c r="L86" s="672"/>
      <c r="M86" s="702"/>
      <c r="N86" s="672"/>
      <c r="O86" s="672"/>
      <c r="P86" s="701"/>
      <c r="BX86" s="2"/>
      <c r="BY86" s="2"/>
      <c r="BZ86" s="2"/>
      <c r="CA86" s="210" t="str">
        <f t="shared" si="8"/>
        <v/>
      </c>
      <c r="CG86" s="211">
        <f t="shared" si="9"/>
        <v>0</v>
      </c>
      <c r="CH86" s="6"/>
      <c r="CI86" s="6"/>
      <c r="CJ86" s="6"/>
      <c r="CK86" s="6"/>
      <c r="CL86" s="6"/>
      <c r="CM86" s="6"/>
      <c r="CN86" s="6"/>
    </row>
    <row r="87" spans="1:92" ht="15.75" customHeight="1" x14ac:dyDescent="0.2">
      <c r="A87" s="165" t="s">
        <v>125</v>
      </c>
      <c r="B87" s="166"/>
      <c r="C87" s="167"/>
      <c r="D87" s="166"/>
      <c r="E87" s="167"/>
      <c r="F87" s="168"/>
      <c r="G87" s="169"/>
      <c r="H87" s="709"/>
      <c r="I87" s="170"/>
      <c r="J87" s="72" t="str">
        <f t="shared" si="7"/>
        <v/>
      </c>
      <c r="K87" s="672"/>
      <c r="L87" s="672"/>
      <c r="M87" s="702"/>
      <c r="N87" s="672"/>
      <c r="O87" s="672"/>
      <c r="P87" s="701"/>
      <c r="BX87" s="2"/>
      <c r="BY87" s="2"/>
      <c r="BZ87" s="2"/>
      <c r="CA87" s="210" t="str">
        <f>IF(CG87=1," * La suma de los Pacientes Intervenidos debe ser mayor o igual a la Suma de Pacientes Programados menos la Suma de Pacientes Suspendidos. ","")</f>
        <v/>
      </c>
      <c r="CG87" s="211">
        <f t="shared" si="9"/>
        <v>0</v>
      </c>
      <c r="CH87" s="6"/>
      <c r="CI87" s="6"/>
      <c r="CJ87" s="6"/>
      <c r="CK87" s="6"/>
      <c r="CL87" s="6"/>
      <c r="CM87" s="6"/>
      <c r="CN87" s="6"/>
    </row>
    <row r="88" spans="1:92" ht="15.75" customHeight="1" x14ac:dyDescent="0.2">
      <c r="A88" s="710" t="s">
        <v>29</v>
      </c>
      <c r="B88" s="711">
        <f t="shared" ref="B88:I88" si="10">SUM(B76:B87)</f>
        <v>1</v>
      </c>
      <c r="C88" s="712">
        <f t="shared" si="10"/>
        <v>62</v>
      </c>
      <c r="D88" s="711">
        <f t="shared" si="10"/>
        <v>42</v>
      </c>
      <c r="E88" s="712">
        <f t="shared" si="10"/>
        <v>296</v>
      </c>
      <c r="F88" s="713">
        <f t="shared" si="10"/>
        <v>44</v>
      </c>
      <c r="G88" s="714">
        <f t="shared" si="10"/>
        <v>308</v>
      </c>
      <c r="H88" s="713">
        <f t="shared" si="10"/>
        <v>2</v>
      </c>
      <c r="I88" s="714">
        <f t="shared" si="10"/>
        <v>12</v>
      </c>
      <c r="J88" s="672"/>
      <c r="K88" s="672"/>
      <c r="L88" s="672"/>
      <c r="M88" s="701"/>
      <c r="CG88" s="6"/>
      <c r="CH88" s="6"/>
      <c r="CI88" s="6"/>
      <c r="CJ88" s="6"/>
      <c r="CK88" s="6"/>
      <c r="CL88" s="6"/>
      <c r="CM88" s="6"/>
      <c r="CN88" s="6"/>
    </row>
    <row r="89" spans="1:92" ht="32.1" customHeight="1" x14ac:dyDescent="0.2">
      <c r="A89" s="1491" t="s">
        <v>126</v>
      </c>
      <c r="B89" s="1491"/>
      <c r="C89" s="1491"/>
      <c r="D89" s="1491"/>
      <c r="E89" s="1491"/>
      <c r="F89" s="1491"/>
      <c r="G89" s="1491"/>
      <c r="H89" s="715"/>
      <c r="I89" s="715"/>
      <c r="J89" s="702"/>
      <c r="K89" s="672"/>
      <c r="L89" s="672"/>
      <c r="M89" s="701"/>
      <c r="CG89" s="6"/>
      <c r="CH89" s="6"/>
      <c r="CI89" s="6"/>
      <c r="CJ89" s="6"/>
      <c r="CK89" s="6"/>
      <c r="CL89" s="6"/>
      <c r="CM89" s="6"/>
      <c r="CN89" s="6"/>
    </row>
    <row r="90" spans="1:92" ht="24" customHeight="1" x14ac:dyDescent="0.2">
      <c r="A90" s="1536" t="s">
        <v>127</v>
      </c>
      <c r="B90" s="1571" t="s">
        <v>128</v>
      </c>
      <c r="C90" s="1534"/>
      <c r="D90" s="1534"/>
      <c r="E90" s="1534"/>
      <c r="F90" s="1534"/>
      <c r="G90" s="1572"/>
      <c r="H90" s="679"/>
      <c r="I90" s="702"/>
      <c r="J90" s="672"/>
      <c r="K90" s="672"/>
      <c r="L90" s="701"/>
      <c r="CG90" s="6"/>
      <c r="CH90" s="6"/>
      <c r="CI90" s="6"/>
      <c r="CJ90" s="6"/>
      <c r="CK90" s="6"/>
      <c r="CL90" s="6"/>
      <c r="CM90" s="6"/>
      <c r="CN90" s="6"/>
    </row>
    <row r="91" spans="1:92" ht="31.5" customHeight="1" x14ac:dyDescent="0.2">
      <c r="A91" s="1537"/>
      <c r="B91" s="666" t="s">
        <v>129</v>
      </c>
      <c r="C91" s="704" t="s">
        <v>44</v>
      </c>
      <c r="D91" s="716" t="s">
        <v>45</v>
      </c>
      <c r="E91" s="717" t="s">
        <v>15</v>
      </c>
      <c r="F91" s="718" t="s">
        <v>16</v>
      </c>
      <c r="G91" s="718" t="s">
        <v>17</v>
      </c>
      <c r="H91" s="679"/>
      <c r="I91" s="679"/>
      <c r="J91" s="702"/>
      <c r="K91" s="672"/>
      <c r="L91" s="672"/>
      <c r="M91" s="701"/>
      <c r="CG91" s="6"/>
      <c r="CH91" s="6"/>
      <c r="CI91" s="6"/>
      <c r="CJ91" s="6"/>
      <c r="CK91" s="6"/>
      <c r="CL91" s="6"/>
      <c r="CM91" s="6"/>
      <c r="CN91" s="6"/>
    </row>
    <row r="92" spans="1:92" ht="16.5" customHeight="1" x14ac:dyDescent="0.2">
      <c r="A92" s="706" t="s">
        <v>130</v>
      </c>
      <c r="B92" s="643">
        <f t="shared" ref="B92:B98" si="11">SUM(C92+D92)</f>
        <v>7</v>
      </c>
      <c r="C92" s="707">
        <v>2</v>
      </c>
      <c r="D92" s="623">
        <v>5</v>
      </c>
      <c r="E92" s="624">
        <v>7</v>
      </c>
      <c r="F92" s="719"/>
      <c r="G92" s="719"/>
      <c r="H92" s="72" t="str">
        <f>CA92</f>
        <v/>
      </c>
      <c r="I92" s="679"/>
      <c r="J92" s="702"/>
      <c r="K92" s="672"/>
      <c r="L92" s="672"/>
      <c r="M92" s="701"/>
      <c r="CA92" s="210" t="str">
        <f>IF(CH92=1," * La suma de los Beneficiarios MAI, MLE y Otros debe seri igual al Total. ","")</f>
        <v/>
      </c>
      <c r="CB92" s="210"/>
      <c r="CG92" s="211"/>
      <c r="CH92" s="211">
        <f t="shared" ref="CH92:CH98" si="12">IF(B92&lt;&gt;(E92+F92+G92),1,0)</f>
        <v>0</v>
      </c>
      <c r="CI92" s="6"/>
      <c r="CJ92" s="6"/>
      <c r="CK92" s="6"/>
      <c r="CL92" s="6"/>
      <c r="CM92" s="6"/>
      <c r="CN92" s="6"/>
    </row>
    <row r="93" spans="1:92" ht="16.5" customHeight="1" x14ac:dyDescent="0.2">
      <c r="A93" s="552" t="s">
        <v>131</v>
      </c>
      <c r="B93" s="553">
        <f t="shared" si="11"/>
        <v>0</v>
      </c>
      <c r="C93" s="168"/>
      <c r="D93" s="554"/>
      <c r="E93" s="555"/>
      <c r="F93" s="556"/>
      <c r="G93" s="556"/>
      <c r="H93" s="72" t="str">
        <f t="shared" ref="H93:H99" si="13">CA93</f>
        <v/>
      </c>
      <c r="I93" s="679"/>
      <c r="J93" s="702"/>
      <c r="K93" s="672"/>
      <c r="L93" s="672"/>
      <c r="M93" s="701"/>
      <c r="CA93" s="210" t="str">
        <f t="shared" ref="CA93:CA98" si="14">IF(CH93=1," * La suma de los Beneficiarios MAI, MLE y Otros debe seri igual al Total. ","")</f>
        <v/>
      </c>
      <c r="CB93" s="210"/>
      <c r="CG93" s="6"/>
      <c r="CH93" s="211">
        <f t="shared" si="12"/>
        <v>0</v>
      </c>
      <c r="CI93" s="6"/>
      <c r="CJ93" s="6"/>
      <c r="CK93" s="6"/>
      <c r="CL93" s="6"/>
      <c r="CM93" s="6"/>
      <c r="CN93" s="6"/>
    </row>
    <row r="94" spans="1:92" ht="16.5" customHeight="1" x14ac:dyDescent="0.2">
      <c r="A94" s="165" t="s">
        <v>132</v>
      </c>
      <c r="B94" s="553">
        <f t="shared" si="11"/>
        <v>0</v>
      </c>
      <c r="C94" s="168"/>
      <c r="D94" s="554"/>
      <c r="E94" s="555"/>
      <c r="F94" s="556"/>
      <c r="G94" s="556"/>
      <c r="H94" s="72" t="str">
        <f t="shared" si="13"/>
        <v/>
      </c>
      <c r="I94" s="679"/>
      <c r="J94" s="702"/>
      <c r="K94" s="672"/>
      <c r="L94" s="672"/>
      <c r="M94" s="701"/>
      <c r="CA94" s="210" t="str">
        <f t="shared" si="14"/>
        <v/>
      </c>
      <c r="CB94" s="210"/>
      <c r="CG94" s="6"/>
      <c r="CH94" s="211">
        <f t="shared" si="12"/>
        <v>0</v>
      </c>
      <c r="CI94" s="6"/>
      <c r="CJ94" s="6"/>
      <c r="CK94" s="6"/>
      <c r="CL94" s="6"/>
      <c r="CM94" s="6"/>
      <c r="CN94" s="6"/>
    </row>
    <row r="95" spans="1:92" ht="16.5" customHeight="1" x14ac:dyDescent="0.2">
      <c r="A95" s="165" t="s">
        <v>133</v>
      </c>
      <c r="B95" s="553">
        <f t="shared" si="11"/>
        <v>7</v>
      </c>
      <c r="C95" s="168"/>
      <c r="D95" s="554">
        <v>7</v>
      </c>
      <c r="E95" s="555">
        <v>7</v>
      </c>
      <c r="F95" s="556"/>
      <c r="G95" s="556"/>
      <c r="H95" s="72" t="str">
        <f t="shared" si="13"/>
        <v/>
      </c>
      <c r="I95" s="679"/>
      <c r="J95" s="702"/>
      <c r="K95" s="672"/>
      <c r="L95" s="672"/>
      <c r="M95" s="701"/>
      <c r="CA95" s="210" t="str">
        <f t="shared" si="14"/>
        <v/>
      </c>
      <c r="CB95" s="210"/>
      <c r="CG95" s="6"/>
      <c r="CH95" s="211">
        <f t="shared" si="12"/>
        <v>0</v>
      </c>
      <c r="CI95" s="6"/>
      <c r="CJ95" s="6"/>
      <c r="CK95" s="6"/>
      <c r="CL95" s="6"/>
      <c r="CM95" s="6"/>
      <c r="CN95" s="6"/>
    </row>
    <row r="96" spans="1:92" ht="16.5" customHeight="1" x14ac:dyDescent="0.2">
      <c r="A96" s="165" t="s">
        <v>134</v>
      </c>
      <c r="B96" s="553">
        <f t="shared" si="11"/>
        <v>0</v>
      </c>
      <c r="C96" s="168"/>
      <c r="D96" s="554"/>
      <c r="E96" s="555"/>
      <c r="F96" s="556"/>
      <c r="G96" s="556"/>
      <c r="H96" s="72" t="str">
        <f t="shared" si="13"/>
        <v/>
      </c>
      <c r="I96" s="687"/>
      <c r="J96" s="720"/>
      <c r="K96" s="686"/>
      <c r="L96" s="686"/>
      <c r="M96" s="721"/>
      <c r="N96" s="11"/>
      <c r="O96" s="11"/>
      <c r="P96" s="11"/>
      <c r="Q96" s="11"/>
      <c r="R96" s="11"/>
      <c r="S96" s="11"/>
      <c r="CA96" s="210" t="str">
        <f t="shared" si="14"/>
        <v/>
      </c>
      <c r="CB96" s="210"/>
      <c r="CG96" s="6"/>
      <c r="CH96" s="211">
        <f t="shared" si="12"/>
        <v>0</v>
      </c>
      <c r="CI96" s="6"/>
      <c r="CJ96" s="6"/>
      <c r="CK96" s="6"/>
      <c r="CL96" s="6"/>
      <c r="CM96" s="6"/>
      <c r="CN96" s="6"/>
    </row>
    <row r="97" spans="1:92" ht="16.5" customHeight="1" x14ac:dyDescent="0.2">
      <c r="A97" s="552" t="s">
        <v>135</v>
      </c>
      <c r="B97" s="553">
        <f t="shared" si="11"/>
        <v>0</v>
      </c>
      <c r="C97" s="168"/>
      <c r="D97" s="554"/>
      <c r="E97" s="555"/>
      <c r="F97" s="556"/>
      <c r="G97" s="556"/>
      <c r="H97" s="72" t="str">
        <f t="shared" si="13"/>
        <v/>
      </c>
      <c r="I97" s="687"/>
      <c r="J97" s="720"/>
      <c r="K97" s="686"/>
      <c r="L97" s="686"/>
      <c r="M97" s="721"/>
      <c r="N97" s="11"/>
      <c r="O97" s="11"/>
      <c r="P97" s="11"/>
      <c r="Q97" s="11"/>
      <c r="R97" s="11"/>
      <c r="S97" s="11"/>
      <c r="CA97" s="210" t="str">
        <f t="shared" si="14"/>
        <v/>
      </c>
      <c r="CB97" s="210"/>
      <c r="CG97" s="6"/>
      <c r="CH97" s="211">
        <f t="shared" si="12"/>
        <v>0</v>
      </c>
      <c r="CI97" s="6"/>
      <c r="CJ97" s="6"/>
      <c r="CK97" s="6"/>
      <c r="CL97" s="6"/>
      <c r="CM97" s="6"/>
      <c r="CN97" s="6"/>
    </row>
    <row r="98" spans="1:92" ht="16.5" customHeight="1" x14ac:dyDescent="0.2">
      <c r="A98" s="228" t="s">
        <v>136</v>
      </c>
      <c r="B98" s="229">
        <f t="shared" si="11"/>
        <v>0</v>
      </c>
      <c r="C98" s="168"/>
      <c r="D98" s="554"/>
      <c r="E98" s="555"/>
      <c r="F98" s="468"/>
      <c r="G98" s="468"/>
      <c r="H98" s="72" t="str">
        <f t="shared" si="13"/>
        <v/>
      </c>
      <c r="I98" s="687"/>
      <c r="J98" s="720"/>
      <c r="K98" s="686"/>
      <c r="L98" s="686"/>
      <c r="M98" s="721"/>
      <c r="N98" s="11"/>
      <c r="O98" s="11"/>
      <c r="P98" s="11"/>
      <c r="Q98" s="11"/>
      <c r="R98" s="11"/>
      <c r="S98" s="11"/>
      <c r="CA98" s="210" t="str">
        <f t="shared" si="14"/>
        <v/>
      </c>
      <c r="CB98" s="210"/>
      <c r="CG98" s="6"/>
      <c r="CH98" s="211">
        <f t="shared" si="12"/>
        <v>0</v>
      </c>
      <c r="CI98" s="6"/>
      <c r="CJ98" s="6"/>
      <c r="CK98" s="6"/>
      <c r="CL98" s="6"/>
      <c r="CM98" s="6"/>
      <c r="CN98" s="6"/>
    </row>
    <row r="99" spans="1:92" ht="16.5" customHeight="1" x14ac:dyDescent="0.2">
      <c r="A99" s="186" t="s">
        <v>29</v>
      </c>
      <c r="B99" s="722">
        <f t="shared" ref="B99:G99" si="15">SUM(B92:B98)</f>
        <v>14</v>
      </c>
      <c r="C99" s="713">
        <f t="shared" si="15"/>
        <v>2</v>
      </c>
      <c r="D99" s="723">
        <f t="shared" si="15"/>
        <v>12</v>
      </c>
      <c r="E99" s="724">
        <f t="shared" si="15"/>
        <v>14</v>
      </c>
      <c r="F99" s="725">
        <f t="shared" si="15"/>
        <v>0</v>
      </c>
      <c r="G99" s="725">
        <f t="shared" si="15"/>
        <v>0</v>
      </c>
      <c r="H99" s="72" t="str">
        <f t="shared" si="13"/>
        <v/>
      </c>
      <c r="I99" s="143"/>
      <c r="J99" s="143"/>
      <c r="K99" s="143"/>
      <c r="L99" s="143"/>
      <c r="M99" s="143"/>
      <c r="N99" s="143"/>
      <c r="O99" s="143"/>
      <c r="P99" s="143"/>
      <c r="Q99" s="143"/>
      <c r="R99" s="143"/>
      <c r="S99" s="143"/>
      <c r="CA99" s="210" t="str">
        <f>IF(CG99=1," * El total de causas de suspensión debe coincidir con la suma de Suspendidos sección F. ","")</f>
        <v/>
      </c>
      <c r="CG99" s="211">
        <f>IF(B99&lt;&gt;(H88+I88),1,0)</f>
        <v>0</v>
      </c>
      <c r="CH99" s="211"/>
      <c r="CI99" s="6"/>
      <c r="CJ99" s="6"/>
      <c r="CK99" s="6"/>
      <c r="CL99" s="6"/>
      <c r="CM99" s="6"/>
      <c r="CN99" s="6"/>
    </row>
    <row r="100" spans="1:92" x14ac:dyDescent="0.2">
      <c r="D100" s="70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CA100" s="210"/>
      <c r="CG100" s="6"/>
      <c r="CH100" s="6"/>
      <c r="CI100" s="6"/>
      <c r="CJ100" s="6"/>
      <c r="CK100" s="6"/>
      <c r="CL100" s="6"/>
      <c r="CM100" s="6"/>
      <c r="CN100" s="6"/>
    </row>
    <row r="101" spans="1:92" x14ac:dyDescent="0.2"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CG101" s="6"/>
      <c r="CH101" s="6"/>
      <c r="CI101" s="6"/>
      <c r="CJ101" s="6"/>
      <c r="CK101" s="6"/>
      <c r="CL101" s="6"/>
      <c r="CM101" s="6"/>
      <c r="CN101" s="6"/>
    </row>
    <row r="102" spans="1:92" x14ac:dyDescent="0.2">
      <c r="CG102" s="6"/>
      <c r="CH102" s="6"/>
      <c r="CI102" s="6"/>
      <c r="CJ102" s="6"/>
      <c r="CK102" s="6"/>
      <c r="CL102" s="6"/>
      <c r="CM102" s="6"/>
      <c r="CN102" s="6"/>
    </row>
    <row r="103" spans="1:92" x14ac:dyDescent="0.2">
      <c r="CG103" s="6"/>
      <c r="CH103" s="6"/>
      <c r="CI103" s="6"/>
      <c r="CJ103" s="6"/>
      <c r="CK103" s="6"/>
      <c r="CL103" s="6"/>
      <c r="CM103" s="6"/>
      <c r="CN103" s="6"/>
    </row>
    <row r="104" spans="1:92" x14ac:dyDescent="0.2">
      <c r="CG104" s="6"/>
      <c r="CH104" s="6"/>
      <c r="CI104" s="6"/>
      <c r="CJ104" s="6"/>
      <c r="CK104" s="6"/>
      <c r="CL104" s="6"/>
      <c r="CM104" s="6"/>
      <c r="CN104" s="6"/>
    </row>
    <row r="105" spans="1:92" x14ac:dyDescent="0.2">
      <c r="CG105" s="6"/>
      <c r="CH105" s="6"/>
      <c r="CI105" s="6"/>
      <c r="CJ105" s="6"/>
      <c r="CK105" s="6"/>
      <c r="CL105" s="6"/>
      <c r="CM105" s="6"/>
      <c r="CN105" s="6"/>
    </row>
    <row r="106" spans="1:92" x14ac:dyDescent="0.2">
      <c r="CG106" s="6"/>
      <c r="CH106" s="6"/>
      <c r="CI106" s="6"/>
      <c r="CJ106" s="6"/>
      <c r="CK106" s="6"/>
      <c r="CL106" s="6"/>
      <c r="CM106" s="6"/>
      <c r="CN106" s="6"/>
    </row>
    <row r="107" spans="1:92" x14ac:dyDescent="0.2">
      <c r="CG107" s="6"/>
      <c r="CH107" s="6"/>
      <c r="CI107" s="6"/>
      <c r="CJ107" s="6"/>
      <c r="CK107" s="6"/>
      <c r="CL107" s="6"/>
      <c r="CM107" s="6"/>
      <c r="CN107" s="6"/>
    </row>
    <row r="108" spans="1:92" x14ac:dyDescent="0.2">
      <c r="CG108" s="6"/>
      <c r="CH108" s="6"/>
      <c r="CI108" s="6"/>
      <c r="CJ108" s="6"/>
      <c r="CK108" s="6"/>
      <c r="CL108" s="6"/>
      <c r="CM108" s="6"/>
      <c r="CN108" s="6"/>
    </row>
    <row r="109" spans="1:92" x14ac:dyDescent="0.2">
      <c r="CG109" s="6"/>
      <c r="CH109" s="6"/>
      <c r="CI109" s="6"/>
      <c r="CJ109" s="6"/>
      <c r="CK109" s="6"/>
      <c r="CL109" s="6"/>
      <c r="CM109" s="6"/>
      <c r="CN109" s="6"/>
    </row>
    <row r="110" spans="1:92" x14ac:dyDescent="0.2">
      <c r="CG110" s="6"/>
      <c r="CH110" s="6"/>
      <c r="CI110" s="6"/>
      <c r="CJ110" s="6"/>
      <c r="CK110" s="6"/>
      <c r="CL110" s="6"/>
      <c r="CM110" s="6"/>
      <c r="CN110" s="6"/>
    </row>
    <row r="111" spans="1:92" x14ac:dyDescent="0.2">
      <c r="CG111" s="6"/>
      <c r="CH111" s="6"/>
      <c r="CI111" s="6"/>
      <c r="CJ111" s="6"/>
      <c r="CK111" s="6"/>
      <c r="CL111" s="6"/>
      <c r="CM111" s="6"/>
      <c r="CN111" s="6"/>
    </row>
    <row r="112" spans="1:92" x14ac:dyDescent="0.2">
      <c r="CG112" s="6"/>
      <c r="CH112" s="6"/>
      <c r="CI112" s="6"/>
      <c r="CJ112" s="6"/>
      <c r="CK112" s="6"/>
      <c r="CL112" s="6"/>
      <c r="CM112" s="6"/>
      <c r="CN112" s="6"/>
    </row>
    <row r="113" spans="85:92" x14ac:dyDescent="0.2">
      <c r="CG113" s="6"/>
      <c r="CH113" s="6"/>
      <c r="CI113" s="6"/>
      <c r="CJ113" s="6"/>
      <c r="CK113" s="6"/>
      <c r="CL113" s="6"/>
      <c r="CM113" s="6"/>
      <c r="CN113" s="6"/>
    </row>
    <row r="114" spans="85:92" x14ac:dyDescent="0.2">
      <c r="CG114" s="6"/>
      <c r="CH114" s="6"/>
      <c r="CI114" s="6"/>
      <c r="CJ114" s="6"/>
      <c r="CK114" s="6"/>
      <c r="CL114" s="6"/>
      <c r="CM114" s="6"/>
      <c r="CN114" s="6"/>
    </row>
    <row r="115" spans="85:92" x14ac:dyDescent="0.2">
      <c r="CG115" s="6"/>
      <c r="CH115" s="6"/>
      <c r="CI115" s="6"/>
      <c r="CJ115" s="6"/>
      <c r="CK115" s="6"/>
      <c r="CL115" s="6"/>
      <c r="CM115" s="6"/>
      <c r="CN115" s="6"/>
    </row>
    <row r="211" spans="1:104" s="191" customFormat="1" ht="18.600000000000001" hidden="1" customHeight="1" x14ac:dyDescent="0.2">
      <c r="A211" s="191">
        <f>SUM(B12:O12,B19:B23,B37:B45,C67,B88:I88,B99:G99,C68:C71,B48:B50,C28:C34)</f>
        <v>11894</v>
      </c>
      <c r="B211" s="191">
        <f>SUM(CG3:CN115)</f>
        <v>0</v>
      </c>
      <c r="BX211" s="192"/>
      <c r="BY211" s="192"/>
      <c r="BZ211" s="192"/>
      <c r="CA211" s="192"/>
      <c r="CB211" s="192"/>
      <c r="CC211" s="192"/>
      <c r="CD211" s="192"/>
      <c r="CE211" s="192"/>
      <c r="CF211" s="192"/>
      <c r="CG211" s="192"/>
      <c r="CH211" s="192"/>
      <c r="CI211" s="192"/>
      <c r="CJ211" s="192"/>
      <c r="CK211" s="192"/>
      <c r="CL211" s="192"/>
      <c r="CM211" s="192"/>
      <c r="CN211" s="192"/>
      <c r="CO211" s="192"/>
      <c r="CP211" s="192"/>
      <c r="CQ211" s="192"/>
      <c r="CR211" s="192"/>
      <c r="CS211" s="192"/>
      <c r="CT211" s="192"/>
      <c r="CU211" s="192"/>
      <c r="CV211" s="192"/>
      <c r="CW211" s="192"/>
      <c r="CX211" s="192"/>
      <c r="CY211" s="192"/>
      <c r="CZ211" s="192"/>
    </row>
    <row r="212" spans="1:104" hidden="1" x14ac:dyDescent="0.2"/>
    <row r="213" spans="1:104" hidden="1" x14ac:dyDescent="0.2"/>
    <row r="214" spans="1:104" hidden="1" x14ac:dyDescent="0.2"/>
    <row r="215" spans="1:104" hidden="1" x14ac:dyDescent="0.2"/>
    <row r="216" spans="1:104" hidden="1" x14ac:dyDescent="0.2"/>
    <row r="217" spans="1:104" hidden="1" x14ac:dyDescent="0.2"/>
    <row r="218" spans="1:104" hidden="1" x14ac:dyDescent="0.2"/>
    <row r="219" spans="1:104" hidden="1" x14ac:dyDescent="0.2"/>
    <row r="220" spans="1:104" hidden="1" x14ac:dyDescent="0.2"/>
  </sheetData>
  <mergeCells count="34">
    <mergeCell ref="Z9:AB10"/>
    <mergeCell ref="A26:B27"/>
    <mergeCell ref="C26:C27"/>
    <mergeCell ref="D26:E26"/>
    <mergeCell ref="F26:K26"/>
    <mergeCell ref="A9:A11"/>
    <mergeCell ref="B9:B11"/>
    <mergeCell ref="C9:C11"/>
    <mergeCell ref="D9:D11"/>
    <mergeCell ref="E9:E11"/>
    <mergeCell ref="F9:F11"/>
    <mergeCell ref="A34:B34"/>
    <mergeCell ref="G9:J10"/>
    <mergeCell ref="K9:O10"/>
    <mergeCell ref="P9:T10"/>
    <mergeCell ref="U9:Y10"/>
    <mergeCell ref="A28:B28"/>
    <mergeCell ref="A29:B29"/>
    <mergeCell ref="A30:B30"/>
    <mergeCell ref="A31:B31"/>
    <mergeCell ref="A32:A33"/>
    <mergeCell ref="A65:E65"/>
    <mergeCell ref="A67:B67"/>
    <mergeCell ref="A68:A69"/>
    <mergeCell ref="A70:A71"/>
    <mergeCell ref="A73:A75"/>
    <mergeCell ref="B73:C74"/>
    <mergeCell ref="D73:E74"/>
    <mergeCell ref="F73:I73"/>
    <mergeCell ref="F74:G74"/>
    <mergeCell ref="H74:I74"/>
    <mergeCell ref="A89:G89"/>
    <mergeCell ref="A90:A91"/>
    <mergeCell ref="B90:G90"/>
  </mergeCells>
  <dataValidations count="1">
    <dataValidation type="whole" allowBlank="1" showInputMessage="1" showErrorMessage="1" sqref="A64 B58:E64 B52:D52 C53:D55" xr:uid="{8B700BA8-21D2-41AD-91E8-029D2AA9E17C}">
      <formula1>0</formula1>
      <formula2>1E+27</formula2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Z220"/>
  <sheetViews>
    <sheetView topLeftCell="A4" workbookViewId="0">
      <selection activeCell="A4" sqref="A1:XFD1048576"/>
    </sheetView>
  </sheetViews>
  <sheetFormatPr baseColWidth="10" defaultColWidth="11.42578125" defaultRowHeight="14.25" x14ac:dyDescent="0.2"/>
  <cols>
    <col min="1" max="1" width="75.42578125" style="2" customWidth="1"/>
    <col min="2" max="2" width="16.5703125" style="2" customWidth="1"/>
    <col min="3" max="4" width="16.7109375" style="2" customWidth="1"/>
    <col min="5" max="5" width="16.5703125" style="2" customWidth="1"/>
    <col min="6" max="6" width="15.140625" style="2" customWidth="1"/>
    <col min="7" max="7" width="15.85546875" style="2" customWidth="1"/>
    <col min="8" max="8" width="18.42578125" style="2" customWidth="1"/>
    <col min="9" max="9" width="14.85546875" style="2" customWidth="1"/>
    <col min="10" max="10" width="13.42578125" style="2" customWidth="1"/>
    <col min="11" max="11" width="14.28515625" style="2" customWidth="1"/>
    <col min="12" max="12" width="11.42578125" style="2"/>
    <col min="13" max="13" width="13" style="2" customWidth="1"/>
    <col min="14" max="14" width="10" style="2" customWidth="1"/>
    <col min="15" max="26" width="11.42578125" style="2"/>
    <col min="27" max="27" width="14.140625" style="2" customWidth="1"/>
    <col min="28" max="28" width="15.7109375" style="2" customWidth="1"/>
    <col min="29" max="75" width="11.42578125" style="2"/>
    <col min="76" max="76" width="11.42578125" style="3" customWidth="1"/>
    <col min="77" max="77" width="11.7109375" style="4" customWidth="1"/>
    <col min="78" max="78" width="12.28515625" style="4" customWidth="1"/>
    <col min="79" max="104" width="12.28515625" style="5" customWidth="1"/>
    <col min="105" max="107" width="11.42578125" style="2" customWidth="1"/>
    <col min="108" max="16384" width="11.42578125" style="2"/>
  </cols>
  <sheetData>
    <row r="1" spans="1:92" ht="16.350000000000001" customHeight="1" x14ac:dyDescent="0.2">
      <c r="A1" s="1" t="s">
        <v>0</v>
      </c>
    </row>
    <row r="2" spans="1:92" ht="16.350000000000001" customHeight="1" x14ac:dyDescent="0.2">
      <c r="A2" s="1" t="str">
        <f>CONCATENATE("COMUNA: ",[5]NOMBRE!B2," - ","( ",[5]NOMBRE!C2,[5]NOMBRE!D2,[5]NOMBRE!E2,[5]NOMBRE!F2,[5]NOMBRE!G2," )")</f>
        <v>COMUNA: LINARES - ( 07401 )</v>
      </c>
    </row>
    <row r="3" spans="1:92" ht="16.350000000000001" customHeight="1" x14ac:dyDescent="0.2">
      <c r="A3" s="1" t="str">
        <f>CONCATENATE("ESTABLECIMIENTO/ESTRATEGIA: ",[5]NOMBRE!B3," - ","( ",[5]NOMBRE!C3,[5]NOMBRE!D3,[5]NOMBRE!E3,[5]NOMBRE!F3,[5]NOMBRE!G3,[5]NOMBRE!H3," )")</f>
        <v>ESTABLECIMIENTO/ESTRATEGIA: HOSPITAL PRESIDENTE CARLOS IBAÑEZ DEL CAMPO - ( 116108 )</v>
      </c>
      <c r="CG3" s="6"/>
      <c r="CH3" s="6"/>
      <c r="CI3" s="6"/>
      <c r="CJ3" s="6"/>
      <c r="CK3" s="6"/>
      <c r="CL3" s="6"/>
      <c r="CM3" s="6"/>
      <c r="CN3" s="6"/>
    </row>
    <row r="4" spans="1:92" ht="16.350000000000001" customHeight="1" x14ac:dyDescent="0.2">
      <c r="A4" s="1" t="str">
        <f>CONCATENATE("MES: ",[5]NOMBRE!B6," - ","( ",[5]NOMBRE!C6,[5]NOMBRE!D6," )")</f>
        <v>MES: ABRIL - ( 04 )</v>
      </c>
      <c r="CG4" s="6"/>
      <c r="CH4" s="6"/>
      <c r="CI4" s="6"/>
      <c r="CJ4" s="6"/>
      <c r="CK4" s="6"/>
      <c r="CL4" s="6"/>
      <c r="CM4" s="6"/>
      <c r="CN4" s="6"/>
    </row>
    <row r="5" spans="1:92" ht="16.350000000000001" customHeight="1" x14ac:dyDescent="0.2">
      <c r="A5" s="1" t="str">
        <f>CONCATENATE("AÑO: ",[5]NOMBRE!B7)</f>
        <v>AÑO: 2021</v>
      </c>
      <c r="CG5" s="6"/>
      <c r="CH5" s="6"/>
      <c r="CI5" s="6"/>
      <c r="CJ5" s="6"/>
      <c r="CK5" s="6"/>
      <c r="CL5" s="6"/>
      <c r="CM5" s="6"/>
      <c r="CN5" s="6"/>
    </row>
    <row r="6" spans="1:92" ht="15" x14ac:dyDescent="0.2">
      <c r="F6" s="7" t="s">
        <v>1</v>
      </c>
      <c r="CG6" s="6"/>
      <c r="CH6" s="6"/>
      <c r="CI6" s="6"/>
      <c r="CJ6" s="6"/>
      <c r="CK6" s="6"/>
      <c r="CL6" s="6"/>
      <c r="CM6" s="6"/>
      <c r="CN6" s="6"/>
    </row>
    <row r="7" spans="1:92" ht="15" customHeight="1" x14ac:dyDescent="0.2">
      <c r="A7" s="8"/>
      <c r="B7" s="8"/>
      <c r="C7" s="8"/>
      <c r="D7" s="8"/>
      <c r="E7" s="8"/>
      <c r="F7" s="8"/>
      <c r="G7" s="8"/>
      <c r="H7" s="8"/>
      <c r="I7" s="8"/>
      <c r="J7" s="8"/>
      <c r="K7" s="9"/>
      <c r="L7" s="9"/>
      <c r="CG7" s="6"/>
      <c r="CH7" s="6"/>
      <c r="CI7" s="6"/>
      <c r="CJ7" s="6"/>
      <c r="CK7" s="6"/>
      <c r="CL7" s="6"/>
      <c r="CM7" s="6"/>
      <c r="CN7" s="6"/>
    </row>
    <row r="8" spans="1:92" ht="32.1" customHeight="1" x14ac:dyDescent="0.2">
      <c r="A8" s="10" t="s">
        <v>2</v>
      </c>
      <c r="CG8" s="6"/>
      <c r="CH8" s="6"/>
      <c r="CI8" s="6"/>
      <c r="CJ8" s="6"/>
      <c r="CK8" s="6"/>
      <c r="CL8" s="6"/>
      <c r="CM8" s="6"/>
      <c r="CN8" s="6"/>
    </row>
    <row r="9" spans="1:92" ht="14.25" customHeight="1" x14ac:dyDescent="0.2">
      <c r="A9" s="1588" t="s">
        <v>3</v>
      </c>
      <c r="B9" s="1589" t="s">
        <v>4</v>
      </c>
      <c r="C9" s="1590" t="s">
        <v>5</v>
      </c>
      <c r="D9" s="1559" t="s">
        <v>6</v>
      </c>
      <c r="E9" s="1559" t="s">
        <v>7</v>
      </c>
      <c r="F9" s="1591" t="s">
        <v>8</v>
      </c>
      <c r="G9" s="1506" t="s">
        <v>9</v>
      </c>
      <c r="H9" s="1507"/>
      <c r="I9" s="1507"/>
      <c r="J9" s="1508"/>
      <c r="K9" s="1506" t="s">
        <v>10</v>
      </c>
      <c r="L9" s="1507"/>
      <c r="M9" s="1507"/>
      <c r="N9" s="1507"/>
      <c r="O9" s="1508"/>
      <c r="P9" s="1506" t="s">
        <v>11</v>
      </c>
      <c r="Q9" s="1507"/>
      <c r="R9" s="1507"/>
      <c r="S9" s="1507"/>
      <c r="T9" s="1508"/>
      <c r="U9" s="1506" t="s">
        <v>12</v>
      </c>
      <c r="V9" s="1507"/>
      <c r="W9" s="1507"/>
      <c r="X9" s="1507"/>
      <c r="Y9" s="1508"/>
      <c r="Z9" s="1506" t="s">
        <v>13</v>
      </c>
      <c r="AA9" s="1507"/>
      <c r="AB9" s="1508"/>
      <c r="BX9" s="2"/>
      <c r="BY9" s="11"/>
      <c r="CG9" s="6"/>
      <c r="CH9" s="6"/>
      <c r="CI9" s="6"/>
      <c r="CJ9" s="6"/>
      <c r="CK9" s="6"/>
      <c r="CL9" s="6"/>
      <c r="CM9" s="6"/>
      <c r="CN9" s="6"/>
    </row>
    <row r="10" spans="1:92" ht="21.75" customHeight="1" x14ac:dyDescent="0.2">
      <c r="A10" s="1588"/>
      <c r="B10" s="1589"/>
      <c r="C10" s="1590"/>
      <c r="D10" s="1530"/>
      <c r="E10" s="1530"/>
      <c r="F10" s="1591"/>
      <c r="G10" s="1546"/>
      <c r="H10" s="1510"/>
      <c r="I10" s="1510"/>
      <c r="J10" s="1547"/>
      <c r="K10" s="1546"/>
      <c r="L10" s="1510"/>
      <c r="M10" s="1510"/>
      <c r="N10" s="1510"/>
      <c r="O10" s="1547"/>
      <c r="P10" s="1546"/>
      <c r="Q10" s="1510"/>
      <c r="R10" s="1510"/>
      <c r="S10" s="1510"/>
      <c r="T10" s="1547"/>
      <c r="U10" s="1546"/>
      <c r="V10" s="1510"/>
      <c r="W10" s="1510"/>
      <c r="X10" s="1510"/>
      <c r="Y10" s="1547"/>
      <c r="Z10" s="1546"/>
      <c r="AA10" s="1510"/>
      <c r="AB10" s="1547"/>
      <c r="BX10" s="2"/>
      <c r="BY10" s="11"/>
      <c r="CG10" s="6"/>
      <c r="CH10" s="6"/>
      <c r="CI10" s="6"/>
      <c r="CJ10" s="6"/>
      <c r="CK10" s="6"/>
      <c r="CL10" s="6"/>
      <c r="CM10" s="6"/>
      <c r="CN10" s="6"/>
    </row>
    <row r="11" spans="1:92" ht="31.5" customHeight="1" x14ac:dyDescent="0.2">
      <c r="A11" s="1588"/>
      <c r="B11" s="1589"/>
      <c r="C11" s="1590"/>
      <c r="D11" s="1570"/>
      <c r="E11" s="1570"/>
      <c r="F11" s="1591"/>
      <c r="G11" s="726" t="s">
        <v>14</v>
      </c>
      <c r="H11" s="727" t="s">
        <v>15</v>
      </c>
      <c r="I11" s="727" t="s">
        <v>16</v>
      </c>
      <c r="J11" s="299" t="s">
        <v>17</v>
      </c>
      <c r="K11" s="726" t="s">
        <v>14</v>
      </c>
      <c r="L11" s="727" t="s">
        <v>15</v>
      </c>
      <c r="M11" s="727" t="s">
        <v>16</v>
      </c>
      <c r="N11" s="727" t="s">
        <v>17</v>
      </c>
      <c r="O11" s="299" t="s">
        <v>18</v>
      </c>
      <c r="P11" s="726" t="s">
        <v>14</v>
      </c>
      <c r="Q11" s="727" t="s">
        <v>15</v>
      </c>
      <c r="R11" s="727" t="s">
        <v>19</v>
      </c>
      <c r="S11" s="727" t="s">
        <v>17</v>
      </c>
      <c r="T11" s="299" t="s">
        <v>18</v>
      </c>
      <c r="U11" s="726" t="s">
        <v>14</v>
      </c>
      <c r="V11" s="727" t="s">
        <v>15</v>
      </c>
      <c r="W11" s="727" t="s">
        <v>16</v>
      </c>
      <c r="X11" s="727" t="s">
        <v>17</v>
      </c>
      <c r="Y11" s="299" t="s">
        <v>18</v>
      </c>
      <c r="Z11" s="726" t="s">
        <v>14</v>
      </c>
      <c r="AA11" s="727" t="s">
        <v>20</v>
      </c>
      <c r="AB11" s="728" t="s">
        <v>21</v>
      </c>
      <c r="BX11" s="2"/>
      <c r="BY11" s="11"/>
      <c r="CG11" s="6"/>
      <c r="CH11" s="6"/>
      <c r="CI11" s="6"/>
      <c r="CJ11" s="6"/>
      <c r="CK11" s="6"/>
      <c r="CL11" s="6"/>
      <c r="CM11" s="6"/>
      <c r="CN11" s="6"/>
    </row>
    <row r="12" spans="1:92" ht="20.25" customHeight="1" x14ac:dyDescent="0.2">
      <c r="A12" s="298" t="s">
        <v>22</v>
      </c>
      <c r="B12" s="729">
        <f t="shared" ref="B12:Y12" si="0">SUM(B13:B16)</f>
        <v>6</v>
      </c>
      <c r="C12" s="306">
        <f t="shared" si="0"/>
        <v>3</v>
      </c>
      <c r="D12" s="730">
        <f t="shared" si="0"/>
        <v>2</v>
      </c>
      <c r="E12" s="730">
        <f t="shared" si="0"/>
        <v>834</v>
      </c>
      <c r="F12" s="238">
        <f t="shared" si="0"/>
        <v>834</v>
      </c>
      <c r="G12" s="731">
        <f t="shared" si="0"/>
        <v>162</v>
      </c>
      <c r="H12" s="730">
        <f t="shared" si="0"/>
        <v>162</v>
      </c>
      <c r="I12" s="730">
        <f t="shared" si="0"/>
        <v>0</v>
      </c>
      <c r="J12" s="238">
        <f t="shared" si="0"/>
        <v>0</v>
      </c>
      <c r="K12" s="731">
        <f t="shared" si="0"/>
        <v>313.51666666666665</v>
      </c>
      <c r="L12" s="730">
        <f t="shared" si="0"/>
        <v>247.51666666666665</v>
      </c>
      <c r="M12" s="730">
        <f t="shared" si="0"/>
        <v>0</v>
      </c>
      <c r="N12" s="730">
        <f t="shared" si="0"/>
        <v>0</v>
      </c>
      <c r="O12" s="238">
        <f t="shared" si="0"/>
        <v>66</v>
      </c>
      <c r="P12" s="731">
        <f t="shared" si="0"/>
        <v>233.96666666666667</v>
      </c>
      <c r="Q12" s="730">
        <f t="shared" si="0"/>
        <v>133.96666666666667</v>
      </c>
      <c r="R12" s="730">
        <f t="shared" si="0"/>
        <v>39</v>
      </c>
      <c r="S12" s="730">
        <f t="shared" si="0"/>
        <v>9</v>
      </c>
      <c r="T12" s="238">
        <f t="shared" si="0"/>
        <v>52</v>
      </c>
      <c r="U12" s="731">
        <f t="shared" si="0"/>
        <v>72.866666666666674</v>
      </c>
      <c r="V12" s="730">
        <f t="shared" si="0"/>
        <v>60.366666666666667</v>
      </c>
      <c r="W12" s="730">
        <f t="shared" si="0"/>
        <v>0</v>
      </c>
      <c r="X12" s="730">
        <f t="shared" si="0"/>
        <v>0</v>
      </c>
      <c r="Y12" s="238">
        <f t="shared" si="0"/>
        <v>12.5</v>
      </c>
      <c r="Z12" s="731">
        <f>SUM(AA12:AB12)</f>
        <v>34.699999999999996</v>
      </c>
      <c r="AA12" s="730">
        <f>SUM(AA13:AA16)</f>
        <v>27.24</v>
      </c>
      <c r="AB12" s="732">
        <f>SUM(AB13:AB16)</f>
        <v>7.46</v>
      </c>
      <c r="BX12" s="2"/>
      <c r="BY12" s="11"/>
      <c r="CG12" s="6"/>
      <c r="CH12" s="6"/>
      <c r="CI12" s="6"/>
      <c r="CJ12" s="6"/>
      <c r="CK12" s="6"/>
      <c r="CL12" s="6"/>
      <c r="CM12" s="6"/>
      <c r="CN12" s="6"/>
    </row>
    <row r="13" spans="1:92" ht="20.25" customHeight="1" x14ac:dyDescent="0.2">
      <c r="A13" s="629" t="s">
        <v>23</v>
      </c>
      <c r="B13" s="484">
        <v>5</v>
      </c>
      <c r="C13" s="485">
        <v>2</v>
      </c>
      <c r="D13" s="485">
        <v>1</v>
      </c>
      <c r="E13" s="485">
        <v>162</v>
      </c>
      <c r="F13" s="485">
        <v>162</v>
      </c>
      <c r="G13" s="630">
        <f>SUM(H13:J13)</f>
        <v>162</v>
      </c>
      <c r="H13" s="487">
        <v>162</v>
      </c>
      <c r="I13" s="485">
        <v>0</v>
      </c>
      <c r="J13" s="485">
        <v>0</v>
      </c>
      <c r="K13" s="430">
        <f>SUM(L13:O13)</f>
        <v>116.2</v>
      </c>
      <c r="L13" s="487">
        <v>85.7</v>
      </c>
      <c r="M13" s="485">
        <v>0</v>
      </c>
      <c r="N13" s="748">
        <v>0</v>
      </c>
      <c r="O13" s="490">
        <v>30.5</v>
      </c>
      <c r="P13" s="430">
        <f>SUM(Q13:T13)</f>
        <v>76</v>
      </c>
      <c r="Q13" s="487">
        <v>1</v>
      </c>
      <c r="R13" s="485">
        <v>39</v>
      </c>
      <c r="S13" s="748">
        <v>9</v>
      </c>
      <c r="T13" s="490">
        <v>27</v>
      </c>
      <c r="U13" s="430">
        <f>SUM(V13:Y13)</f>
        <v>0</v>
      </c>
      <c r="V13" s="487">
        <v>0</v>
      </c>
      <c r="W13" s="485">
        <v>0</v>
      </c>
      <c r="X13" s="748">
        <v>0</v>
      </c>
      <c r="Y13" s="490">
        <v>0</v>
      </c>
      <c r="Z13" s="430">
        <f>SUM(AA13:AB13)</f>
        <v>4.38</v>
      </c>
      <c r="AA13" s="491">
        <v>3.88</v>
      </c>
      <c r="AB13" s="27">
        <v>0.5</v>
      </c>
      <c r="BX13" s="2"/>
      <c r="BY13" s="11"/>
      <c r="CG13" s="6"/>
      <c r="CH13" s="6"/>
      <c r="CI13" s="6"/>
      <c r="CJ13" s="6"/>
      <c r="CK13" s="6"/>
      <c r="CL13" s="6"/>
      <c r="CM13" s="6"/>
      <c r="CN13" s="6"/>
    </row>
    <row r="14" spans="1:92" ht="20.25" customHeight="1" x14ac:dyDescent="0.2">
      <c r="A14" s="749" t="s">
        <v>24</v>
      </c>
      <c r="B14" s="29">
        <v>1</v>
      </c>
      <c r="C14" s="30">
        <v>1</v>
      </c>
      <c r="D14" s="30">
        <v>1</v>
      </c>
      <c r="E14" s="30">
        <v>672</v>
      </c>
      <c r="F14" s="30">
        <v>672</v>
      </c>
      <c r="G14" s="31">
        <f>SUM(H14:J14)</f>
        <v>0</v>
      </c>
      <c r="H14" s="32">
        <v>0</v>
      </c>
      <c r="I14" s="30">
        <v>0</v>
      </c>
      <c r="J14" s="30">
        <v>0</v>
      </c>
      <c r="K14" s="750">
        <f>SUM(L14:O14)</f>
        <v>197.31666666666666</v>
      </c>
      <c r="L14" s="32">
        <v>161.81666666666666</v>
      </c>
      <c r="M14" s="30">
        <v>0</v>
      </c>
      <c r="N14" s="751">
        <v>0</v>
      </c>
      <c r="O14" s="752">
        <v>35.5</v>
      </c>
      <c r="P14" s="750">
        <f>SUM(Q14:T14)</f>
        <v>157.96666666666667</v>
      </c>
      <c r="Q14" s="32">
        <v>132.96666666666667</v>
      </c>
      <c r="R14" s="30">
        <v>0</v>
      </c>
      <c r="S14" s="751">
        <v>0</v>
      </c>
      <c r="T14" s="752">
        <v>25</v>
      </c>
      <c r="U14" s="750">
        <f>SUM(V14:Y14)</f>
        <v>72.866666666666674</v>
      </c>
      <c r="V14" s="32">
        <v>60.366666666666667</v>
      </c>
      <c r="W14" s="30">
        <v>0</v>
      </c>
      <c r="X14" s="751">
        <v>0</v>
      </c>
      <c r="Y14" s="752">
        <v>12.5</v>
      </c>
      <c r="Z14" s="750">
        <f>SUM(AA14:AB14)</f>
        <v>30.32</v>
      </c>
      <c r="AA14" s="34">
        <v>23.36</v>
      </c>
      <c r="AB14" s="35">
        <v>6.96</v>
      </c>
      <c r="BX14" s="2"/>
      <c r="BY14" s="11"/>
      <c r="CG14" s="6"/>
      <c r="CH14" s="6"/>
      <c r="CI14" s="6"/>
      <c r="CJ14" s="6"/>
      <c r="CK14" s="6"/>
      <c r="CL14" s="6"/>
      <c r="CM14" s="6"/>
      <c r="CN14" s="6"/>
    </row>
    <row r="15" spans="1:92" ht="20.25" customHeight="1" x14ac:dyDescent="0.2">
      <c r="A15" s="36" t="s">
        <v>25</v>
      </c>
      <c r="B15" s="29"/>
      <c r="C15" s="30"/>
      <c r="D15" s="30"/>
      <c r="E15" s="30"/>
      <c r="F15" s="30"/>
      <c r="G15" s="750">
        <f>SUM(H15:J15)</f>
        <v>0</v>
      </c>
      <c r="H15" s="32"/>
      <c r="I15" s="30"/>
      <c r="J15" s="30"/>
      <c r="K15" s="750">
        <f>SUM(L15:O15)</f>
        <v>0</v>
      </c>
      <c r="L15" s="32"/>
      <c r="M15" s="30"/>
      <c r="N15" s="751"/>
      <c r="O15" s="752"/>
      <c r="P15" s="750">
        <f>SUM(Q15:T15)</f>
        <v>0</v>
      </c>
      <c r="Q15" s="32"/>
      <c r="R15" s="30"/>
      <c r="S15" s="751"/>
      <c r="T15" s="752"/>
      <c r="U15" s="750">
        <f>SUM(V15:Y15)</f>
        <v>0</v>
      </c>
      <c r="V15" s="32"/>
      <c r="W15" s="30"/>
      <c r="X15" s="751"/>
      <c r="Y15" s="752"/>
      <c r="Z15" s="750">
        <f>SUM(AA15:AB15)</f>
        <v>0</v>
      </c>
      <c r="AA15" s="34"/>
      <c r="AB15" s="35"/>
      <c r="BX15" s="2"/>
      <c r="BY15" s="11"/>
      <c r="CG15" s="6"/>
      <c r="CH15" s="6"/>
      <c r="CI15" s="6"/>
      <c r="CJ15" s="6"/>
      <c r="CK15" s="6"/>
      <c r="CL15" s="6"/>
      <c r="CM15" s="6"/>
      <c r="CN15" s="6"/>
    </row>
    <row r="16" spans="1:92" ht="20.25" customHeight="1" x14ac:dyDescent="0.2">
      <c r="A16" s="37" t="s">
        <v>26</v>
      </c>
      <c r="B16" s="753"/>
      <c r="C16" s="754"/>
      <c r="D16" s="38"/>
      <c r="E16" s="38"/>
      <c r="F16" s="39"/>
      <c r="G16" s="576">
        <f>SUM(H16:J16)</f>
        <v>0</v>
      </c>
      <c r="H16" s="755"/>
      <c r="I16" s="754"/>
      <c r="J16" s="754"/>
      <c r="K16" s="41">
        <f>SUM(L16:O16)</f>
        <v>0</v>
      </c>
      <c r="L16" s="755"/>
      <c r="M16" s="754"/>
      <c r="N16" s="756"/>
      <c r="O16" s="757"/>
      <c r="P16" s="41">
        <f>SUM(Q16:T16)</f>
        <v>0</v>
      </c>
      <c r="Q16" s="755"/>
      <c r="R16" s="754"/>
      <c r="S16" s="756"/>
      <c r="T16" s="757"/>
      <c r="U16" s="41">
        <f>SUM(V16:Y16)</f>
        <v>0</v>
      </c>
      <c r="V16" s="755"/>
      <c r="W16" s="754"/>
      <c r="X16" s="756"/>
      <c r="Y16" s="757"/>
      <c r="Z16" s="576">
        <f>SUM(AA16:AB16)</f>
        <v>0</v>
      </c>
      <c r="AA16" s="758"/>
      <c r="AB16" s="493"/>
      <c r="BX16" s="2"/>
      <c r="BY16" s="11"/>
      <c r="CG16" s="6"/>
      <c r="CH16" s="6"/>
      <c r="CI16" s="6"/>
      <c r="CJ16" s="6"/>
      <c r="CK16" s="6"/>
      <c r="CL16" s="6"/>
      <c r="CM16" s="6"/>
      <c r="CN16" s="6"/>
    </row>
    <row r="17" spans="1:92" ht="27" customHeight="1" x14ac:dyDescent="0.2">
      <c r="A17" s="10" t="s">
        <v>27</v>
      </c>
      <c r="B17" s="42"/>
      <c r="C17" s="759"/>
      <c r="D17" s="759"/>
      <c r="E17" s="759"/>
      <c r="F17" s="759"/>
      <c r="G17" s="42"/>
      <c r="H17" s="639"/>
      <c r="I17" s="760"/>
      <c r="J17" s="46"/>
      <c r="K17" s="761"/>
      <c r="L17" s="761"/>
      <c r="CG17" s="6"/>
      <c r="CH17" s="6"/>
      <c r="CI17" s="6"/>
      <c r="CJ17" s="6"/>
      <c r="CK17" s="6"/>
      <c r="CL17" s="6"/>
      <c r="CM17" s="6"/>
      <c r="CN17" s="6"/>
    </row>
    <row r="18" spans="1:92" ht="39" customHeight="1" x14ac:dyDescent="0.2">
      <c r="A18" s="295" t="s">
        <v>28</v>
      </c>
      <c r="B18" s="296" t="s">
        <v>29</v>
      </c>
      <c r="C18" s="217" t="s">
        <v>30</v>
      </c>
      <c r="D18" s="218" t="s">
        <v>31</v>
      </c>
      <c r="E18" s="218" t="s">
        <v>32</v>
      </c>
      <c r="F18" s="218" t="s">
        <v>33</v>
      </c>
      <c r="G18" s="219" t="s">
        <v>34</v>
      </c>
      <c r="H18" s="762"/>
      <c r="I18" s="759"/>
      <c r="J18" s="759"/>
      <c r="K18" s="735"/>
      <c r="L18" s="735"/>
      <c r="CG18" s="6"/>
      <c r="CH18" s="6"/>
      <c r="CI18" s="6"/>
      <c r="CJ18" s="6"/>
      <c r="CK18" s="6"/>
      <c r="CL18" s="6"/>
      <c r="CM18" s="6"/>
      <c r="CN18" s="6"/>
    </row>
    <row r="19" spans="1:92" ht="21" customHeight="1" x14ac:dyDescent="0.2">
      <c r="A19" s="763" t="s">
        <v>35</v>
      </c>
      <c r="B19" s="764">
        <f>SUM(C19:G19)</f>
        <v>6</v>
      </c>
      <c r="C19" s="765"/>
      <c r="D19" s="766"/>
      <c r="E19" s="766">
        <v>6</v>
      </c>
      <c r="F19" s="766"/>
      <c r="G19" s="767"/>
      <c r="H19" s="768"/>
      <c r="I19" s="759"/>
      <c r="J19" s="759"/>
      <c r="K19" s="735"/>
      <c r="L19" s="735"/>
      <c r="CG19" s="6"/>
      <c r="CH19" s="6"/>
      <c r="CI19" s="6"/>
      <c r="CJ19" s="6"/>
      <c r="CK19" s="6"/>
      <c r="CL19" s="6"/>
      <c r="CM19" s="6"/>
      <c r="CN19" s="6"/>
    </row>
    <row r="20" spans="1:92" ht="21" customHeight="1" x14ac:dyDescent="0.2">
      <c r="A20" s="769" t="s">
        <v>36</v>
      </c>
      <c r="B20" s="745">
        <f>SUM(C20:G20)</f>
        <v>34</v>
      </c>
      <c r="C20" s="770"/>
      <c r="D20" s="771"/>
      <c r="E20" s="771">
        <v>34</v>
      </c>
      <c r="F20" s="771"/>
      <c r="G20" s="746"/>
      <c r="H20" s="768"/>
      <c r="I20" s="759"/>
      <c r="J20" s="759"/>
      <c r="K20" s="735"/>
      <c r="L20" s="735"/>
      <c r="CG20" s="6"/>
      <c r="CH20" s="6"/>
      <c r="CI20" s="6"/>
      <c r="CJ20" s="6"/>
      <c r="CK20" s="6"/>
      <c r="CL20" s="6"/>
      <c r="CM20" s="6"/>
      <c r="CN20" s="6"/>
    </row>
    <row r="21" spans="1:92" ht="21" customHeight="1" x14ac:dyDescent="0.2">
      <c r="A21" s="769" t="s">
        <v>37</v>
      </c>
      <c r="B21" s="745">
        <f>SUM(C21:G21)</f>
        <v>34</v>
      </c>
      <c r="C21" s="770"/>
      <c r="D21" s="771"/>
      <c r="E21" s="771">
        <v>34</v>
      </c>
      <c r="F21" s="771"/>
      <c r="G21" s="746"/>
      <c r="H21" s="768"/>
      <c r="I21" s="759"/>
      <c r="J21" s="759"/>
      <c r="K21" s="735"/>
      <c r="L21" s="735"/>
      <c r="CG21" s="6"/>
      <c r="CH21" s="6"/>
      <c r="CI21" s="6"/>
      <c r="CJ21" s="6"/>
      <c r="CK21" s="6"/>
      <c r="CL21" s="6"/>
      <c r="CM21" s="6"/>
      <c r="CN21" s="6"/>
    </row>
    <row r="22" spans="1:92" ht="21" customHeight="1" x14ac:dyDescent="0.2">
      <c r="A22" s="769" t="s">
        <v>38</v>
      </c>
      <c r="B22" s="745">
        <f>SUM(C22:G22)</f>
        <v>34</v>
      </c>
      <c r="C22" s="770"/>
      <c r="D22" s="771"/>
      <c r="E22" s="771">
        <v>34</v>
      </c>
      <c r="F22" s="771"/>
      <c r="G22" s="746"/>
      <c r="H22" s="768"/>
      <c r="I22" s="759"/>
      <c r="J22" s="739"/>
      <c r="K22" s="735"/>
      <c r="L22" s="735"/>
      <c r="CG22" s="6"/>
      <c r="CH22" s="6"/>
      <c r="CI22" s="6"/>
      <c r="CJ22" s="6"/>
      <c r="CK22" s="6"/>
      <c r="CL22" s="6"/>
      <c r="CM22" s="6"/>
      <c r="CN22" s="6"/>
    </row>
    <row r="23" spans="1:92" ht="21" customHeight="1" x14ac:dyDescent="0.2">
      <c r="A23" s="495" t="s">
        <v>39</v>
      </c>
      <c r="B23" s="62">
        <f>SUM(C23:G23)</f>
        <v>34</v>
      </c>
      <c r="C23" s="592"/>
      <c r="D23" s="445"/>
      <c r="E23" s="445">
        <v>34</v>
      </c>
      <c r="F23" s="445"/>
      <c r="G23" s="446"/>
      <c r="H23" s="768"/>
      <c r="I23" s="759"/>
      <c r="J23" s="759"/>
      <c r="K23" s="735"/>
      <c r="L23" s="735"/>
      <c r="CG23" s="6"/>
      <c r="CH23" s="6"/>
      <c r="CI23" s="6"/>
      <c r="CJ23" s="6"/>
      <c r="CK23" s="6"/>
      <c r="CL23" s="6"/>
      <c r="CM23" s="6"/>
      <c r="CN23" s="6"/>
    </row>
    <row r="24" spans="1:92" ht="24.75" customHeight="1" x14ac:dyDescent="0.2">
      <c r="A24" s="772" t="s">
        <v>40</v>
      </c>
      <c r="B24" s="736"/>
      <c r="C24" s="739"/>
      <c r="D24" s="736"/>
      <c r="E24" s="736"/>
      <c r="CG24" s="6"/>
      <c r="CH24" s="6"/>
      <c r="CI24" s="6"/>
      <c r="CJ24" s="6"/>
      <c r="CK24" s="6"/>
      <c r="CL24" s="6"/>
      <c r="CM24" s="6"/>
      <c r="CN24" s="6"/>
    </row>
    <row r="25" spans="1:92" ht="19.5" customHeight="1" x14ac:dyDescent="0.2">
      <c r="A25" s="10" t="s">
        <v>41</v>
      </c>
      <c r="B25" s="46"/>
      <c r="C25" s="773"/>
      <c r="D25" s="773"/>
      <c r="E25" s="773"/>
      <c r="F25" s="773"/>
      <c r="G25" s="773"/>
      <c r="H25" s="773"/>
      <c r="I25" s="774"/>
      <c r="J25" s="774"/>
      <c r="K25" s="736"/>
      <c r="L25" s="736"/>
      <c r="CG25" s="6"/>
      <c r="CH25" s="6"/>
      <c r="CI25" s="6"/>
      <c r="CJ25" s="6"/>
      <c r="CK25" s="6"/>
      <c r="CL25" s="6"/>
      <c r="CM25" s="6"/>
      <c r="CN25" s="6"/>
    </row>
    <row r="26" spans="1:92" ht="23.25" customHeight="1" x14ac:dyDescent="0.2">
      <c r="A26" s="1520" t="s">
        <v>28</v>
      </c>
      <c r="B26" s="1499"/>
      <c r="C26" s="1536" t="s">
        <v>29</v>
      </c>
      <c r="D26" s="1577" t="s">
        <v>42</v>
      </c>
      <c r="E26" s="1578"/>
      <c r="F26" s="1554" t="s">
        <v>43</v>
      </c>
      <c r="G26" s="1554"/>
      <c r="H26" s="1554"/>
      <c r="I26" s="1554"/>
      <c r="J26" s="1554"/>
      <c r="K26" s="1579"/>
      <c r="M26" s="46"/>
      <c r="BX26" s="2"/>
      <c r="BY26" s="3"/>
      <c r="CG26" s="6"/>
      <c r="CH26" s="6"/>
      <c r="CI26" s="6"/>
      <c r="CJ26" s="6"/>
      <c r="CK26" s="6"/>
      <c r="CL26" s="6"/>
      <c r="CM26" s="6"/>
      <c r="CN26" s="6"/>
    </row>
    <row r="27" spans="1:92" ht="24.75" customHeight="1" x14ac:dyDescent="0.2">
      <c r="A27" s="1521"/>
      <c r="B27" s="1542"/>
      <c r="C27" s="1537"/>
      <c r="D27" s="235" t="s">
        <v>44</v>
      </c>
      <c r="E27" s="343" t="s">
        <v>45</v>
      </c>
      <c r="F27" s="403" t="s">
        <v>46</v>
      </c>
      <c r="G27" s="235" t="s">
        <v>47</v>
      </c>
      <c r="H27" s="235" t="s">
        <v>48</v>
      </c>
      <c r="I27" s="235" t="s">
        <v>49</v>
      </c>
      <c r="J27" s="235" t="s">
        <v>50</v>
      </c>
      <c r="K27" s="235" t="s">
        <v>51</v>
      </c>
      <c r="BV27" s="3"/>
      <c r="BW27" s="4"/>
      <c r="BX27" s="4"/>
      <c r="CG27" s="6"/>
      <c r="CH27" s="6"/>
      <c r="CI27" s="6"/>
      <c r="CJ27" s="6"/>
      <c r="CK27" s="6"/>
      <c r="CL27" s="6"/>
      <c r="CM27" s="6"/>
      <c r="CN27" s="6"/>
    </row>
    <row r="28" spans="1:92" ht="17.25" customHeight="1" x14ac:dyDescent="0.2">
      <c r="A28" s="1584" t="s">
        <v>36</v>
      </c>
      <c r="B28" s="1585"/>
      <c r="C28" s="775">
        <f t="shared" ref="C28:C34" si="1">SUM(D28:E28)</f>
        <v>81</v>
      </c>
      <c r="D28" s="776">
        <v>0</v>
      </c>
      <c r="E28" s="777">
        <v>81</v>
      </c>
      <c r="F28" s="778">
        <v>22</v>
      </c>
      <c r="G28" s="779">
        <v>10</v>
      </c>
      <c r="H28" s="779">
        <v>20</v>
      </c>
      <c r="I28" s="779">
        <v>27</v>
      </c>
      <c r="J28" s="779">
        <v>0</v>
      </c>
      <c r="K28" s="779">
        <v>2</v>
      </c>
      <c r="L28" s="72" t="str">
        <f>CA28</f>
        <v/>
      </c>
      <c r="BV28" s="3"/>
      <c r="BW28" s="4"/>
      <c r="BX28" s="4"/>
      <c r="CA28" s="210" t="str">
        <f>IF(CG28=1," * La Suma de Personas por Origen de Derivación no puede ser Mayor a la suma de Personas por Edad. ","")</f>
        <v/>
      </c>
      <c r="CG28" s="211">
        <f>IF(SUM(F28:K28)&gt;C28,1,0)</f>
        <v>0</v>
      </c>
      <c r="CH28" s="6"/>
      <c r="CI28" s="6"/>
      <c r="CJ28" s="6"/>
      <c r="CK28" s="6"/>
      <c r="CL28" s="6"/>
      <c r="CM28" s="6"/>
      <c r="CN28" s="6"/>
    </row>
    <row r="29" spans="1:92" ht="17.25" customHeight="1" x14ac:dyDescent="0.2">
      <c r="A29" s="1586" t="s">
        <v>37</v>
      </c>
      <c r="B29" s="1587"/>
      <c r="C29" s="775">
        <f t="shared" si="1"/>
        <v>105</v>
      </c>
      <c r="D29" s="779">
        <v>0</v>
      </c>
      <c r="E29" s="777">
        <v>105</v>
      </c>
      <c r="F29" s="778">
        <v>24</v>
      </c>
      <c r="G29" s="779">
        <v>17</v>
      </c>
      <c r="H29" s="779">
        <v>34</v>
      </c>
      <c r="I29" s="779">
        <v>28</v>
      </c>
      <c r="J29" s="779">
        <v>0</v>
      </c>
      <c r="K29" s="779">
        <v>2</v>
      </c>
      <c r="L29" s="72" t="str">
        <f t="shared" ref="L29:L34" si="2">CA29</f>
        <v/>
      </c>
      <c r="BV29" s="3"/>
      <c r="BW29" s="4"/>
      <c r="BX29" s="4"/>
      <c r="CA29" s="210" t="str">
        <f t="shared" ref="CA29:CA34" si="3">IF(CG29=1," * La Suma de Personas por Origen de Derivación no puede ser Mayor a la suma de Personas por Edad. ","")</f>
        <v/>
      </c>
      <c r="CG29" s="211">
        <f t="shared" ref="CG29:CG34" si="4">IF(SUM(F29:K29)&gt;C29,1,0)</f>
        <v>0</v>
      </c>
      <c r="CH29" s="6"/>
      <c r="CI29" s="6"/>
      <c r="CJ29" s="6"/>
      <c r="CK29" s="6"/>
      <c r="CL29" s="6"/>
      <c r="CM29" s="6"/>
      <c r="CN29" s="6"/>
    </row>
    <row r="30" spans="1:92" ht="17.25" customHeight="1" x14ac:dyDescent="0.2">
      <c r="A30" s="1586" t="s">
        <v>38</v>
      </c>
      <c r="B30" s="1587"/>
      <c r="C30" s="775">
        <f t="shared" si="1"/>
        <v>832</v>
      </c>
      <c r="D30" s="779">
        <v>0</v>
      </c>
      <c r="E30" s="777">
        <v>832</v>
      </c>
      <c r="F30" s="778">
        <v>203</v>
      </c>
      <c r="G30" s="779">
        <v>129</v>
      </c>
      <c r="H30" s="779">
        <v>388</v>
      </c>
      <c r="I30" s="779">
        <v>102</v>
      </c>
      <c r="J30" s="779">
        <v>0</v>
      </c>
      <c r="K30" s="779">
        <v>10</v>
      </c>
      <c r="L30" s="72" t="str">
        <f t="shared" si="2"/>
        <v/>
      </c>
      <c r="BV30" s="3"/>
      <c r="BW30" s="4"/>
      <c r="BX30" s="4"/>
      <c r="CA30" s="210" t="str">
        <f t="shared" si="3"/>
        <v/>
      </c>
      <c r="CG30" s="211">
        <f t="shared" si="4"/>
        <v>0</v>
      </c>
      <c r="CH30" s="6"/>
      <c r="CI30" s="6"/>
      <c r="CJ30" s="6"/>
      <c r="CK30" s="6"/>
      <c r="CL30" s="6"/>
      <c r="CM30" s="6"/>
      <c r="CN30" s="6"/>
    </row>
    <row r="31" spans="1:92" ht="17.25" customHeight="1" x14ac:dyDescent="0.2">
      <c r="A31" s="1516" t="s">
        <v>39</v>
      </c>
      <c r="B31" s="1517"/>
      <c r="C31" s="75">
        <f t="shared" si="1"/>
        <v>77</v>
      </c>
      <c r="D31" s="76">
        <v>0</v>
      </c>
      <c r="E31" s="77">
        <v>77</v>
      </c>
      <c r="F31" s="78">
        <v>16</v>
      </c>
      <c r="G31" s="76">
        <v>12</v>
      </c>
      <c r="H31" s="76">
        <v>21</v>
      </c>
      <c r="I31" s="76">
        <v>27</v>
      </c>
      <c r="J31" s="76">
        <v>0</v>
      </c>
      <c r="K31" s="76">
        <v>1</v>
      </c>
      <c r="L31" s="72" t="str">
        <f t="shared" si="2"/>
        <v/>
      </c>
      <c r="BV31" s="3"/>
      <c r="BW31" s="4"/>
      <c r="BX31" s="4"/>
      <c r="CA31" s="210" t="str">
        <f t="shared" si="3"/>
        <v/>
      </c>
      <c r="CG31" s="211">
        <f t="shared" si="4"/>
        <v>0</v>
      </c>
      <c r="CH31" s="6"/>
      <c r="CI31" s="6"/>
      <c r="CJ31" s="6"/>
      <c r="CK31" s="6"/>
      <c r="CL31" s="6"/>
      <c r="CM31" s="6"/>
      <c r="CN31" s="6"/>
    </row>
    <row r="32" spans="1:92" ht="17.25" customHeight="1" x14ac:dyDescent="0.2">
      <c r="A32" s="1518" t="s">
        <v>52</v>
      </c>
      <c r="B32" s="79" t="s">
        <v>53</v>
      </c>
      <c r="C32" s="775">
        <f t="shared" si="1"/>
        <v>3</v>
      </c>
      <c r="D32" s="779">
        <v>0</v>
      </c>
      <c r="E32" s="777">
        <v>3</v>
      </c>
      <c r="F32" s="778">
        <v>2</v>
      </c>
      <c r="G32" s="779">
        <v>0</v>
      </c>
      <c r="H32" s="779">
        <v>1</v>
      </c>
      <c r="I32" s="779">
        <v>0</v>
      </c>
      <c r="J32" s="779">
        <v>0</v>
      </c>
      <c r="K32" s="779">
        <v>0</v>
      </c>
      <c r="L32" s="72" t="str">
        <f t="shared" si="2"/>
        <v/>
      </c>
      <c r="BV32" s="3"/>
      <c r="BW32" s="4"/>
      <c r="BX32" s="4"/>
      <c r="CA32" s="210" t="str">
        <f t="shared" si="3"/>
        <v/>
      </c>
      <c r="CG32" s="211">
        <f t="shared" si="4"/>
        <v>0</v>
      </c>
      <c r="CH32" s="6"/>
      <c r="CI32" s="6"/>
      <c r="CJ32" s="6"/>
      <c r="CK32" s="6"/>
      <c r="CL32" s="6"/>
      <c r="CM32" s="6"/>
      <c r="CN32" s="6"/>
    </row>
    <row r="33" spans="1:92" ht="17.25" customHeight="1" x14ac:dyDescent="0.2">
      <c r="A33" s="1552"/>
      <c r="B33" s="294" t="s">
        <v>54</v>
      </c>
      <c r="C33" s="495">
        <f t="shared" si="1"/>
        <v>0</v>
      </c>
      <c r="D33" s="214">
        <v>0</v>
      </c>
      <c r="E33" s="215">
        <v>0</v>
      </c>
      <c r="F33" s="501">
        <v>0</v>
      </c>
      <c r="G33" s="214">
        <v>0</v>
      </c>
      <c r="H33" s="214">
        <v>0</v>
      </c>
      <c r="I33" s="214">
        <v>0</v>
      </c>
      <c r="J33" s="214">
        <v>0</v>
      </c>
      <c r="K33" s="214">
        <v>0</v>
      </c>
      <c r="L33" s="72" t="str">
        <f t="shared" si="2"/>
        <v/>
      </c>
      <c r="BV33" s="3"/>
      <c r="BW33" s="4"/>
      <c r="BX33" s="4"/>
      <c r="CA33" s="210" t="str">
        <f t="shared" si="3"/>
        <v/>
      </c>
      <c r="CG33" s="211">
        <f t="shared" si="4"/>
        <v>0</v>
      </c>
      <c r="CH33" s="6"/>
      <c r="CI33" s="6"/>
      <c r="CJ33" s="6"/>
      <c r="CK33" s="6"/>
      <c r="CL33" s="6"/>
      <c r="CM33" s="6"/>
      <c r="CN33" s="6"/>
    </row>
    <row r="34" spans="1:92" ht="17.25" customHeight="1" x14ac:dyDescent="0.2">
      <c r="A34" s="1544" t="s">
        <v>55</v>
      </c>
      <c r="B34" s="1545"/>
      <c r="C34" s="495">
        <f t="shared" si="1"/>
        <v>4</v>
      </c>
      <c r="D34" s="214">
        <v>0</v>
      </c>
      <c r="E34" s="215">
        <v>4</v>
      </c>
      <c r="F34" s="501">
        <v>1</v>
      </c>
      <c r="G34" s="214">
        <v>0</v>
      </c>
      <c r="H34" s="214">
        <v>2</v>
      </c>
      <c r="I34" s="214">
        <v>0</v>
      </c>
      <c r="J34" s="214">
        <v>0</v>
      </c>
      <c r="K34" s="214">
        <v>1</v>
      </c>
      <c r="L34" s="72" t="str">
        <f t="shared" si="2"/>
        <v/>
      </c>
      <c r="BV34" s="3"/>
      <c r="BW34" s="4"/>
      <c r="BX34" s="4"/>
      <c r="CA34" s="210" t="str">
        <f t="shared" si="3"/>
        <v/>
      </c>
      <c r="CG34" s="211">
        <f t="shared" si="4"/>
        <v>0</v>
      </c>
      <c r="CH34" s="6"/>
      <c r="CI34" s="6"/>
      <c r="CJ34" s="6"/>
      <c r="CK34" s="6"/>
      <c r="CL34" s="6"/>
      <c r="CM34" s="6"/>
      <c r="CN34" s="6"/>
    </row>
    <row r="35" spans="1:92" ht="23.25" customHeight="1" x14ac:dyDescent="0.2">
      <c r="A35" s="780" t="s">
        <v>56</v>
      </c>
      <c r="B35" s="735"/>
      <c r="C35" s="83"/>
      <c r="D35" s="781"/>
      <c r="E35" s="781"/>
      <c r="F35" s="781"/>
      <c r="G35" s="781"/>
      <c r="H35" s="781"/>
      <c r="I35" s="781"/>
      <c r="J35" s="781"/>
      <c r="K35" s="781"/>
      <c r="L35" s="781"/>
      <c r="M35" s="738"/>
      <c r="CG35" s="6"/>
      <c r="CH35" s="6"/>
      <c r="CI35" s="6"/>
      <c r="CJ35" s="6"/>
      <c r="CK35" s="6"/>
      <c r="CL35" s="6"/>
      <c r="CM35" s="6"/>
      <c r="CN35" s="6"/>
    </row>
    <row r="36" spans="1:92" ht="28.5" customHeight="1" x14ac:dyDescent="0.2">
      <c r="A36" s="235" t="s">
        <v>57</v>
      </c>
      <c r="B36" s="235" t="s">
        <v>58</v>
      </c>
      <c r="C36" s="759"/>
      <c r="D36" s="735"/>
      <c r="E36" s="735"/>
      <c r="F36" s="735"/>
      <c r="G36" s="738"/>
      <c r="BR36" s="3"/>
      <c r="BS36" s="4"/>
      <c r="BT36" s="4"/>
      <c r="CG36" s="6"/>
      <c r="CH36" s="6"/>
      <c r="CI36" s="6"/>
      <c r="CJ36" s="6"/>
      <c r="CK36" s="6"/>
      <c r="CL36" s="6"/>
      <c r="CM36" s="6"/>
      <c r="CN36" s="6"/>
    </row>
    <row r="37" spans="1:92" ht="16.5" customHeight="1" x14ac:dyDescent="0.2">
      <c r="A37" s="782" t="s">
        <v>59</v>
      </c>
      <c r="B37" s="783">
        <v>349</v>
      </c>
      <c r="C37" s="759"/>
      <c r="D37" s="735"/>
      <c r="E37" s="735"/>
      <c r="F37" s="735"/>
      <c r="G37" s="738"/>
      <c r="BR37" s="3"/>
      <c r="BS37" s="4"/>
      <c r="BT37" s="4"/>
      <c r="CG37" s="6"/>
      <c r="CH37" s="6"/>
      <c r="CI37" s="6"/>
      <c r="CJ37" s="6"/>
      <c r="CK37" s="6"/>
      <c r="CL37" s="6"/>
      <c r="CM37" s="6"/>
      <c r="CN37" s="6"/>
    </row>
    <row r="38" spans="1:92" ht="16.5" customHeight="1" x14ac:dyDescent="0.2">
      <c r="A38" s="782" t="s">
        <v>60</v>
      </c>
      <c r="B38" s="783">
        <v>424</v>
      </c>
      <c r="C38" s="759"/>
      <c r="D38" s="735"/>
      <c r="E38" s="735"/>
      <c r="F38" s="735"/>
      <c r="G38" s="738"/>
      <c r="BR38" s="3"/>
      <c r="BS38" s="4"/>
      <c r="BT38" s="4"/>
      <c r="CG38" s="6"/>
      <c r="CH38" s="6"/>
      <c r="CI38" s="6"/>
      <c r="CJ38" s="6"/>
      <c r="CK38" s="6"/>
      <c r="CL38" s="6"/>
      <c r="CM38" s="6"/>
      <c r="CN38" s="6"/>
    </row>
    <row r="39" spans="1:92" ht="16.5" customHeight="1" x14ac:dyDescent="0.2">
      <c r="A39" s="782" t="s">
        <v>61</v>
      </c>
      <c r="B39" s="783">
        <v>784</v>
      </c>
      <c r="C39" s="759"/>
      <c r="D39" s="735"/>
      <c r="E39" s="735"/>
      <c r="F39" s="735"/>
      <c r="G39" s="738"/>
      <c r="BR39" s="3"/>
      <c r="BS39" s="4"/>
      <c r="BT39" s="4"/>
      <c r="CG39" s="6"/>
      <c r="CH39" s="6"/>
      <c r="CI39" s="6"/>
      <c r="CJ39" s="6"/>
      <c r="CK39" s="6"/>
      <c r="CL39" s="6"/>
      <c r="CM39" s="6"/>
      <c r="CN39" s="6"/>
    </row>
    <row r="40" spans="1:92" ht="16.5" customHeight="1" x14ac:dyDescent="0.2">
      <c r="A40" s="782" t="s">
        <v>62</v>
      </c>
      <c r="B40" s="783">
        <v>0</v>
      </c>
      <c r="C40" s="759"/>
      <c r="D40" s="735"/>
      <c r="E40" s="735"/>
      <c r="F40" s="735"/>
      <c r="G40" s="738"/>
      <c r="BR40" s="3"/>
      <c r="BS40" s="4"/>
      <c r="BT40" s="4"/>
      <c r="CG40" s="6"/>
      <c r="CH40" s="6"/>
      <c r="CI40" s="6"/>
      <c r="CJ40" s="6"/>
      <c r="CK40" s="6"/>
      <c r="CL40" s="6"/>
      <c r="CM40" s="6"/>
      <c r="CN40" s="6"/>
    </row>
    <row r="41" spans="1:92" ht="16.5" customHeight="1" x14ac:dyDescent="0.2">
      <c r="A41" s="782" t="s">
        <v>63</v>
      </c>
      <c r="B41" s="783">
        <v>339</v>
      </c>
      <c r="C41" s="759"/>
      <c r="D41" s="735"/>
      <c r="E41" s="735"/>
      <c r="F41" s="735"/>
      <c r="G41" s="738"/>
      <c r="BR41" s="3"/>
      <c r="BS41" s="4"/>
      <c r="BT41" s="4"/>
      <c r="CG41" s="6"/>
      <c r="CH41" s="6"/>
      <c r="CI41" s="6"/>
      <c r="CJ41" s="6"/>
      <c r="CK41" s="6"/>
      <c r="CL41" s="6"/>
      <c r="CM41" s="6"/>
      <c r="CN41" s="6"/>
    </row>
    <row r="42" spans="1:92" ht="16.5" customHeight="1" x14ac:dyDescent="0.2">
      <c r="A42" s="782" t="s">
        <v>64</v>
      </c>
      <c r="B42" s="783">
        <v>19</v>
      </c>
      <c r="C42" s="759"/>
      <c r="D42" s="735"/>
      <c r="E42" s="735"/>
      <c r="F42" s="735"/>
      <c r="G42" s="738"/>
      <c r="BR42" s="3"/>
      <c r="BS42" s="4"/>
      <c r="BT42" s="4"/>
      <c r="CG42" s="6"/>
      <c r="CH42" s="6"/>
      <c r="CI42" s="6"/>
      <c r="CJ42" s="6"/>
      <c r="CK42" s="6"/>
      <c r="CL42" s="6"/>
      <c r="CM42" s="6"/>
      <c r="CN42" s="6"/>
    </row>
    <row r="43" spans="1:92" ht="16.5" customHeight="1" x14ac:dyDescent="0.2">
      <c r="A43" s="782" t="s">
        <v>65</v>
      </c>
      <c r="B43" s="783">
        <v>44</v>
      </c>
      <c r="C43" s="759"/>
      <c r="D43" s="735"/>
      <c r="E43" s="735"/>
      <c r="F43" s="735"/>
      <c r="G43" s="738"/>
      <c r="BR43" s="3"/>
      <c r="BS43" s="4"/>
      <c r="BT43" s="4"/>
      <c r="CG43" s="6"/>
      <c r="CH43" s="6"/>
      <c r="CI43" s="6"/>
      <c r="CJ43" s="6"/>
      <c r="CK43" s="6"/>
      <c r="CL43" s="6"/>
      <c r="CM43" s="6"/>
      <c r="CN43" s="6"/>
    </row>
    <row r="44" spans="1:92" ht="16.5" customHeight="1" x14ac:dyDescent="0.2">
      <c r="A44" s="86" t="s">
        <v>66</v>
      </c>
      <c r="B44" s="87">
        <v>8</v>
      </c>
      <c r="C44" s="759"/>
      <c r="D44" s="735"/>
      <c r="E44" s="735"/>
      <c r="F44" s="735"/>
      <c r="G44" s="738"/>
      <c r="BR44" s="3"/>
      <c r="BS44" s="4"/>
      <c r="BT44" s="4"/>
      <c r="CG44" s="6"/>
      <c r="CH44" s="6"/>
      <c r="CI44" s="6"/>
      <c r="CJ44" s="6"/>
      <c r="CK44" s="6"/>
      <c r="CL44" s="6"/>
      <c r="CM44" s="6"/>
      <c r="CN44" s="6"/>
    </row>
    <row r="45" spans="1:92" ht="16.5" customHeight="1" x14ac:dyDescent="0.2">
      <c r="A45" s="75" t="s">
        <v>67</v>
      </c>
      <c r="B45" s="76">
        <v>35</v>
      </c>
      <c r="C45" s="759"/>
      <c r="D45" s="735"/>
      <c r="E45" s="735"/>
      <c r="F45" s="735"/>
      <c r="G45" s="738"/>
      <c r="BR45" s="3"/>
      <c r="BS45" s="4"/>
      <c r="BT45" s="4"/>
      <c r="CG45" s="6"/>
      <c r="CH45" s="6"/>
      <c r="CI45" s="6"/>
      <c r="CJ45" s="6"/>
      <c r="CK45" s="6"/>
      <c r="CL45" s="6"/>
      <c r="CM45" s="6"/>
      <c r="CN45" s="6"/>
    </row>
    <row r="46" spans="1:92" ht="29.25" customHeight="1" x14ac:dyDescent="0.2">
      <c r="A46" s="784" t="s">
        <v>68</v>
      </c>
      <c r="B46" s="46"/>
      <c r="D46" s="781"/>
      <c r="E46" s="781"/>
      <c r="F46" s="735"/>
      <c r="G46" s="735"/>
      <c r="H46" s="735"/>
      <c r="I46" s="735"/>
      <c r="J46" s="735"/>
      <c r="K46" s="735"/>
      <c r="L46" s="735"/>
      <c r="BU46" s="3"/>
      <c r="BV46" s="4"/>
      <c r="BW46" s="4"/>
      <c r="CG46" s="6"/>
      <c r="CH46" s="6"/>
      <c r="CI46" s="6"/>
      <c r="CJ46" s="6"/>
      <c r="CK46" s="6"/>
      <c r="CL46" s="6"/>
      <c r="CM46" s="6"/>
      <c r="CN46" s="6"/>
    </row>
    <row r="47" spans="1:92" ht="23.25" customHeight="1" x14ac:dyDescent="0.2">
      <c r="A47" s="235" t="s">
        <v>28</v>
      </c>
      <c r="B47" s="235" t="s">
        <v>29</v>
      </c>
      <c r="C47" s="235" t="s">
        <v>69</v>
      </c>
      <c r="D47" s="235" t="s">
        <v>70</v>
      </c>
      <c r="E47" s="735"/>
      <c r="F47" s="735"/>
      <c r="G47" s="735"/>
      <c r="H47" s="735"/>
      <c r="I47" s="735"/>
      <c r="J47" s="735"/>
      <c r="K47" s="735"/>
      <c r="L47" s="735"/>
      <c r="BU47" s="3"/>
      <c r="BV47" s="4"/>
      <c r="BW47" s="4"/>
      <c r="CG47" s="6"/>
      <c r="CH47" s="6"/>
      <c r="CI47" s="6"/>
      <c r="CJ47" s="6"/>
      <c r="CK47" s="6"/>
      <c r="CL47" s="6"/>
      <c r="CM47" s="6"/>
      <c r="CN47" s="6"/>
    </row>
    <row r="48" spans="1:92" ht="21.75" customHeight="1" x14ac:dyDescent="0.2">
      <c r="A48" s="775" t="s">
        <v>71</v>
      </c>
      <c r="B48" s="785">
        <f>SUM(C48:D48)</f>
        <v>900</v>
      </c>
      <c r="C48" s="786">
        <v>900</v>
      </c>
      <c r="D48" s="786">
        <v>0</v>
      </c>
      <c r="E48" s="735"/>
      <c r="F48" s="735"/>
      <c r="G48" s="735"/>
      <c r="H48" s="735"/>
      <c r="I48" s="735"/>
      <c r="J48" s="735"/>
      <c r="K48" s="735"/>
      <c r="L48" s="735"/>
      <c r="BU48" s="3"/>
      <c r="BV48" s="4"/>
      <c r="BW48" s="4"/>
      <c r="CG48" s="6"/>
      <c r="CH48" s="6"/>
      <c r="CI48" s="6"/>
      <c r="CJ48" s="6"/>
      <c r="CK48" s="6"/>
      <c r="CL48" s="6"/>
      <c r="CM48" s="6"/>
      <c r="CN48" s="6"/>
    </row>
    <row r="49" spans="1:104" ht="21.75" customHeight="1" x14ac:dyDescent="0.2">
      <c r="A49" s="775" t="s">
        <v>72</v>
      </c>
      <c r="B49" s="785">
        <f>SUM(C49:D49)</f>
        <v>832</v>
      </c>
      <c r="C49" s="786">
        <v>832</v>
      </c>
      <c r="D49" s="786">
        <v>0</v>
      </c>
      <c r="E49" s="735"/>
      <c r="F49" s="735"/>
      <c r="G49" s="735"/>
      <c r="H49" s="735"/>
      <c r="I49" s="735"/>
      <c r="J49" s="735"/>
      <c r="K49" s="735"/>
      <c r="L49" s="735"/>
      <c r="BU49" s="3"/>
      <c r="BV49" s="4"/>
      <c r="BW49" s="4"/>
      <c r="CG49" s="6"/>
      <c r="CH49" s="6"/>
      <c r="CI49" s="6"/>
      <c r="CJ49" s="6"/>
      <c r="CK49" s="6"/>
      <c r="CL49" s="6"/>
      <c r="CM49" s="6"/>
      <c r="CN49" s="6"/>
    </row>
    <row r="50" spans="1:104" ht="21.75" customHeight="1" x14ac:dyDescent="0.2">
      <c r="A50" s="75" t="s">
        <v>73</v>
      </c>
      <c r="B50" s="91">
        <f>SUM(C50:D50)</f>
        <v>68</v>
      </c>
      <c r="C50" s="92">
        <v>68</v>
      </c>
      <c r="D50" s="92">
        <v>0</v>
      </c>
      <c r="E50" s="735"/>
      <c r="F50" s="735"/>
      <c r="G50" s="735"/>
      <c r="H50" s="735"/>
      <c r="I50" s="735"/>
      <c r="J50" s="735"/>
      <c r="K50" s="735"/>
      <c r="L50" s="735"/>
      <c r="BU50" s="3"/>
      <c r="BV50" s="4"/>
      <c r="BW50" s="4"/>
      <c r="CG50" s="6"/>
      <c r="CH50" s="6"/>
      <c r="CI50" s="6"/>
      <c r="CJ50" s="6"/>
      <c r="CK50" s="6"/>
      <c r="CL50" s="6"/>
      <c r="CM50" s="6"/>
      <c r="CN50" s="6"/>
    </row>
    <row r="51" spans="1:104" ht="29.25" customHeight="1" x14ac:dyDescent="0.2">
      <c r="A51" s="737" t="s">
        <v>74</v>
      </c>
      <c r="B51" s="212"/>
      <c r="C51" s="213"/>
      <c r="D51" s="213"/>
      <c r="E51" s="734"/>
      <c r="F51" s="734"/>
      <c r="G51" s="734"/>
      <c r="H51" s="734"/>
      <c r="I51" s="734"/>
      <c r="J51" s="735"/>
      <c r="K51" s="735"/>
      <c r="L51" s="735"/>
      <c r="BU51" s="3"/>
      <c r="BV51" s="4"/>
      <c r="BW51" s="4"/>
      <c r="CG51" s="6"/>
      <c r="CH51" s="6"/>
      <c r="CI51" s="6"/>
      <c r="CJ51" s="6"/>
      <c r="CK51" s="6"/>
      <c r="CL51" s="6"/>
      <c r="CM51" s="6"/>
      <c r="CN51" s="6"/>
    </row>
    <row r="52" spans="1:104" ht="21.75" customHeight="1" x14ac:dyDescent="0.2">
      <c r="A52" s="237" t="s">
        <v>75</v>
      </c>
      <c r="B52" s="237" t="s">
        <v>29</v>
      </c>
      <c r="C52" s="787" t="s">
        <v>76</v>
      </c>
      <c r="D52" s="788" t="s">
        <v>77</v>
      </c>
      <c r="E52" s="734"/>
      <c r="F52" s="734"/>
      <c r="G52" s="734"/>
      <c r="H52" s="734"/>
      <c r="I52" s="735"/>
      <c r="J52" s="735"/>
      <c r="K52" s="735"/>
      <c r="BT52" s="3"/>
      <c r="BU52" s="4"/>
      <c r="BV52" s="4"/>
      <c r="BW52" s="3"/>
      <c r="BX52" s="4"/>
      <c r="BZ52" s="5"/>
      <c r="CF52" s="6"/>
      <c r="CG52" s="6"/>
      <c r="CH52" s="6"/>
      <c r="CI52" s="6"/>
      <c r="CJ52" s="6"/>
      <c r="CK52" s="6"/>
      <c r="CL52" s="6"/>
      <c r="CM52" s="6"/>
      <c r="CZ52" s="2"/>
    </row>
    <row r="53" spans="1:104" ht="21.75" customHeight="1" x14ac:dyDescent="0.2">
      <c r="A53" s="789" t="s">
        <v>78</v>
      </c>
      <c r="B53" s="790">
        <f>SUM(C53:D53)</f>
        <v>0</v>
      </c>
      <c r="C53" s="791"/>
      <c r="D53" s="792"/>
      <c r="E53" s="734"/>
      <c r="F53" s="734"/>
      <c r="G53" s="734"/>
      <c r="H53" s="734"/>
      <c r="I53" s="735"/>
      <c r="J53" s="735"/>
      <c r="K53" s="735"/>
      <c r="BT53" s="3"/>
      <c r="BU53" s="4"/>
      <c r="BV53" s="4"/>
      <c r="BW53" s="3"/>
      <c r="BX53" s="4"/>
      <c r="BZ53" s="5"/>
      <c r="CF53" s="6"/>
      <c r="CG53" s="6"/>
      <c r="CH53" s="6"/>
      <c r="CI53" s="6"/>
      <c r="CJ53" s="6"/>
      <c r="CK53" s="6"/>
      <c r="CL53" s="6"/>
      <c r="CM53" s="6"/>
      <c r="CZ53" s="2"/>
    </row>
    <row r="54" spans="1:104" ht="21.75" customHeight="1" x14ac:dyDescent="0.2">
      <c r="A54" s="793" t="s">
        <v>79</v>
      </c>
      <c r="B54" s="794">
        <f t="shared" ref="B54:B55" si="5">SUM(C54:D54)</f>
        <v>0</v>
      </c>
      <c r="C54" s="795"/>
      <c r="D54" s="796"/>
      <c r="E54" s="734"/>
      <c r="F54" s="734"/>
      <c r="G54" s="734"/>
      <c r="H54" s="734"/>
      <c r="I54" s="735"/>
      <c r="J54" s="735"/>
      <c r="K54" s="735"/>
      <c r="BT54" s="3"/>
      <c r="BU54" s="4"/>
      <c r="BV54" s="4"/>
      <c r="BW54" s="3"/>
      <c r="BX54" s="4"/>
      <c r="BZ54" s="5"/>
      <c r="CF54" s="6"/>
      <c r="CG54" s="6"/>
      <c r="CH54" s="6"/>
      <c r="CI54" s="6"/>
      <c r="CJ54" s="6"/>
      <c r="CK54" s="6"/>
      <c r="CL54" s="6"/>
      <c r="CM54" s="6"/>
      <c r="CZ54" s="2"/>
    </row>
    <row r="55" spans="1:104" ht="21.75" customHeight="1" x14ac:dyDescent="0.2">
      <c r="A55" s="225" t="s">
        <v>80</v>
      </c>
      <c r="B55" s="226">
        <f t="shared" si="5"/>
        <v>6</v>
      </c>
      <c r="C55" s="797"/>
      <c r="D55" s="798">
        <v>6</v>
      </c>
      <c r="E55" s="799"/>
      <c r="F55" s="799"/>
      <c r="G55" s="799"/>
      <c r="H55" s="799"/>
      <c r="I55" s="800"/>
      <c r="J55" s="800"/>
      <c r="K55" s="800"/>
      <c r="BT55" s="3"/>
      <c r="BU55" s="4"/>
      <c r="BV55" s="4"/>
      <c r="BW55" s="3"/>
      <c r="BX55" s="4"/>
      <c r="BZ55" s="5"/>
      <c r="CF55" s="6"/>
      <c r="CG55" s="6"/>
      <c r="CH55" s="6"/>
      <c r="CI55" s="6"/>
      <c r="CJ55" s="6"/>
      <c r="CK55" s="6"/>
      <c r="CL55" s="6"/>
      <c r="CM55" s="6"/>
      <c r="CZ55" s="2"/>
    </row>
    <row r="56" spans="1:104" ht="21.75" customHeight="1" x14ac:dyDescent="0.25">
      <c r="A56" s="737" t="s">
        <v>81</v>
      </c>
      <c r="B56" s="107"/>
      <c r="C56" s="107"/>
      <c r="D56" s="107"/>
      <c r="E56" s="107"/>
      <c r="F56" s="799"/>
      <c r="G56" s="799"/>
      <c r="H56" s="799"/>
      <c r="I56" s="799"/>
      <c r="J56" s="800"/>
      <c r="K56" s="800"/>
      <c r="L56" s="800"/>
      <c r="BU56" s="3"/>
      <c r="BV56" s="4"/>
      <c r="BW56" s="4"/>
      <c r="CG56" s="6"/>
      <c r="CH56" s="6"/>
      <c r="CI56" s="6"/>
      <c r="CJ56" s="6"/>
      <c r="CK56" s="6"/>
      <c r="CL56" s="6"/>
      <c r="CM56" s="6"/>
      <c r="CN56" s="6"/>
    </row>
    <row r="57" spans="1:104" ht="31.5" customHeight="1" x14ac:dyDescent="0.2">
      <c r="A57" s="801" t="s">
        <v>82</v>
      </c>
      <c r="B57" s="109" t="s">
        <v>83</v>
      </c>
      <c r="C57" s="220" t="s">
        <v>84</v>
      </c>
      <c r="D57" s="221" t="s">
        <v>85</v>
      </c>
      <c r="E57" s="109" t="s">
        <v>86</v>
      </c>
      <c r="F57" s="799"/>
      <c r="G57" s="799"/>
      <c r="H57" s="799"/>
      <c r="I57" s="799"/>
      <c r="J57" s="800"/>
      <c r="K57" s="800"/>
      <c r="L57" s="800"/>
      <c r="BU57" s="3"/>
      <c r="BV57" s="4"/>
      <c r="BW57" s="4"/>
      <c r="CG57" s="6"/>
      <c r="CH57" s="6"/>
      <c r="CI57" s="6"/>
      <c r="CJ57" s="6"/>
      <c r="CK57" s="6"/>
      <c r="CL57" s="6"/>
      <c r="CM57" s="6"/>
      <c r="CN57" s="6"/>
    </row>
    <row r="58" spans="1:104" ht="21.75" customHeight="1" x14ac:dyDescent="0.2">
      <c r="A58" s="802" t="s">
        <v>87</v>
      </c>
      <c r="B58" s="803"/>
      <c r="C58" s="791"/>
      <c r="D58" s="804"/>
      <c r="E58" s="805"/>
      <c r="F58" s="799"/>
      <c r="G58" s="799"/>
      <c r="H58" s="799"/>
      <c r="I58" s="799"/>
      <c r="J58" s="800"/>
      <c r="K58" s="800"/>
      <c r="L58" s="800"/>
      <c r="BU58" s="3"/>
      <c r="BV58" s="4"/>
      <c r="BW58" s="4"/>
      <c r="CG58" s="6"/>
      <c r="CH58" s="6"/>
      <c r="CI58" s="6"/>
      <c r="CJ58" s="6"/>
      <c r="CK58" s="6"/>
      <c r="CL58" s="6"/>
      <c r="CM58" s="6"/>
      <c r="CN58" s="6"/>
    </row>
    <row r="59" spans="1:104" ht="21.75" customHeight="1" x14ac:dyDescent="0.2">
      <c r="A59" s="372" t="s">
        <v>88</v>
      </c>
      <c r="B59" s="806"/>
      <c r="C59" s="373"/>
      <c r="D59" s="379"/>
      <c r="E59" s="807"/>
      <c r="F59" s="808"/>
      <c r="G59" s="808"/>
      <c r="H59" s="808"/>
      <c r="I59" s="808"/>
      <c r="J59" s="809"/>
      <c r="K59" s="809"/>
      <c r="L59" s="809"/>
      <c r="BU59" s="3"/>
      <c r="BV59" s="4"/>
      <c r="BW59" s="4"/>
      <c r="CG59" s="6"/>
      <c r="CH59" s="6"/>
      <c r="CI59" s="6"/>
      <c r="CJ59" s="6"/>
      <c r="CK59" s="6"/>
      <c r="CL59" s="6"/>
      <c r="CM59" s="6"/>
      <c r="CN59" s="6"/>
    </row>
    <row r="60" spans="1:104" ht="21.75" customHeight="1" x14ac:dyDescent="0.2">
      <c r="A60" s="372" t="s">
        <v>89</v>
      </c>
      <c r="B60" s="806"/>
      <c r="C60" s="373"/>
      <c r="D60" s="379"/>
      <c r="E60" s="807"/>
      <c r="F60" s="808"/>
      <c r="G60" s="808"/>
      <c r="H60" s="808"/>
      <c r="I60" s="808"/>
      <c r="J60" s="809"/>
      <c r="K60" s="809"/>
      <c r="L60" s="809"/>
      <c r="BU60" s="3"/>
      <c r="BV60" s="4"/>
      <c r="BW60" s="4"/>
      <c r="CG60" s="6"/>
      <c r="CH60" s="6"/>
      <c r="CI60" s="6"/>
      <c r="CJ60" s="6"/>
      <c r="CK60" s="6"/>
      <c r="CL60" s="6"/>
      <c r="CM60" s="6"/>
      <c r="CN60" s="6"/>
    </row>
    <row r="61" spans="1:104" ht="21.75" customHeight="1" x14ac:dyDescent="0.2">
      <c r="A61" s="372" t="s">
        <v>90</v>
      </c>
      <c r="B61" s="806"/>
      <c r="C61" s="810"/>
      <c r="D61" s="811"/>
      <c r="E61" s="807"/>
      <c r="F61" s="808"/>
      <c r="G61" s="808"/>
      <c r="H61" s="808"/>
      <c r="I61" s="808"/>
      <c r="J61" s="809"/>
      <c r="K61" s="809"/>
      <c r="L61" s="809"/>
      <c r="BU61" s="3"/>
      <c r="BV61" s="4"/>
      <c r="BW61" s="4"/>
      <c r="CG61" s="6"/>
      <c r="CH61" s="6"/>
      <c r="CI61" s="6"/>
      <c r="CJ61" s="6"/>
      <c r="CK61" s="6"/>
      <c r="CL61" s="6"/>
      <c r="CM61" s="6"/>
      <c r="CN61" s="6"/>
    </row>
    <row r="62" spans="1:104" ht="21.75" customHeight="1" x14ac:dyDescent="0.2">
      <c r="A62" s="372" t="s">
        <v>91</v>
      </c>
      <c r="B62" s="806"/>
      <c r="C62" s="373"/>
      <c r="D62" s="379"/>
      <c r="E62" s="807"/>
      <c r="F62" s="808"/>
      <c r="G62" s="808"/>
      <c r="H62" s="808"/>
      <c r="I62" s="808"/>
      <c r="J62" s="809"/>
      <c r="K62" s="809"/>
      <c r="L62" s="809"/>
      <c r="BU62" s="3"/>
      <c r="BV62" s="4"/>
      <c r="BW62" s="4"/>
      <c r="CG62" s="6"/>
      <c r="CH62" s="6"/>
      <c r="CI62" s="6"/>
      <c r="CJ62" s="6"/>
      <c r="CK62" s="6"/>
      <c r="CL62" s="6"/>
      <c r="CM62" s="6"/>
      <c r="CN62" s="6"/>
    </row>
    <row r="63" spans="1:104" ht="21.75" customHeight="1" x14ac:dyDescent="0.2">
      <c r="A63" s="124" t="s">
        <v>92</v>
      </c>
      <c r="B63" s="125">
        <v>6</v>
      </c>
      <c r="C63" s="126">
        <v>1</v>
      </c>
      <c r="D63" s="812">
        <v>0</v>
      </c>
      <c r="E63" s="127">
        <v>0</v>
      </c>
      <c r="F63" s="808"/>
      <c r="G63" s="808"/>
      <c r="H63" s="808"/>
      <c r="I63" s="808"/>
      <c r="J63" s="809"/>
      <c r="K63" s="809"/>
      <c r="L63" s="809"/>
      <c r="BU63" s="3"/>
      <c r="BV63" s="4"/>
      <c r="BW63" s="4"/>
      <c r="CG63" s="6"/>
      <c r="CH63" s="6"/>
      <c r="CI63" s="6"/>
      <c r="CJ63" s="6"/>
      <c r="CK63" s="6"/>
      <c r="CL63" s="6"/>
      <c r="CM63" s="6"/>
      <c r="CN63" s="6"/>
    </row>
    <row r="64" spans="1:104" ht="21.75" customHeight="1" x14ac:dyDescent="0.2">
      <c r="A64" s="813" t="s">
        <v>29</v>
      </c>
      <c r="B64" s="612">
        <f>SUM(B58:B63)</f>
        <v>6</v>
      </c>
      <c r="C64" s="612">
        <f>SUM(C58:C63)</f>
        <v>1</v>
      </c>
      <c r="D64" s="455">
        <f>SUM(D58:D63)</f>
        <v>0</v>
      </c>
      <c r="E64" s="814">
        <f>SUM(E58:E63)</f>
        <v>0</v>
      </c>
      <c r="F64" s="815"/>
      <c r="G64" s="808"/>
      <c r="H64" s="808"/>
      <c r="I64" s="808"/>
      <c r="J64" s="809"/>
      <c r="K64" s="809"/>
      <c r="L64" s="809"/>
      <c r="BU64" s="3"/>
      <c r="BV64" s="4"/>
      <c r="BW64" s="4"/>
      <c r="CG64" s="6"/>
      <c r="CH64" s="6"/>
      <c r="CI64" s="6"/>
      <c r="CJ64" s="6"/>
      <c r="CK64" s="6"/>
      <c r="CL64" s="6"/>
      <c r="CM64" s="6"/>
      <c r="CN64" s="6"/>
    </row>
    <row r="65" spans="1:92" ht="32.1" customHeight="1" x14ac:dyDescent="0.2">
      <c r="A65" s="1538" t="s">
        <v>93</v>
      </c>
      <c r="B65" s="1495"/>
      <c r="C65" s="1495"/>
      <c r="D65" s="1495"/>
      <c r="E65" s="1539"/>
      <c r="F65" s="816"/>
      <c r="G65" s="816"/>
      <c r="H65" s="816"/>
      <c r="I65" s="816"/>
      <c r="J65" s="817"/>
      <c r="K65" s="809"/>
      <c r="L65" s="809"/>
    </row>
    <row r="66" spans="1:92" ht="31.5" customHeight="1" x14ac:dyDescent="0.2">
      <c r="A66" s="818" t="s">
        <v>94</v>
      </c>
      <c r="B66" s="818" t="s">
        <v>95</v>
      </c>
      <c r="C66" s="818" t="s">
        <v>29</v>
      </c>
      <c r="D66" s="819" t="s">
        <v>96</v>
      </c>
      <c r="E66" s="820" t="s">
        <v>97</v>
      </c>
      <c r="F66" s="821" t="s">
        <v>98</v>
      </c>
      <c r="G66" s="821" t="s">
        <v>99</v>
      </c>
      <c r="H66" s="821" t="s">
        <v>100</v>
      </c>
      <c r="I66" s="822" t="s">
        <v>101</v>
      </c>
      <c r="J66" s="823"/>
      <c r="K66" s="824"/>
      <c r="L66" s="825"/>
      <c r="M66" s="11"/>
      <c r="N66" s="11"/>
      <c r="O66" s="11"/>
      <c r="P66" s="11"/>
      <c r="Q66" s="11"/>
      <c r="R66" s="11"/>
      <c r="S66" s="11"/>
      <c r="T66" s="11"/>
      <c r="U66" s="11"/>
      <c r="V66" s="11"/>
    </row>
    <row r="67" spans="1:92" ht="20.25" customHeight="1" x14ac:dyDescent="0.2">
      <c r="A67" s="1582" t="s">
        <v>102</v>
      </c>
      <c r="B67" s="1583"/>
      <c r="C67" s="826">
        <f>SUM(D67:I67)</f>
        <v>80</v>
      </c>
      <c r="D67" s="827">
        <v>18</v>
      </c>
      <c r="E67" s="828">
        <v>12</v>
      </c>
      <c r="F67" s="828">
        <v>14</v>
      </c>
      <c r="G67" s="828">
        <v>8</v>
      </c>
      <c r="H67" s="828">
        <v>11</v>
      </c>
      <c r="I67" s="829">
        <v>17</v>
      </c>
      <c r="J67" s="72" t="str">
        <f>CA67&amp;CB67&amp;CC67&amp;CD67&amp;CE67&amp;CF67</f>
        <v/>
      </c>
      <c r="K67" s="143"/>
      <c r="L67" s="143"/>
      <c r="M67" s="143"/>
      <c r="N67" s="143"/>
      <c r="O67" s="143"/>
      <c r="P67" s="143"/>
      <c r="Q67" s="143"/>
      <c r="R67" s="143"/>
      <c r="S67" s="143"/>
      <c r="T67" s="143"/>
      <c r="U67" s="143"/>
      <c r="V67" s="11"/>
      <c r="CA67" s="210" t="str">
        <f>IF(D68+D69&gt;D67,"* La suma del Total egresados con apoyo psicosocial Hasta 28 días deben ser menor o igual al Total de Egresos de Hasta 28 días. ","")</f>
        <v/>
      </c>
      <c r="CB67" s="210" t="str">
        <f>IF(E68+E69&gt;E67,"* La suma del Total egresados con apoyo psicosocial de 29 dias hasta menor de 1 año deben ser menor al Total de Egresos de de 29 dias hasta menor de 1 año. ","")</f>
        <v/>
      </c>
      <c r="CC67" s="210" t="str">
        <f>IF(F68+F69&gt;F67,"* La suma del Total egresados con apoyo psicosocial de 1 a 4 años deben ser menor al Total de Egresos de 1 a 4 años. ","")</f>
        <v/>
      </c>
      <c r="CD67" s="210" t="str">
        <f>IF(G68+G69&gt;G67,"* La suma del Total egresados con apoyo psicosocial de 9 años deben ser menor o igual al Total de Egresos de de 5 a 9 años. ","")</f>
        <v/>
      </c>
      <c r="CE67" s="210" t="str">
        <f>IF(H68+H69&gt;H67,"* La suma del Total egresados con apoyo psicosocial de 10 a 14 años deben ser menor al Total de Egresos de 10 a 14 años. ","")</f>
        <v/>
      </c>
      <c r="CF67" s="210" t="str">
        <f>IF(I68+I69&gt;I67,"* La suma del Total egresados con apoyo psicosocial de 15 a 19 años deben ser menor al Total de Egresos de 15 a 19 años. ","")</f>
        <v/>
      </c>
      <c r="CG67" s="211">
        <f t="shared" ref="CG67:CL67" si="6">IF(D68+D69&gt;D67,1,0)</f>
        <v>0</v>
      </c>
      <c r="CH67" s="211">
        <f t="shared" si="6"/>
        <v>0</v>
      </c>
      <c r="CI67" s="211">
        <f t="shared" si="6"/>
        <v>0</v>
      </c>
      <c r="CJ67" s="211">
        <f t="shared" si="6"/>
        <v>0</v>
      </c>
      <c r="CK67" s="211">
        <f t="shared" si="6"/>
        <v>0</v>
      </c>
      <c r="CL67" s="211">
        <f t="shared" si="6"/>
        <v>0</v>
      </c>
      <c r="CM67" s="6"/>
      <c r="CN67" s="6"/>
    </row>
    <row r="68" spans="1:92" ht="25.5" customHeight="1" x14ac:dyDescent="0.2">
      <c r="A68" s="1536" t="s">
        <v>103</v>
      </c>
      <c r="B68" s="830" t="s">
        <v>104</v>
      </c>
      <c r="C68" s="831">
        <f>SUM(D68:I68)</f>
        <v>18</v>
      </c>
      <c r="D68" s="832">
        <v>9</v>
      </c>
      <c r="E68" s="833">
        <v>3</v>
      </c>
      <c r="F68" s="833">
        <v>6</v>
      </c>
      <c r="G68" s="833"/>
      <c r="H68" s="833"/>
      <c r="I68" s="834"/>
      <c r="J68" s="72" t="str">
        <f>CA68&amp;CB68&amp;CC68&amp;CD68&amp;CE68&amp;CF68</f>
        <v/>
      </c>
      <c r="K68" s="143"/>
      <c r="L68" s="143"/>
      <c r="M68" s="143"/>
      <c r="N68" s="143"/>
      <c r="O68" s="143"/>
      <c r="P68" s="143"/>
      <c r="Q68" s="143"/>
      <c r="R68" s="143"/>
      <c r="S68" s="143"/>
      <c r="T68" s="143"/>
      <c r="U68" s="143"/>
      <c r="V68" s="11"/>
      <c r="CG68" s="6"/>
      <c r="CH68" s="6"/>
      <c r="CI68" s="6"/>
      <c r="CJ68" s="6"/>
      <c r="CK68" s="6"/>
      <c r="CL68" s="6"/>
      <c r="CM68" s="6"/>
      <c r="CN68" s="6"/>
    </row>
    <row r="69" spans="1:92" ht="27.75" customHeight="1" x14ac:dyDescent="0.2">
      <c r="A69" s="1537"/>
      <c r="B69" s="147" t="s">
        <v>105</v>
      </c>
      <c r="C69" s="148">
        <f>SUM(D69:I69)</f>
        <v>23</v>
      </c>
      <c r="D69" s="149">
        <v>9</v>
      </c>
      <c r="E69" s="150">
        <v>6</v>
      </c>
      <c r="F69" s="150">
        <v>8</v>
      </c>
      <c r="G69" s="150"/>
      <c r="H69" s="150"/>
      <c r="I69" s="151"/>
      <c r="J69" s="72" t="str">
        <f>CA69&amp;CB69&amp;CC69&amp;CD69&amp;CE69&amp;CF69</f>
        <v/>
      </c>
      <c r="K69" s="143"/>
      <c r="L69" s="143"/>
      <c r="M69" s="143"/>
      <c r="N69" s="143"/>
      <c r="O69" s="143"/>
      <c r="P69" s="143"/>
      <c r="Q69" s="143"/>
      <c r="R69" s="143"/>
      <c r="S69" s="143"/>
      <c r="T69" s="143"/>
      <c r="U69" s="143"/>
      <c r="V69" s="11"/>
      <c r="CG69" s="6"/>
      <c r="CH69" s="6"/>
      <c r="CI69" s="6"/>
      <c r="CJ69" s="6"/>
      <c r="CK69" s="6"/>
      <c r="CL69" s="6"/>
      <c r="CM69" s="6"/>
      <c r="CN69" s="6"/>
    </row>
    <row r="70" spans="1:92" ht="29.25" customHeight="1" x14ac:dyDescent="0.2">
      <c r="A70" s="1536" t="s">
        <v>106</v>
      </c>
      <c r="B70" s="830" t="s">
        <v>104</v>
      </c>
      <c r="C70" s="831">
        <f>SUM(D70:I70)</f>
        <v>52</v>
      </c>
      <c r="D70" s="835">
        <v>26</v>
      </c>
      <c r="E70" s="836">
        <v>14</v>
      </c>
      <c r="F70" s="836">
        <v>12</v>
      </c>
      <c r="G70" s="836"/>
      <c r="H70" s="836"/>
      <c r="I70" s="837"/>
      <c r="J70" s="72" t="str">
        <f>CA70&amp;CB70&amp;CC70&amp;CD70&amp;CE70&amp;CF70</f>
        <v/>
      </c>
      <c r="K70" s="143"/>
      <c r="L70" s="143"/>
      <c r="M70" s="143"/>
      <c r="N70" s="143"/>
      <c r="O70" s="143"/>
      <c r="P70" s="143"/>
      <c r="Q70" s="143"/>
      <c r="R70" s="143"/>
      <c r="S70" s="143"/>
      <c r="T70" s="143"/>
      <c r="U70" s="143"/>
      <c r="V70" s="11"/>
      <c r="CG70" s="6"/>
      <c r="CH70" s="6"/>
      <c r="CI70" s="6"/>
      <c r="CJ70" s="6"/>
      <c r="CK70" s="6"/>
      <c r="CL70" s="6"/>
      <c r="CM70" s="6"/>
      <c r="CN70" s="6"/>
    </row>
    <row r="71" spans="1:92" ht="24.75" customHeight="1" x14ac:dyDescent="0.2">
      <c r="A71" s="1537"/>
      <c r="B71" s="535" t="s">
        <v>105</v>
      </c>
      <c r="C71" s="227">
        <f>SUM(D71:I71)</f>
        <v>223</v>
      </c>
      <c r="D71" s="838">
        <v>94</v>
      </c>
      <c r="E71" s="839">
        <v>109</v>
      </c>
      <c r="F71" s="839">
        <v>20</v>
      </c>
      <c r="G71" s="839"/>
      <c r="H71" s="839"/>
      <c r="I71" s="154"/>
      <c r="J71" s="72" t="str">
        <f>CA71&amp;CB71&amp;CC71&amp;CD71&amp;CE71&amp;CF71</f>
        <v/>
      </c>
      <c r="K71" s="817"/>
      <c r="L71" s="817"/>
      <c r="M71" s="817"/>
      <c r="N71" s="817"/>
      <c r="O71" s="817"/>
      <c r="P71" s="817"/>
      <c r="Q71" s="817"/>
      <c r="R71" s="817"/>
      <c r="S71" s="817"/>
      <c r="T71" s="817"/>
      <c r="U71" s="817"/>
      <c r="V71" s="817"/>
      <c r="W71" s="817"/>
      <c r="CG71" s="6"/>
      <c r="CH71" s="6"/>
      <c r="CI71" s="6"/>
      <c r="CJ71" s="6"/>
      <c r="CK71" s="6"/>
      <c r="CL71" s="6"/>
      <c r="CM71" s="6"/>
      <c r="CN71" s="6"/>
    </row>
    <row r="72" spans="1:92" ht="32.1" customHeight="1" x14ac:dyDescent="0.2">
      <c r="A72" s="737" t="s">
        <v>107</v>
      </c>
      <c r="B72" s="733"/>
      <c r="C72" s="733"/>
      <c r="D72" s="809"/>
      <c r="E72" s="809"/>
      <c r="F72" s="809"/>
      <c r="G72" s="809"/>
      <c r="H72" s="840"/>
      <c r="I72" s="840"/>
      <c r="J72" s="817"/>
      <c r="K72" s="809"/>
      <c r="L72" s="809"/>
      <c r="M72" s="841"/>
      <c r="CG72" s="6"/>
      <c r="CH72" s="6"/>
      <c r="CI72" s="6"/>
      <c r="CJ72" s="6"/>
      <c r="CK72" s="6"/>
      <c r="CL72" s="6"/>
      <c r="CM72" s="6"/>
      <c r="CN72" s="6"/>
    </row>
    <row r="73" spans="1:92" ht="15.75" customHeight="1" x14ac:dyDescent="0.2">
      <c r="A73" s="1499" t="s">
        <v>108</v>
      </c>
      <c r="B73" s="1502" t="s">
        <v>109</v>
      </c>
      <c r="C73" s="1499"/>
      <c r="D73" s="1502" t="s">
        <v>110</v>
      </c>
      <c r="E73" s="1499"/>
      <c r="F73" s="1580" t="s">
        <v>111</v>
      </c>
      <c r="G73" s="1534"/>
      <c r="H73" s="1534"/>
      <c r="I73" s="1581"/>
      <c r="J73" s="842"/>
      <c r="K73" s="809"/>
      <c r="L73" s="809"/>
      <c r="M73" s="841"/>
      <c r="CG73" s="6"/>
      <c r="CH73" s="6"/>
      <c r="CI73" s="6"/>
      <c r="CJ73" s="6"/>
      <c r="CK73" s="6"/>
      <c r="CL73" s="6"/>
      <c r="CM73" s="6"/>
      <c r="CN73" s="6"/>
    </row>
    <row r="74" spans="1:92" ht="18.75" customHeight="1" x14ac:dyDescent="0.2">
      <c r="A74" s="1500"/>
      <c r="B74" s="1543"/>
      <c r="C74" s="1542"/>
      <c r="D74" s="1543"/>
      <c r="E74" s="1542"/>
      <c r="F74" s="1580" t="s">
        <v>112</v>
      </c>
      <c r="G74" s="1581"/>
      <c r="H74" s="1580" t="s">
        <v>113</v>
      </c>
      <c r="I74" s="1581"/>
      <c r="J74" s="843"/>
      <c r="K74" s="809"/>
      <c r="L74" s="809"/>
      <c r="M74" s="841"/>
      <c r="CG74" s="6"/>
      <c r="CH74" s="6"/>
      <c r="CI74" s="6"/>
      <c r="CJ74" s="6"/>
      <c r="CK74" s="6"/>
      <c r="CL74" s="6"/>
      <c r="CM74" s="6"/>
      <c r="CN74" s="6"/>
    </row>
    <row r="75" spans="1:92" ht="30" customHeight="1" x14ac:dyDescent="0.2">
      <c r="A75" s="1542"/>
      <c r="B75" s="844" t="s">
        <v>44</v>
      </c>
      <c r="C75" s="297" t="s">
        <v>45</v>
      </c>
      <c r="D75" s="844" t="s">
        <v>44</v>
      </c>
      <c r="E75" s="845" t="s">
        <v>45</v>
      </c>
      <c r="F75" s="844" t="s">
        <v>44</v>
      </c>
      <c r="G75" s="297" t="s">
        <v>45</v>
      </c>
      <c r="H75" s="844" t="s">
        <v>44</v>
      </c>
      <c r="I75" s="845" t="s">
        <v>45</v>
      </c>
      <c r="J75" s="843"/>
      <c r="K75" s="809"/>
      <c r="L75" s="809"/>
      <c r="M75" s="841"/>
      <c r="CG75" s="6"/>
      <c r="CH75" s="6"/>
      <c r="CI75" s="6"/>
      <c r="CJ75" s="6"/>
      <c r="CK75" s="6"/>
      <c r="CL75" s="6"/>
      <c r="CM75" s="6"/>
      <c r="CN75" s="6"/>
    </row>
    <row r="76" spans="1:92" ht="15.75" customHeight="1" x14ac:dyDescent="0.2">
      <c r="A76" s="846" t="s">
        <v>114</v>
      </c>
      <c r="B76" s="740"/>
      <c r="C76" s="741">
        <v>1</v>
      </c>
      <c r="D76" s="740"/>
      <c r="E76" s="741">
        <v>15</v>
      </c>
      <c r="F76" s="742"/>
      <c r="G76" s="743">
        <v>18</v>
      </c>
      <c r="H76" s="742"/>
      <c r="I76" s="743">
        <v>3</v>
      </c>
      <c r="J76" s="72" t="str">
        <f>CA76</f>
        <v/>
      </c>
      <c r="K76" s="809"/>
      <c r="L76" s="809"/>
      <c r="M76" s="841"/>
      <c r="CA76" s="210" t="str">
        <f>IF(CG76=1," * La suma de los Pacientes Intervenidos debe ser mayor o igual a la Suma de Pacientes Programados menos la Suma de Pacientes Suspendidos. ","")</f>
        <v/>
      </c>
      <c r="CG76" s="211">
        <f>IF(((F76+G76)-(H76+I76))&gt;(D76+E76),1,0)</f>
        <v>0</v>
      </c>
      <c r="CH76" s="6"/>
      <c r="CI76" s="6"/>
      <c r="CJ76" s="6"/>
      <c r="CK76" s="6"/>
      <c r="CL76" s="6"/>
      <c r="CM76" s="6"/>
      <c r="CN76" s="6"/>
    </row>
    <row r="77" spans="1:92" ht="15.75" customHeight="1" x14ac:dyDescent="0.2">
      <c r="A77" s="165" t="s">
        <v>115</v>
      </c>
      <c r="B77" s="166"/>
      <c r="C77" s="167"/>
      <c r="D77" s="166"/>
      <c r="E77" s="167"/>
      <c r="F77" s="168"/>
      <c r="G77" s="169"/>
      <c r="H77" s="168"/>
      <c r="I77" s="169"/>
      <c r="J77" s="72" t="str">
        <f t="shared" ref="J77:J87" si="7">CA77</f>
        <v/>
      </c>
      <c r="K77" s="809"/>
      <c r="L77" s="809"/>
      <c r="M77" s="841"/>
      <c r="CA77" s="210" t="str">
        <f t="shared" ref="CA77:CA86" si="8">IF(CG77=1," * La suma de los Pacientes Intervenidos debe ser mayor o igual a la Suma de Pacientes Programados menos la Suma de Pacientes Suspendidos. ","")</f>
        <v/>
      </c>
      <c r="CG77" s="211">
        <f t="shared" ref="CG77:CG87" si="9">IF(((F77+G77)-(H77+I77))&gt;(D77+E77),1,0)</f>
        <v>0</v>
      </c>
      <c r="CH77" s="6"/>
      <c r="CI77" s="6"/>
      <c r="CJ77" s="6"/>
      <c r="CK77" s="6"/>
      <c r="CL77" s="6"/>
      <c r="CM77" s="6"/>
      <c r="CN77" s="6"/>
    </row>
    <row r="78" spans="1:92" ht="15.75" customHeight="1" x14ac:dyDescent="0.2">
      <c r="A78" s="165" t="s">
        <v>116</v>
      </c>
      <c r="B78" s="166"/>
      <c r="C78" s="167"/>
      <c r="D78" s="166"/>
      <c r="E78" s="167"/>
      <c r="F78" s="168"/>
      <c r="G78" s="169"/>
      <c r="H78" s="168"/>
      <c r="I78" s="169"/>
      <c r="J78" s="72" t="str">
        <f t="shared" si="7"/>
        <v/>
      </c>
      <c r="K78" s="809"/>
      <c r="L78" s="809"/>
      <c r="M78" s="841"/>
      <c r="CA78" s="210" t="str">
        <f t="shared" si="8"/>
        <v/>
      </c>
      <c r="CG78" s="211">
        <f t="shared" si="9"/>
        <v>0</v>
      </c>
      <c r="CH78" s="6"/>
      <c r="CI78" s="6"/>
      <c r="CJ78" s="6"/>
      <c r="CK78" s="6"/>
      <c r="CL78" s="6"/>
      <c r="CM78" s="6"/>
      <c r="CN78" s="6"/>
    </row>
    <row r="79" spans="1:92" ht="15.75" customHeight="1" x14ac:dyDescent="0.2">
      <c r="A79" s="165" t="s">
        <v>117</v>
      </c>
      <c r="B79" s="166"/>
      <c r="C79" s="167">
        <v>1</v>
      </c>
      <c r="D79" s="166"/>
      <c r="E79" s="167">
        <v>1</v>
      </c>
      <c r="F79" s="168"/>
      <c r="G79" s="169">
        <v>1</v>
      </c>
      <c r="H79" s="168"/>
      <c r="I79" s="169"/>
      <c r="J79" s="72" t="str">
        <f t="shared" si="7"/>
        <v/>
      </c>
      <c r="K79" s="809"/>
      <c r="L79" s="809"/>
      <c r="M79" s="841"/>
      <c r="CA79" s="210" t="str">
        <f t="shared" si="8"/>
        <v/>
      </c>
      <c r="CG79" s="211">
        <f t="shared" si="9"/>
        <v>0</v>
      </c>
      <c r="CH79" s="6"/>
      <c r="CI79" s="6"/>
      <c r="CJ79" s="6"/>
      <c r="CK79" s="6"/>
      <c r="CL79" s="6"/>
      <c r="CM79" s="6"/>
      <c r="CN79" s="6"/>
    </row>
    <row r="80" spans="1:92" ht="15.75" customHeight="1" x14ac:dyDescent="0.2">
      <c r="A80" s="165" t="s">
        <v>118</v>
      </c>
      <c r="B80" s="166"/>
      <c r="C80" s="167">
        <v>1</v>
      </c>
      <c r="D80" s="166"/>
      <c r="E80" s="167">
        <v>17</v>
      </c>
      <c r="F80" s="168">
        <v>1</v>
      </c>
      <c r="G80" s="169">
        <v>19</v>
      </c>
      <c r="H80" s="168">
        <v>1</v>
      </c>
      <c r="I80" s="169">
        <v>2</v>
      </c>
      <c r="J80" s="72" t="str">
        <f t="shared" si="7"/>
        <v/>
      </c>
      <c r="K80" s="809"/>
      <c r="L80" s="809"/>
      <c r="M80" s="841"/>
      <c r="CA80" s="210" t="str">
        <f t="shared" si="8"/>
        <v/>
      </c>
      <c r="CG80" s="211">
        <f t="shared" si="9"/>
        <v>0</v>
      </c>
      <c r="CH80" s="6"/>
      <c r="CI80" s="6"/>
      <c r="CJ80" s="6"/>
      <c r="CK80" s="6"/>
      <c r="CL80" s="6"/>
      <c r="CM80" s="6"/>
      <c r="CN80" s="6"/>
    </row>
    <row r="81" spans="1:92" ht="15.75" customHeight="1" x14ac:dyDescent="0.2">
      <c r="A81" s="165" t="s">
        <v>119</v>
      </c>
      <c r="B81" s="166"/>
      <c r="C81" s="167"/>
      <c r="D81" s="166"/>
      <c r="E81" s="167"/>
      <c r="F81" s="168"/>
      <c r="G81" s="169"/>
      <c r="H81" s="168"/>
      <c r="I81" s="169"/>
      <c r="J81" s="72" t="str">
        <f t="shared" si="7"/>
        <v/>
      </c>
      <c r="K81" s="809"/>
      <c r="L81" s="809"/>
      <c r="M81" s="841"/>
      <c r="CA81" s="210" t="str">
        <f t="shared" si="8"/>
        <v/>
      </c>
      <c r="CG81" s="211">
        <f t="shared" si="9"/>
        <v>0</v>
      </c>
      <c r="CH81" s="6"/>
      <c r="CI81" s="6"/>
      <c r="CJ81" s="6"/>
      <c r="CK81" s="6"/>
      <c r="CL81" s="6"/>
      <c r="CM81" s="6"/>
      <c r="CN81" s="6"/>
    </row>
    <row r="82" spans="1:92" ht="15.75" customHeight="1" x14ac:dyDescent="0.2">
      <c r="A82" s="165" t="s">
        <v>120</v>
      </c>
      <c r="B82" s="166"/>
      <c r="C82" s="167"/>
      <c r="D82" s="166"/>
      <c r="E82" s="167"/>
      <c r="F82" s="168"/>
      <c r="G82" s="169"/>
      <c r="H82" s="168"/>
      <c r="I82" s="169"/>
      <c r="J82" s="72" t="str">
        <f t="shared" si="7"/>
        <v/>
      </c>
      <c r="K82" s="809"/>
      <c r="L82" s="809"/>
      <c r="M82" s="841"/>
      <c r="CA82" s="210" t="str">
        <f t="shared" si="8"/>
        <v/>
      </c>
      <c r="CG82" s="211">
        <f t="shared" si="9"/>
        <v>0</v>
      </c>
      <c r="CH82" s="6"/>
      <c r="CI82" s="6"/>
      <c r="CJ82" s="6"/>
      <c r="CK82" s="6"/>
      <c r="CL82" s="6"/>
      <c r="CM82" s="6"/>
      <c r="CN82" s="6"/>
    </row>
    <row r="83" spans="1:92" ht="15.75" customHeight="1" x14ac:dyDescent="0.2">
      <c r="A83" s="165" t="s">
        <v>121</v>
      </c>
      <c r="B83" s="166"/>
      <c r="C83" s="167"/>
      <c r="D83" s="166">
        <v>1</v>
      </c>
      <c r="E83" s="167">
        <v>1</v>
      </c>
      <c r="F83" s="168">
        <v>1</v>
      </c>
      <c r="G83" s="169">
        <v>1</v>
      </c>
      <c r="H83" s="168"/>
      <c r="I83" s="169"/>
      <c r="J83" s="72" t="str">
        <f t="shared" si="7"/>
        <v/>
      </c>
      <c r="K83" s="809"/>
      <c r="L83" s="809"/>
      <c r="M83" s="841"/>
      <c r="CA83" s="210" t="str">
        <f t="shared" si="8"/>
        <v/>
      </c>
      <c r="CG83" s="211">
        <f t="shared" si="9"/>
        <v>0</v>
      </c>
      <c r="CH83" s="6"/>
      <c r="CI83" s="6"/>
      <c r="CJ83" s="6"/>
      <c r="CK83" s="6"/>
      <c r="CL83" s="6"/>
      <c r="CM83" s="6"/>
      <c r="CN83" s="6"/>
    </row>
    <row r="84" spans="1:92" ht="15.75" customHeight="1" x14ac:dyDescent="0.2">
      <c r="A84" s="165" t="s">
        <v>122</v>
      </c>
      <c r="B84" s="166"/>
      <c r="C84" s="167">
        <v>23</v>
      </c>
      <c r="D84" s="166"/>
      <c r="E84" s="167">
        <v>51</v>
      </c>
      <c r="F84" s="168"/>
      <c r="G84" s="169">
        <v>51</v>
      </c>
      <c r="H84" s="168"/>
      <c r="I84" s="169"/>
      <c r="J84" s="72" t="str">
        <f t="shared" si="7"/>
        <v/>
      </c>
      <c r="K84" s="809"/>
      <c r="L84" s="809"/>
      <c r="M84" s="841"/>
      <c r="CA84" s="210" t="str">
        <f t="shared" si="8"/>
        <v/>
      </c>
      <c r="CG84" s="211">
        <f t="shared" si="9"/>
        <v>0</v>
      </c>
      <c r="CH84" s="6"/>
      <c r="CI84" s="6"/>
      <c r="CJ84" s="6"/>
      <c r="CK84" s="6"/>
      <c r="CL84" s="6"/>
      <c r="CM84" s="6"/>
      <c r="CN84" s="6"/>
    </row>
    <row r="85" spans="1:92" ht="15.75" customHeight="1" x14ac:dyDescent="0.2">
      <c r="A85" s="165" t="s">
        <v>123</v>
      </c>
      <c r="B85" s="166"/>
      <c r="C85" s="167">
        <v>8</v>
      </c>
      <c r="D85" s="166"/>
      <c r="E85" s="167">
        <v>25</v>
      </c>
      <c r="F85" s="168"/>
      <c r="G85" s="169">
        <v>25</v>
      </c>
      <c r="H85" s="168"/>
      <c r="I85" s="169"/>
      <c r="J85" s="72" t="str">
        <f t="shared" si="7"/>
        <v/>
      </c>
      <c r="K85" s="809"/>
      <c r="L85" s="809"/>
      <c r="M85" s="841"/>
      <c r="CA85" s="210" t="str">
        <f t="shared" si="8"/>
        <v/>
      </c>
      <c r="CG85" s="211">
        <f t="shared" si="9"/>
        <v>0</v>
      </c>
      <c r="CH85" s="6"/>
      <c r="CI85" s="6"/>
      <c r="CJ85" s="6"/>
      <c r="CK85" s="6"/>
      <c r="CL85" s="6"/>
      <c r="CM85" s="6"/>
      <c r="CN85" s="6"/>
    </row>
    <row r="86" spans="1:92" ht="15.75" customHeight="1" x14ac:dyDescent="0.2">
      <c r="A86" s="165" t="s">
        <v>124</v>
      </c>
      <c r="B86" s="166"/>
      <c r="C86" s="167">
        <v>4</v>
      </c>
      <c r="D86" s="166"/>
      <c r="E86" s="167">
        <v>6</v>
      </c>
      <c r="F86" s="168"/>
      <c r="G86" s="169">
        <v>7</v>
      </c>
      <c r="H86" s="168"/>
      <c r="I86" s="169">
        <v>1</v>
      </c>
      <c r="J86" s="72" t="str">
        <f t="shared" si="7"/>
        <v/>
      </c>
      <c r="K86" s="809"/>
      <c r="L86" s="809"/>
      <c r="M86" s="842"/>
      <c r="N86" s="809"/>
      <c r="O86" s="809"/>
      <c r="P86" s="841"/>
      <c r="BX86" s="2"/>
      <c r="BY86" s="2"/>
      <c r="BZ86" s="2"/>
      <c r="CA86" s="210" t="str">
        <f t="shared" si="8"/>
        <v/>
      </c>
      <c r="CG86" s="211">
        <f t="shared" si="9"/>
        <v>0</v>
      </c>
      <c r="CH86" s="6"/>
      <c r="CI86" s="6"/>
      <c r="CJ86" s="6"/>
      <c r="CK86" s="6"/>
      <c r="CL86" s="6"/>
      <c r="CM86" s="6"/>
      <c r="CN86" s="6"/>
    </row>
    <row r="87" spans="1:92" ht="15.75" customHeight="1" x14ac:dyDescent="0.2">
      <c r="A87" s="165" t="s">
        <v>125</v>
      </c>
      <c r="B87" s="166"/>
      <c r="C87" s="167"/>
      <c r="D87" s="166"/>
      <c r="E87" s="167"/>
      <c r="F87" s="168"/>
      <c r="G87" s="169"/>
      <c r="H87" s="847"/>
      <c r="I87" s="170"/>
      <c r="J87" s="72" t="str">
        <f t="shared" si="7"/>
        <v/>
      </c>
      <c r="K87" s="809"/>
      <c r="L87" s="809"/>
      <c r="M87" s="842"/>
      <c r="N87" s="809"/>
      <c r="O87" s="809"/>
      <c r="P87" s="841"/>
      <c r="BX87" s="2"/>
      <c r="BY87" s="2"/>
      <c r="BZ87" s="2"/>
      <c r="CA87" s="210" t="str">
        <f>IF(CG87=1," * La suma de los Pacientes Intervenidos debe ser mayor o igual a la Suma de Pacientes Programados menos la Suma de Pacientes Suspendidos. ","")</f>
        <v/>
      </c>
      <c r="CG87" s="211">
        <f t="shared" si="9"/>
        <v>0</v>
      </c>
      <c r="CH87" s="6"/>
      <c r="CI87" s="6"/>
      <c r="CJ87" s="6"/>
      <c r="CK87" s="6"/>
      <c r="CL87" s="6"/>
      <c r="CM87" s="6"/>
      <c r="CN87" s="6"/>
    </row>
    <row r="88" spans="1:92" ht="15.75" customHeight="1" x14ac:dyDescent="0.2">
      <c r="A88" s="848" t="s">
        <v>29</v>
      </c>
      <c r="B88" s="849">
        <f t="shared" ref="B88:I88" si="10">SUM(B76:B87)</f>
        <v>0</v>
      </c>
      <c r="C88" s="850">
        <f t="shared" si="10"/>
        <v>38</v>
      </c>
      <c r="D88" s="849">
        <f t="shared" si="10"/>
        <v>1</v>
      </c>
      <c r="E88" s="850">
        <f t="shared" si="10"/>
        <v>116</v>
      </c>
      <c r="F88" s="851">
        <f t="shared" si="10"/>
        <v>2</v>
      </c>
      <c r="G88" s="852">
        <f t="shared" si="10"/>
        <v>122</v>
      </c>
      <c r="H88" s="851">
        <f t="shared" si="10"/>
        <v>1</v>
      </c>
      <c r="I88" s="852">
        <f t="shared" si="10"/>
        <v>6</v>
      </c>
      <c r="J88" s="809"/>
      <c r="K88" s="809"/>
      <c r="L88" s="809"/>
      <c r="M88" s="841"/>
      <c r="CG88" s="6"/>
      <c r="CH88" s="6"/>
      <c r="CI88" s="6"/>
      <c r="CJ88" s="6"/>
      <c r="CK88" s="6"/>
      <c r="CL88" s="6"/>
      <c r="CM88" s="6"/>
      <c r="CN88" s="6"/>
    </row>
    <row r="89" spans="1:92" ht="32.1" customHeight="1" x14ac:dyDescent="0.2">
      <c r="A89" s="1491" t="s">
        <v>126</v>
      </c>
      <c r="B89" s="1491"/>
      <c r="C89" s="1491"/>
      <c r="D89" s="1491"/>
      <c r="E89" s="1491"/>
      <c r="F89" s="1491"/>
      <c r="G89" s="1491"/>
      <c r="H89" s="744"/>
      <c r="I89" s="744"/>
      <c r="J89" s="842"/>
      <c r="K89" s="809"/>
      <c r="L89" s="809"/>
      <c r="M89" s="841"/>
      <c r="CG89" s="6"/>
      <c r="CH89" s="6"/>
      <c r="CI89" s="6"/>
      <c r="CJ89" s="6"/>
      <c r="CK89" s="6"/>
      <c r="CL89" s="6"/>
      <c r="CM89" s="6"/>
      <c r="CN89" s="6"/>
    </row>
    <row r="90" spans="1:92" ht="24" customHeight="1" x14ac:dyDescent="0.2">
      <c r="A90" s="1536" t="s">
        <v>127</v>
      </c>
      <c r="B90" s="1580" t="s">
        <v>128</v>
      </c>
      <c r="C90" s="1534"/>
      <c r="D90" s="1534"/>
      <c r="E90" s="1534"/>
      <c r="F90" s="1534"/>
      <c r="G90" s="1581"/>
      <c r="H90" s="817"/>
      <c r="I90" s="842"/>
      <c r="J90" s="809"/>
      <c r="K90" s="809"/>
      <c r="L90" s="841"/>
      <c r="CG90" s="6"/>
      <c r="CH90" s="6"/>
      <c r="CI90" s="6"/>
      <c r="CJ90" s="6"/>
      <c r="CK90" s="6"/>
      <c r="CL90" s="6"/>
      <c r="CM90" s="6"/>
      <c r="CN90" s="6"/>
    </row>
    <row r="91" spans="1:92" ht="31.5" customHeight="1" x14ac:dyDescent="0.2">
      <c r="A91" s="1537"/>
      <c r="B91" s="801" t="s">
        <v>129</v>
      </c>
      <c r="C91" s="844" t="s">
        <v>44</v>
      </c>
      <c r="D91" s="853" t="s">
        <v>45</v>
      </c>
      <c r="E91" s="854" t="s">
        <v>15</v>
      </c>
      <c r="F91" s="855" t="s">
        <v>16</v>
      </c>
      <c r="G91" s="855" t="s">
        <v>17</v>
      </c>
      <c r="H91" s="817"/>
      <c r="I91" s="817"/>
      <c r="J91" s="842"/>
      <c r="K91" s="809"/>
      <c r="L91" s="809"/>
      <c r="M91" s="841"/>
      <c r="CG91" s="6"/>
      <c r="CH91" s="6"/>
      <c r="CI91" s="6"/>
      <c r="CJ91" s="6"/>
      <c r="CK91" s="6"/>
      <c r="CL91" s="6"/>
      <c r="CM91" s="6"/>
      <c r="CN91" s="6"/>
    </row>
    <row r="92" spans="1:92" ht="16.5" customHeight="1" x14ac:dyDescent="0.2">
      <c r="A92" s="846" t="s">
        <v>130</v>
      </c>
      <c r="B92" s="764">
        <f t="shared" ref="B92:B98" si="11">SUM(C92+D92)</f>
        <v>5</v>
      </c>
      <c r="C92" s="742">
        <v>1</v>
      </c>
      <c r="D92" s="856">
        <v>4</v>
      </c>
      <c r="E92" s="857">
        <v>5</v>
      </c>
      <c r="F92" s="625"/>
      <c r="G92" s="625"/>
      <c r="H92" s="72" t="str">
        <f>CA92</f>
        <v/>
      </c>
      <c r="I92" s="817"/>
      <c r="J92" s="842"/>
      <c r="K92" s="809"/>
      <c r="L92" s="809"/>
      <c r="M92" s="841"/>
      <c r="CA92" s="210" t="str">
        <f>IF(CH92=1," * La suma de los Beneficiarios MAI, MLE y Otros debe seri igual al Total. ","")</f>
        <v/>
      </c>
      <c r="CB92" s="210"/>
      <c r="CG92" s="211"/>
      <c r="CH92" s="211">
        <f t="shared" ref="CH92:CH98" si="12">IF(B92&lt;&gt;(E92+F92+G92),1,0)</f>
        <v>0</v>
      </c>
      <c r="CI92" s="6"/>
      <c r="CJ92" s="6"/>
      <c r="CK92" s="6"/>
      <c r="CL92" s="6"/>
      <c r="CM92" s="6"/>
      <c r="CN92" s="6"/>
    </row>
    <row r="93" spans="1:92" ht="16.5" customHeight="1" x14ac:dyDescent="0.2">
      <c r="A93" s="858" t="s">
        <v>131</v>
      </c>
      <c r="B93" s="859">
        <f t="shared" si="11"/>
        <v>2</v>
      </c>
      <c r="C93" s="168"/>
      <c r="D93" s="860">
        <v>2</v>
      </c>
      <c r="E93" s="861">
        <v>2</v>
      </c>
      <c r="F93" s="862"/>
      <c r="G93" s="862"/>
      <c r="H93" s="72" t="str">
        <f t="shared" ref="H93:H99" si="13">CA93</f>
        <v/>
      </c>
      <c r="I93" s="817"/>
      <c r="J93" s="842"/>
      <c r="K93" s="809"/>
      <c r="L93" s="809"/>
      <c r="M93" s="841"/>
      <c r="CA93" s="210" t="str">
        <f t="shared" ref="CA93:CA98" si="14">IF(CH93=1," * La suma de los Beneficiarios MAI, MLE y Otros debe seri igual al Total. ","")</f>
        <v/>
      </c>
      <c r="CB93" s="210"/>
      <c r="CG93" s="6"/>
      <c r="CH93" s="211">
        <f t="shared" si="12"/>
        <v>0</v>
      </c>
      <c r="CI93" s="6"/>
      <c r="CJ93" s="6"/>
      <c r="CK93" s="6"/>
      <c r="CL93" s="6"/>
      <c r="CM93" s="6"/>
      <c r="CN93" s="6"/>
    </row>
    <row r="94" spans="1:92" ht="16.5" customHeight="1" x14ac:dyDescent="0.2">
      <c r="A94" s="165" t="s">
        <v>132</v>
      </c>
      <c r="B94" s="859">
        <f t="shared" si="11"/>
        <v>0</v>
      </c>
      <c r="C94" s="168"/>
      <c r="D94" s="860"/>
      <c r="E94" s="861"/>
      <c r="F94" s="862"/>
      <c r="G94" s="862"/>
      <c r="H94" s="72" t="str">
        <f t="shared" si="13"/>
        <v/>
      </c>
      <c r="I94" s="817"/>
      <c r="J94" s="842"/>
      <c r="K94" s="809"/>
      <c r="L94" s="809"/>
      <c r="M94" s="841"/>
      <c r="CA94" s="210" t="str">
        <f t="shared" si="14"/>
        <v/>
      </c>
      <c r="CB94" s="210"/>
      <c r="CG94" s="6"/>
      <c r="CH94" s="211">
        <f t="shared" si="12"/>
        <v>0</v>
      </c>
      <c r="CI94" s="6"/>
      <c r="CJ94" s="6"/>
      <c r="CK94" s="6"/>
      <c r="CL94" s="6"/>
      <c r="CM94" s="6"/>
      <c r="CN94" s="6"/>
    </row>
    <row r="95" spans="1:92" ht="16.5" customHeight="1" x14ac:dyDescent="0.2">
      <c r="A95" s="165" t="s">
        <v>133</v>
      </c>
      <c r="B95" s="859">
        <f t="shared" si="11"/>
        <v>0</v>
      </c>
      <c r="C95" s="168"/>
      <c r="D95" s="860"/>
      <c r="E95" s="861"/>
      <c r="F95" s="862"/>
      <c r="G95" s="862"/>
      <c r="H95" s="72" t="str">
        <f t="shared" si="13"/>
        <v/>
      </c>
      <c r="I95" s="817"/>
      <c r="J95" s="842"/>
      <c r="K95" s="809"/>
      <c r="L95" s="809"/>
      <c r="M95" s="841"/>
      <c r="CA95" s="210" t="str">
        <f t="shared" si="14"/>
        <v/>
      </c>
      <c r="CB95" s="210"/>
      <c r="CG95" s="6"/>
      <c r="CH95" s="211">
        <f t="shared" si="12"/>
        <v>0</v>
      </c>
      <c r="CI95" s="6"/>
      <c r="CJ95" s="6"/>
      <c r="CK95" s="6"/>
      <c r="CL95" s="6"/>
      <c r="CM95" s="6"/>
      <c r="CN95" s="6"/>
    </row>
    <row r="96" spans="1:92" ht="16.5" customHeight="1" x14ac:dyDescent="0.2">
      <c r="A96" s="165" t="s">
        <v>134</v>
      </c>
      <c r="B96" s="859">
        <f t="shared" si="11"/>
        <v>0</v>
      </c>
      <c r="C96" s="168"/>
      <c r="D96" s="860"/>
      <c r="E96" s="861"/>
      <c r="F96" s="862"/>
      <c r="G96" s="862"/>
      <c r="H96" s="72" t="str">
        <f t="shared" si="13"/>
        <v/>
      </c>
      <c r="I96" s="825"/>
      <c r="J96" s="863"/>
      <c r="K96" s="824"/>
      <c r="L96" s="824"/>
      <c r="M96" s="864"/>
      <c r="N96" s="11"/>
      <c r="O96" s="11"/>
      <c r="P96" s="11"/>
      <c r="Q96" s="11"/>
      <c r="R96" s="11"/>
      <c r="S96" s="11"/>
      <c r="CA96" s="210" t="str">
        <f t="shared" si="14"/>
        <v/>
      </c>
      <c r="CB96" s="210"/>
      <c r="CG96" s="6"/>
      <c r="CH96" s="211">
        <f t="shared" si="12"/>
        <v>0</v>
      </c>
      <c r="CI96" s="6"/>
      <c r="CJ96" s="6"/>
      <c r="CK96" s="6"/>
      <c r="CL96" s="6"/>
      <c r="CM96" s="6"/>
      <c r="CN96" s="6"/>
    </row>
    <row r="97" spans="1:92" ht="16.5" customHeight="1" x14ac:dyDescent="0.2">
      <c r="A97" s="858" t="s">
        <v>135</v>
      </c>
      <c r="B97" s="859">
        <f t="shared" si="11"/>
        <v>0</v>
      </c>
      <c r="C97" s="168"/>
      <c r="D97" s="860"/>
      <c r="E97" s="861"/>
      <c r="F97" s="862"/>
      <c r="G97" s="862"/>
      <c r="H97" s="72" t="str">
        <f t="shared" si="13"/>
        <v/>
      </c>
      <c r="I97" s="825"/>
      <c r="J97" s="863"/>
      <c r="K97" s="824"/>
      <c r="L97" s="824"/>
      <c r="M97" s="864"/>
      <c r="N97" s="11"/>
      <c r="O97" s="11"/>
      <c r="P97" s="11"/>
      <c r="Q97" s="11"/>
      <c r="R97" s="11"/>
      <c r="S97" s="11"/>
      <c r="CA97" s="210" t="str">
        <f t="shared" si="14"/>
        <v/>
      </c>
      <c r="CB97" s="210"/>
      <c r="CG97" s="6"/>
      <c r="CH97" s="211">
        <f t="shared" si="12"/>
        <v>0</v>
      </c>
      <c r="CI97" s="6"/>
      <c r="CJ97" s="6"/>
      <c r="CK97" s="6"/>
      <c r="CL97" s="6"/>
      <c r="CM97" s="6"/>
      <c r="CN97" s="6"/>
    </row>
    <row r="98" spans="1:92" ht="16.5" customHeight="1" x14ac:dyDescent="0.2">
      <c r="A98" s="228" t="s">
        <v>136</v>
      </c>
      <c r="B98" s="229">
        <f t="shared" si="11"/>
        <v>0</v>
      </c>
      <c r="C98" s="168"/>
      <c r="D98" s="860"/>
      <c r="E98" s="861"/>
      <c r="F98" s="747"/>
      <c r="G98" s="747"/>
      <c r="H98" s="72" t="str">
        <f t="shared" si="13"/>
        <v/>
      </c>
      <c r="I98" s="825"/>
      <c r="J98" s="863"/>
      <c r="K98" s="824"/>
      <c r="L98" s="824"/>
      <c r="M98" s="864"/>
      <c r="N98" s="11"/>
      <c r="O98" s="11"/>
      <c r="P98" s="11"/>
      <c r="Q98" s="11"/>
      <c r="R98" s="11"/>
      <c r="S98" s="11"/>
      <c r="CA98" s="210" t="str">
        <f t="shared" si="14"/>
        <v/>
      </c>
      <c r="CB98" s="210"/>
      <c r="CG98" s="6"/>
      <c r="CH98" s="211">
        <f t="shared" si="12"/>
        <v>0</v>
      </c>
      <c r="CI98" s="6"/>
      <c r="CJ98" s="6"/>
      <c r="CK98" s="6"/>
      <c r="CL98" s="6"/>
      <c r="CM98" s="6"/>
      <c r="CN98" s="6"/>
    </row>
    <row r="99" spans="1:92" ht="16.5" customHeight="1" x14ac:dyDescent="0.2">
      <c r="A99" s="186" t="s">
        <v>29</v>
      </c>
      <c r="B99" s="865">
        <f t="shared" ref="B99:G99" si="15">SUM(B92:B98)</f>
        <v>7</v>
      </c>
      <c r="C99" s="851">
        <f t="shared" si="15"/>
        <v>1</v>
      </c>
      <c r="D99" s="866">
        <f t="shared" si="15"/>
        <v>6</v>
      </c>
      <c r="E99" s="867">
        <f t="shared" si="15"/>
        <v>7</v>
      </c>
      <c r="F99" s="868">
        <f t="shared" si="15"/>
        <v>0</v>
      </c>
      <c r="G99" s="868">
        <f t="shared" si="15"/>
        <v>0</v>
      </c>
      <c r="H99" s="72" t="str">
        <f t="shared" si="13"/>
        <v/>
      </c>
      <c r="I99" s="143"/>
      <c r="J99" s="143"/>
      <c r="K99" s="143"/>
      <c r="L99" s="143"/>
      <c r="M99" s="143"/>
      <c r="N99" s="143"/>
      <c r="O99" s="143"/>
      <c r="P99" s="143"/>
      <c r="Q99" s="143"/>
      <c r="R99" s="143"/>
      <c r="S99" s="143"/>
      <c r="CA99" s="210" t="str">
        <f>IF(CG99=1," * El total de causas de suspensión debe coincidir con la suma de Suspendidos sección F. ","")</f>
        <v/>
      </c>
      <c r="CG99" s="211">
        <f>IF(B99&lt;&gt;(H88+I88),1,0)</f>
        <v>0</v>
      </c>
      <c r="CH99" s="211"/>
      <c r="CI99" s="6"/>
      <c r="CJ99" s="6"/>
      <c r="CK99" s="6"/>
      <c r="CL99" s="6"/>
      <c r="CM99" s="6"/>
      <c r="CN99" s="6"/>
    </row>
    <row r="100" spans="1:92" x14ac:dyDescent="0.2">
      <c r="D100" s="84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CA100" s="210"/>
      <c r="CG100" s="6"/>
      <c r="CH100" s="6"/>
      <c r="CI100" s="6"/>
      <c r="CJ100" s="6"/>
      <c r="CK100" s="6"/>
      <c r="CL100" s="6"/>
      <c r="CM100" s="6"/>
      <c r="CN100" s="6"/>
    </row>
    <row r="101" spans="1:92" x14ac:dyDescent="0.2"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CG101" s="6"/>
      <c r="CH101" s="6"/>
      <c r="CI101" s="6"/>
      <c r="CJ101" s="6"/>
      <c r="CK101" s="6"/>
      <c r="CL101" s="6"/>
      <c r="CM101" s="6"/>
      <c r="CN101" s="6"/>
    </row>
    <row r="102" spans="1:92" x14ac:dyDescent="0.2">
      <c r="CG102" s="6"/>
      <c r="CH102" s="6"/>
      <c r="CI102" s="6"/>
      <c r="CJ102" s="6"/>
      <c r="CK102" s="6"/>
      <c r="CL102" s="6"/>
      <c r="CM102" s="6"/>
      <c r="CN102" s="6"/>
    </row>
    <row r="103" spans="1:92" x14ac:dyDescent="0.2">
      <c r="CG103" s="6"/>
      <c r="CH103" s="6"/>
      <c r="CI103" s="6"/>
      <c r="CJ103" s="6"/>
      <c r="CK103" s="6"/>
      <c r="CL103" s="6"/>
      <c r="CM103" s="6"/>
      <c r="CN103" s="6"/>
    </row>
    <row r="104" spans="1:92" x14ac:dyDescent="0.2">
      <c r="CG104" s="6"/>
      <c r="CH104" s="6"/>
      <c r="CI104" s="6"/>
      <c r="CJ104" s="6"/>
      <c r="CK104" s="6"/>
      <c r="CL104" s="6"/>
      <c r="CM104" s="6"/>
      <c r="CN104" s="6"/>
    </row>
    <row r="105" spans="1:92" x14ac:dyDescent="0.2">
      <c r="CG105" s="6"/>
      <c r="CH105" s="6"/>
      <c r="CI105" s="6"/>
      <c r="CJ105" s="6"/>
      <c r="CK105" s="6"/>
      <c r="CL105" s="6"/>
      <c r="CM105" s="6"/>
      <c r="CN105" s="6"/>
    </row>
    <row r="106" spans="1:92" x14ac:dyDescent="0.2">
      <c r="CG106" s="6"/>
      <c r="CH106" s="6"/>
      <c r="CI106" s="6"/>
      <c r="CJ106" s="6"/>
      <c r="CK106" s="6"/>
      <c r="CL106" s="6"/>
      <c r="CM106" s="6"/>
      <c r="CN106" s="6"/>
    </row>
    <row r="107" spans="1:92" x14ac:dyDescent="0.2">
      <c r="CG107" s="6"/>
      <c r="CH107" s="6"/>
      <c r="CI107" s="6"/>
      <c r="CJ107" s="6"/>
      <c r="CK107" s="6"/>
      <c r="CL107" s="6"/>
      <c r="CM107" s="6"/>
      <c r="CN107" s="6"/>
    </row>
    <row r="108" spans="1:92" x14ac:dyDescent="0.2">
      <c r="CG108" s="6"/>
      <c r="CH108" s="6"/>
      <c r="CI108" s="6"/>
      <c r="CJ108" s="6"/>
      <c r="CK108" s="6"/>
      <c r="CL108" s="6"/>
      <c r="CM108" s="6"/>
      <c r="CN108" s="6"/>
    </row>
    <row r="109" spans="1:92" x14ac:dyDescent="0.2">
      <c r="CG109" s="6"/>
      <c r="CH109" s="6"/>
      <c r="CI109" s="6"/>
      <c r="CJ109" s="6"/>
      <c r="CK109" s="6"/>
      <c r="CL109" s="6"/>
      <c r="CM109" s="6"/>
      <c r="CN109" s="6"/>
    </row>
    <row r="110" spans="1:92" x14ac:dyDescent="0.2">
      <c r="CG110" s="6"/>
      <c r="CH110" s="6"/>
      <c r="CI110" s="6"/>
      <c r="CJ110" s="6"/>
      <c r="CK110" s="6"/>
      <c r="CL110" s="6"/>
      <c r="CM110" s="6"/>
      <c r="CN110" s="6"/>
    </row>
    <row r="111" spans="1:92" x14ac:dyDescent="0.2">
      <c r="CG111" s="6"/>
      <c r="CH111" s="6"/>
      <c r="CI111" s="6"/>
      <c r="CJ111" s="6"/>
      <c r="CK111" s="6"/>
      <c r="CL111" s="6"/>
      <c r="CM111" s="6"/>
      <c r="CN111" s="6"/>
    </row>
    <row r="112" spans="1:92" x14ac:dyDescent="0.2">
      <c r="CG112" s="6"/>
      <c r="CH112" s="6"/>
      <c r="CI112" s="6"/>
      <c r="CJ112" s="6"/>
      <c r="CK112" s="6"/>
      <c r="CL112" s="6"/>
      <c r="CM112" s="6"/>
      <c r="CN112" s="6"/>
    </row>
    <row r="113" spans="85:92" x14ac:dyDescent="0.2">
      <c r="CG113" s="6"/>
      <c r="CH113" s="6"/>
      <c r="CI113" s="6"/>
      <c r="CJ113" s="6"/>
      <c r="CK113" s="6"/>
      <c r="CL113" s="6"/>
      <c r="CM113" s="6"/>
      <c r="CN113" s="6"/>
    </row>
    <row r="114" spans="85:92" x14ac:dyDescent="0.2">
      <c r="CG114" s="6"/>
      <c r="CH114" s="6"/>
      <c r="CI114" s="6"/>
      <c r="CJ114" s="6"/>
      <c r="CK114" s="6"/>
      <c r="CL114" s="6"/>
      <c r="CM114" s="6"/>
      <c r="CN114" s="6"/>
    </row>
    <row r="115" spans="85:92" x14ac:dyDescent="0.2">
      <c r="CG115" s="6"/>
      <c r="CH115" s="6"/>
      <c r="CI115" s="6"/>
      <c r="CJ115" s="6"/>
      <c r="CK115" s="6"/>
      <c r="CL115" s="6"/>
      <c r="CM115" s="6"/>
      <c r="CN115" s="6"/>
    </row>
    <row r="211" spans="1:104" s="191" customFormat="1" ht="18.600000000000001" hidden="1" customHeight="1" x14ac:dyDescent="0.2">
      <c r="A211" s="191">
        <f>SUM(B12:O12,B19:B23,B37:B45,C67,B88:I88,B99:G99,C68:C71,B48:B50,C28:C34)</f>
        <v>8379.0333333333328</v>
      </c>
      <c r="B211" s="191">
        <f>SUM(CG3:CN115)</f>
        <v>0</v>
      </c>
      <c r="BX211" s="192"/>
      <c r="BY211" s="192"/>
      <c r="BZ211" s="192"/>
      <c r="CA211" s="192"/>
      <c r="CB211" s="192"/>
      <c r="CC211" s="192"/>
      <c r="CD211" s="192"/>
      <c r="CE211" s="192"/>
      <c r="CF211" s="192"/>
      <c r="CG211" s="192"/>
      <c r="CH211" s="192"/>
      <c r="CI211" s="192"/>
      <c r="CJ211" s="192"/>
      <c r="CK211" s="192"/>
      <c r="CL211" s="192"/>
      <c r="CM211" s="192"/>
      <c r="CN211" s="192"/>
      <c r="CO211" s="192"/>
      <c r="CP211" s="192"/>
      <c r="CQ211" s="192"/>
      <c r="CR211" s="192"/>
      <c r="CS211" s="192"/>
      <c r="CT211" s="192"/>
      <c r="CU211" s="192"/>
      <c r="CV211" s="192"/>
      <c r="CW211" s="192"/>
      <c r="CX211" s="192"/>
      <c r="CY211" s="192"/>
      <c r="CZ211" s="192"/>
    </row>
    <row r="212" spans="1:104" hidden="1" x14ac:dyDescent="0.2"/>
    <row r="213" spans="1:104" hidden="1" x14ac:dyDescent="0.2"/>
    <row r="214" spans="1:104" hidden="1" x14ac:dyDescent="0.2"/>
    <row r="215" spans="1:104" hidden="1" x14ac:dyDescent="0.2"/>
    <row r="216" spans="1:104" hidden="1" x14ac:dyDescent="0.2"/>
    <row r="217" spans="1:104" hidden="1" x14ac:dyDescent="0.2"/>
    <row r="218" spans="1:104" hidden="1" x14ac:dyDescent="0.2"/>
    <row r="219" spans="1:104" hidden="1" x14ac:dyDescent="0.2"/>
    <row r="220" spans="1:104" hidden="1" x14ac:dyDescent="0.2"/>
  </sheetData>
  <mergeCells count="34">
    <mergeCell ref="Z9:AB10"/>
    <mergeCell ref="A26:B27"/>
    <mergeCell ref="C26:C27"/>
    <mergeCell ref="D26:E26"/>
    <mergeCell ref="F26:K26"/>
    <mergeCell ref="A9:A11"/>
    <mergeCell ref="B9:B11"/>
    <mergeCell ref="C9:C11"/>
    <mergeCell ref="D9:D11"/>
    <mergeCell ref="E9:E11"/>
    <mergeCell ref="F9:F11"/>
    <mergeCell ref="A34:B34"/>
    <mergeCell ref="G9:J10"/>
    <mergeCell ref="K9:O10"/>
    <mergeCell ref="P9:T10"/>
    <mergeCell ref="U9:Y10"/>
    <mergeCell ref="A28:B28"/>
    <mergeCell ref="A29:B29"/>
    <mergeCell ref="A30:B30"/>
    <mergeCell ref="A31:B31"/>
    <mergeCell ref="A32:A33"/>
    <mergeCell ref="A65:E65"/>
    <mergeCell ref="A67:B67"/>
    <mergeCell ref="A68:A69"/>
    <mergeCell ref="A70:A71"/>
    <mergeCell ref="A73:A75"/>
    <mergeCell ref="B73:C74"/>
    <mergeCell ref="D73:E74"/>
    <mergeCell ref="F73:I73"/>
    <mergeCell ref="F74:G74"/>
    <mergeCell ref="H74:I74"/>
    <mergeCell ref="A89:G89"/>
    <mergeCell ref="A90:A91"/>
    <mergeCell ref="B90:G90"/>
  </mergeCells>
  <dataValidations count="1">
    <dataValidation type="whole" allowBlank="1" showInputMessage="1" showErrorMessage="1" sqref="A64 B58:E64 B52:D52 C53:D55" xr:uid="{9DBA8DD4-DBE5-461A-937D-30687508A9F7}">
      <formula1>0</formula1>
      <formula2>1E+27</formula2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Z220"/>
  <sheetViews>
    <sheetView topLeftCell="A4" workbookViewId="0">
      <selection activeCell="A4" sqref="A1:XFD1048576"/>
    </sheetView>
  </sheetViews>
  <sheetFormatPr baseColWidth="10" defaultColWidth="11.42578125" defaultRowHeight="14.25" x14ac:dyDescent="0.2"/>
  <cols>
    <col min="1" max="1" width="75.42578125" style="2" customWidth="1"/>
    <col min="2" max="2" width="16.5703125" style="2" customWidth="1"/>
    <col min="3" max="4" width="16.7109375" style="2" customWidth="1"/>
    <col min="5" max="5" width="16.5703125" style="2" customWidth="1"/>
    <col min="6" max="6" width="15.140625" style="2" customWidth="1"/>
    <col min="7" max="7" width="15.85546875" style="2" customWidth="1"/>
    <col min="8" max="8" width="18.42578125" style="2" customWidth="1"/>
    <col min="9" max="9" width="14.85546875" style="2" customWidth="1"/>
    <col min="10" max="10" width="13.42578125" style="2" customWidth="1"/>
    <col min="11" max="11" width="14.28515625" style="2" customWidth="1"/>
    <col min="12" max="12" width="11.42578125" style="2"/>
    <col min="13" max="13" width="13" style="2" customWidth="1"/>
    <col min="14" max="14" width="10" style="2" customWidth="1"/>
    <col min="15" max="26" width="11.42578125" style="2"/>
    <col min="27" max="27" width="14.140625" style="2" customWidth="1"/>
    <col min="28" max="28" width="15.7109375" style="2" customWidth="1"/>
    <col min="29" max="75" width="11.42578125" style="2"/>
    <col min="76" max="76" width="11.42578125" style="3" customWidth="1"/>
    <col min="77" max="77" width="11.7109375" style="4" customWidth="1"/>
    <col min="78" max="78" width="12.28515625" style="4" customWidth="1"/>
    <col min="79" max="104" width="12.28515625" style="5" customWidth="1"/>
    <col min="105" max="107" width="11.42578125" style="2" customWidth="1"/>
    <col min="108" max="16384" width="11.42578125" style="2"/>
  </cols>
  <sheetData>
    <row r="1" spans="1:92" ht="16.350000000000001" customHeight="1" x14ac:dyDescent="0.2">
      <c r="A1" s="1" t="s">
        <v>0</v>
      </c>
    </row>
    <row r="2" spans="1:92" ht="16.350000000000001" customHeight="1" x14ac:dyDescent="0.2">
      <c r="A2" s="1" t="str">
        <f>CONCATENATE("COMUNA: ",[6]NOMBRE!B2," - ","( ",[6]NOMBRE!C2,[6]NOMBRE!D2,[6]NOMBRE!E2,[6]NOMBRE!F2,[6]NOMBRE!G2," )")</f>
        <v>COMUNA: LINARES - ( 07401 )</v>
      </c>
    </row>
    <row r="3" spans="1:92" ht="16.350000000000001" customHeight="1" x14ac:dyDescent="0.2">
      <c r="A3" s="1" t="str">
        <f>CONCATENATE("ESTABLECIMIENTO/ESTRATEGIA: ",[6]NOMBRE!B3," - ","( ",[6]NOMBRE!C3,[6]NOMBRE!D3,[6]NOMBRE!E3,[6]NOMBRE!F3,[6]NOMBRE!G3,[6]NOMBRE!H3," )")</f>
        <v>ESTABLECIMIENTO/ESTRATEGIA: HOSPITAL PRESIDENTE CARLOS IBAÑEZ DEL CAMPO - ( 116108 )</v>
      </c>
      <c r="CG3" s="6"/>
      <c r="CH3" s="6"/>
      <c r="CI3" s="6"/>
      <c r="CJ3" s="6"/>
      <c r="CK3" s="6"/>
      <c r="CL3" s="6"/>
      <c r="CM3" s="6"/>
      <c r="CN3" s="6"/>
    </row>
    <row r="4" spans="1:92" ht="16.350000000000001" customHeight="1" x14ac:dyDescent="0.2">
      <c r="A4" s="1" t="str">
        <f>CONCATENATE("MES: ",[6]NOMBRE!B6," - ","( ",[6]NOMBRE!C6,[6]NOMBRE!D6," )")</f>
        <v>MES: MAYO - ( 05 )</v>
      </c>
      <c r="CG4" s="6"/>
      <c r="CH4" s="6"/>
      <c r="CI4" s="6"/>
      <c r="CJ4" s="6"/>
      <c r="CK4" s="6"/>
      <c r="CL4" s="6"/>
      <c r="CM4" s="6"/>
      <c r="CN4" s="6"/>
    </row>
    <row r="5" spans="1:92" ht="16.350000000000001" customHeight="1" x14ac:dyDescent="0.2">
      <c r="A5" s="1" t="str">
        <f>CONCATENATE("AÑO: ",[6]NOMBRE!B7)</f>
        <v>AÑO: 2021</v>
      </c>
      <c r="CG5" s="6"/>
      <c r="CH5" s="6"/>
      <c r="CI5" s="6"/>
      <c r="CJ5" s="6"/>
      <c r="CK5" s="6"/>
      <c r="CL5" s="6"/>
      <c r="CM5" s="6"/>
      <c r="CN5" s="6"/>
    </row>
    <row r="6" spans="1:92" ht="15" x14ac:dyDescent="0.2">
      <c r="F6" s="7" t="s">
        <v>1</v>
      </c>
      <c r="CG6" s="6"/>
      <c r="CH6" s="6"/>
      <c r="CI6" s="6"/>
      <c r="CJ6" s="6"/>
      <c r="CK6" s="6"/>
      <c r="CL6" s="6"/>
      <c r="CM6" s="6"/>
      <c r="CN6" s="6"/>
    </row>
    <row r="7" spans="1:92" ht="15" customHeight="1" x14ac:dyDescent="0.2">
      <c r="A7" s="8"/>
      <c r="B7" s="8"/>
      <c r="C7" s="8"/>
      <c r="D7" s="8"/>
      <c r="E7" s="8"/>
      <c r="F7" s="8"/>
      <c r="G7" s="8"/>
      <c r="H7" s="8"/>
      <c r="I7" s="8"/>
      <c r="J7" s="8"/>
      <c r="K7" s="9"/>
      <c r="L7" s="9"/>
      <c r="CG7" s="6"/>
      <c r="CH7" s="6"/>
      <c r="CI7" s="6"/>
      <c r="CJ7" s="6"/>
      <c r="CK7" s="6"/>
      <c r="CL7" s="6"/>
      <c r="CM7" s="6"/>
      <c r="CN7" s="6"/>
    </row>
    <row r="8" spans="1:92" ht="32.1" customHeight="1" x14ac:dyDescent="0.2">
      <c r="A8" s="10" t="s">
        <v>2</v>
      </c>
      <c r="CG8" s="6"/>
      <c r="CH8" s="6"/>
      <c r="CI8" s="6"/>
      <c r="CJ8" s="6"/>
      <c r="CK8" s="6"/>
      <c r="CL8" s="6"/>
      <c r="CM8" s="6"/>
      <c r="CN8" s="6"/>
    </row>
    <row r="9" spans="1:92" ht="14.25" customHeight="1" x14ac:dyDescent="0.2">
      <c r="A9" s="1604" t="s">
        <v>3</v>
      </c>
      <c r="B9" s="1605" t="s">
        <v>4</v>
      </c>
      <c r="C9" s="1606" t="s">
        <v>5</v>
      </c>
      <c r="D9" s="1559" t="s">
        <v>6</v>
      </c>
      <c r="E9" s="1559" t="s">
        <v>7</v>
      </c>
      <c r="F9" s="1608" t="s">
        <v>8</v>
      </c>
      <c r="G9" s="1506" t="s">
        <v>9</v>
      </c>
      <c r="H9" s="1507"/>
      <c r="I9" s="1507"/>
      <c r="J9" s="1508"/>
      <c r="K9" s="1506" t="s">
        <v>10</v>
      </c>
      <c r="L9" s="1507"/>
      <c r="M9" s="1507"/>
      <c r="N9" s="1507"/>
      <c r="O9" s="1508"/>
      <c r="P9" s="1506" t="s">
        <v>11</v>
      </c>
      <c r="Q9" s="1507"/>
      <c r="R9" s="1507"/>
      <c r="S9" s="1507"/>
      <c r="T9" s="1508"/>
      <c r="U9" s="1506" t="s">
        <v>12</v>
      </c>
      <c r="V9" s="1507"/>
      <c r="W9" s="1507"/>
      <c r="X9" s="1507"/>
      <c r="Y9" s="1508"/>
      <c r="Z9" s="1506" t="s">
        <v>13</v>
      </c>
      <c r="AA9" s="1507"/>
      <c r="AB9" s="1508"/>
      <c r="BX9" s="2"/>
      <c r="BY9" s="11"/>
      <c r="CG9" s="6"/>
      <c r="CH9" s="6"/>
      <c r="CI9" s="6"/>
      <c r="CJ9" s="6"/>
      <c r="CK9" s="6"/>
      <c r="CL9" s="6"/>
      <c r="CM9" s="6"/>
      <c r="CN9" s="6"/>
    </row>
    <row r="10" spans="1:92" ht="21.75" customHeight="1" x14ac:dyDescent="0.2">
      <c r="A10" s="1604"/>
      <c r="B10" s="1605"/>
      <c r="C10" s="1606"/>
      <c r="D10" s="1530"/>
      <c r="E10" s="1530"/>
      <c r="F10" s="1608"/>
      <c r="G10" s="1546"/>
      <c r="H10" s="1510"/>
      <c r="I10" s="1510"/>
      <c r="J10" s="1547"/>
      <c r="K10" s="1546"/>
      <c r="L10" s="1510"/>
      <c r="M10" s="1510"/>
      <c r="N10" s="1510"/>
      <c r="O10" s="1547"/>
      <c r="P10" s="1546"/>
      <c r="Q10" s="1510"/>
      <c r="R10" s="1510"/>
      <c r="S10" s="1510"/>
      <c r="T10" s="1547"/>
      <c r="U10" s="1546"/>
      <c r="V10" s="1510"/>
      <c r="W10" s="1510"/>
      <c r="X10" s="1510"/>
      <c r="Y10" s="1547"/>
      <c r="Z10" s="1546"/>
      <c r="AA10" s="1510"/>
      <c r="AB10" s="1547"/>
      <c r="BX10" s="2"/>
      <c r="BY10" s="11"/>
      <c r="CG10" s="6"/>
      <c r="CH10" s="6"/>
      <c r="CI10" s="6"/>
      <c r="CJ10" s="6"/>
      <c r="CK10" s="6"/>
      <c r="CL10" s="6"/>
      <c r="CM10" s="6"/>
      <c r="CN10" s="6"/>
    </row>
    <row r="11" spans="1:92" ht="31.5" customHeight="1" x14ac:dyDescent="0.2">
      <c r="A11" s="1604"/>
      <c r="B11" s="1605"/>
      <c r="C11" s="1606"/>
      <c r="D11" s="1607"/>
      <c r="E11" s="1607"/>
      <c r="F11" s="1608"/>
      <c r="G11" s="869" t="s">
        <v>14</v>
      </c>
      <c r="H11" s="870" t="s">
        <v>15</v>
      </c>
      <c r="I11" s="870" t="s">
        <v>16</v>
      </c>
      <c r="J11" s="871" t="s">
        <v>17</v>
      </c>
      <c r="K11" s="869" t="s">
        <v>14</v>
      </c>
      <c r="L11" s="870" t="s">
        <v>15</v>
      </c>
      <c r="M11" s="870" t="s">
        <v>16</v>
      </c>
      <c r="N11" s="870" t="s">
        <v>17</v>
      </c>
      <c r="O11" s="871" t="s">
        <v>18</v>
      </c>
      <c r="P11" s="869" t="s">
        <v>14</v>
      </c>
      <c r="Q11" s="870" t="s">
        <v>15</v>
      </c>
      <c r="R11" s="870" t="s">
        <v>19</v>
      </c>
      <c r="S11" s="870" t="s">
        <v>17</v>
      </c>
      <c r="T11" s="871" t="s">
        <v>18</v>
      </c>
      <c r="U11" s="869" t="s">
        <v>14</v>
      </c>
      <c r="V11" s="870" t="s">
        <v>15</v>
      </c>
      <c r="W11" s="870" t="s">
        <v>16</v>
      </c>
      <c r="X11" s="870" t="s">
        <v>17</v>
      </c>
      <c r="Y11" s="871" t="s">
        <v>18</v>
      </c>
      <c r="Z11" s="869" t="s">
        <v>14</v>
      </c>
      <c r="AA11" s="870" t="s">
        <v>20</v>
      </c>
      <c r="AB11" s="872" t="s">
        <v>21</v>
      </c>
      <c r="BX11" s="2"/>
      <c r="BY11" s="11"/>
      <c r="CG11" s="6"/>
      <c r="CH11" s="6"/>
      <c r="CI11" s="6"/>
      <c r="CJ11" s="6"/>
      <c r="CK11" s="6"/>
      <c r="CL11" s="6"/>
      <c r="CM11" s="6"/>
      <c r="CN11" s="6"/>
    </row>
    <row r="12" spans="1:92" ht="20.25" customHeight="1" x14ac:dyDescent="0.2">
      <c r="A12" s="873" t="s">
        <v>22</v>
      </c>
      <c r="B12" s="874">
        <f t="shared" ref="B12:Y12" si="0">SUM(B13:B16)</f>
        <v>6</v>
      </c>
      <c r="C12" s="875">
        <f t="shared" si="0"/>
        <v>3</v>
      </c>
      <c r="D12" s="876">
        <f t="shared" si="0"/>
        <v>3</v>
      </c>
      <c r="E12" s="876">
        <f t="shared" si="0"/>
        <v>906</v>
      </c>
      <c r="F12" s="877">
        <f t="shared" si="0"/>
        <v>906</v>
      </c>
      <c r="G12" s="878">
        <f t="shared" si="0"/>
        <v>186</v>
      </c>
      <c r="H12" s="876">
        <f t="shared" si="0"/>
        <v>186</v>
      </c>
      <c r="I12" s="876">
        <f t="shared" si="0"/>
        <v>0</v>
      </c>
      <c r="J12" s="877">
        <f t="shared" si="0"/>
        <v>0</v>
      </c>
      <c r="K12" s="878">
        <f t="shared" si="0"/>
        <v>396.18333333333334</v>
      </c>
      <c r="L12" s="876">
        <f t="shared" si="0"/>
        <v>305.68333333333334</v>
      </c>
      <c r="M12" s="876">
        <f t="shared" si="0"/>
        <v>0</v>
      </c>
      <c r="N12" s="876">
        <f t="shared" si="0"/>
        <v>0</v>
      </c>
      <c r="O12" s="877">
        <f t="shared" si="0"/>
        <v>90.5</v>
      </c>
      <c r="P12" s="878">
        <f t="shared" si="0"/>
        <v>174.96666666666667</v>
      </c>
      <c r="Q12" s="876">
        <f t="shared" si="0"/>
        <v>82.066666666666663</v>
      </c>
      <c r="R12" s="876">
        <f t="shared" si="0"/>
        <v>46.68333333333333</v>
      </c>
      <c r="S12" s="876">
        <f t="shared" si="0"/>
        <v>1.7166666666666666</v>
      </c>
      <c r="T12" s="877">
        <f t="shared" si="0"/>
        <v>44.5</v>
      </c>
      <c r="U12" s="878">
        <f t="shared" si="0"/>
        <v>105.45</v>
      </c>
      <c r="V12" s="876">
        <f t="shared" si="0"/>
        <v>79.216666666666669</v>
      </c>
      <c r="W12" s="876">
        <f t="shared" si="0"/>
        <v>1.7333333333333334</v>
      </c>
      <c r="X12" s="876">
        <f t="shared" si="0"/>
        <v>0</v>
      </c>
      <c r="Y12" s="877">
        <f t="shared" si="0"/>
        <v>24.5</v>
      </c>
      <c r="Z12" s="878">
        <f>SUM(Z13:Z16)</f>
        <v>32.450000000000003</v>
      </c>
      <c r="AA12" s="876">
        <f>SUM(AA13:AA16)</f>
        <v>17.05</v>
      </c>
      <c r="AB12" s="879">
        <f>SUM(AB13:AB16)</f>
        <v>15.4</v>
      </c>
      <c r="BX12" s="2"/>
      <c r="BY12" s="11"/>
      <c r="CG12" s="6"/>
      <c r="CH12" s="6"/>
      <c r="CI12" s="6"/>
      <c r="CJ12" s="6"/>
      <c r="CK12" s="6"/>
      <c r="CL12" s="6"/>
      <c r="CM12" s="6"/>
      <c r="CN12" s="6"/>
    </row>
    <row r="13" spans="1:92" ht="20.25" customHeight="1" x14ac:dyDescent="0.2">
      <c r="A13" s="629" t="s">
        <v>23</v>
      </c>
      <c r="B13" s="880">
        <v>5</v>
      </c>
      <c r="C13" s="881">
        <v>1</v>
      </c>
      <c r="D13" s="881">
        <v>1</v>
      </c>
      <c r="E13" s="881">
        <v>186</v>
      </c>
      <c r="F13" s="881">
        <v>186</v>
      </c>
      <c r="G13" s="630">
        <f>SUM(H13:J13)</f>
        <v>186</v>
      </c>
      <c r="H13" s="882">
        <v>186</v>
      </c>
      <c r="I13" s="881">
        <v>0</v>
      </c>
      <c r="J13" s="881">
        <v>0</v>
      </c>
      <c r="K13" s="883">
        <f>SUM(L13:O13)</f>
        <v>215.56666666666666</v>
      </c>
      <c r="L13" s="882">
        <v>160.56666666666666</v>
      </c>
      <c r="M13" s="881">
        <v>0</v>
      </c>
      <c r="N13" s="748">
        <v>0</v>
      </c>
      <c r="O13" s="884">
        <v>55</v>
      </c>
      <c r="P13" s="883">
        <f>SUM(Q13:T13)</f>
        <v>71.400000000000006</v>
      </c>
      <c r="Q13" s="882">
        <v>0</v>
      </c>
      <c r="R13" s="881">
        <v>46.68333333333333</v>
      </c>
      <c r="S13" s="748">
        <v>1.7166666666666666</v>
      </c>
      <c r="T13" s="884">
        <v>23</v>
      </c>
      <c r="U13" s="883">
        <f>SUM(V13:Y13)</f>
        <v>2.7333333333333334</v>
      </c>
      <c r="V13" s="882">
        <v>0</v>
      </c>
      <c r="W13" s="881">
        <v>1.7333333333333334</v>
      </c>
      <c r="X13" s="748">
        <v>0</v>
      </c>
      <c r="Y13" s="884">
        <v>1</v>
      </c>
      <c r="Z13" s="883">
        <f>SUM(AA13:AB13)</f>
        <v>1.5</v>
      </c>
      <c r="AA13" s="885">
        <v>0</v>
      </c>
      <c r="AB13" s="27">
        <v>1.5</v>
      </c>
      <c r="BX13" s="2"/>
      <c r="BY13" s="11"/>
      <c r="CG13" s="6"/>
      <c r="CH13" s="6"/>
      <c r="CI13" s="6"/>
      <c r="CJ13" s="6"/>
      <c r="CK13" s="6"/>
      <c r="CL13" s="6"/>
      <c r="CM13" s="6"/>
      <c r="CN13" s="6"/>
    </row>
    <row r="14" spans="1:92" ht="20.25" customHeight="1" x14ac:dyDescent="0.2">
      <c r="A14" s="886" t="s">
        <v>24</v>
      </c>
      <c r="B14" s="29">
        <v>1</v>
      </c>
      <c r="C14" s="30">
        <v>2</v>
      </c>
      <c r="D14" s="30">
        <v>2</v>
      </c>
      <c r="E14" s="30">
        <v>720</v>
      </c>
      <c r="F14" s="30">
        <v>720</v>
      </c>
      <c r="G14" s="31">
        <f>SUM(H14:J14)</f>
        <v>0</v>
      </c>
      <c r="H14" s="32">
        <v>0</v>
      </c>
      <c r="I14" s="30">
        <v>0</v>
      </c>
      <c r="J14" s="30">
        <v>0</v>
      </c>
      <c r="K14" s="887">
        <f>SUM(L14:O14)</f>
        <v>180.61666666666667</v>
      </c>
      <c r="L14" s="32">
        <v>145.11666666666667</v>
      </c>
      <c r="M14" s="30">
        <v>0</v>
      </c>
      <c r="N14" s="888">
        <v>0</v>
      </c>
      <c r="O14" s="889">
        <v>35.5</v>
      </c>
      <c r="P14" s="887">
        <f>SUM(Q14:T14)</f>
        <v>103.56666666666666</v>
      </c>
      <c r="Q14" s="32">
        <v>82.066666666666663</v>
      </c>
      <c r="R14" s="30">
        <v>0</v>
      </c>
      <c r="S14" s="888">
        <v>0</v>
      </c>
      <c r="T14" s="889">
        <v>21.5</v>
      </c>
      <c r="U14" s="887">
        <f>SUM(V14:Y14)</f>
        <v>102.71666666666667</v>
      </c>
      <c r="V14" s="32">
        <v>79.216666666666669</v>
      </c>
      <c r="W14" s="30"/>
      <c r="X14" s="888"/>
      <c r="Y14" s="889">
        <v>23.5</v>
      </c>
      <c r="Z14" s="887">
        <f>SUM(AA14:AB14)</f>
        <v>30.950000000000003</v>
      </c>
      <c r="AA14" s="34">
        <v>17.05</v>
      </c>
      <c r="AB14" s="35">
        <v>13.9</v>
      </c>
      <c r="BX14" s="2"/>
      <c r="BY14" s="11"/>
      <c r="CG14" s="6"/>
      <c r="CH14" s="6"/>
      <c r="CI14" s="6"/>
      <c r="CJ14" s="6"/>
      <c r="CK14" s="6"/>
      <c r="CL14" s="6"/>
      <c r="CM14" s="6"/>
      <c r="CN14" s="6"/>
    </row>
    <row r="15" spans="1:92" ht="20.25" customHeight="1" x14ac:dyDescent="0.2">
      <c r="A15" s="36" t="s">
        <v>25</v>
      </c>
      <c r="B15" s="29"/>
      <c r="C15" s="30"/>
      <c r="D15" s="30"/>
      <c r="E15" s="30"/>
      <c r="F15" s="30"/>
      <c r="G15" s="887">
        <f>SUM(H15:J15)</f>
        <v>0</v>
      </c>
      <c r="H15" s="32"/>
      <c r="I15" s="30"/>
      <c r="J15" s="30"/>
      <c r="K15" s="887">
        <f>SUM(L15:O15)</f>
        <v>0</v>
      </c>
      <c r="L15" s="32"/>
      <c r="M15" s="30"/>
      <c r="N15" s="888"/>
      <c r="O15" s="889"/>
      <c r="P15" s="887">
        <f>SUM(Q15:T15)</f>
        <v>0</v>
      </c>
      <c r="Q15" s="32"/>
      <c r="R15" s="30"/>
      <c r="S15" s="888"/>
      <c r="T15" s="889"/>
      <c r="U15" s="887">
        <f>SUM(V15:Y15)</f>
        <v>0</v>
      </c>
      <c r="V15" s="32"/>
      <c r="W15" s="30"/>
      <c r="X15" s="888"/>
      <c r="Y15" s="889"/>
      <c r="Z15" s="887">
        <f>SUM(AA15:AB15)</f>
        <v>0</v>
      </c>
      <c r="AA15" s="34"/>
      <c r="AB15" s="35"/>
      <c r="BX15" s="2"/>
      <c r="BY15" s="11"/>
      <c r="CG15" s="6"/>
      <c r="CH15" s="6"/>
      <c r="CI15" s="6"/>
      <c r="CJ15" s="6"/>
      <c r="CK15" s="6"/>
      <c r="CL15" s="6"/>
      <c r="CM15" s="6"/>
      <c r="CN15" s="6"/>
    </row>
    <row r="16" spans="1:92" ht="20.25" customHeight="1" x14ac:dyDescent="0.2">
      <c r="A16" s="37" t="s">
        <v>26</v>
      </c>
      <c r="B16" s="890"/>
      <c r="C16" s="891"/>
      <c r="D16" s="38"/>
      <c r="E16" s="38"/>
      <c r="F16" s="39"/>
      <c r="G16" s="892">
        <f>SUM(H16:J16)</f>
        <v>0</v>
      </c>
      <c r="H16" s="893"/>
      <c r="I16" s="891"/>
      <c r="J16" s="891"/>
      <c r="K16" s="41">
        <f>SUM(L16:O16)</f>
        <v>0</v>
      </c>
      <c r="L16" s="893"/>
      <c r="M16" s="891"/>
      <c r="N16" s="894"/>
      <c r="O16" s="895"/>
      <c r="P16" s="41">
        <f>SUM(Q16:T16)</f>
        <v>0</v>
      </c>
      <c r="Q16" s="893"/>
      <c r="R16" s="891"/>
      <c r="S16" s="894"/>
      <c r="T16" s="895"/>
      <c r="U16" s="41">
        <f>SUM(V16:Y16)</f>
        <v>0</v>
      </c>
      <c r="V16" s="893"/>
      <c r="W16" s="891"/>
      <c r="X16" s="894"/>
      <c r="Y16" s="895"/>
      <c r="Z16" s="892">
        <f>SUM(AA16:AB16)</f>
        <v>0</v>
      </c>
      <c r="AA16" s="896"/>
      <c r="AB16" s="493"/>
      <c r="BX16" s="2"/>
      <c r="BY16" s="11"/>
      <c r="CG16" s="6"/>
      <c r="CH16" s="6"/>
      <c r="CI16" s="6"/>
      <c r="CJ16" s="6"/>
      <c r="CK16" s="6"/>
      <c r="CL16" s="6"/>
      <c r="CM16" s="6"/>
      <c r="CN16" s="6"/>
    </row>
    <row r="17" spans="1:92" ht="27" customHeight="1" x14ac:dyDescent="0.2">
      <c r="A17" s="10" t="s">
        <v>27</v>
      </c>
      <c r="B17" s="42"/>
      <c r="C17" s="897"/>
      <c r="D17" s="897"/>
      <c r="E17" s="897"/>
      <c r="F17" s="897"/>
      <c r="G17" s="42"/>
      <c r="H17" s="898"/>
      <c r="I17" s="899"/>
      <c r="J17" s="46"/>
      <c r="K17" s="900"/>
      <c r="L17" s="900"/>
      <c r="CG17" s="6"/>
      <c r="CH17" s="6"/>
      <c r="CI17" s="6"/>
      <c r="CJ17" s="6"/>
      <c r="CK17" s="6"/>
      <c r="CL17" s="6"/>
      <c r="CM17" s="6"/>
      <c r="CN17" s="6"/>
    </row>
    <row r="18" spans="1:92" ht="39" customHeight="1" x14ac:dyDescent="0.2">
      <c r="A18" s="295" t="s">
        <v>28</v>
      </c>
      <c r="B18" s="296" t="s">
        <v>29</v>
      </c>
      <c r="C18" s="217" t="s">
        <v>30</v>
      </c>
      <c r="D18" s="218" t="s">
        <v>31</v>
      </c>
      <c r="E18" s="218" t="s">
        <v>32</v>
      </c>
      <c r="F18" s="218" t="s">
        <v>33</v>
      </c>
      <c r="G18" s="219" t="s">
        <v>34</v>
      </c>
      <c r="H18" s="901"/>
      <c r="I18" s="897"/>
      <c r="J18" s="897"/>
      <c r="K18" s="809"/>
      <c r="L18" s="809"/>
      <c r="CG18" s="6"/>
      <c r="CH18" s="6"/>
      <c r="CI18" s="6"/>
      <c r="CJ18" s="6"/>
      <c r="CK18" s="6"/>
      <c r="CL18" s="6"/>
      <c r="CM18" s="6"/>
      <c r="CN18" s="6"/>
    </row>
    <row r="19" spans="1:92" ht="21" customHeight="1" x14ac:dyDescent="0.2">
      <c r="A19" s="902" t="s">
        <v>35</v>
      </c>
      <c r="B19" s="903">
        <f>SUM(C19:G19)</f>
        <v>4</v>
      </c>
      <c r="C19" s="904"/>
      <c r="D19" s="905"/>
      <c r="E19" s="905">
        <v>4</v>
      </c>
      <c r="F19" s="905"/>
      <c r="G19" s="906"/>
      <c r="H19" s="907"/>
      <c r="I19" s="897"/>
      <c r="J19" s="897"/>
      <c r="K19" s="809"/>
      <c r="L19" s="809"/>
      <c r="CG19" s="6"/>
      <c r="CH19" s="6"/>
      <c r="CI19" s="6"/>
      <c r="CJ19" s="6"/>
      <c r="CK19" s="6"/>
      <c r="CL19" s="6"/>
      <c r="CM19" s="6"/>
      <c r="CN19" s="6"/>
    </row>
    <row r="20" spans="1:92" ht="21" customHeight="1" x14ac:dyDescent="0.2">
      <c r="A20" s="908" t="s">
        <v>36</v>
      </c>
      <c r="B20" s="859">
        <f>SUM(C20:G20)</f>
        <v>42</v>
      </c>
      <c r="C20" s="909"/>
      <c r="D20" s="910"/>
      <c r="E20" s="910">
        <v>42</v>
      </c>
      <c r="F20" s="910"/>
      <c r="G20" s="862"/>
      <c r="H20" s="907"/>
      <c r="I20" s="897"/>
      <c r="J20" s="897"/>
      <c r="K20" s="809"/>
      <c r="L20" s="809"/>
      <c r="CG20" s="6"/>
      <c r="CH20" s="6"/>
      <c r="CI20" s="6"/>
      <c r="CJ20" s="6"/>
      <c r="CK20" s="6"/>
      <c r="CL20" s="6"/>
      <c r="CM20" s="6"/>
      <c r="CN20" s="6"/>
    </row>
    <row r="21" spans="1:92" ht="21" customHeight="1" x14ac:dyDescent="0.2">
      <c r="A21" s="908" t="s">
        <v>37</v>
      </c>
      <c r="B21" s="859">
        <f>SUM(C21:G21)</f>
        <v>42</v>
      </c>
      <c r="C21" s="909"/>
      <c r="D21" s="910"/>
      <c r="E21" s="910">
        <v>42</v>
      </c>
      <c r="F21" s="910"/>
      <c r="G21" s="862"/>
      <c r="H21" s="907"/>
      <c r="I21" s="897"/>
      <c r="J21" s="897"/>
      <c r="K21" s="809"/>
      <c r="L21" s="809"/>
      <c r="CG21" s="6"/>
      <c r="CH21" s="6"/>
      <c r="CI21" s="6"/>
      <c r="CJ21" s="6"/>
      <c r="CK21" s="6"/>
      <c r="CL21" s="6"/>
      <c r="CM21" s="6"/>
      <c r="CN21" s="6"/>
    </row>
    <row r="22" spans="1:92" ht="21" customHeight="1" x14ac:dyDescent="0.2">
      <c r="A22" s="908" t="s">
        <v>38</v>
      </c>
      <c r="B22" s="859">
        <f>SUM(C22:G22)</f>
        <v>42</v>
      </c>
      <c r="C22" s="909"/>
      <c r="D22" s="910"/>
      <c r="E22" s="910">
        <v>42</v>
      </c>
      <c r="F22" s="910"/>
      <c r="G22" s="862"/>
      <c r="H22" s="907"/>
      <c r="I22" s="897"/>
      <c r="J22" s="842"/>
      <c r="K22" s="809"/>
      <c r="L22" s="809"/>
      <c r="CG22" s="6"/>
      <c r="CH22" s="6"/>
      <c r="CI22" s="6"/>
      <c r="CJ22" s="6"/>
      <c r="CK22" s="6"/>
      <c r="CL22" s="6"/>
      <c r="CM22" s="6"/>
      <c r="CN22" s="6"/>
    </row>
    <row r="23" spans="1:92" ht="21" customHeight="1" x14ac:dyDescent="0.2">
      <c r="A23" s="495" t="s">
        <v>39</v>
      </c>
      <c r="B23" s="62">
        <f>SUM(C23:G23)</f>
        <v>42</v>
      </c>
      <c r="C23" s="911"/>
      <c r="D23" s="445"/>
      <c r="E23" s="445">
        <v>42</v>
      </c>
      <c r="F23" s="445"/>
      <c r="G23" s="446"/>
      <c r="H23" s="907"/>
      <c r="I23" s="897"/>
      <c r="J23" s="897"/>
      <c r="K23" s="809"/>
      <c r="L23" s="809"/>
      <c r="CG23" s="6"/>
      <c r="CH23" s="6"/>
      <c r="CI23" s="6"/>
      <c r="CJ23" s="6"/>
      <c r="CK23" s="6"/>
      <c r="CL23" s="6"/>
      <c r="CM23" s="6"/>
      <c r="CN23" s="6"/>
    </row>
    <row r="24" spans="1:92" ht="24.75" customHeight="1" x14ac:dyDescent="0.2">
      <c r="A24" s="912" t="s">
        <v>40</v>
      </c>
      <c r="B24" s="817"/>
      <c r="C24" s="842"/>
      <c r="D24" s="817"/>
      <c r="E24" s="817"/>
      <c r="CG24" s="6"/>
      <c r="CH24" s="6"/>
      <c r="CI24" s="6"/>
      <c r="CJ24" s="6"/>
      <c r="CK24" s="6"/>
      <c r="CL24" s="6"/>
      <c r="CM24" s="6"/>
      <c r="CN24" s="6"/>
    </row>
    <row r="25" spans="1:92" ht="19.5" customHeight="1" x14ac:dyDescent="0.2">
      <c r="A25" s="10" t="s">
        <v>41</v>
      </c>
      <c r="B25" s="46"/>
      <c r="C25" s="816"/>
      <c r="D25" s="816"/>
      <c r="E25" s="816"/>
      <c r="F25" s="816"/>
      <c r="G25" s="816"/>
      <c r="H25" s="816"/>
      <c r="I25" s="913"/>
      <c r="J25" s="913"/>
      <c r="K25" s="817"/>
      <c r="L25" s="817"/>
      <c r="CG25" s="6"/>
      <c r="CH25" s="6"/>
      <c r="CI25" s="6"/>
      <c r="CJ25" s="6"/>
      <c r="CK25" s="6"/>
      <c r="CL25" s="6"/>
      <c r="CM25" s="6"/>
      <c r="CN25" s="6"/>
    </row>
    <row r="26" spans="1:92" ht="23.25" customHeight="1" x14ac:dyDescent="0.2">
      <c r="A26" s="1520" t="s">
        <v>28</v>
      </c>
      <c r="B26" s="1499"/>
      <c r="C26" s="1536" t="s">
        <v>29</v>
      </c>
      <c r="D26" s="1577" t="s">
        <v>42</v>
      </c>
      <c r="E26" s="1578"/>
      <c r="F26" s="1554" t="s">
        <v>43</v>
      </c>
      <c r="G26" s="1554"/>
      <c r="H26" s="1554"/>
      <c r="I26" s="1554"/>
      <c r="J26" s="1554"/>
      <c r="K26" s="1579"/>
      <c r="M26" s="46"/>
      <c r="BX26" s="2"/>
      <c r="BY26" s="3"/>
      <c r="CG26" s="6"/>
      <c r="CH26" s="6"/>
      <c r="CI26" s="6"/>
      <c r="CJ26" s="6"/>
      <c r="CK26" s="6"/>
      <c r="CL26" s="6"/>
      <c r="CM26" s="6"/>
      <c r="CN26" s="6"/>
    </row>
    <row r="27" spans="1:92" ht="24.75" customHeight="1" x14ac:dyDescent="0.2">
      <c r="A27" s="1521"/>
      <c r="B27" s="1542"/>
      <c r="C27" s="1603"/>
      <c r="D27" s="235" t="s">
        <v>44</v>
      </c>
      <c r="E27" s="343" t="s">
        <v>45</v>
      </c>
      <c r="F27" s="403" t="s">
        <v>46</v>
      </c>
      <c r="G27" s="235" t="s">
        <v>47</v>
      </c>
      <c r="H27" s="235" t="s">
        <v>48</v>
      </c>
      <c r="I27" s="235" t="s">
        <v>49</v>
      </c>
      <c r="J27" s="235" t="s">
        <v>50</v>
      </c>
      <c r="K27" s="235" t="s">
        <v>51</v>
      </c>
      <c r="BV27" s="3"/>
      <c r="BW27" s="4"/>
      <c r="BX27" s="4"/>
      <c r="CG27" s="6"/>
      <c r="CH27" s="6"/>
      <c r="CI27" s="6"/>
      <c r="CJ27" s="6"/>
      <c r="CK27" s="6"/>
      <c r="CL27" s="6"/>
      <c r="CM27" s="6"/>
      <c r="CN27" s="6"/>
    </row>
    <row r="28" spans="1:92" ht="17.25" customHeight="1" x14ac:dyDescent="0.2">
      <c r="A28" s="1598" t="s">
        <v>36</v>
      </c>
      <c r="B28" s="1599"/>
      <c r="C28" s="782">
        <f t="shared" ref="C28:C34" si="1">SUM(D28:E28)</f>
        <v>80</v>
      </c>
      <c r="D28" s="914">
        <v>1</v>
      </c>
      <c r="E28" s="915">
        <v>79</v>
      </c>
      <c r="F28" s="916">
        <v>10</v>
      </c>
      <c r="G28" s="917">
        <v>20</v>
      </c>
      <c r="H28" s="917">
        <v>19</v>
      </c>
      <c r="I28" s="917">
        <v>31</v>
      </c>
      <c r="J28" s="917">
        <v>0</v>
      </c>
      <c r="K28" s="917">
        <v>0</v>
      </c>
      <c r="L28" s="72" t="str">
        <f>CA28</f>
        <v/>
      </c>
      <c r="BV28" s="3"/>
      <c r="BW28" s="4"/>
      <c r="BX28" s="4"/>
      <c r="CA28" s="210" t="str">
        <f>IF(CG28=1," * La Suma de Personas por Origen de Derivación no puede ser Mayor a la suma de Personas por Edad. ","")</f>
        <v/>
      </c>
      <c r="CG28" s="211">
        <f>IF(SUM(F28:K28)&gt;C28,1,0)</f>
        <v>0</v>
      </c>
      <c r="CH28" s="6"/>
      <c r="CI28" s="6"/>
      <c r="CJ28" s="6"/>
      <c r="CK28" s="6"/>
      <c r="CL28" s="6"/>
      <c r="CM28" s="6"/>
      <c r="CN28" s="6"/>
    </row>
    <row r="29" spans="1:92" ht="17.25" customHeight="1" x14ac:dyDescent="0.2">
      <c r="A29" s="1600" t="s">
        <v>37</v>
      </c>
      <c r="B29" s="1601"/>
      <c r="C29" s="782">
        <f t="shared" si="1"/>
        <v>104</v>
      </c>
      <c r="D29" s="917">
        <v>1</v>
      </c>
      <c r="E29" s="915">
        <v>103</v>
      </c>
      <c r="F29" s="916">
        <v>15</v>
      </c>
      <c r="G29" s="917">
        <v>25</v>
      </c>
      <c r="H29" s="917">
        <v>29</v>
      </c>
      <c r="I29" s="917">
        <v>32</v>
      </c>
      <c r="J29" s="917">
        <v>0</v>
      </c>
      <c r="K29" s="917">
        <v>0</v>
      </c>
      <c r="L29" s="72" t="str">
        <f t="shared" ref="L29:L34" si="2">CA29</f>
        <v/>
      </c>
      <c r="BV29" s="3"/>
      <c r="BW29" s="4"/>
      <c r="BX29" s="4"/>
      <c r="CA29" s="210" t="str">
        <f t="shared" ref="CA29:CA34" si="3">IF(CG29=1," * La Suma de Personas por Origen de Derivación no puede ser Mayor a la suma de Personas por Edad. ","")</f>
        <v/>
      </c>
      <c r="CG29" s="211">
        <f t="shared" ref="CG29:CG34" si="4">IF(SUM(F29:K29)&gt;C29,1,0)</f>
        <v>0</v>
      </c>
      <c r="CH29" s="6"/>
      <c r="CI29" s="6"/>
      <c r="CJ29" s="6"/>
      <c r="CK29" s="6"/>
      <c r="CL29" s="6"/>
      <c r="CM29" s="6"/>
      <c r="CN29" s="6"/>
    </row>
    <row r="30" spans="1:92" ht="17.25" customHeight="1" x14ac:dyDescent="0.2">
      <c r="A30" s="1600" t="s">
        <v>38</v>
      </c>
      <c r="B30" s="1601"/>
      <c r="C30" s="782">
        <f t="shared" si="1"/>
        <v>802</v>
      </c>
      <c r="D30" s="917">
        <v>1</v>
      </c>
      <c r="E30" s="915">
        <v>801</v>
      </c>
      <c r="F30" s="916">
        <v>96</v>
      </c>
      <c r="G30" s="917">
        <v>205</v>
      </c>
      <c r="H30" s="917">
        <v>338</v>
      </c>
      <c r="I30" s="917">
        <v>102</v>
      </c>
      <c r="J30" s="917">
        <v>0</v>
      </c>
      <c r="K30" s="917">
        <v>0</v>
      </c>
      <c r="L30" s="72" t="str">
        <f t="shared" si="2"/>
        <v/>
      </c>
      <c r="BV30" s="3"/>
      <c r="BW30" s="4"/>
      <c r="BX30" s="4"/>
      <c r="CA30" s="210" t="str">
        <f t="shared" si="3"/>
        <v/>
      </c>
      <c r="CG30" s="211">
        <f t="shared" si="4"/>
        <v>0</v>
      </c>
      <c r="CH30" s="6"/>
      <c r="CI30" s="6"/>
      <c r="CJ30" s="6"/>
      <c r="CK30" s="6"/>
      <c r="CL30" s="6"/>
      <c r="CM30" s="6"/>
      <c r="CN30" s="6"/>
    </row>
    <row r="31" spans="1:92" ht="17.25" customHeight="1" x14ac:dyDescent="0.2">
      <c r="A31" s="1516" t="s">
        <v>39</v>
      </c>
      <c r="B31" s="1517"/>
      <c r="C31" s="75">
        <f t="shared" si="1"/>
        <v>72</v>
      </c>
      <c r="D31" s="76">
        <v>1</v>
      </c>
      <c r="E31" s="77">
        <v>71</v>
      </c>
      <c r="F31" s="78">
        <v>10</v>
      </c>
      <c r="G31" s="76">
        <v>17</v>
      </c>
      <c r="H31" s="76">
        <v>17</v>
      </c>
      <c r="I31" s="76">
        <v>28</v>
      </c>
      <c r="J31" s="76">
        <v>0</v>
      </c>
      <c r="K31" s="76">
        <v>0</v>
      </c>
      <c r="L31" s="72" t="str">
        <f t="shared" si="2"/>
        <v/>
      </c>
      <c r="BV31" s="3"/>
      <c r="BW31" s="4"/>
      <c r="BX31" s="4"/>
      <c r="CA31" s="210" t="str">
        <f t="shared" si="3"/>
        <v/>
      </c>
      <c r="CG31" s="211">
        <f t="shared" si="4"/>
        <v>0</v>
      </c>
      <c r="CH31" s="6"/>
      <c r="CI31" s="6"/>
      <c r="CJ31" s="6"/>
      <c r="CK31" s="6"/>
      <c r="CL31" s="6"/>
      <c r="CM31" s="6"/>
      <c r="CN31" s="6"/>
    </row>
    <row r="32" spans="1:92" ht="17.25" customHeight="1" x14ac:dyDescent="0.2">
      <c r="A32" s="1518" t="s">
        <v>52</v>
      </c>
      <c r="B32" s="79" t="s">
        <v>53</v>
      </c>
      <c r="C32" s="782">
        <f t="shared" si="1"/>
        <v>2</v>
      </c>
      <c r="D32" s="917">
        <v>0</v>
      </c>
      <c r="E32" s="915">
        <v>2</v>
      </c>
      <c r="F32" s="916">
        <v>1</v>
      </c>
      <c r="G32" s="917">
        <v>0</v>
      </c>
      <c r="H32" s="917">
        <v>1</v>
      </c>
      <c r="I32" s="917">
        <v>0</v>
      </c>
      <c r="J32" s="917">
        <v>0</v>
      </c>
      <c r="K32" s="917">
        <v>0</v>
      </c>
      <c r="L32" s="72" t="str">
        <f t="shared" si="2"/>
        <v/>
      </c>
      <c r="BV32" s="3"/>
      <c r="BW32" s="4"/>
      <c r="BX32" s="4"/>
      <c r="CA32" s="210" t="str">
        <f t="shared" si="3"/>
        <v/>
      </c>
      <c r="CG32" s="211">
        <f t="shared" si="4"/>
        <v>0</v>
      </c>
      <c r="CH32" s="6"/>
      <c r="CI32" s="6"/>
      <c r="CJ32" s="6"/>
      <c r="CK32" s="6"/>
      <c r="CL32" s="6"/>
      <c r="CM32" s="6"/>
      <c r="CN32" s="6"/>
    </row>
    <row r="33" spans="1:92" ht="17.25" customHeight="1" x14ac:dyDescent="0.2">
      <c r="A33" s="1602"/>
      <c r="B33" s="294" t="s">
        <v>54</v>
      </c>
      <c r="C33" s="918">
        <f t="shared" si="1"/>
        <v>0</v>
      </c>
      <c r="D33" s="919">
        <v>0</v>
      </c>
      <c r="E33" s="920">
        <v>0</v>
      </c>
      <c r="F33" s="921">
        <v>0</v>
      </c>
      <c r="G33" s="919">
        <v>0</v>
      </c>
      <c r="H33" s="919">
        <v>0</v>
      </c>
      <c r="I33" s="919">
        <v>0</v>
      </c>
      <c r="J33" s="919">
        <v>0</v>
      </c>
      <c r="K33" s="919">
        <v>0</v>
      </c>
      <c r="L33" s="72" t="str">
        <f t="shared" si="2"/>
        <v/>
      </c>
      <c r="BV33" s="3"/>
      <c r="BW33" s="4"/>
      <c r="BX33" s="4"/>
      <c r="CA33" s="210" t="str">
        <f t="shared" si="3"/>
        <v/>
      </c>
      <c r="CG33" s="211">
        <f t="shared" si="4"/>
        <v>0</v>
      </c>
      <c r="CH33" s="6"/>
      <c r="CI33" s="6"/>
      <c r="CJ33" s="6"/>
      <c r="CK33" s="6"/>
      <c r="CL33" s="6"/>
      <c r="CM33" s="6"/>
      <c r="CN33" s="6"/>
    </row>
    <row r="34" spans="1:92" ht="17.25" customHeight="1" x14ac:dyDescent="0.2">
      <c r="A34" s="1596" t="s">
        <v>55</v>
      </c>
      <c r="B34" s="1597"/>
      <c r="C34" s="918">
        <f t="shared" si="1"/>
        <v>2</v>
      </c>
      <c r="D34" s="919">
        <v>0</v>
      </c>
      <c r="E34" s="920">
        <v>2</v>
      </c>
      <c r="F34" s="921">
        <v>1</v>
      </c>
      <c r="G34" s="919">
        <v>0</v>
      </c>
      <c r="H34" s="919">
        <v>1</v>
      </c>
      <c r="I34" s="919">
        <v>0</v>
      </c>
      <c r="J34" s="919">
        <v>0</v>
      </c>
      <c r="K34" s="919">
        <v>0</v>
      </c>
      <c r="L34" s="72" t="str">
        <f t="shared" si="2"/>
        <v/>
      </c>
      <c r="BV34" s="3"/>
      <c r="BW34" s="4"/>
      <c r="BX34" s="4"/>
      <c r="CA34" s="210" t="str">
        <f t="shared" si="3"/>
        <v/>
      </c>
      <c r="CG34" s="211">
        <f t="shared" si="4"/>
        <v>0</v>
      </c>
      <c r="CH34" s="6"/>
      <c r="CI34" s="6"/>
      <c r="CJ34" s="6"/>
      <c r="CK34" s="6"/>
      <c r="CL34" s="6"/>
      <c r="CM34" s="6"/>
      <c r="CN34" s="6"/>
    </row>
    <row r="35" spans="1:92" ht="23.25" customHeight="1" x14ac:dyDescent="0.2">
      <c r="A35" s="922" t="s">
        <v>56</v>
      </c>
      <c r="B35" s="809"/>
      <c r="C35" s="83"/>
      <c r="D35" s="923"/>
      <c r="E35" s="923"/>
      <c r="F35" s="923"/>
      <c r="G35" s="923"/>
      <c r="H35" s="923"/>
      <c r="I35" s="923"/>
      <c r="J35" s="923"/>
      <c r="K35" s="923"/>
      <c r="L35" s="923"/>
      <c r="M35" s="841"/>
      <c r="CG35" s="6"/>
      <c r="CH35" s="6"/>
      <c r="CI35" s="6"/>
      <c r="CJ35" s="6"/>
      <c r="CK35" s="6"/>
      <c r="CL35" s="6"/>
      <c r="CM35" s="6"/>
      <c r="CN35" s="6"/>
    </row>
    <row r="36" spans="1:92" ht="28.5" customHeight="1" x14ac:dyDescent="0.2">
      <c r="A36" s="235" t="s">
        <v>57</v>
      </c>
      <c r="B36" s="235" t="s">
        <v>58</v>
      </c>
      <c r="C36" s="897"/>
      <c r="D36" s="809"/>
      <c r="E36" s="809"/>
      <c r="F36" s="809"/>
      <c r="G36" s="841"/>
      <c r="BR36" s="3"/>
      <c r="BS36" s="4"/>
      <c r="BT36" s="4"/>
      <c r="CG36" s="6"/>
      <c r="CH36" s="6"/>
      <c r="CI36" s="6"/>
      <c r="CJ36" s="6"/>
      <c r="CK36" s="6"/>
      <c r="CL36" s="6"/>
      <c r="CM36" s="6"/>
      <c r="CN36" s="6"/>
    </row>
    <row r="37" spans="1:92" ht="16.5" customHeight="1" x14ac:dyDescent="0.2">
      <c r="A37" s="924" t="s">
        <v>59</v>
      </c>
      <c r="B37" s="925">
        <v>333</v>
      </c>
      <c r="C37" s="897"/>
      <c r="D37" s="809"/>
      <c r="E37" s="809"/>
      <c r="F37" s="809"/>
      <c r="G37" s="841"/>
      <c r="BR37" s="3"/>
      <c r="BS37" s="4"/>
      <c r="BT37" s="4"/>
      <c r="CG37" s="6"/>
      <c r="CH37" s="6"/>
      <c r="CI37" s="6"/>
      <c r="CJ37" s="6"/>
      <c r="CK37" s="6"/>
      <c r="CL37" s="6"/>
      <c r="CM37" s="6"/>
      <c r="CN37" s="6"/>
    </row>
    <row r="38" spans="1:92" ht="16.5" customHeight="1" x14ac:dyDescent="0.2">
      <c r="A38" s="924" t="s">
        <v>60</v>
      </c>
      <c r="B38" s="925">
        <v>442</v>
      </c>
      <c r="C38" s="897"/>
      <c r="D38" s="809"/>
      <c r="E38" s="809"/>
      <c r="F38" s="809"/>
      <c r="G38" s="841"/>
      <c r="BR38" s="3"/>
      <c r="BS38" s="4"/>
      <c r="BT38" s="4"/>
      <c r="CG38" s="6"/>
      <c r="CH38" s="6"/>
      <c r="CI38" s="6"/>
      <c r="CJ38" s="6"/>
      <c r="CK38" s="6"/>
      <c r="CL38" s="6"/>
      <c r="CM38" s="6"/>
      <c r="CN38" s="6"/>
    </row>
    <row r="39" spans="1:92" ht="16.5" customHeight="1" x14ac:dyDescent="0.2">
      <c r="A39" s="924" t="s">
        <v>61</v>
      </c>
      <c r="B39" s="925">
        <v>735</v>
      </c>
      <c r="C39" s="897"/>
      <c r="D39" s="809"/>
      <c r="E39" s="809"/>
      <c r="F39" s="809"/>
      <c r="G39" s="841"/>
      <c r="BR39" s="3"/>
      <c r="BS39" s="4"/>
      <c r="BT39" s="4"/>
      <c r="CG39" s="6"/>
      <c r="CH39" s="6"/>
      <c r="CI39" s="6"/>
      <c r="CJ39" s="6"/>
      <c r="CK39" s="6"/>
      <c r="CL39" s="6"/>
      <c r="CM39" s="6"/>
      <c r="CN39" s="6"/>
    </row>
    <row r="40" spans="1:92" ht="16.5" customHeight="1" x14ac:dyDescent="0.2">
      <c r="A40" s="924" t="s">
        <v>62</v>
      </c>
      <c r="B40" s="925"/>
      <c r="C40" s="897"/>
      <c r="D40" s="809"/>
      <c r="E40" s="809"/>
      <c r="F40" s="809"/>
      <c r="G40" s="841"/>
      <c r="BR40" s="3"/>
      <c r="BS40" s="4"/>
      <c r="BT40" s="4"/>
      <c r="CG40" s="6"/>
      <c r="CH40" s="6"/>
      <c r="CI40" s="6"/>
      <c r="CJ40" s="6"/>
      <c r="CK40" s="6"/>
      <c r="CL40" s="6"/>
      <c r="CM40" s="6"/>
      <c r="CN40" s="6"/>
    </row>
    <row r="41" spans="1:92" ht="16.5" customHeight="1" x14ac:dyDescent="0.2">
      <c r="A41" s="924" t="s">
        <v>63</v>
      </c>
      <c r="B41" s="925">
        <v>332</v>
      </c>
      <c r="C41" s="897"/>
      <c r="D41" s="809"/>
      <c r="E41" s="809"/>
      <c r="F41" s="809"/>
      <c r="G41" s="841"/>
      <c r="BR41" s="3"/>
      <c r="BS41" s="4"/>
      <c r="BT41" s="4"/>
      <c r="CG41" s="6"/>
      <c r="CH41" s="6"/>
      <c r="CI41" s="6"/>
      <c r="CJ41" s="6"/>
      <c r="CK41" s="6"/>
      <c r="CL41" s="6"/>
      <c r="CM41" s="6"/>
      <c r="CN41" s="6"/>
    </row>
    <row r="42" spans="1:92" ht="16.5" customHeight="1" x14ac:dyDescent="0.2">
      <c r="A42" s="924" t="s">
        <v>64</v>
      </c>
      <c r="B42" s="925">
        <v>14</v>
      </c>
      <c r="C42" s="897"/>
      <c r="D42" s="809"/>
      <c r="E42" s="809"/>
      <c r="F42" s="809"/>
      <c r="G42" s="841"/>
      <c r="BR42" s="3"/>
      <c r="BS42" s="4"/>
      <c r="BT42" s="4"/>
      <c r="CG42" s="6"/>
      <c r="CH42" s="6"/>
      <c r="CI42" s="6"/>
      <c r="CJ42" s="6"/>
      <c r="CK42" s="6"/>
      <c r="CL42" s="6"/>
      <c r="CM42" s="6"/>
      <c r="CN42" s="6"/>
    </row>
    <row r="43" spans="1:92" ht="16.5" customHeight="1" x14ac:dyDescent="0.2">
      <c r="A43" s="924" t="s">
        <v>65</v>
      </c>
      <c r="B43" s="925">
        <v>66</v>
      </c>
      <c r="C43" s="897"/>
      <c r="D43" s="809"/>
      <c r="E43" s="809"/>
      <c r="F43" s="809"/>
      <c r="G43" s="841"/>
      <c r="BR43" s="3"/>
      <c r="BS43" s="4"/>
      <c r="BT43" s="4"/>
      <c r="CG43" s="6"/>
      <c r="CH43" s="6"/>
      <c r="CI43" s="6"/>
      <c r="CJ43" s="6"/>
      <c r="CK43" s="6"/>
      <c r="CL43" s="6"/>
      <c r="CM43" s="6"/>
      <c r="CN43" s="6"/>
    </row>
    <row r="44" spans="1:92" ht="16.5" customHeight="1" x14ac:dyDescent="0.2">
      <c r="A44" s="86" t="s">
        <v>66</v>
      </c>
      <c r="B44" s="87">
        <v>7</v>
      </c>
      <c r="C44" s="897"/>
      <c r="D44" s="809"/>
      <c r="E44" s="809"/>
      <c r="F44" s="809"/>
      <c r="G44" s="841"/>
      <c r="BR44" s="3"/>
      <c r="BS44" s="4"/>
      <c r="BT44" s="4"/>
      <c r="CG44" s="6"/>
      <c r="CH44" s="6"/>
      <c r="CI44" s="6"/>
      <c r="CJ44" s="6"/>
      <c r="CK44" s="6"/>
      <c r="CL44" s="6"/>
      <c r="CM44" s="6"/>
      <c r="CN44" s="6"/>
    </row>
    <row r="45" spans="1:92" ht="16.5" customHeight="1" x14ac:dyDescent="0.2">
      <c r="A45" s="75" t="s">
        <v>67</v>
      </c>
      <c r="B45" s="76">
        <v>76</v>
      </c>
      <c r="C45" s="897"/>
      <c r="D45" s="809"/>
      <c r="E45" s="809"/>
      <c r="F45" s="809"/>
      <c r="G45" s="841"/>
      <c r="BR45" s="3"/>
      <c r="BS45" s="4"/>
      <c r="BT45" s="4"/>
      <c r="CG45" s="6"/>
      <c r="CH45" s="6"/>
      <c r="CI45" s="6"/>
      <c r="CJ45" s="6"/>
      <c r="CK45" s="6"/>
      <c r="CL45" s="6"/>
      <c r="CM45" s="6"/>
      <c r="CN45" s="6"/>
    </row>
    <row r="46" spans="1:92" ht="29.25" customHeight="1" x14ac:dyDescent="0.2">
      <c r="A46" s="926" t="s">
        <v>68</v>
      </c>
      <c r="B46" s="46"/>
      <c r="D46" s="923"/>
      <c r="E46" s="923"/>
      <c r="F46" s="809"/>
      <c r="G46" s="809"/>
      <c r="H46" s="809"/>
      <c r="I46" s="809"/>
      <c r="J46" s="809"/>
      <c r="K46" s="809"/>
      <c r="L46" s="809"/>
      <c r="BU46" s="3"/>
      <c r="BV46" s="4"/>
      <c r="BW46" s="4"/>
      <c r="CG46" s="6"/>
      <c r="CH46" s="6"/>
      <c r="CI46" s="6"/>
      <c r="CJ46" s="6"/>
      <c r="CK46" s="6"/>
      <c r="CL46" s="6"/>
      <c r="CM46" s="6"/>
      <c r="CN46" s="6"/>
    </row>
    <row r="47" spans="1:92" ht="23.25" customHeight="1" x14ac:dyDescent="0.2">
      <c r="A47" s="235" t="s">
        <v>28</v>
      </c>
      <c r="B47" s="235" t="s">
        <v>29</v>
      </c>
      <c r="C47" s="235" t="s">
        <v>69</v>
      </c>
      <c r="D47" s="235" t="s">
        <v>70</v>
      </c>
      <c r="E47" s="809"/>
      <c r="F47" s="809"/>
      <c r="G47" s="809"/>
      <c r="H47" s="809"/>
      <c r="I47" s="809"/>
      <c r="J47" s="809"/>
      <c r="K47" s="809"/>
      <c r="L47" s="809"/>
      <c r="BU47" s="3"/>
      <c r="BV47" s="4"/>
      <c r="BW47" s="4"/>
      <c r="CG47" s="6"/>
      <c r="CH47" s="6"/>
      <c r="CI47" s="6"/>
      <c r="CJ47" s="6"/>
      <c r="CK47" s="6"/>
      <c r="CL47" s="6"/>
      <c r="CM47" s="6"/>
      <c r="CN47" s="6"/>
    </row>
    <row r="48" spans="1:92" ht="21.75" customHeight="1" x14ac:dyDescent="0.2">
      <c r="A48" s="782" t="s">
        <v>71</v>
      </c>
      <c r="B48" s="656">
        <f>SUM(C48:D48)</f>
        <v>992</v>
      </c>
      <c r="C48" s="657">
        <v>992</v>
      </c>
      <c r="D48" s="657">
        <v>0</v>
      </c>
      <c r="E48" s="809"/>
      <c r="F48" s="809"/>
      <c r="G48" s="809"/>
      <c r="H48" s="809"/>
      <c r="I48" s="809"/>
      <c r="J48" s="809"/>
      <c r="K48" s="809"/>
      <c r="L48" s="809"/>
      <c r="BU48" s="3"/>
      <c r="BV48" s="4"/>
      <c r="BW48" s="4"/>
      <c r="CG48" s="6"/>
      <c r="CH48" s="6"/>
      <c r="CI48" s="6"/>
      <c r="CJ48" s="6"/>
      <c r="CK48" s="6"/>
      <c r="CL48" s="6"/>
      <c r="CM48" s="6"/>
      <c r="CN48" s="6"/>
    </row>
    <row r="49" spans="1:104" ht="21.75" customHeight="1" x14ac:dyDescent="0.2">
      <c r="A49" s="782" t="s">
        <v>72</v>
      </c>
      <c r="B49" s="656">
        <f>SUM(C49:D49)</f>
        <v>802</v>
      </c>
      <c r="C49" s="657">
        <v>802</v>
      </c>
      <c r="D49" s="657">
        <v>0</v>
      </c>
      <c r="E49" s="809"/>
      <c r="F49" s="809"/>
      <c r="G49" s="809"/>
      <c r="H49" s="809"/>
      <c r="I49" s="809"/>
      <c r="J49" s="809"/>
      <c r="K49" s="809"/>
      <c r="L49" s="809"/>
      <c r="BU49" s="3"/>
      <c r="BV49" s="4"/>
      <c r="BW49" s="4"/>
      <c r="CG49" s="6"/>
      <c r="CH49" s="6"/>
      <c r="CI49" s="6"/>
      <c r="CJ49" s="6"/>
      <c r="CK49" s="6"/>
      <c r="CL49" s="6"/>
      <c r="CM49" s="6"/>
      <c r="CN49" s="6"/>
    </row>
    <row r="50" spans="1:104" ht="21.75" customHeight="1" x14ac:dyDescent="0.2">
      <c r="A50" s="75" t="s">
        <v>73</v>
      </c>
      <c r="B50" s="91">
        <f>SUM(C50:D50)</f>
        <v>190</v>
      </c>
      <c r="C50" s="92">
        <v>190</v>
      </c>
      <c r="D50" s="92">
        <v>0</v>
      </c>
      <c r="E50" s="809"/>
      <c r="F50" s="809"/>
      <c r="G50" s="809"/>
      <c r="H50" s="809"/>
      <c r="I50" s="809"/>
      <c r="J50" s="809"/>
      <c r="K50" s="809"/>
      <c r="L50" s="809"/>
      <c r="BU50" s="3"/>
      <c r="BV50" s="4"/>
      <c r="BW50" s="4"/>
      <c r="CG50" s="6"/>
      <c r="CH50" s="6"/>
      <c r="CI50" s="6"/>
      <c r="CJ50" s="6"/>
      <c r="CK50" s="6"/>
      <c r="CL50" s="6"/>
      <c r="CM50" s="6"/>
      <c r="CN50" s="6"/>
    </row>
    <row r="51" spans="1:104" ht="29.25" customHeight="1" x14ac:dyDescent="0.2">
      <c r="A51" s="654" t="s">
        <v>74</v>
      </c>
      <c r="B51" s="212"/>
      <c r="C51" s="213"/>
      <c r="D51" s="213"/>
      <c r="E51" s="808"/>
      <c r="F51" s="808"/>
      <c r="G51" s="808"/>
      <c r="H51" s="808"/>
      <c r="I51" s="808"/>
      <c r="J51" s="809"/>
      <c r="K51" s="809"/>
      <c r="L51" s="809"/>
      <c r="BU51" s="3"/>
      <c r="BV51" s="4"/>
      <c r="BW51" s="4"/>
      <c r="CG51" s="6"/>
      <c r="CH51" s="6"/>
      <c r="CI51" s="6"/>
      <c r="CJ51" s="6"/>
      <c r="CK51" s="6"/>
      <c r="CL51" s="6"/>
      <c r="CM51" s="6"/>
      <c r="CN51" s="6"/>
    </row>
    <row r="52" spans="1:104" ht="21.75" customHeight="1" x14ac:dyDescent="0.2">
      <c r="A52" s="237" t="s">
        <v>75</v>
      </c>
      <c r="B52" s="237" t="s">
        <v>29</v>
      </c>
      <c r="C52" s="927" t="s">
        <v>76</v>
      </c>
      <c r="D52" s="928" t="s">
        <v>77</v>
      </c>
      <c r="E52" s="808"/>
      <c r="F52" s="808"/>
      <c r="G52" s="808"/>
      <c r="H52" s="808"/>
      <c r="I52" s="809"/>
      <c r="J52" s="809"/>
      <c r="K52" s="809"/>
      <c r="BT52" s="3"/>
      <c r="BU52" s="4"/>
      <c r="BV52" s="4"/>
      <c r="BW52" s="3"/>
      <c r="BX52" s="4"/>
      <c r="BZ52" s="5"/>
      <c r="CF52" s="6"/>
      <c r="CG52" s="6"/>
      <c r="CH52" s="6"/>
      <c r="CI52" s="6"/>
      <c r="CJ52" s="6"/>
      <c r="CK52" s="6"/>
      <c r="CL52" s="6"/>
      <c r="CM52" s="6"/>
      <c r="CZ52" s="2"/>
    </row>
    <row r="53" spans="1:104" ht="21.75" customHeight="1" x14ac:dyDescent="0.2">
      <c r="A53" s="789" t="s">
        <v>78</v>
      </c>
      <c r="B53" s="790">
        <f>SUM(C53:D53)</f>
        <v>0</v>
      </c>
      <c r="C53" s="791"/>
      <c r="D53" s="792"/>
      <c r="E53" s="808"/>
      <c r="F53" s="808"/>
      <c r="G53" s="808"/>
      <c r="H53" s="808"/>
      <c r="I53" s="809"/>
      <c r="J53" s="809"/>
      <c r="K53" s="809"/>
      <c r="BT53" s="3"/>
      <c r="BU53" s="4"/>
      <c r="BV53" s="4"/>
      <c r="BW53" s="3"/>
      <c r="BX53" s="4"/>
      <c r="BZ53" s="5"/>
      <c r="CF53" s="6"/>
      <c r="CG53" s="6"/>
      <c r="CH53" s="6"/>
      <c r="CI53" s="6"/>
      <c r="CJ53" s="6"/>
      <c r="CK53" s="6"/>
      <c r="CL53" s="6"/>
      <c r="CM53" s="6"/>
      <c r="CZ53" s="2"/>
    </row>
    <row r="54" spans="1:104" ht="21.75" customHeight="1" x14ac:dyDescent="0.2">
      <c r="A54" s="929" t="s">
        <v>79</v>
      </c>
      <c r="B54" s="930">
        <f t="shared" ref="B54:B55" si="5">SUM(C54:D54)</f>
        <v>0</v>
      </c>
      <c r="C54" s="810"/>
      <c r="D54" s="931"/>
      <c r="E54" s="808"/>
      <c r="F54" s="808"/>
      <c r="G54" s="808"/>
      <c r="H54" s="808"/>
      <c r="I54" s="809"/>
      <c r="J54" s="809"/>
      <c r="K54" s="809"/>
      <c r="BT54" s="3"/>
      <c r="BU54" s="4"/>
      <c r="BV54" s="4"/>
      <c r="BW54" s="3"/>
      <c r="BX54" s="4"/>
      <c r="BZ54" s="5"/>
      <c r="CF54" s="6"/>
      <c r="CG54" s="6"/>
      <c r="CH54" s="6"/>
      <c r="CI54" s="6"/>
      <c r="CJ54" s="6"/>
      <c r="CK54" s="6"/>
      <c r="CL54" s="6"/>
      <c r="CM54" s="6"/>
      <c r="CZ54" s="2"/>
    </row>
    <row r="55" spans="1:104" ht="21.75" customHeight="1" x14ac:dyDescent="0.2">
      <c r="A55" s="225" t="s">
        <v>80</v>
      </c>
      <c r="B55" s="226">
        <f t="shared" si="5"/>
        <v>6</v>
      </c>
      <c r="C55" s="932"/>
      <c r="D55" s="933">
        <v>6</v>
      </c>
      <c r="E55" s="934"/>
      <c r="F55" s="934"/>
      <c r="G55" s="934"/>
      <c r="H55" s="934"/>
      <c r="I55" s="935"/>
      <c r="J55" s="935"/>
      <c r="K55" s="935"/>
      <c r="BT55" s="3"/>
      <c r="BU55" s="4"/>
      <c r="BV55" s="4"/>
      <c r="BW55" s="3"/>
      <c r="BX55" s="4"/>
      <c r="BZ55" s="5"/>
      <c r="CF55" s="6"/>
      <c r="CG55" s="6"/>
      <c r="CH55" s="6"/>
      <c r="CI55" s="6"/>
      <c r="CJ55" s="6"/>
      <c r="CK55" s="6"/>
      <c r="CL55" s="6"/>
      <c r="CM55" s="6"/>
      <c r="CZ55" s="2"/>
    </row>
    <row r="56" spans="1:104" ht="21.75" customHeight="1" x14ac:dyDescent="0.25">
      <c r="A56" s="654" t="s">
        <v>81</v>
      </c>
      <c r="B56" s="107"/>
      <c r="C56" s="107"/>
      <c r="D56" s="107"/>
      <c r="E56" s="107"/>
      <c r="F56" s="934"/>
      <c r="G56" s="934"/>
      <c r="H56" s="934"/>
      <c r="I56" s="934"/>
      <c r="J56" s="935"/>
      <c r="K56" s="935"/>
      <c r="L56" s="935"/>
      <c r="BU56" s="3"/>
      <c r="BV56" s="4"/>
      <c r="BW56" s="4"/>
      <c r="CG56" s="6"/>
      <c r="CH56" s="6"/>
      <c r="CI56" s="6"/>
      <c r="CJ56" s="6"/>
      <c r="CK56" s="6"/>
      <c r="CL56" s="6"/>
      <c r="CM56" s="6"/>
      <c r="CN56" s="6"/>
    </row>
    <row r="57" spans="1:104" ht="31.5" customHeight="1" x14ac:dyDescent="0.2">
      <c r="A57" s="362" t="s">
        <v>82</v>
      </c>
      <c r="B57" s="109" t="s">
        <v>83</v>
      </c>
      <c r="C57" s="220" t="s">
        <v>84</v>
      </c>
      <c r="D57" s="221" t="s">
        <v>85</v>
      </c>
      <c r="E57" s="109" t="s">
        <v>86</v>
      </c>
      <c r="F57" s="934"/>
      <c r="G57" s="934"/>
      <c r="H57" s="934"/>
      <c r="I57" s="934"/>
      <c r="J57" s="935"/>
      <c r="K57" s="935"/>
      <c r="L57" s="935"/>
      <c r="BU57" s="3"/>
      <c r="BV57" s="4"/>
      <c r="BW57" s="4"/>
      <c r="CG57" s="6"/>
      <c r="CH57" s="6"/>
      <c r="CI57" s="6"/>
      <c r="CJ57" s="6"/>
      <c r="CK57" s="6"/>
      <c r="CL57" s="6"/>
      <c r="CM57" s="6"/>
      <c r="CN57" s="6"/>
    </row>
    <row r="58" spans="1:104" ht="21.75" customHeight="1" x14ac:dyDescent="0.2">
      <c r="A58" s="802" t="s">
        <v>87</v>
      </c>
      <c r="B58" s="803"/>
      <c r="C58" s="791"/>
      <c r="D58" s="804"/>
      <c r="E58" s="936"/>
      <c r="F58" s="808"/>
      <c r="G58" s="808"/>
      <c r="H58" s="808"/>
      <c r="I58" s="808"/>
      <c r="J58" s="935"/>
      <c r="K58" s="935"/>
      <c r="L58" s="935"/>
      <c r="BU58" s="3"/>
      <c r="BV58" s="4"/>
      <c r="BW58" s="4"/>
      <c r="CG58" s="6"/>
      <c r="CH58" s="6"/>
      <c r="CI58" s="6"/>
      <c r="CJ58" s="6"/>
      <c r="CK58" s="6"/>
      <c r="CL58" s="6"/>
      <c r="CM58" s="6"/>
      <c r="CN58" s="6"/>
    </row>
    <row r="59" spans="1:104" ht="21.75" customHeight="1" x14ac:dyDescent="0.2">
      <c r="A59" s="372" t="s">
        <v>88</v>
      </c>
      <c r="B59" s="937"/>
      <c r="C59" s="373"/>
      <c r="D59" s="379"/>
      <c r="E59" s="938"/>
      <c r="F59" s="939"/>
      <c r="G59" s="939"/>
      <c r="H59" s="939"/>
      <c r="I59" s="939"/>
      <c r="J59" s="940"/>
      <c r="K59" s="940"/>
      <c r="L59" s="940"/>
      <c r="BU59" s="3"/>
      <c r="BV59" s="4"/>
      <c r="BW59" s="4"/>
      <c r="CG59" s="6"/>
      <c r="CH59" s="6"/>
      <c r="CI59" s="6"/>
      <c r="CJ59" s="6"/>
      <c r="CK59" s="6"/>
      <c r="CL59" s="6"/>
      <c r="CM59" s="6"/>
      <c r="CN59" s="6"/>
    </row>
    <row r="60" spans="1:104" ht="21.75" customHeight="1" x14ac:dyDescent="0.2">
      <c r="A60" s="372" t="s">
        <v>89</v>
      </c>
      <c r="B60" s="937"/>
      <c r="C60" s="373"/>
      <c r="D60" s="379"/>
      <c r="E60" s="938"/>
      <c r="F60" s="939"/>
      <c r="G60" s="939"/>
      <c r="H60" s="939"/>
      <c r="I60" s="939"/>
      <c r="J60" s="940"/>
      <c r="K60" s="940"/>
      <c r="L60" s="940"/>
      <c r="BU60" s="3"/>
      <c r="BV60" s="4"/>
      <c r="BW60" s="4"/>
      <c r="CG60" s="6"/>
      <c r="CH60" s="6"/>
      <c r="CI60" s="6"/>
      <c r="CJ60" s="6"/>
      <c r="CK60" s="6"/>
      <c r="CL60" s="6"/>
      <c r="CM60" s="6"/>
      <c r="CN60" s="6"/>
    </row>
    <row r="61" spans="1:104" ht="21.75" customHeight="1" x14ac:dyDescent="0.2">
      <c r="A61" s="372" t="s">
        <v>90</v>
      </c>
      <c r="B61" s="937"/>
      <c r="C61" s="941"/>
      <c r="D61" s="942"/>
      <c r="E61" s="938"/>
      <c r="F61" s="939"/>
      <c r="G61" s="939"/>
      <c r="H61" s="939"/>
      <c r="I61" s="939"/>
      <c r="J61" s="940"/>
      <c r="K61" s="940"/>
      <c r="L61" s="940"/>
      <c r="BU61" s="3"/>
      <c r="BV61" s="4"/>
      <c r="BW61" s="4"/>
      <c r="CG61" s="6"/>
      <c r="CH61" s="6"/>
      <c r="CI61" s="6"/>
      <c r="CJ61" s="6"/>
      <c r="CK61" s="6"/>
      <c r="CL61" s="6"/>
      <c r="CM61" s="6"/>
      <c r="CN61" s="6"/>
    </row>
    <row r="62" spans="1:104" ht="21.75" customHeight="1" x14ac:dyDescent="0.2">
      <c r="A62" s="372" t="s">
        <v>91</v>
      </c>
      <c r="B62" s="937"/>
      <c r="C62" s="373"/>
      <c r="D62" s="379"/>
      <c r="E62" s="938"/>
      <c r="F62" s="939"/>
      <c r="G62" s="939"/>
      <c r="H62" s="939"/>
      <c r="I62" s="939"/>
      <c r="J62" s="940"/>
      <c r="K62" s="940"/>
      <c r="L62" s="940"/>
      <c r="BU62" s="3"/>
      <c r="BV62" s="4"/>
      <c r="BW62" s="4"/>
      <c r="CG62" s="6"/>
      <c r="CH62" s="6"/>
      <c r="CI62" s="6"/>
      <c r="CJ62" s="6"/>
      <c r="CK62" s="6"/>
      <c r="CL62" s="6"/>
      <c r="CM62" s="6"/>
      <c r="CN62" s="6"/>
    </row>
    <row r="63" spans="1:104" ht="21.75" customHeight="1" x14ac:dyDescent="0.2">
      <c r="A63" s="124" t="s">
        <v>92</v>
      </c>
      <c r="B63" s="125">
        <v>3</v>
      </c>
      <c r="C63" s="126">
        <v>3</v>
      </c>
      <c r="D63" s="943">
        <v>0</v>
      </c>
      <c r="E63" s="127">
        <v>0</v>
      </c>
      <c r="F63" s="939"/>
      <c r="G63" s="939"/>
      <c r="H63" s="939"/>
      <c r="I63" s="939"/>
      <c r="J63" s="940"/>
      <c r="K63" s="940"/>
      <c r="L63" s="940"/>
      <c r="BU63" s="3"/>
      <c r="BV63" s="4"/>
      <c r="BW63" s="4"/>
      <c r="CG63" s="6"/>
      <c r="CH63" s="6"/>
      <c r="CI63" s="6"/>
      <c r="CJ63" s="6"/>
      <c r="CK63" s="6"/>
      <c r="CL63" s="6"/>
      <c r="CM63" s="6"/>
      <c r="CN63" s="6"/>
    </row>
    <row r="64" spans="1:104" ht="21.75" customHeight="1" x14ac:dyDescent="0.2">
      <c r="A64" s="383" t="s">
        <v>29</v>
      </c>
      <c r="B64" s="944">
        <f>SUM(B58:B63)</f>
        <v>3</v>
      </c>
      <c r="C64" s="944">
        <f>SUM(C58:C63)</f>
        <v>3</v>
      </c>
      <c r="D64" s="455">
        <f>SUM(D58:D63)</f>
        <v>0</v>
      </c>
      <c r="E64" s="385">
        <f>SUM(E58:E63)</f>
        <v>0</v>
      </c>
      <c r="F64" s="815"/>
      <c r="G64" s="939"/>
      <c r="H64" s="939"/>
      <c r="I64" s="939"/>
      <c r="J64" s="940"/>
      <c r="K64" s="940"/>
      <c r="L64" s="940"/>
      <c r="BU64" s="3"/>
      <c r="BV64" s="4"/>
      <c r="BW64" s="4"/>
      <c r="CG64" s="6"/>
      <c r="CH64" s="6"/>
      <c r="CI64" s="6"/>
      <c r="CJ64" s="6"/>
      <c r="CK64" s="6"/>
      <c r="CL64" s="6"/>
      <c r="CM64" s="6"/>
      <c r="CN64" s="6"/>
    </row>
    <row r="65" spans="1:92" ht="32.1" customHeight="1" x14ac:dyDescent="0.2">
      <c r="A65" s="1593" t="s">
        <v>93</v>
      </c>
      <c r="B65" s="1495"/>
      <c r="C65" s="1495"/>
      <c r="D65" s="1495"/>
      <c r="E65" s="1539"/>
      <c r="F65" s="945"/>
      <c r="G65" s="945"/>
      <c r="H65" s="945"/>
      <c r="I65" s="945"/>
      <c r="J65" s="946"/>
      <c r="K65" s="940"/>
      <c r="L65" s="940"/>
    </row>
    <row r="66" spans="1:92" ht="31.5" customHeight="1" x14ac:dyDescent="0.2">
      <c r="A66" s="235" t="s">
        <v>94</v>
      </c>
      <c r="B66" s="235" t="s">
        <v>95</v>
      </c>
      <c r="C66" s="235" t="s">
        <v>29</v>
      </c>
      <c r="D66" s="947" t="s">
        <v>96</v>
      </c>
      <c r="E66" s="948" t="s">
        <v>97</v>
      </c>
      <c r="F66" s="949" t="s">
        <v>98</v>
      </c>
      <c r="G66" s="949" t="s">
        <v>99</v>
      </c>
      <c r="H66" s="949" t="s">
        <v>100</v>
      </c>
      <c r="I66" s="389" t="s">
        <v>101</v>
      </c>
      <c r="J66" s="950"/>
      <c r="K66" s="951"/>
      <c r="L66" s="952"/>
      <c r="M66" s="11"/>
      <c r="N66" s="11"/>
      <c r="O66" s="11"/>
      <c r="P66" s="11"/>
      <c r="Q66" s="11"/>
      <c r="R66" s="11"/>
      <c r="S66" s="11"/>
      <c r="T66" s="11"/>
      <c r="U66" s="11"/>
      <c r="V66" s="11"/>
    </row>
    <row r="67" spans="1:92" ht="20.25" customHeight="1" x14ac:dyDescent="0.2">
      <c r="A67" s="1594" t="s">
        <v>102</v>
      </c>
      <c r="B67" s="1595"/>
      <c r="C67" s="393">
        <f>SUM(D67:I67)</f>
        <v>97</v>
      </c>
      <c r="D67" s="953">
        <v>18</v>
      </c>
      <c r="E67" s="954">
        <v>7</v>
      </c>
      <c r="F67" s="954">
        <v>12</v>
      </c>
      <c r="G67" s="954">
        <v>12</v>
      </c>
      <c r="H67" s="954">
        <v>20</v>
      </c>
      <c r="I67" s="394">
        <v>28</v>
      </c>
      <c r="J67" s="72" t="str">
        <f>CA67&amp;CB67&amp;CC67&amp;CD67&amp;CE67&amp;CF67</f>
        <v/>
      </c>
      <c r="K67" s="143"/>
      <c r="L67" s="143"/>
      <c r="M67" s="143"/>
      <c r="N67" s="143"/>
      <c r="O67" s="143"/>
      <c r="P67" s="143"/>
      <c r="Q67" s="143"/>
      <c r="R67" s="143"/>
      <c r="S67" s="143"/>
      <c r="T67" s="143"/>
      <c r="U67" s="143"/>
      <c r="V67" s="11"/>
      <c r="CA67" s="210" t="str">
        <f>IF(D68+D69&gt;D67,"* La suma del Total egresados con apoyo psicosocial Hasta 28 días deben ser menor o igual al Total de Egresos de Hasta 28 días. ","")</f>
        <v/>
      </c>
      <c r="CB67" s="210" t="str">
        <f>IF(E68+E69&gt;E67,"* La suma del Total egresados con apoyo psicosocial de 29 dias hasta menor de 1 año deben ser menor al Total de Egresos de de 29 dias hasta menor de 1 año. ","")</f>
        <v/>
      </c>
      <c r="CC67" s="210" t="str">
        <f>IF(F68+F69&gt;F67,"* La suma del Total egresados con apoyo psicosocial de 1 a 4 años deben ser menor al Total de Egresos de 1 a 4 años. ","")</f>
        <v/>
      </c>
      <c r="CD67" s="210" t="str">
        <f>IF(G68+G69&gt;G67,"* La suma del Total egresados con apoyo psicosocial de 9 años deben ser menor o igual al Total de Egresos de de 5 a 9 años. ","")</f>
        <v/>
      </c>
      <c r="CE67" s="210" t="str">
        <f>IF(H68+H69&gt;H67,"* La suma del Total egresados con apoyo psicosocial de 10 a 14 años deben ser menor al Total de Egresos de 10 a 14 años. ","")</f>
        <v/>
      </c>
      <c r="CF67" s="210" t="str">
        <f>IF(I68+I69&gt;I67,"* La suma del Total egresados con apoyo psicosocial de 15 a 19 años deben ser menor al Total de Egresos de 15 a 19 años. ","")</f>
        <v/>
      </c>
      <c r="CG67" s="211">
        <f t="shared" ref="CG67:CL67" si="6">IF(D68+D69&gt;D67,1,0)</f>
        <v>0</v>
      </c>
      <c r="CH67" s="211">
        <f t="shared" si="6"/>
        <v>0</v>
      </c>
      <c r="CI67" s="211">
        <f t="shared" si="6"/>
        <v>0</v>
      </c>
      <c r="CJ67" s="211">
        <f t="shared" si="6"/>
        <v>0</v>
      </c>
      <c r="CK67" s="211">
        <f t="shared" si="6"/>
        <v>0</v>
      </c>
      <c r="CL67" s="211">
        <f t="shared" si="6"/>
        <v>0</v>
      </c>
      <c r="CM67" s="6"/>
      <c r="CN67" s="6"/>
    </row>
    <row r="68" spans="1:92" ht="25.5" customHeight="1" x14ac:dyDescent="0.2">
      <c r="A68" s="1536" t="s">
        <v>103</v>
      </c>
      <c r="B68" s="955" t="s">
        <v>104</v>
      </c>
      <c r="C68" s="831">
        <f>SUM(D68:I68)</f>
        <v>13</v>
      </c>
      <c r="D68" s="740">
        <v>6</v>
      </c>
      <c r="E68" s="533">
        <v>2</v>
      </c>
      <c r="F68" s="533">
        <v>5</v>
      </c>
      <c r="G68" s="533"/>
      <c r="H68" s="533"/>
      <c r="I68" s="741"/>
      <c r="J68" s="72" t="str">
        <f>CA68&amp;CB68&amp;CC68&amp;CD68&amp;CE68&amp;CF68</f>
        <v/>
      </c>
      <c r="K68" s="143"/>
      <c r="L68" s="143"/>
      <c r="M68" s="143"/>
      <c r="N68" s="143"/>
      <c r="O68" s="143"/>
      <c r="P68" s="143"/>
      <c r="Q68" s="143"/>
      <c r="R68" s="143"/>
      <c r="S68" s="143"/>
      <c r="T68" s="143"/>
      <c r="U68" s="143"/>
      <c r="V68" s="11"/>
      <c r="CG68" s="6"/>
      <c r="CH68" s="6"/>
      <c r="CI68" s="6"/>
      <c r="CJ68" s="6"/>
      <c r="CK68" s="6"/>
      <c r="CL68" s="6"/>
      <c r="CM68" s="6"/>
      <c r="CN68" s="6"/>
    </row>
    <row r="69" spans="1:92" ht="27.75" customHeight="1" x14ac:dyDescent="0.2">
      <c r="A69" s="1537"/>
      <c r="B69" s="147" t="s">
        <v>105</v>
      </c>
      <c r="C69" s="148">
        <f>SUM(D69:I69)</f>
        <v>17</v>
      </c>
      <c r="D69" s="149">
        <v>11</v>
      </c>
      <c r="E69" s="150">
        <v>2</v>
      </c>
      <c r="F69" s="150">
        <v>4</v>
      </c>
      <c r="G69" s="150"/>
      <c r="H69" s="150"/>
      <c r="I69" s="151"/>
      <c r="J69" s="72" t="str">
        <f>CA69&amp;CB69&amp;CC69&amp;CD69&amp;CE69&amp;CF69</f>
        <v/>
      </c>
      <c r="K69" s="143"/>
      <c r="L69" s="143"/>
      <c r="M69" s="143"/>
      <c r="N69" s="143"/>
      <c r="O69" s="143"/>
      <c r="P69" s="143"/>
      <c r="Q69" s="143"/>
      <c r="R69" s="143"/>
      <c r="S69" s="143"/>
      <c r="T69" s="143"/>
      <c r="U69" s="143"/>
      <c r="V69" s="11"/>
      <c r="CG69" s="6"/>
      <c r="CH69" s="6"/>
      <c r="CI69" s="6"/>
      <c r="CJ69" s="6"/>
      <c r="CK69" s="6"/>
      <c r="CL69" s="6"/>
      <c r="CM69" s="6"/>
      <c r="CN69" s="6"/>
    </row>
    <row r="70" spans="1:92" ht="29.25" customHeight="1" x14ac:dyDescent="0.2">
      <c r="A70" s="1536" t="s">
        <v>106</v>
      </c>
      <c r="B70" s="955" t="s">
        <v>104</v>
      </c>
      <c r="C70" s="831">
        <f>SUM(D70:I70)</f>
        <v>44</v>
      </c>
      <c r="D70" s="835">
        <v>23</v>
      </c>
      <c r="E70" s="836">
        <v>11</v>
      </c>
      <c r="F70" s="836">
        <v>10</v>
      </c>
      <c r="G70" s="836"/>
      <c r="H70" s="836"/>
      <c r="I70" s="956"/>
      <c r="J70" s="72" t="str">
        <f>CA70&amp;CB70&amp;CC70&amp;CD70&amp;CE70&amp;CF70</f>
        <v/>
      </c>
      <c r="K70" s="143"/>
      <c r="L70" s="143"/>
      <c r="M70" s="143"/>
      <c r="N70" s="143"/>
      <c r="O70" s="143"/>
      <c r="P70" s="143"/>
      <c r="Q70" s="143"/>
      <c r="R70" s="143"/>
      <c r="S70" s="143"/>
      <c r="T70" s="143"/>
      <c r="U70" s="143"/>
      <c r="V70" s="11"/>
      <c r="CG70" s="6"/>
      <c r="CH70" s="6"/>
      <c r="CI70" s="6"/>
      <c r="CJ70" s="6"/>
      <c r="CK70" s="6"/>
      <c r="CL70" s="6"/>
      <c r="CM70" s="6"/>
      <c r="CN70" s="6"/>
    </row>
    <row r="71" spans="1:92" ht="24.75" customHeight="1" x14ac:dyDescent="0.2">
      <c r="A71" s="1537"/>
      <c r="B71" s="535" t="s">
        <v>105</v>
      </c>
      <c r="C71" s="227">
        <f>SUM(D71:I71)</f>
        <v>144</v>
      </c>
      <c r="D71" s="957">
        <v>98</v>
      </c>
      <c r="E71" s="958">
        <v>27</v>
      </c>
      <c r="F71" s="958">
        <v>19</v>
      </c>
      <c r="G71" s="958"/>
      <c r="H71" s="958"/>
      <c r="I71" s="154"/>
      <c r="J71" s="72" t="str">
        <f>CA71&amp;CB71&amp;CC71&amp;CD71&amp;CE71&amp;CF71</f>
        <v/>
      </c>
      <c r="K71" s="946"/>
      <c r="L71" s="946"/>
      <c r="M71" s="946"/>
      <c r="N71" s="946"/>
      <c r="O71" s="946"/>
      <c r="P71" s="946"/>
      <c r="Q71" s="946"/>
      <c r="R71" s="946"/>
      <c r="S71" s="946"/>
      <c r="T71" s="946"/>
      <c r="U71" s="946"/>
      <c r="V71" s="946"/>
      <c r="W71" s="946"/>
      <c r="CG71" s="6"/>
      <c r="CH71" s="6"/>
      <c r="CI71" s="6"/>
      <c r="CJ71" s="6"/>
      <c r="CK71" s="6"/>
      <c r="CL71" s="6"/>
      <c r="CM71" s="6"/>
      <c r="CN71" s="6"/>
    </row>
    <row r="72" spans="1:92" ht="32.1" customHeight="1" x14ac:dyDescent="0.2">
      <c r="A72" s="538" t="s">
        <v>107</v>
      </c>
      <c r="B72" s="503"/>
      <c r="C72" s="503"/>
      <c r="D72" s="940"/>
      <c r="E72" s="940"/>
      <c r="F72" s="940"/>
      <c r="G72" s="940"/>
      <c r="H72" s="959"/>
      <c r="I72" s="959"/>
      <c r="J72" s="946"/>
      <c r="K72" s="940"/>
      <c r="L72" s="940"/>
      <c r="M72" s="960"/>
      <c r="CG72" s="6"/>
      <c r="CH72" s="6"/>
      <c r="CI72" s="6"/>
      <c r="CJ72" s="6"/>
      <c r="CK72" s="6"/>
      <c r="CL72" s="6"/>
      <c r="CM72" s="6"/>
      <c r="CN72" s="6"/>
    </row>
    <row r="73" spans="1:92" ht="15.75" customHeight="1" x14ac:dyDescent="0.2">
      <c r="A73" s="1499" t="s">
        <v>108</v>
      </c>
      <c r="B73" s="1502" t="s">
        <v>109</v>
      </c>
      <c r="C73" s="1499"/>
      <c r="D73" s="1502" t="s">
        <v>110</v>
      </c>
      <c r="E73" s="1499"/>
      <c r="F73" s="1577" t="s">
        <v>111</v>
      </c>
      <c r="G73" s="1534"/>
      <c r="H73" s="1534"/>
      <c r="I73" s="1592"/>
      <c r="J73" s="961"/>
      <c r="K73" s="940"/>
      <c r="L73" s="940"/>
      <c r="M73" s="960"/>
      <c r="CG73" s="6"/>
      <c r="CH73" s="6"/>
      <c r="CI73" s="6"/>
      <c r="CJ73" s="6"/>
      <c r="CK73" s="6"/>
      <c r="CL73" s="6"/>
      <c r="CM73" s="6"/>
      <c r="CN73" s="6"/>
    </row>
    <row r="74" spans="1:92" ht="18.75" customHeight="1" x14ac:dyDescent="0.2">
      <c r="A74" s="1500"/>
      <c r="B74" s="1543"/>
      <c r="C74" s="1542"/>
      <c r="D74" s="1543"/>
      <c r="E74" s="1542"/>
      <c r="F74" s="1577" t="s">
        <v>112</v>
      </c>
      <c r="G74" s="1592"/>
      <c r="H74" s="1577" t="s">
        <v>113</v>
      </c>
      <c r="I74" s="1592"/>
      <c r="J74" s="962"/>
      <c r="K74" s="940"/>
      <c r="L74" s="940"/>
      <c r="M74" s="960"/>
      <c r="CG74" s="6"/>
      <c r="CH74" s="6"/>
      <c r="CI74" s="6"/>
      <c r="CJ74" s="6"/>
      <c r="CK74" s="6"/>
      <c r="CL74" s="6"/>
      <c r="CM74" s="6"/>
      <c r="CN74" s="6"/>
    </row>
    <row r="75" spans="1:92" ht="30" customHeight="1" x14ac:dyDescent="0.2">
      <c r="A75" s="1542"/>
      <c r="B75" s="963" t="s">
        <v>44</v>
      </c>
      <c r="C75" s="297" t="s">
        <v>45</v>
      </c>
      <c r="D75" s="963" t="s">
        <v>44</v>
      </c>
      <c r="E75" s="403" t="s">
        <v>45</v>
      </c>
      <c r="F75" s="963" t="s">
        <v>44</v>
      </c>
      <c r="G75" s="297" t="s">
        <v>45</v>
      </c>
      <c r="H75" s="963" t="s">
        <v>44</v>
      </c>
      <c r="I75" s="403" t="s">
        <v>45</v>
      </c>
      <c r="J75" s="962"/>
      <c r="K75" s="940"/>
      <c r="L75" s="940"/>
      <c r="M75" s="960"/>
      <c r="CG75" s="6"/>
      <c r="CH75" s="6"/>
      <c r="CI75" s="6"/>
      <c r="CJ75" s="6"/>
      <c r="CK75" s="6"/>
      <c r="CL75" s="6"/>
      <c r="CM75" s="6"/>
      <c r="CN75" s="6"/>
    </row>
    <row r="76" spans="1:92" ht="15.75" customHeight="1" x14ac:dyDescent="0.2">
      <c r="A76" s="846" t="s">
        <v>114</v>
      </c>
      <c r="B76" s="543"/>
      <c r="C76" s="544">
        <v>7</v>
      </c>
      <c r="D76" s="543"/>
      <c r="E76" s="544">
        <v>44</v>
      </c>
      <c r="F76" s="545"/>
      <c r="G76" s="546">
        <v>47</v>
      </c>
      <c r="H76" s="545"/>
      <c r="I76" s="546">
        <v>3</v>
      </c>
      <c r="J76" s="72" t="str">
        <f>CA76</f>
        <v/>
      </c>
      <c r="K76" s="940"/>
      <c r="L76" s="940"/>
      <c r="M76" s="960"/>
      <c r="CA76" s="210" t="str">
        <f>IF(CG76=1," * La suma de los Pacientes Intervenidos debe ser mayor o igual a la Suma de Pacientes Programados menos la Suma de Pacientes Suspendidos. ","")</f>
        <v/>
      </c>
      <c r="CG76" s="211">
        <f>IF(((F76+G76)-(H76+I76))&gt;(D76+E76),1,0)</f>
        <v>0</v>
      </c>
      <c r="CH76" s="6"/>
      <c r="CI76" s="6"/>
      <c r="CJ76" s="6"/>
      <c r="CK76" s="6"/>
      <c r="CL76" s="6"/>
      <c r="CM76" s="6"/>
      <c r="CN76" s="6"/>
    </row>
    <row r="77" spans="1:92" ht="15.75" customHeight="1" x14ac:dyDescent="0.2">
      <c r="A77" s="165" t="s">
        <v>115</v>
      </c>
      <c r="B77" s="166"/>
      <c r="C77" s="167"/>
      <c r="D77" s="166"/>
      <c r="E77" s="167"/>
      <c r="F77" s="168"/>
      <c r="G77" s="169"/>
      <c r="H77" s="168"/>
      <c r="I77" s="169"/>
      <c r="J77" s="72" t="str">
        <f t="shared" ref="J77:J87" si="7">CA77</f>
        <v/>
      </c>
      <c r="K77" s="940"/>
      <c r="L77" s="940"/>
      <c r="M77" s="960"/>
      <c r="CA77" s="210" t="str">
        <f t="shared" ref="CA77:CA86" si="8">IF(CG77=1," * La suma de los Pacientes Intervenidos debe ser mayor o igual a la Suma de Pacientes Programados menos la Suma de Pacientes Suspendidos. ","")</f>
        <v/>
      </c>
      <c r="CG77" s="211">
        <f t="shared" ref="CG77:CG87" si="9">IF(((F77+G77)-(H77+I77))&gt;(D77+E77),1,0)</f>
        <v>0</v>
      </c>
      <c r="CH77" s="6"/>
      <c r="CI77" s="6"/>
      <c r="CJ77" s="6"/>
      <c r="CK77" s="6"/>
      <c r="CL77" s="6"/>
      <c r="CM77" s="6"/>
      <c r="CN77" s="6"/>
    </row>
    <row r="78" spans="1:92" ht="15.75" customHeight="1" x14ac:dyDescent="0.2">
      <c r="A78" s="165" t="s">
        <v>116</v>
      </c>
      <c r="B78" s="166"/>
      <c r="C78" s="167"/>
      <c r="D78" s="166"/>
      <c r="E78" s="167">
        <v>1</v>
      </c>
      <c r="F78" s="168"/>
      <c r="G78" s="169">
        <v>1</v>
      </c>
      <c r="H78" s="168"/>
      <c r="I78" s="169"/>
      <c r="J78" s="72" t="str">
        <f t="shared" si="7"/>
        <v/>
      </c>
      <c r="K78" s="940"/>
      <c r="L78" s="940"/>
      <c r="M78" s="960"/>
      <c r="CA78" s="210" t="str">
        <f t="shared" si="8"/>
        <v/>
      </c>
      <c r="CG78" s="211">
        <f t="shared" si="9"/>
        <v>0</v>
      </c>
      <c r="CH78" s="6"/>
      <c r="CI78" s="6"/>
      <c r="CJ78" s="6"/>
      <c r="CK78" s="6"/>
      <c r="CL78" s="6"/>
      <c r="CM78" s="6"/>
      <c r="CN78" s="6"/>
    </row>
    <row r="79" spans="1:92" ht="15.75" customHeight="1" x14ac:dyDescent="0.2">
      <c r="A79" s="165" t="s">
        <v>117</v>
      </c>
      <c r="B79" s="166"/>
      <c r="C79" s="167">
        <v>1</v>
      </c>
      <c r="D79" s="166"/>
      <c r="E79" s="167">
        <v>1</v>
      </c>
      <c r="F79" s="168"/>
      <c r="G79" s="169">
        <v>1</v>
      </c>
      <c r="H79" s="168"/>
      <c r="I79" s="169"/>
      <c r="J79" s="72" t="str">
        <f t="shared" si="7"/>
        <v/>
      </c>
      <c r="K79" s="940"/>
      <c r="L79" s="940"/>
      <c r="M79" s="960"/>
      <c r="CA79" s="210" t="str">
        <f t="shared" si="8"/>
        <v/>
      </c>
      <c r="CG79" s="211">
        <f t="shared" si="9"/>
        <v>0</v>
      </c>
      <c r="CH79" s="6"/>
      <c r="CI79" s="6"/>
      <c r="CJ79" s="6"/>
      <c r="CK79" s="6"/>
      <c r="CL79" s="6"/>
      <c r="CM79" s="6"/>
      <c r="CN79" s="6"/>
    </row>
    <row r="80" spans="1:92" ht="15.75" customHeight="1" x14ac:dyDescent="0.2">
      <c r="A80" s="165" t="s">
        <v>118</v>
      </c>
      <c r="B80" s="166"/>
      <c r="C80" s="167"/>
      <c r="D80" s="166">
        <v>5</v>
      </c>
      <c r="E80" s="167">
        <v>14</v>
      </c>
      <c r="F80" s="168">
        <v>6</v>
      </c>
      <c r="G80" s="169">
        <v>16</v>
      </c>
      <c r="H80" s="168">
        <v>1</v>
      </c>
      <c r="I80" s="169">
        <v>2</v>
      </c>
      <c r="J80" s="72" t="str">
        <f t="shared" si="7"/>
        <v/>
      </c>
      <c r="K80" s="940"/>
      <c r="L80" s="940"/>
      <c r="M80" s="960"/>
      <c r="CA80" s="210" t="str">
        <f t="shared" si="8"/>
        <v/>
      </c>
      <c r="CG80" s="211">
        <f t="shared" si="9"/>
        <v>0</v>
      </c>
      <c r="CH80" s="6"/>
      <c r="CI80" s="6"/>
      <c r="CJ80" s="6"/>
      <c r="CK80" s="6"/>
      <c r="CL80" s="6"/>
      <c r="CM80" s="6"/>
      <c r="CN80" s="6"/>
    </row>
    <row r="81" spans="1:92" ht="15.75" customHeight="1" x14ac:dyDescent="0.2">
      <c r="A81" s="165" t="s">
        <v>119</v>
      </c>
      <c r="B81" s="166"/>
      <c r="C81" s="167"/>
      <c r="D81" s="166"/>
      <c r="E81" s="167"/>
      <c r="F81" s="168"/>
      <c r="G81" s="169"/>
      <c r="H81" s="168"/>
      <c r="I81" s="169"/>
      <c r="J81" s="72" t="str">
        <f t="shared" si="7"/>
        <v/>
      </c>
      <c r="K81" s="940"/>
      <c r="L81" s="940"/>
      <c r="M81" s="960"/>
      <c r="CA81" s="210" t="str">
        <f t="shared" si="8"/>
        <v/>
      </c>
      <c r="CG81" s="211">
        <f t="shared" si="9"/>
        <v>0</v>
      </c>
      <c r="CH81" s="6"/>
      <c r="CI81" s="6"/>
      <c r="CJ81" s="6"/>
      <c r="CK81" s="6"/>
      <c r="CL81" s="6"/>
      <c r="CM81" s="6"/>
      <c r="CN81" s="6"/>
    </row>
    <row r="82" spans="1:92" ht="15.75" customHeight="1" x14ac:dyDescent="0.2">
      <c r="A82" s="165" t="s">
        <v>120</v>
      </c>
      <c r="B82" s="166"/>
      <c r="C82" s="167"/>
      <c r="D82" s="166">
        <v>6</v>
      </c>
      <c r="E82" s="167"/>
      <c r="F82" s="168">
        <v>6</v>
      </c>
      <c r="G82" s="169"/>
      <c r="H82" s="168"/>
      <c r="I82" s="169"/>
      <c r="J82" s="72" t="str">
        <f t="shared" si="7"/>
        <v/>
      </c>
      <c r="K82" s="940"/>
      <c r="L82" s="940"/>
      <c r="M82" s="960"/>
      <c r="CA82" s="210" t="str">
        <f t="shared" si="8"/>
        <v/>
      </c>
      <c r="CG82" s="211">
        <f t="shared" si="9"/>
        <v>0</v>
      </c>
      <c r="CH82" s="6"/>
      <c r="CI82" s="6"/>
      <c r="CJ82" s="6"/>
      <c r="CK82" s="6"/>
      <c r="CL82" s="6"/>
      <c r="CM82" s="6"/>
      <c r="CN82" s="6"/>
    </row>
    <row r="83" spans="1:92" ht="15.75" customHeight="1" x14ac:dyDescent="0.2">
      <c r="A83" s="165" t="s">
        <v>121</v>
      </c>
      <c r="B83" s="166"/>
      <c r="C83" s="167"/>
      <c r="D83" s="166"/>
      <c r="E83" s="167">
        <v>3</v>
      </c>
      <c r="F83" s="168"/>
      <c r="G83" s="169">
        <v>3</v>
      </c>
      <c r="H83" s="168"/>
      <c r="I83" s="169"/>
      <c r="J83" s="72" t="str">
        <f t="shared" si="7"/>
        <v/>
      </c>
      <c r="K83" s="940"/>
      <c r="L83" s="940"/>
      <c r="M83" s="960"/>
      <c r="CA83" s="210" t="str">
        <f t="shared" si="8"/>
        <v/>
      </c>
      <c r="CG83" s="211">
        <f t="shared" si="9"/>
        <v>0</v>
      </c>
      <c r="CH83" s="6"/>
      <c r="CI83" s="6"/>
      <c r="CJ83" s="6"/>
      <c r="CK83" s="6"/>
      <c r="CL83" s="6"/>
      <c r="CM83" s="6"/>
      <c r="CN83" s="6"/>
    </row>
    <row r="84" spans="1:92" ht="15.75" customHeight="1" x14ac:dyDescent="0.2">
      <c r="A84" s="165" t="s">
        <v>122</v>
      </c>
      <c r="B84" s="166"/>
      <c r="C84" s="167">
        <v>13</v>
      </c>
      <c r="D84" s="166"/>
      <c r="E84" s="167">
        <v>44</v>
      </c>
      <c r="F84" s="168"/>
      <c r="G84" s="169">
        <v>44</v>
      </c>
      <c r="H84" s="168"/>
      <c r="I84" s="169"/>
      <c r="J84" s="72" t="str">
        <f t="shared" si="7"/>
        <v/>
      </c>
      <c r="K84" s="940"/>
      <c r="L84" s="940"/>
      <c r="M84" s="960"/>
      <c r="CA84" s="210" t="str">
        <f t="shared" si="8"/>
        <v/>
      </c>
      <c r="CG84" s="211">
        <f t="shared" si="9"/>
        <v>0</v>
      </c>
      <c r="CH84" s="6"/>
      <c r="CI84" s="6"/>
      <c r="CJ84" s="6"/>
      <c r="CK84" s="6"/>
      <c r="CL84" s="6"/>
      <c r="CM84" s="6"/>
      <c r="CN84" s="6"/>
    </row>
    <row r="85" spans="1:92" ht="15.75" customHeight="1" x14ac:dyDescent="0.2">
      <c r="A85" s="165" t="s">
        <v>123</v>
      </c>
      <c r="B85" s="166"/>
      <c r="C85" s="167">
        <v>8</v>
      </c>
      <c r="D85" s="166"/>
      <c r="E85" s="167">
        <v>25</v>
      </c>
      <c r="F85" s="168"/>
      <c r="G85" s="169">
        <v>27</v>
      </c>
      <c r="H85" s="168"/>
      <c r="I85" s="169">
        <v>2</v>
      </c>
      <c r="J85" s="72" t="str">
        <f t="shared" si="7"/>
        <v/>
      </c>
      <c r="K85" s="940"/>
      <c r="L85" s="940"/>
      <c r="M85" s="960"/>
      <c r="CA85" s="210" t="str">
        <f t="shared" si="8"/>
        <v/>
      </c>
      <c r="CG85" s="211">
        <f t="shared" si="9"/>
        <v>0</v>
      </c>
      <c r="CH85" s="6"/>
      <c r="CI85" s="6"/>
      <c r="CJ85" s="6"/>
      <c r="CK85" s="6"/>
      <c r="CL85" s="6"/>
      <c r="CM85" s="6"/>
      <c r="CN85" s="6"/>
    </row>
    <row r="86" spans="1:92" ht="15.75" customHeight="1" x14ac:dyDescent="0.2">
      <c r="A86" s="165" t="s">
        <v>124</v>
      </c>
      <c r="B86" s="166"/>
      <c r="C86" s="167">
        <v>10</v>
      </c>
      <c r="D86" s="166"/>
      <c r="E86" s="167">
        <v>17</v>
      </c>
      <c r="F86" s="168"/>
      <c r="G86" s="169">
        <v>19</v>
      </c>
      <c r="H86" s="168"/>
      <c r="I86" s="169">
        <v>2</v>
      </c>
      <c r="J86" s="72" t="str">
        <f t="shared" si="7"/>
        <v/>
      </c>
      <c r="K86" s="940"/>
      <c r="L86" s="940"/>
      <c r="M86" s="961"/>
      <c r="N86" s="940"/>
      <c r="O86" s="940"/>
      <c r="P86" s="960"/>
      <c r="BX86" s="2"/>
      <c r="BY86" s="2"/>
      <c r="BZ86" s="2"/>
      <c r="CA86" s="210" t="str">
        <f t="shared" si="8"/>
        <v/>
      </c>
      <c r="CG86" s="211">
        <f t="shared" si="9"/>
        <v>0</v>
      </c>
      <c r="CH86" s="6"/>
      <c r="CI86" s="6"/>
      <c r="CJ86" s="6"/>
      <c r="CK86" s="6"/>
      <c r="CL86" s="6"/>
      <c r="CM86" s="6"/>
      <c r="CN86" s="6"/>
    </row>
    <row r="87" spans="1:92" ht="15.75" customHeight="1" x14ac:dyDescent="0.2">
      <c r="A87" s="165" t="s">
        <v>125</v>
      </c>
      <c r="B87" s="166"/>
      <c r="C87" s="167"/>
      <c r="D87" s="166"/>
      <c r="E87" s="167"/>
      <c r="F87" s="168"/>
      <c r="G87" s="169"/>
      <c r="H87" s="964"/>
      <c r="I87" s="170"/>
      <c r="J87" s="72" t="str">
        <f t="shared" si="7"/>
        <v/>
      </c>
      <c r="K87" s="940"/>
      <c r="L87" s="940"/>
      <c r="M87" s="961"/>
      <c r="N87" s="940"/>
      <c r="O87" s="940"/>
      <c r="P87" s="960"/>
      <c r="BX87" s="2"/>
      <c r="BY87" s="2"/>
      <c r="BZ87" s="2"/>
      <c r="CA87" s="210" t="str">
        <f>IF(CG87=1," * La suma de los Pacientes Intervenidos debe ser mayor o igual a la Suma de Pacientes Programados menos la Suma de Pacientes Suspendidos. ","")</f>
        <v/>
      </c>
      <c r="CG87" s="211">
        <f t="shared" si="9"/>
        <v>0</v>
      </c>
      <c r="CH87" s="6"/>
      <c r="CI87" s="6"/>
      <c r="CJ87" s="6"/>
      <c r="CK87" s="6"/>
      <c r="CL87" s="6"/>
      <c r="CM87" s="6"/>
      <c r="CN87" s="6"/>
    </row>
    <row r="88" spans="1:92" ht="15.75" customHeight="1" x14ac:dyDescent="0.2">
      <c r="A88" s="409" t="s">
        <v>29</v>
      </c>
      <c r="B88" s="965">
        <f t="shared" ref="B88:I88" si="10">SUM(B76:B87)</f>
        <v>0</v>
      </c>
      <c r="C88" s="410">
        <f t="shared" si="10"/>
        <v>39</v>
      </c>
      <c r="D88" s="965">
        <f t="shared" si="10"/>
        <v>11</v>
      </c>
      <c r="E88" s="410">
        <f t="shared" si="10"/>
        <v>149</v>
      </c>
      <c r="F88" s="966">
        <f t="shared" si="10"/>
        <v>12</v>
      </c>
      <c r="G88" s="411">
        <f t="shared" si="10"/>
        <v>158</v>
      </c>
      <c r="H88" s="966">
        <f t="shared" si="10"/>
        <v>1</v>
      </c>
      <c r="I88" s="411">
        <f t="shared" si="10"/>
        <v>9</v>
      </c>
      <c r="J88" s="940"/>
      <c r="K88" s="940"/>
      <c r="L88" s="940"/>
      <c r="M88" s="960"/>
      <c r="CG88" s="6"/>
      <c r="CH88" s="6"/>
      <c r="CI88" s="6"/>
      <c r="CJ88" s="6"/>
      <c r="CK88" s="6"/>
      <c r="CL88" s="6"/>
      <c r="CM88" s="6"/>
      <c r="CN88" s="6"/>
    </row>
    <row r="89" spans="1:92" ht="32.1" customHeight="1" x14ac:dyDescent="0.2">
      <c r="A89" s="1491" t="s">
        <v>126</v>
      </c>
      <c r="B89" s="1491"/>
      <c r="C89" s="1491"/>
      <c r="D89" s="1491"/>
      <c r="E89" s="1491"/>
      <c r="F89" s="1491"/>
      <c r="G89" s="1491"/>
      <c r="H89" s="967"/>
      <c r="I89" s="967"/>
      <c r="J89" s="961"/>
      <c r="K89" s="940"/>
      <c r="L89" s="940"/>
      <c r="M89" s="960"/>
      <c r="CG89" s="6"/>
      <c r="CH89" s="6"/>
      <c r="CI89" s="6"/>
      <c r="CJ89" s="6"/>
      <c r="CK89" s="6"/>
      <c r="CL89" s="6"/>
      <c r="CM89" s="6"/>
      <c r="CN89" s="6"/>
    </row>
    <row r="90" spans="1:92" ht="24" customHeight="1" x14ac:dyDescent="0.2">
      <c r="A90" s="1536" t="s">
        <v>127</v>
      </c>
      <c r="B90" s="1577" t="s">
        <v>128</v>
      </c>
      <c r="C90" s="1534"/>
      <c r="D90" s="1534"/>
      <c r="E90" s="1534"/>
      <c r="F90" s="1534"/>
      <c r="G90" s="1592"/>
      <c r="H90" s="946"/>
      <c r="I90" s="961"/>
      <c r="J90" s="940"/>
      <c r="K90" s="940"/>
      <c r="L90" s="960"/>
      <c r="CG90" s="6"/>
      <c r="CH90" s="6"/>
      <c r="CI90" s="6"/>
      <c r="CJ90" s="6"/>
      <c r="CK90" s="6"/>
      <c r="CL90" s="6"/>
      <c r="CM90" s="6"/>
      <c r="CN90" s="6"/>
    </row>
    <row r="91" spans="1:92" ht="31.5" customHeight="1" x14ac:dyDescent="0.2">
      <c r="A91" s="1537"/>
      <c r="B91" s="362" t="s">
        <v>129</v>
      </c>
      <c r="C91" s="963" t="s">
        <v>44</v>
      </c>
      <c r="D91" s="343" t="s">
        <v>45</v>
      </c>
      <c r="E91" s="284" t="s">
        <v>15</v>
      </c>
      <c r="F91" s="968" t="s">
        <v>16</v>
      </c>
      <c r="G91" s="968" t="s">
        <v>17</v>
      </c>
      <c r="H91" s="946"/>
      <c r="I91" s="946"/>
      <c r="J91" s="961"/>
      <c r="K91" s="940"/>
      <c r="L91" s="940"/>
      <c r="M91" s="960"/>
      <c r="CG91" s="6"/>
      <c r="CH91" s="6"/>
      <c r="CI91" s="6"/>
      <c r="CJ91" s="6"/>
      <c r="CK91" s="6"/>
      <c r="CL91" s="6"/>
      <c r="CM91" s="6"/>
      <c r="CN91" s="6"/>
    </row>
    <row r="92" spans="1:92" ht="16.5" customHeight="1" x14ac:dyDescent="0.2">
      <c r="A92" s="846" t="s">
        <v>130</v>
      </c>
      <c r="B92" s="764">
        <f t="shared" ref="B92:B98" si="11">SUM(C92+D92)</f>
        <v>7</v>
      </c>
      <c r="C92" s="545"/>
      <c r="D92" s="969">
        <v>7</v>
      </c>
      <c r="E92" s="970">
        <v>7</v>
      </c>
      <c r="F92" s="467"/>
      <c r="G92" s="467"/>
      <c r="H92" s="72" t="str">
        <f>CA92</f>
        <v/>
      </c>
      <c r="I92" s="946"/>
      <c r="J92" s="961"/>
      <c r="K92" s="940"/>
      <c r="L92" s="940"/>
      <c r="M92" s="960"/>
      <c r="CA92" s="210" t="str">
        <f>IF(CH92=1," * La suma de los Beneficiarios MAI, MLE y Otros debe seri igual al Total. ","")</f>
        <v/>
      </c>
      <c r="CB92" s="210"/>
      <c r="CG92" s="211"/>
      <c r="CH92" s="211">
        <f t="shared" ref="CH92:CH98" si="12">IF(B92&lt;&gt;(E92+F92+G92),1,0)</f>
        <v>0</v>
      </c>
      <c r="CI92" s="6"/>
      <c r="CJ92" s="6"/>
      <c r="CK92" s="6"/>
      <c r="CL92" s="6"/>
      <c r="CM92" s="6"/>
      <c r="CN92" s="6"/>
    </row>
    <row r="93" spans="1:92" ht="16.5" customHeight="1" x14ac:dyDescent="0.2">
      <c r="A93" s="858" t="s">
        <v>131</v>
      </c>
      <c r="B93" s="859">
        <f t="shared" si="11"/>
        <v>0</v>
      </c>
      <c r="C93" s="168"/>
      <c r="D93" s="860"/>
      <c r="E93" s="861"/>
      <c r="F93" s="862"/>
      <c r="G93" s="862"/>
      <c r="H93" s="72" t="str">
        <f t="shared" ref="H93:H99" si="13">CA93</f>
        <v/>
      </c>
      <c r="I93" s="946"/>
      <c r="J93" s="961"/>
      <c r="K93" s="940"/>
      <c r="L93" s="940"/>
      <c r="M93" s="960"/>
      <c r="CA93" s="210" t="str">
        <f t="shared" ref="CA93:CA98" si="14">IF(CH93=1," * La suma de los Beneficiarios MAI, MLE y Otros debe seri igual al Total. ","")</f>
        <v/>
      </c>
      <c r="CB93" s="210"/>
      <c r="CG93" s="6"/>
      <c r="CH93" s="211">
        <f t="shared" si="12"/>
        <v>0</v>
      </c>
      <c r="CI93" s="6"/>
      <c r="CJ93" s="6"/>
      <c r="CK93" s="6"/>
      <c r="CL93" s="6"/>
      <c r="CM93" s="6"/>
      <c r="CN93" s="6"/>
    </row>
    <row r="94" spans="1:92" ht="16.5" customHeight="1" x14ac:dyDescent="0.2">
      <c r="A94" s="165" t="s">
        <v>132</v>
      </c>
      <c r="B94" s="859">
        <f t="shared" si="11"/>
        <v>1</v>
      </c>
      <c r="C94" s="168"/>
      <c r="D94" s="860">
        <v>1</v>
      </c>
      <c r="E94" s="861">
        <v>1</v>
      </c>
      <c r="F94" s="862"/>
      <c r="G94" s="862"/>
      <c r="H94" s="72" t="str">
        <f t="shared" si="13"/>
        <v/>
      </c>
      <c r="I94" s="946"/>
      <c r="J94" s="961"/>
      <c r="K94" s="940"/>
      <c r="L94" s="940"/>
      <c r="M94" s="960"/>
      <c r="CA94" s="210" t="str">
        <f t="shared" si="14"/>
        <v/>
      </c>
      <c r="CB94" s="210"/>
      <c r="CG94" s="6"/>
      <c r="CH94" s="211">
        <f t="shared" si="12"/>
        <v>0</v>
      </c>
      <c r="CI94" s="6"/>
      <c r="CJ94" s="6"/>
      <c r="CK94" s="6"/>
      <c r="CL94" s="6"/>
      <c r="CM94" s="6"/>
      <c r="CN94" s="6"/>
    </row>
    <row r="95" spans="1:92" ht="16.5" customHeight="1" x14ac:dyDescent="0.2">
      <c r="A95" s="165" t="s">
        <v>133</v>
      </c>
      <c r="B95" s="859">
        <f t="shared" si="11"/>
        <v>2</v>
      </c>
      <c r="C95" s="168">
        <v>1</v>
      </c>
      <c r="D95" s="860">
        <v>1</v>
      </c>
      <c r="E95" s="861">
        <v>2</v>
      </c>
      <c r="F95" s="862"/>
      <c r="G95" s="862"/>
      <c r="H95" s="72" t="str">
        <f t="shared" si="13"/>
        <v/>
      </c>
      <c r="I95" s="946"/>
      <c r="J95" s="961"/>
      <c r="K95" s="940"/>
      <c r="L95" s="940"/>
      <c r="M95" s="960"/>
      <c r="CA95" s="210" t="str">
        <f t="shared" si="14"/>
        <v/>
      </c>
      <c r="CB95" s="210"/>
      <c r="CG95" s="6"/>
      <c r="CH95" s="211">
        <f t="shared" si="12"/>
        <v>0</v>
      </c>
      <c r="CI95" s="6"/>
      <c r="CJ95" s="6"/>
      <c r="CK95" s="6"/>
      <c r="CL95" s="6"/>
      <c r="CM95" s="6"/>
      <c r="CN95" s="6"/>
    </row>
    <row r="96" spans="1:92" ht="16.5" customHeight="1" x14ac:dyDescent="0.2">
      <c r="A96" s="165" t="s">
        <v>134</v>
      </c>
      <c r="B96" s="859">
        <f t="shared" si="11"/>
        <v>0</v>
      </c>
      <c r="C96" s="168"/>
      <c r="D96" s="860"/>
      <c r="E96" s="861"/>
      <c r="F96" s="862"/>
      <c r="G96" s="862"/>
      <c r="H96" s="72" t="str">
        <f t="shared" si="13"/>
        <v/>
      </c>
      <c r="I96" s="952"/>
      <c r="J96" s="971"/>
      <c r="K96" s="951"/>
      <c r="L96" s="951"/>
      <c r="M96" s="972"/>
      <c r="N96" s="11"/>
      <c r="O96" s="11"/>
      <c r="P96" s="11"/>
      <c r="Q96" s="11"/>
      <c r="R96" s="11"/>
      <c r="S96" s="11"/>
      <c r="CA96" s="210" t="str">
        <f t="shared" si="14"/>
        <v/>
      </c>
      <c r="CB96" s="210"/>
      <c r="CG96" s="6"/>
      <c r="CH96" s="211">
        <f t="shared" si="12"/>
        <v>0</v>
      </c>
      <c r="CI96" s="6"/>
      <c r="CJ96" s="6"/>
      <c r="CK96" s="6"/>
      <c r="CL96" s="6"/>
      <c r="CM96" s="6"/>
      <c r="CN96" s="6"/>
    </row>
    <row r="97" spans="1:92" ht="16.5" customHeight="1" x14ac:dyDescent="0.2">
      <c r="A97" s="858" t="s">
        <v>135</v>
      </c>
      <c r="B97" s="859">
        <f t="shared" si="11"/>
        <v>0</v>
      </c>
      <c r="C97" s="168"/>
      <c r="D97" s="860"/>
      <c r="E97" s="861"/>
      <c r="F97" s="862"/>
      <c r="G97" s="862"/>
      <c r="H97" s="72" t="str">
        <f t="shared" si="13"/>
        <v/>
      </c>
      <c r="I97" s="952"/>
      <c r="J97" s="971"/>
      <c r="K97" s="951"/>
      <c r="L97" s="951"/>
      <c r="M97" s="972"/>
      <c r="N97" s="11"/>
      <c r="O97" s="11"/>
      <c r="P97" s="11"/>
      <c r="Q97" s="11"/>
      <c r="R97" s="11"/>
      <c r="S97" s="11"/>
      <c r="CA97" s="210" t="str">
        <f t="shared" si="14"/>
        <v/>
      </c>
      <c r="CB97" s="210"/>
      <c r="CG97" s="6"/>
      <c r="CH97" s="211">
        <f t="shared" si="12"/>
        <v>0</v>
      </c>
      <c r="CI97" s="6"/>
      <c r="CJ97" s="6"/>
      <c r="CK97" s="6"/>
      <c r="CL97" s="6"/>
      <c r="CM97" s="6"/>
      <c r="CN97" s="6"/>
    </row>
    <row r="98" spans="1:92" ht="16.5" customHeight="1" x14ac:dyDescent="0.2">
      <c r="A98" s="228" t="s">
        <v>136</v>
      </c>
      <c r="B98" s="229">
        <f t="shared" si="11"/>
        <v>0</v>
      </c>
      <c r="C98" s="168"/>
      <c r="D98" s="860"/>
      <c r="E98" s="861"/>
      <c r="F98" s="747"/>
      <c r="G98" s="747"/>
      <c r="H98" s="72" t="str">
        <f t="shared" si="13"/>
        <v/>
      </c>
      <c r="I98" s="952"/>
      <c r="J98" s="971"/>
      <c r="K98" s="951"/>
      <c r="L98" s="951"/>
      <c r="M98" s="972"/>
      <c r="N98" s="11"/>
      <c r="O98" s="11"/>
      <c r="P98" s="11"/>
      <c r="Q98" s="11"/>
      <c r="R98" s="11"/>
      <c r="S98" s="11"/>
      <c r="CA98" s="210" t="str">
        <f t="shared" si="14"/>
        <v/>
      </c>
      <c r="CB98" s="210"/>
      <c r="CG98" s="6"/>
      <c r="CH98" s="211">
        <f t="shared" si="12"/>
        <v>0</v>
      </c>
      <c r="CI98" s="6"/>
      <c r="CJ98" s="6"/>
      <c r="CK98" s="6"/>
      <c r="CL98" s="6"/>
      <c r="CM98" s="6"/>
      <c r="CN98" s="6"/>
    </row>
    <row r="99" spans="1:92" ht="16.5" customHeight="1" x14ac:dyDescent="0.2">
      <c r="A99" s="186" t="s">
        <v>29</v>
      </c>
      <c r="B99" s="423">
        <f t="shared" ref="B99:G99" si="15">SUM(B92:B98)</f>
        <v>10</v>
      </c>
      <c r="C99" s="966">
        <f t="shared" si="15"/>
        <v>1</v>
      </c>
      <c r="D99" s="286">
        <f t="shared" si="15"/>
        <v>9</v>
      </c>
      <c r="E99" s="287">
        <f t="shared" si="15"/>
        <v>10</v>
      </c>
      <c r="F99" s="973">
        <f t="shared" si="15"/>
        <v>0</v>
      </c>
      <c r="G99" s="973">
        <f t="shared" si="15"/>
        <v>0</v>
      </c>
      <c r="H99" s="72" t="str">
        <f t="shared" si="13"/>
        <v/>
      </c>
      <c r="I99" s="143"/>
      <c r="J99" s="143"/>
      <c r="K99" s="143"/>
      <c r="L99" s="143"/>
      <c r="M99" s="143"/>
      <c r="N99" s="143"/>
      <c r="O99" s="143"/>
      <c r="P99" s="143"/>
      <c r="Q99" s="143"/>
      <c r="R99" s="143"/>
      <c r="S99" s="143"/>
      <c r="CA99" s="210" t="str">
        <f>IF(CG99=1," * El total de causas de suspensión debe coincidir con la suma de Suspendidos sección F. ","")</f>
        <v/>
      </c>
      <c r="CG99" s="211">
        <f>IF(B99&lt;&gt;(H88+I88),1,0)</f>
        <v>0</v>
      </c>
      <c r="CH99" s="211"/>
      <c r="CI99" s="6"/>
      <c r="CJ99" s="6"/>
      <c r="CK99" s="6"/>
      <c r="CL99" s="6"/>
      <c r="CM99" s="6"/>
      <c r="CN99" s="6"/>
    </row>
    <row r="100" spans="1:92" x14ac:dyDescent="0.2">
      <c r="D100" s="960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CA100" s="210"/>
      <c r="CG100" s="6"/>
      <c r="CH100" s="6"/>
      <c r="CI100" s="6"/>
      <c r="CJ100" s="6"/>
      <c r="CK100" s="6"/>
      <c r="CL100" s="6"/>
      <c r="CM100" s="6"/>
      <c r="CN100" s="6"/>
    </row>
    <row r="101" spans="1:92" x14ac:dyDescent="0.2"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CG101" s="6"/>
      <c r="CH101" s="6"/>
      <c r="CI101" s="6"/>
      <c r="CJ101" s="6"/>
      <c r="CK101" s="6"/>
      <c r="CL101" s="6"/>
      <c r="CM101" s="6"/>
      <c r="CN101" s="6"/>
    </row>
    <row r="102" spans="1:92" x14ac:dyDescent="0.2">
      <c r="CG102" s="6"/>
      <c r="CH102" s="6"/>
      <c r="CI102" s="6"/>
      <c r="CJ102" s="6"/>
      <c r="CK102" s="6"/>
      <c r="CL102" s="6"/>
      <c r="CM102" s="6"/>
      <c r="CN102" s="6"/>
    </row>
    <row r="103" spans="1:92" x14ac:dyDescent="0.2">
      <c r="CG103" s="6"/>
      <c r="CH103" s="6"/>
      <c r="CI103" s="6"/>
      <c r="CJ103" s="6"/>
      <c r="CK103" s="6"/>
      <c r="CL103" s="6"/>
      <c r="CM103" s="6"/>
      <c r="CN103" s="6"/>
    </row>
    <row r="104" spans="1:92" x14ac:dyDescent="0.2">
      <c r="CG104" s="6"/>
      <c r="CH104" s="6"/>
      <c r="CI104" s="6"/>
      <c r="CJ104" s="6"/>
      <c r="CK104" s="6"/>
      <c r="CL104" s="6"/>
      <c r="CM104" s="6"/>
      <c r="CN104" s="6"/>
    </row>
    <row r="105" spans="1:92" x14ac:dyDescent="0.2">
      <c r="CG105" s="6"/>
      <c r="CH105" s="6"/>
      <c r="CI105" s="6"/>
      <c r="CJ105" s="6"/>
      <c r="CK105" s="6"/>
      <c r="CL105" s="6"/>
      <c r="CM105" s="6"/>
      <c r="CN105" s="6"/>
    </row>
    <row r="106" spans="1:92" x14ac:dyDescent="0.2">
      <c r="CG106" s="6"/>
      <c r="CH106" s="6"/>
      <c r="CI106" s="6"/>
      <c r="CJ106" s="6"/>
      <c r="CK106" s="6"/>
      <c r="CL106" s="6"/>
      <c r="CM106" s="6"/>
      <c r="CN106" s="6"/>
    </row>
    <row r="107" spans="1:92" x14ac:dyDescent="0.2">
      <c r="CG107" s="6"/>
      <c r="CH107" s="6"/>
      <c r="CI107" s="6"/>
      <c r="CJ107" s="6"/>
      <c r="CK107" s="6"/>
      <c r="CL107" s="6"/>
      <c r="CM107" s="6"/>
      <c r="CN107" s="6"/>
    </row>
    <row r="108" spans="1:92" x14ac:dyDescent="0.2">
      <c r="CG108" s="6"/>
      <c r="CH108" s="6"/>
      <c r="CI108" s="6"/>
      <c r="CJ108" s="6"/>
      <c r="CK108" s="6"/>
      <c r="CL108" s="6"/>
      <c r="CM108" s="6"/>
      <c r="CN108" s="6"/>
    </row>
    <row r="109" spans="1:92" x14ac:dyDescent="0.2">
      <c r="CG109" s="6"/>
      <c r="CH109" s="6"/>
      <c r="CI109" s="6"/>
      <c r="CJ109" s="6"/>
      <c r="CK109" s="6"/>
      <c r="CL109" s="6"/>
      <c r="CM109" s="6"/>
      <c r="CN109" s="6"/>
    </row>
    <row r="110" spans="1:92" x14ac:dyDescent="0.2">
      <c r="CG110" s="6"/>
      <c r="CH110" s="6"/>
      <c r="CI110" s="6"/>
      <c r="CJ110" s="6"/>
      <c r="CK110" s="6"/>
      <c r="CL110" s="6"/>
      <c r="CM110" s="6"/>
      <c r="CN110" s="6"/>
    </row>
    <row r="111" spans="1:92" x14ac:dyDescent="0.2">
      <c r="CG111" s="6"/>
      <c r="CH111" s="6"/>
      <c r="CI111" s="6"/>
      <c r="CJ111" s="6"/>
      <c r="CK111" s="6"/>
      <c r="CL111" s="6"/>
      <c r="CM111" s="6"/>
      <c r="CN111" s="6"/>
    </row>
    <row r="112" spans="1:92" x14ac:dyDescent="0.2">
      <c r="CG112" s="6"/>
      <c r="CH112" s="6"/>
      <c r="CI112" s="6"/>
      <c r="CJ112" s="6"/>
      <c r="CK112" s="6"/>
      <c r="CL112" s="6"/>
      <c r="CM112" s="6"/>
      <c r="CN112" s="6"/>
    </row>
    <row r="113" spans="85:92" x14ac:dyDescent="0.2">
      <c r="CG113" s="6"/>
      <c r="CH113" s="6"/>
      <c r="CI113" s="6"/>
      <c r="CJ113" s="6"/>
      <c r="CK113" s="6"/>
      <c r="CL113" s="6"/>
      <c r="CM113" s="6"/>
      <c r="CN113" s="6"/>
    </row>
    <row r="114" spans="85:92" x14ac:dyDescent="0.2">
      <c r="CG114" s="6"/>
      <c r="CH114" s="6"/>
      <c r="CI114" s="6"/>
      <c r="CJ114" s="6"/>
      <c r="CK114" s="6"/>
      <c r="CL114" s="6"/>
      <c r="CM114" s="6"/>
      <c r="CN114" s="6"/>
    </row>
    <row r="115" spans="85:92" x14ac:dyDescent="0.2">
      <c r="CG115" s="6"/>
      <c r="CH115" s="6"/>
      <c r="CI115" s="6"/>
      <c r="CJ115" s="6"/>
      <c r="CK115" s="6"/>
      <c r="CL115" s="6"/>
      <c r="CM115" s="6"/>
      <c r="CN115" s="6"/>
    </row>
    <row r="211" spans="1:104" s="191" customFormat="1" ht="18.600000000000001" hidden="1" customHeight="1" x14ac:dyDescent="0.2">
      <c r="A211" s="191">
        <f>SUM(B12:O12,B19:B23,B37:B45,C67,B88:I88,B99:G99,C68:C71,B48:B50,C28:C34)</f>
        <v>8935.3666666666668</v>
      </c>
      <c r="B211" s="191">
        <f>SUM(CG3:CN115)</f>
        <v>0</v>
      </c>
      <c r="BX211" s="192"/>
      <c r="BY211" s="192"/>
      <c r="BZ211" s="192"/>
      <c r="CA211" s="192"/>
      <c r="CB211" s="192"/>
      <c r="CC211" s="192"/>
      <c r="CD211" s="192"/>
      <c r="CE211" s="192"/>
      <c r="CF211" s="192"/>
      <c r="CG211" s="192"/>
      <c r="CH211" s="192"/>
      <c r="CI211" s="192"/>
      <c r="CJ211" s="192"/>
      <c r="CK211" s="192"/>
      <c r="CL211" s="192"/>
      <c r="CM211" s="192"/>
      <c r="CN211" s="192"/>
      <c r="CO211" s="192"/>
      <c r="CP211" s="192"/>
      <c r="CQ211" s="192"/>
      <c r="CR211" s="192"/>
      <c r="CS211" s="192"/>
      <c r="CT211" s="192"/>
      <c r="CU211" s="192"/>
      <c r="CV211" s="192"/>
      <c r="CW211" s="192"/>
      <c r="CX211" s="192"/>
      <c r="CY211" s="192"/>
      <c r="CZ211" s="192"/>
    </row>
    <row r="212" spans="1:104" hidden="1" x14ac:dyDescent="0.2"/>
    <row r="213" spans="1:104" hidden="1" x14ac:dyDescent="0.2"/>
    <row r="214" spans="1:104" hidden="1" x14ac:dyDescent="0.2"/>
    <row r="215" spans="1:104" hidden="1" x14ac:dyDescent="0.2"/>
    <row r="216" spans="1:104" hidden="1" x14ac:dyDescent="0.2"/>
    <row r="217" spans="1:104" hidden="1" x14ac:dyDescent="0.2"/>
    <row r="218" spans="1:104" hidden="1" x14ac:dyDescent="0.2"/>
    <row r="219" spans="1:104" hidden="1" x14ac:dyDescent="0.2"/>
    <row r="220" spans="1:104" hidden="1" x14ac:dyDescent="0.2"/>
  </sheetData>
  <mergeCells count="34">
    <mergeCell ref="Z9:AB10"/>
    <mergeCell ref="A26:B27"/>
    <mergeCell ref="C26:C27"/>
    <mergeCell ref="D26:E26"/>
    <mergeCell ref="F26:K26"/>
    <mergeCell ref="A9:A11"/>
    <mergeCell ref="B9:B11"/>
    <mergeCell ref="C9:C11"/>
    <mergeCell ref="D9:D11"/>
    <mergeCell ref="E9:E11"/>
    <mergeCell ref="F9:F11"/>
    <mergeCell ref="A34:B34"/>
    <mergeCell ref="G9:J10"/>
    <mergeCell ref="K9:O10"/>
    <mergeCell ref="P9:T10"/>
    <mergeCell ref="U9:Y10"/>
    <mergeCell ref="A28:B28"/>
    <mergeCell ref="A29:B29"/>
    <mergeCell ref="A30:B30"/>
    <mergeCell ref="A31:B31"/>
    <mergeCell ref="A32:A33"/>
    <mergeCell ref="A65:E65"/>
    <mergeCell ref="A67:B67"/>
    <mergeCell ref="A68:A69"/>
    <mergeCell ref="A70:A71"/>
    <mergeCell ref="A73:A75"/>
    <mergeCell ref="B73:C74"/>
    <mergeCell ref="D73:E74"/>
    <mergeCell ref="F73:I73"/>
    <mergeCell ref="F74:G74"/>
    <mergeCell ref="H74:I74"/>
    <mergeCell ref="A89:G89"/>
    <mergeCell ref="A90:A91"/>
    <mergeCell ref="B90:G90"/>
  </mergeCells>
  <dataValidations count="1">
    <dataValidation type="whole" allowBlank="1" showInputMessage="1" showErrorMessage="1" sqref="A64 B58:E64 B52:D52 C53:D55" xr:uid="{591A7BD9-3FA4-4754-AE78-78212B18FEA6}">
      <formula1>0</formula1>
      <formula2>1E+27</formula2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Z220"/>
  <sheetViews>
    <sheetView topLeftCell="A4" workbookViewId="0">
      <selection activeCell="A4" sqref="A1:XFD1048576"/>
    </sheetView>
  </sheetViews>
  <sheetFormatPr baseColWidth="10" defaultColWidth="11.42578125" defaultRowHeight="14.25" x14ac:dyDescent="0.2"/>
  <cols>
    <col min="1" max="1" width="75.42578125" style="2" customWidth="1"/>
    <col min="2" max="2" width="16.5703125" style="2" customWidth="1"/>
    <col min="3" max="4" width="16.7109375" style="2" customWidth="1"/>
    <col min="5" max="5" width="16.5703125" style="2" customWidth="1"/>
    <col min="6" max="6" width="15.140625" style="2" customWidth="1"/>
    <col min="7" max="7" width="15.85546875" style="2" customWidth="1"/>
    <col min="8" max="8" width="18.42578125" style="2" customWidth="1"/>
    <col min="9" max="9" width="14.85546875" style="2" customWidth="1"/>
    <col min="10" max="10" width="13.42578125" style="2" customWidth="1"/>
    <col min="11" max="11" width="14.28515625" style="2" customWidth="1"/>
    <col min="12" max="12" width="11.42578125" style="2"/>
    <col min="13" max="13" width="13" style="2" customWidth="1"/>
    <col min="14" max="14" width="10" style="2" customWidth="1"/>
    <col min="15" max="26" width="11.42578125" style="2"/>
    <col min="27" max="27" width="14.140625" style="2" customWidth="1"/>
    <col min="28" max="28" width="15.7109375" style="2" customWidth="1"/>
    <col min="29" max="75" width="11.42578125" style="2"/>
    <col min="76" max="76" width="11.42578125" style="3" customWidth="1"/>
    <col min="77" max="77" width="11.7109375" style="4" customWidth="1"/>
    <col min="78" max="78" width="12.28515625" style="4" customWidth="1"/>
    <col min="79" max="104" width="12.28515625" style="5" customWidth="1"/>
    <col min="105" max="107" width="11.42578125" style="2" customWidth="1"/>
    <col min="108" max="16384" width="11.42578125" style="2"/>
  </cols>
  <sheetData>
    <row r="1" spans="1:92" ht="16.350000000000001" customHeight="1" x14ac:dyDescent="0.2">
      <c r="A1" s="1" t="s">
        <v>0</v>
      </c>
    </row>
    <row r="2" spans="1:92" ht="16.350000000000001" customHeight="1" x14ac:dyDescent="0.2">
      <c r="A2" s="1" t="str">
        <f>CONCATENATE("COMUNA: ",[7]NOMBRE!B2," - ","( ",[7]NOMBRE!C2,[7]NOMBRE!D2,[7]NOMBRE!E2,[7]NOMBRE!F2,[7]NOMBRE!G2," )")</f>
        <v>COMUNA: LINARES - ( 07401 )</v>
      </c>
    </row>
    <row r="3" spans="1:92" ht="16.350000000000001" customHeight="1" x14ac:dyDescent="0.2">
      <c r="A3" s="1" t="str">
        <f>CONCATENATE("ESTABLECIMIENTO/ESTRATEGIA: ",[7]NOMBRE!B3," - ","( ",[7]NOMBRE!C3,[7]NOMBRE!D3,[7]NOMBRE!E3,[7]NOMBRE!F3,[7]NOMBRE!G3,[7]NOMBRE!H3," )")</f>
        <v>ESTABLECIMIENTO/ESTRATEGIA: HOSPITAL PRESIDENTE CARLOS IBAÑEZ DEL CAMPO - ( 116108 )</v>
      </c>
      <c r="CG3" s="6"/>
      <c r="CH3" s="6"/>
      <c r="CI3" s="6"/>
      <c r="CJ3" s="6"/>
      <c r="CK3" s="6"/>
      <c r="CL3" s="6"/>
      <c r="CM3" s="6"/>
      <c r="CN3" s="6"/>
    </row>
    <row r="4" spans="1:92" ht="16.350000000000001" customHeight="1" x14ac:dyDescent="0.2">
      <c r="A4" s="1" t="str">
        <f>CONCATENATE("MES: ",[7]NOMBRE!B6," - ","( ",[7]NOMBRE!C6,[7]NOMBRE!D6," )")</f>
        <v>MES: JUNIO - ( 06 )</v>
      </c>
      <c r="CG4" s="6"/>
      <c r="CH4" s="6"/>
      <c r="CI4" s="6"/>
      <c r="CJ4" s="6"/>
      <c r="CK4" s="6"/>
      <c r="CL4" s="6"/>
      <c r="CM4" s="6"/>
      <c r="CN4" s="6"/>
    </row>
    <row r="5" spans="1:92" ht="16.350000000000001" customHeight="1" x14ac:dyDescent="0.2">
      <c r="A5" s="1" t="str">
        <f>CONCATENATE("AÑO: ",[7]NOMBRE!B7)</f>
        <v>AÑO: 2021</v>
      </c>
      <c r="CG5" s="6"/>
      <c r="CH5" s="6"/>
      <c r="CI5" s="6"/>
      <c r="CJ5" s="6"/>
      <c r="CK5" s="6"/>
      <c r="CL5" s="6"/>
      <c r="CM5" s="6"/>
      <c r="CN5" s="6"/>
    </row>
    <row r="6" spans="1:92" ht="15" x14ac:dyDescent="0.2">
      <c r="F6" s="7" t="s">
        <v>1</v>
      </c>
      <c r="CG6" s="6"/>
      <c r="CH6" s="6"/>
      <c r="CI6" s="6"/>
      <c r="CJ6" s="6"/>
      <c r="CK6" s="6"/>
      <c r="CL6" s="6"/>
      <c r="CM6" s="6"/>
      <c r="CN6" s="6"/>
    </row>
    <row r="7" spans="1:92" ht="15" customHeight="1" x14ac:dyDescent="0.2">
      <c r="A7" s="8"/>
      <c r="B7" s="8"/>
      <c r="C7" s="8"/>
      <c r="D7" s="8"/>
      <c r="E7" s="8"/>
      <c r="F7" s="8"/>
      <c r="G7" s="8"/>
      <c r="H7" s="8"/>
      <c r="I7" s="8"/>
      <c r="J7" s="8"/>
      <c r="K7" s="9"/>
      <c r="L7" s="9"/>
      <c r="CG7" s="6"/>
      <c r="CH7" s="6"/>
      <c r="CI7" s="6"/>
      <c r="CJ7" s="6"/>
      <c r="CK7" s="6"/>
      <c r="CL7" s="6"/>
      <c r="CM7" s="6"/>
      <c r="CN7" s="6"/>
    </row>
    <row r="8" spans="1:92" ht="32.1" customHeight="1" x14ac:dyDescent="0.2">
      <c r="A8" s="10" t="s">
        <v>2</v>
      </c>
      <c r="CG8" s="6"/>
      <c r="CH8" s="6"/>
      <c r="CI8" s="6"/>
      <c r="CJ8" s="6"/>
      <c r="CK8" s="6"/>
      <c r="CL8" s="6"/>
      <c r="CM8" s="6"/>
      <c r="CN8" s="6"/>
    </row>
    <row r="9" spans="1:92" ht="14.25" customHeight="1" x14ac:dyDescent="0.2">
      <c r="A9" s="1588" t="s">
        <v>3</v>
      </c>
      <c r="B9" s="1609" t="s">
        <v>4</v>
      </c>
      <c r="C9" s="1590" t="s">
        <v>5</v>
      </c>
      <c r="D9" s="1559" t="s">
        <v>6</v>
      </c>
      <c r="E9" s="1559" t="s">
        <v>7</v>
      </c>
      <c r="F9" s="1591" t="s">
        <v>8</v>
      </c>
      <c r="G9" s="1506" t="s">
        <v>9</v>
      </c>
      <c r="H9" s="1507"/>
      <c r="I9" s="1507"/>
      <c r="J9" s="1508"/>
      <c r="K9" s="1506" t="s">
        <v>10</v>
      </c>
      <c r="L9" s="1507"/>
      <c r="M9" s="1507"/>
      <c r="N9" s="1507"/>
      <c r="O9" s="1508"/>
      <c r="P9" s="1506" t="s">
        <v>11</v>
      </c>
      <c r="Q9" s="1507"/>
      <c r="R9" s="1507"/>
      <c r="S9" s="1507"/>
      <c r="T9" s="1508"/>
      <c r="U9" s="1506" t="s">
        <v>12</v>
      </c>
      <c r="V9" s="1507"/>
      <c r="W9" s="1507"/>
      <c r="X9" s="1507"/>
      <c r="Y9" s="1508"/>
      <c r="Z9" s="1506" t="s">
        <v>13</v>
      </c>
      <c r="AA9" s="1507"/>
      <c r="AB9" s="1508"/>
      <c r="BX9" s="2"/>
      <c r="BY9" s="11"/>
      <c r="CG9" s="6"/>
      <c r="CH9" s="6"/>
      <c r="CI9" s="6"/>
      <c r="CJ9" s="6"/>
      <c r="CK9" s="6"/>
      <c r="CL9" s="6"/>
      <c r="CM9" s="6"/>
      <c r="CN9" s="6"/>
    </row>
    <row r="10" spans="1:92" ht="21.75" customHeight="1" x14ac:dyDescent="0.2">
      <c r="A10" s="1588"/>
      <c r="B10" s="1609"/>
      <c r="C10" s="1590"/>
      <c r="D10" s="1530"/>
      <c r="E10" s="1530"/>
      <c r="F10" s="1591"/>
      <c r="G10" s="1546"/>
      <c r="H10" s="1510"/>
      <c r="I10" s="1510"/>
      <c r="J10" s="1547"/>
      <c r="K10" s="1546"/>
      <c r="L10" s="1510"/>
      <c r="M10" s="1510"/>
      <c r="N10" s="1510"/>
      <c r="O10" s="1547"/>
      <c r="P10" s="1546"/>
      <c r="Q10" s="1510"/>
      <c r="R10" s="1510"/>
      <c r="S10" s="1510"/>
      <c r="T10" s="1547"/>
      <c r="U10" s="1546"/>
      <c r="V10" s="1510"/>
      <c r="W10" s="1510"/>
      <c r="X10" s="1510"/>
      <c r="Y10" s="1547"/>
      <c r="Z10" s="1546"/>
      <c r="AA10" s="1510"/>
      <c r="AB10" s="1547"/>
      <c r="BX10" s="2"/>
      <c r="BY10" s="11"/>
      <c r="CG10" s="6"/>
      <c r="CH10" s="6"/>
      <c r="CI10" s="6"/>
      <c r="CJ10" s="6"/>
      <c r="CK10" s="6"/>
      <c r="CL10" s="6"/>
      <c r="CM10" s="6"/>
      <c r="CN10" s="6"/>
    </row>
    <row r="11" spans="1:92" ht="31.5" customHeight="1" x14ac:dyDescent="0.2">
      <c r="A11" s="1588"/>
      <c r="B11" s="1609"/>
      <c r="C11" s="1590"/>
      <c r="D11" s="1570"/>
      <c r="E11" s="1570"/>
      <c r="F11" s="1591"/>
      <c r="G11" s="974" t="s">
        <v>14</v>
      </c>
      <c r="H11" s="975" t="s">
        <v>15</v>
      </c>
      <c r="I11" s="975" t="s">
        <v>16</v>
      </c>
      <c r="J11" s="299" t="s">
        <v>17</v>
      </c>
      <c r="K11" s="974" t="s">
        <v>14</v>
      </c>
      <c r="L11" s="975" t="s">
        <v>15</v>
      </c>
      <c r="M11" s="975" t="s">
        <v>16</v>
      </c>
      <c r="N11" s="975" t="s">
        <v>17</v>
      </c>
      <c r="O11" s="299" t="s">
        <v>18</v>
      </c>
      <c r="P11" s="974" t="s">
        <v>14</v>
      </c>
      <c r="Q11" s="975" t="s">
        <v>15</v>
      </c>
      <c r="R11" s="975" t="s">
        <v>19</v>
      </c>
      <c r="S11" s="975" t="s">
        <v>17</v>
      </c>
      <c r="T11" s="299" t="s">
        <v>18</v>
      </c>
      <c r="U11" s="974" t="s">
        <v>14</v>
      </c>
      <c r="V11" s="975" t="s">
        <v>15</v>
      </c>
      <c r="W11" s="975" t="s">
        <v>16</v>
      </c>
      <c r="X11" s="975" t="s">
        <v>17</v>
      </c>
      <c r="Y11" s="299" t="s">
        <v>18</v>
      </c>
      <c r="Z11" s="974" t="s">
        <v>14</v>
      </c>
      <c r="AA11" s="975" t="s">
        <v>20</v>
      </c>
      <c r="AB11" s="976" t="s">
        <v>21</v>
      </c>
      <c r="BX11" s="2"/>
      <c r="BY11" s="11"/>
      <c r="CG11" s="6"/>
      <c r="CH11" s="6"/>
      <c r="CI11" s="6"/>
      <c r="CJ11" s="6"/>
      <c r="CK11" s="6"/>
      <c r="CL11" s="6"/>
      <c r="CM11" s="6"/>
      <c r="CN11" s="6"/>
    </row>
    <row r="12" spans="1:92" ht="20.25" customHeight="1" x14ac:dyDescent="0.2">
      <c r="A12" s="298" t="s">
        <v>22</v>
      </c>
      <c r="B12" s="977">
        <f t="shared" ref="B12:Y12" si="0">SUM(B13:B16)</f>
        <v>6</v>
      </c>
      <c r="C12" s="306">
        <f t="shared" si="0"/>
        <v>6</v>
      </c>
      <c r="D12" s="978">
        <f t="shared" si="0"/>
        <v>3</v>
      </c>
      <c r="E12" s="978">
        <f t="shared" si="0"/>
        <v>906</v>
      </c>
      <c r="F12" s="238">
        <f t="shared" si="0"/>
        <v>906</v>
      </c>
      <c r="G12" s="979">
        <f t="shared" si="0"/>
        <v>186</v>
      </c>
      <c r="H12" s="978">
        <f t="shared" si="0"/>
        <v>186</v>
      </c>
      <c r="I12" s="978">
        <f t="shared" si="0"/>
        <v>0</v>
      </c>
      <c r="J12" s="238">
        <f t="shared" si="0"/>
        <v>0</v>
      </c>
      <c r="K12" s="979">
        <f t="shared" si="0"/>
        <v>411.43333333333334</v>
      </c>
      <c r="L12" s="978">
        <f t="shared" si="0"/>
        <v>317.10000000000002</v>
      </c>
      <c r="M12" s="978">
        <f t="shared" si="0"/>
        <v>0</v>
      </c>
      <c r="N12" s="978">
        <f t="shared" si="0"/>
        <v>0.33333333333333331</v>
      </c>
      <c r="O12" s="238">
        <f t="shared" si="0"/>
        <v>94</v>
      </c>
      <c r="P12" s="979">
        <f t="shared" si="0"/>
        <v>240.76666666666668</v>
      </c>
      <c r="Q12" s="978">
        <f t="shared" si="0"/>
        <v>115.41666666666667</v>
      </c>
      <c r="R12" s="978">
        <f t="shared" si="0"/>
        <v>62.6</v>
      </c>
      <c r="S12" s="978">
        <f t="shared" si="0"/>
        <v>1.75</v>
      </c>
      <c r="T12" s="238">
        <f t="shared" si="0"/>
        <v>61</v>
      </c>
      <c r="U12" s="979">
        <f t="shared" si="0"/>
        <v>84.9</v>
      </c>
      <c r="V12" s="978">
        <f t="shared" si="0"/>
        <v>56.716666666666669</v>
      </c>
      <c r="W12" s="978">
        <f t="shared" si="0"/>
        <v>8.6833333333333336</v>
      </c>
      <c r="X12" s="978">
        <f t="shared" si="0"/>
        <v>0</v>
      </c>
      <c r="Y12" s="238">
        <f t="shared" si="0"/>
        <v>19.5</v>
      </c>
      <c r="Z12" s="979">
        <f>SUM(Z13:Z16)</f>
        <v>46.72</v>
      </c>
      <c r="AA12" s="978">
        <f>SUM(AA13:AA16)</f>
        <v>30.04</v>
      </c>
      <c r="AB12" s="980">
        <f>SUM(AB13:AB16)</f>
        <v>16.68</v>
      </c>
      <c r="BX12" s="2"/>
      <c r="BY12" s="11"/>
      <c r="CG12" s="6"/>
      <c r="CH12" s="6"/>
      <c r="CI12" s="6"/>
      <c r="CJ12" s="6"/>
      <c r="CK12" s="6"/>
      <c r="CL12" s="6"/>
      <c r="CM12" s="6"/>
      <c r="CN12" s="6"/>
    </row>
    <row r="13" spans="1:92" ht="20.25" customHeight="1" x14ac:dyDescent="0.2">
      <c r="A13" s="483" t="s">
        <v>23</v>
      </c>
      <c r="B13" s="484">
        <v>5</v>
      </c>
      <c r="C13" s="485">
        <v>4</v>
      </c>
      <c r="D13" s="485">
        <v>1</v>
      </c>
      <c r="E13" s="485">
        <v>186</v>
      </c>
      <c r="F13" s="485">
        <v>186</v>
      </c>
      <c r="G13" s="486">
        <f>SUM(H13:J13)</f>
        <v>186</v>
      </c>
      <c r="H13" s="487">
        <v>186</v>
      </c>
      <c r="I13" s="485">
        <v>0</v>
      </c>
      <c r="J13" s="485">
        <v>0</v>
      </c>
      <c r="K13" s="883">
        <f>SUM(L13:O13)</f>
        <v>231.81666666666666</v>
      </c>
      <c r="L13" s="487">
        <v>171.98333333333332</v>
      </c>
      <c r="M13" s="485">
        <v>0</v>
      </c>
      <c r="N13" s="748">
        <v>0.33333333333333331</v>
      </c>
      <c r="O13" s="490">
        <v>59.5</v>
      </c>
      <c r="P13" s="883">
        <f>SUM(Q13:T13)</f>
        <v>96.35</v>
      </c>
      <c r="Q13" s="487">
        <v>0</v>
      </c>
      <c r="R13" s="485">
        <v>62.6</v>
      </c>
      <c r="S13" s="748">
        <v>1.75</v>
      </c>
      <c r="T13" s="490">
        <v>32</v>
      </c>
      <c r="U13" s="883">
        <f>SUM(V13:Y13)</f>
        <v>13.183333333333334</v>
      </c>
      <c r="V13" s="487">
        <v>0</v>
      </c>
      <c r="W13" s="485">
        <v>8.6833333333333336</v>
      </c>
      <c r="X13" s="748">
        <v>0</v>
      </c>
      <c r="Y13" s="490">
        <v>4.5</v>
      </c>
      <c r="Z13" s="883">
        <f>SUM(AA13:AB13)</f>
        <v>20.09</v>
      </c>
      <c r="AA13" s="491">
        <v>15.39</v>
      </c>
      <c r="AB13" s="27">
        <v>4.7</v>
      </c>
      <c r="BX13" s="2"/>
      <c r="BY13" s="11"/>
      <c r="CG13" s="6"/>
      <c r="CH13" s="6"/>
      <c r="CI13" s="6"/>
      <c r="CJ13" s="6"/>
      <c r="CK13" s="6"/>
      <c r="CL13" s="6"/>
      <c r="CM13" s="6"/>
      <c r="CN13" s="6"/>
    </row>
    <row r="14" spans="1:92" ht="20.25" customHeight="1" x14ac:dyDescent="0.2">
      <c r="A14" s="886" t="s">
        <v>24</v>
      </c>
      <c r="B14" s="29">
        <v>1</v>
      </c>
      <c r="C14" s="30">
        <v>2</v>
      </c>
      <c r="D14" s="30">
        <v>2</v>
      </c>
      <c r="E14" s="30">
        <v>720</v>
      </c>
      <c r="F14" s="30">
        <v>720</v>
      </c>
      <c r="G14" s="31">
        <f>SUM(H14:J14)</f>
        <v>0</v>
      </c>
      <c r="H14" s="32">
        <v>0</v>
      </c>
      <c r="I14" s="30">
        <v>0</v>
      </c>
      <c r="J14" s="30">
        <v>0</v>
      </c>
      <c r="K14" s="887">
        <f>SUM(L14:O14)</f>
        <v>179.61666666666667</v>
      </c>
      <c r="L14" s="32">
        <v>145.11666666666667</v>
      </c>
      <c r="M14" s="30">
        <v>0</v>
      </c>
      <c r="N14" s="981">
        <v>0</v>
      </c>
      <c r="O14" s="982">
        <v>34.5</v>
      </c>
      <c r="P14" s="887">
        <f>SUM(Q14:T14)</f>
        <v>144.41666666666669</v>
      </c>
      <c r="Q14" s="32">
        <v>115.41666666666667</v>
      </c>
      <c r="R14" s="30">
        <v>0</v>
      </c>
      <c r="S14" s="981">
        <v>0</v>
      </c>
      <c r="T14" s="982">
        <v>29</v>
      </c>
      <c r="U14" s="887">
        <f>SUM(V14:Y14)</f>
        <v>71.716666666666669</v>
      </c>
      <c r="V14" s="32">
        <v>56.716666666666669</v>
      </c>
      <c r="W14" s="30">
        <v>0</v>
      </c>
      <c r="X14" s="981">
        <v>0</v>
      </c>
      <c r="Y14" s="982">
        <v>15</v>
      </c>
      <c r="Z14" s="887">
        <f>SUM(AA14:AB14)</f>
        <v>26.630000000000003</v>
      </c>
      <c r="AA14" s="34">
        <v>14.65</v>
      </c>
      <c r="AB14" s="35">
        <v>11.98</v>
      </c>
      <c r="BX14" s="2"/>
      <c r="BY14" s="11"/>
      <c r="CG14" s="6"/>
      <c r="CH14" s="6"/>
      <c r="CI14" s="6"/>
      <c r="CJ14" s="6"/>
      <c r="CK14" s="6"/>
      <c r="CL14" s="6"/>
      <c r="CM14" s="6"/>
      <c r="CN14" s="6"/>
    </row>
    <row r="15" spans="1:92" ht="20.25" customHeight="1" x14ac:dyDescent="0.2">
      <c r="A15" s="36" t="s">
        <v>25</v>
      </c>
      <c r="B15" s="29"/>
      <c r="C15" s="30"/>
      <c r="D15" s="30"/>
      <c r="E15" s="30"/>
      <c r="F15" s="30"/>
      <c r="G15" s="887">
        <f>SUM(H15:J15)</f>
        <v>0</v>
      </c>
      <c r="H15" s="32"/>
      <c r="I15" s="30"/>
      <c r="J15" s="30"/>
      <c r="K15" s="887">
        <f>SUM(L15:O15)</f>
        <v>0</v>
      </c>
      <c r="L15" s="32"/>
      <c r="M15" s="30"/>
      <c r="N15" s="981"/>
      <c r="O15" s="982"/>
      <c r="P15" s="887">
        <f>SUM(Q15:T15)</f>
        <v>0</v>
      </c>
      <c r="Q15" s="32"/>
      <c r="R15" s="30"/>
      <c r="S15" s="981"/>
      <c r="T15" s="982"/>
      <c r="U15" s="887">
        <f>SUM(V15:Y15)</f>
        <v>0</v>
      </c>
      <c r="V15" s="32"/>
      <c r="W15" s="30"/>
      <c r="X15" s="981"/>
      <c r="Y15" s="982"/>
      <c r="Z15" s="887">
        <f>SUM(AA15:AB15)</f>
        <v>0</v>
      </c>
      <c r="AA15" s="34"/>
      <c r="AB15" s="35"/>
      <c r="BX15" s="2"/>
      <c r="BY15" s="11"/>
      <c r="CG15" s="6"/>
      <c r="CH15" s="6"/>
      <c r="CI15" s="6"/>
      <c r="CJ15" s="6"/>
      <c r="CK15" s="6"/>
      <c r="CL15" s="6"/>
      <c r="CM15" s="6"/>
      <c r="CN15" s="6"/>
    </row>
    <row r="16" spans="1:92" ht="20.25" customHeight="1" x14ac:dyDescent="0.2">
      <c r="A16" s="37" t="s">
        <v>26</v>
      </c>
      <c r="B16" s="983"/>
      <c r="C16" s="984"/>
      <c r="D16" s="38"/>
      <c r="E16" s="38"/>
      <c r="F16" s="39"/>
      <c r="G16" s="892">
        <f>SUM(H16:J16)</f>
        <v>0</v>
      </c>
      <c r="H16" s="985"/>
      <c r="I16" s="984"/>
      <c r="J16" s="984"/>
      <c r="K16" s="41">
        <f>SUM(L16:O16)</f>
        <v>0</v>
      </c>
      <c r="L16" s="985"/>
      <c r="M16" s="984"/>
      <c r="N16" s="986"/>
      <c r="O16" s="987"/>
      <c r="P16" s="41">
        <f>SUM(Q16:T16)</f>
        <v>0</v>
      </c>
      <c r="Q16" s="985"/>
      <c r="R16" s="984"/>
      <c r="S16" s="986"/>
      <c r="T16" s="987"/>
      <c r="U16" s="41">
        <f>SUM(V16:Y16)</f>
        <v>0</v>
      </c>
      <c r="V16" s="985"/>
      <c r="W16" s="984"/>
      <c r="X16" s="986"/>
      <c r="Y16" s="987"/>
      <c r="Z16" s="892">
        <f>SUM(AA16:AB16)</f>
        <v>0</v>
      </c>
      <c r="AA16" s="988"/>
      <c r="AB16" s="493"/>
      <c r="BX16" s="2"/>
      <c r="BY16" s="11"/>
      <c r="CG16" s="6"/>
      <c r="CH16" s="6"/>
      <c r="CI16" s="6"/>
      <c r="CJ16" s="6"/>
      <c r="CK16" s="6"/>
      <c r="CL16" s="6"/>
      <c r="CM16" s="6"/>
      <c r="CN16" s="6"/>
    </row>
    <row r="17" spans="1:92" ht="27" customHeight="1" x14ac:dyDescent="0.2">
      <c r="A17" s="10" t="s">
        <v>27</v>
      </c>
      <c r="B17" s="42"/>
      <c r="C17" s="989"/>
      <c r="D17" s="989"/>
      <c r="E17" s="989"/>
      <c r="F17" s="989"/>
      <c r="G17" s="42"/>
      <c r="H17" s="990"/>
      <c r="I17" s="991"/>
      <c r="J17" s="46"/>
      <c r="K17" s="992"/>
      <c r="L17" s="992"/>
      <c r="CG17" s="6"/>
      <c r="CH17" s="6"/>
      <c r="CI17" s="6"/>
      <c r="CJ17" s="6"/>
      <c r="CK17" s="6"/>
      <c r="CL17" s="6"/>
      <c r="CM17" s="6"/>
      <c r="CN17" s="6"/>
    </row>
    <row r="18" spans="1:92" ht="39" customHeight="1" x14ac:dyDescent="0.2">
      <c r="A18" s="295" t="s">
        <v>28</v>
      </c>
      <c r="B18" s="296" t="s">
        <v>29</v>
      </c>
      <c r="C18" s="217" t="s">
        <v>30</v>
      </c>
      <c r="D18" s="218" t="s">
        <v>31</v>
      </c>
      <c r="E18" s="218" t="s">
        <v>32</v>
      </c>
      <c r="F18" s="218" t="s">
        <v>33</v>
      </c>
      <c r="G18" s="219" t="s">
        <v>34</v>
      </c>
      <c r="H18" s="993"/>
      <c r="I18" s="989"/>
      <c r="J18" s="989"/>
      <c r="K18" s="940"/>
      <c r="L18" s="940"/>
      <c r="CG18" s="6"/>
      <c r="CH18" s="6"/>
      <c r="CI18" s="6"/>
      <c r="CJ18" s="6"/>
      <c r="CK18" s="6"/>
      <c r="CL18" s="6"/>
      <c r="CM18" s="6"/>
      <c r="CN18" s="6"/>
    </row>
    <row r="19" spans="1:92" ht="21" customHeight="1" x14ac:dyDescent="0.2">
      <c r="A19" s="902" t="s">
        <v>35</v>
      </c>
      <c r="B19" s="764">
        <f>SUM(C19:G19)</f>
        <v>6</v>
      </c>
      <c r="C19" s="994"/>
      <c r="D19" s="995"/>
      <c r="E19" s="995">
        <v>6</v>
      </c>
      <c r="F19" s="995"/>
      <c r="G19" s="996"/>
      <c r="H19" s="997"/>
      <c r="I19" s="989"/>
      <c r="J19" s="989"/>
      <c r="K19" s="940"/>
      <c r="L19" s="940"/>
      <c r="CG19" s="6"/>
      <c r="CH19" s="6"/>
      <c r="CI19" s="6"/>
      <c r="CJ19" s="6"/>
      <c r="CK19" s="6"/>
      <c r="CL19" s="6"/>
      <c r="CM19" s="6"/>
      <c r="CN19" s="6"/>
    </row>
    <row r="20" spans="1:92" ht="21" customHeight="1" x14ac:dyDescent="0.2">
      <c r="A20" s="908" t="s">
        <v>36</v>
      </c>
      <c r="B20" s="859">
        <f>SUM(C20:G20)</f>
        <v>70</v>
      </c>
      <c r="C20" s="909"/>
      <c r="D20" s="910"/>
      <c r="E20" s="910">
        <v>70</v>
      </c>
      <c r="F20" s="910"/>
      <c r="G20" s="862"/>
      <c r="H20" s="997"/>
      <c r="I20" s="989"/>
      <c r="J20" s="989"/>
      <c r="K20" s="940"/>
      <c r="L20" s="940"/>
      <c r="CG20" s="6"/>
      <c r="CH20" s="6"/>
      <c r="CI20" s="6"/>
      <c r="CJ20" s="6"/>
      <c r="CK20" s="6"/>
      <c r="CL20" s="6"/>
      <c r="CM20" s="6"/>
      <c r="CN20" s="6"/>
    </row>
    <row r="21" spans="1:92" ht="21" customHeight="1" x14ac:dyDescent="0.2">
      <c r="A21" s="908" t="s">
        <v>37</v>
      </c>
      <c r="B21" s="859">
        <f>SUM(C21:G21)</f>
        <v>70</v>
      </c>
      <c r="C21" s="909"/>
      <c r="D21" s="910"/>
      <c r="E21" s="910">
        <v>70</v>
      </c>
      <c r="F21" s="910"/>
      <c r="G21" s="862"/>
      <c r="H21" s="997"/>
      <c r="I21" s="989"/>
      <c r="J21" s="989"/>
      <c r="K21" s="940"/>
      <c r="L21" s="940"/>
      <c r="CG21" s="6"/>
      <c r="CH21" s="6"/>
      <c r="CI21" s="6"/>
      <c r="CJ21" s="6"/>
      <c r="CK21" s="6"/>
      <c r="CL21" s="6"/>
      <c r="CM21" s="6"/>
      <c r="CN21" s="6"/>
    </row>
    <row r="22" spans="1:92" ht="21" customHeight="1" x14ac:dyDescent="0.2">
      <c r="A22" s="908" t="s">
        <v>38</v>
      </c>
      <c r="B22" s="859">
        <f>SUM(C22:G22)</f>
        <v>70</v>
      </c>
      <c r="C22" s="909"/>
      <c r="D22" s="910"/>
      <c r="E22" s="910">
        <v>70</v>
      </c>
      <c r="F22" s="910"/>
      <c r="G22" s="862"/>
      <c r="H22" s="997"/>
      <c r="I22" s="989"/>
      <c r="J22" s="961"/>
      <c r="K22" s="940"/>
      <c r="L22" s="940"/>
      <c r="CG22" s="6"/>
      <c r="CH22" s="6"/>
      <c r="CI22" s="6"/>
      <c r="CJ22" s="6"/>
      <c r="CK22" s="6"/>
      <c r="CL22" s="6"/>
      <c r="CM22" s="6"/>
      <c r="CN22" s="6"/>
    </row>
    <row r="23" spans="1:92" ht="21" customHeight="1" x14ac:dyDescent="0.2">
      <c r="A23" s="495" t="s">
        <v>39</v>
      </c>
      <c r="B23" s="62">
        <f>SUM(C23:G23)</f>
        <v>70</v>
      </c>
      <c r="C23" s="911"/>
      <c r="D23" s="445"/>
      <c r="E23" s="445">
        <v>70</v>
      </c>
      <c r="F23" s="445"/>
      <c r="G23" s="446"/>
      <c r="H23" s="997"/>
      <c r="I23" s="989"/>
      <c r="J23" s="989"/>
      <c r="K23" s="940"/>
      <c r="L23" s="940"/>
      <c r="CG23" s="6"/>
      <c r="CH23" s="6"/>
      <c r="CI23" s="6"/>
      <c r="CJ23" s="6"/>
      <c r="CK23" s="6"/>
      <c r="CL23" s="6"/>
      <c r="CM23" s="6"/>
      <c r="CN23" s="6"/>
    </row>
    <row r="24" spans="1:92" ht="24.75" customHeight="1" x14ac:dyDescent="0.2">
      <c r="A24" s="998" t="s">
        <v>40</v>
      </c>
      <c r="B24" s="946"/>
      <c r="C24" s="961"/>
      <c r="D24" s="946"/>
      <c r="E24" s="946"/>
      <c r="CG24" s="6"/>
      <c r="CH24" s="6"/>
      <c r="CI24" s="6"/>
      <c r="CJ24" s="6"/>
      <c r="CK24" s="6"/>
      <c r="CL24" s="6"/>
      <c r="CM24" s="6"/>
      <c r="CN24" s="6"/>
    </row>
    <row r="25" spans="1:92" ht="19.5" customHeight="1" x14ac:dyDescent="0.2">
      <c r="A25" s="10" t="s">
        <v>41</v>
      </c>
      <c r="B25" s="46"/>
      <c r="C25" s="945"/>
      <c r="D25" s="945"/>
      <c r="E25" s="945"/>
      <c r="F25" s="945"/>
      <c r="G25" s="945"/>
      <c r="H25" s="945"/>
      <c r="I25" s="913"/>
      <c r="J25" s="913"/>
      <c r="K25" s="946"/>
      <c r="L25" s="946"/>
      <c r="CG25" s="6"/>
      <c r="CH25" s="6"/>
      <c r="CI25" s="6"/>
      <c r="CJ25" s="6"/>
      <c r="CK25" s="6"/>
      <c r="CL25" s="6"/>
      <c r="CM25" s="6"/>
      <c r="CN25" s="6"/>
    </row>
    <row r="26" spans="1:92" ht="23.25" customHeight="1" x14ac:dyDescent="0.2">
      <c r="A26" s="1520" t="s">
        <v>28</v>
      </c>
      <c r="B26" s="1499"/>
      <c r="C26" s="1536" t="s">
        <v>29</v>
      </c>
      <c r="D26" s="1577" t="s">
        <v>42</v>
      </c>
      <c r="E26" s="1578"/>
      <c r="F26" s="1554" t="s">
        <v>43</v>
      </c>
      <c r="G26" s="1554"/>
      <c r="H26" s="1554"/>
      <c r="I26" s="1554"/>
      <c r="J26" s="1554"/>
      <c r="K26" s="1579"/>
      <c r="M26" s="46"/>
      <c r="BX26" s="2"/>
      <c r="BY26" s="3"/>
      <c r="CG26" s="6"/>
      <c r="CH26" s="6"/>
      <c r="CI26" s="6"/>
      <c r="CJ26" s="6"/>
      <c r="CK26" s="6"/>
      <c r="CL26" s="6"/>
      <c r="CM26" s="6"/>
      <c r="CN26" s="6"/>
    </row>
    <row r="27" spans="1:92" ht="24.75" customHeight="1" x14ac:dyDescent="0.2">
      <c r="A27" s="1521"/>
      <c r="B27" s="1542"/>
      <c r="C27" s="1537"/>
      <c r="D27" s="235" t="s">
        <v>44</v>
      </c>
      <c r="E27" s="343" t="s">
        <v>45</v>
      </c>
      <c r="F27" s="403" t="s">
        <v>46</v>
      </c>
      <c r="G27" s="235" t="s">
        <v>47</v>
      </c>
      <c r="H27" s="235" t="s">
        <v>48</v>
      </c>
      <c r="I27" s="235" t="s">
        <v>49</v>
      </c>
      <c r="J27" s="235" t="s">
        <v>50</v>
      </c>
      <c r="K27" s="235" t="s">
        <v>51</v>
      </c>
      <c r="BV27" s="3"/>
      <c r="BW27" s="4"/>
      <c r="BX27" s="4"/>
      <c r="CG27" s="6"/>
      <c r="CH27" s="6"/>
      <c r="CI27" s="6"/>
      <c r="CJ27" s="6"/>
      <c r="CK27" s="6"/>
      <c r="CL27" s="6"/>
      <c r="CM27" s="6"/>
      <c r="CN27" s="6"/>
    </row>
    <row r="28" spans="1:92" ht="17.25" customHeight="1" x14ac:dyDescent="0.2">
      <c r="A28" s="1598" t="s">
        <v>36</v>
      </c>
      <c r="B28" s="1599"/>
      <c r="C28" s="655">
        <f t="shared" ref="C28:C34" si="1">SUM(D28:E28)</f>
        <v>110</v>
      </c>
      <c r="D28" s="776">
        <v>3</v>
      </c>
      <c r="E28" s="915">
        <v>107</v>
      </c>
      <c r="F28" s="999">
        <v>17</v>
      </c>
      <c r="G28" s="917">
        <v>20</v>
      </c>
      <c r="H28" s="917">
        <v>27</v>
      </c>
      <c r="I28" s="917">
        <v>42</v>
      </c>
      <c r="J28" s="917">
        <v>0</v>
      </c>
      <c r="K28" s="917">
        <v>4</v>
      </c>
      <c r="L28" s="72" t="str">
        <f>CA28</f>
        <v/>
      </c>
      <c r="BV28" s="3"/>
      <c r="BW28" s="4"/>
      <c r="BX28" s="4"/>
      <c r="CA28" s="210" t="str">
        <f>IF(CG28=1," * La Suma de Personas por Origen de Derivación no puede ser Mayor a la suma de Personas por Edad. ","")</f>
        <v/>
      </c>
      <c r="CG28" s="211">
        <f>IF(SUM(F28:K28)&gt;C28,1,0)</f>
        <v>0</v>
      </c>
      <c r="CH28" s="6"/>
      <c r="CI28" s="6"/>
      <c r="CJ28" s="6"/>
      <c r="CK28" s="6"/>
      <c r="CL28" s="6"/>
      <c r="CM28" s="6"/>
      <c r="CN28" s="6"/>
    </row>
    <row r="29" spans="1:92" ht="17.25" customHeight="1" x14ac:dyDescent="0.2">
      <c r="A29" s="1600" t="s">
        <v>37</v>
      </c>
      <c r="B29" s="1601"/>
      <c r="C29" s="655">
        <f t="shared" si="1"/>
        <v>135</v>
      </c>
      <c r="D29" s="917">
        <v>3</v>
      </c>
      <c r="E29" s="915">
        <v>132</v>
      </c>
      <c r="F29" s="999">
        <v>21</v>
      </c>
      <c r="G29" s="917">
        <v>26</v>
      </c>
      <c r="H29" s="917">
        <v>38</v>
      </c>
      <c r="I29" s="917">
        <v>46</v>
      </c>
      <c r="J29" s="917">
        <v>0</v>
      </c>
      <c r="K29" s="917">
        <v>4</v>
      </c>
      <c r="L29" s="72" t="str">
        <f t="shared" ref="L29:L34" si="2">CA29</f>
        <v/>
      </c>
      <c r="BV29" s="3"/>
      <c r="BW29" s="4"/>
      <c r="BX29" s="4"/>
      <c r="CA29" s="210" t="str">
        <f t="shared" ref="CA29:CA34" si="3">IF(CG29=1," * La Suma de Personas por Origen de Derivación no puede ser Mayor a la suma de Personas por Edad. ","")</f>
        <v/>
      </c>
      <c r="CG29" s="211">
        <f t="shared" ref="CG29:CG34" si="4">IF(SUM(F29:K29)&gt;C29,1,0)</f>
        <v>0</v>
      </c>
      <c r="CH29" s="6"/>
      <c r="CI29" s="6"/>
      <c r="CJ29" s="6"/>
      <c r="CK29" s="6"/>
      <c r="CL29" s="6"/>
      <c r="CM29" s="6"/>
      <c r="CN29" s="6"/>
    </row>
    <row r="30" spans="1:92" ht="17.25" customHeight="1" x14ac:dyDescent="0.2">
      <c r="A30" s="1600" t="s">
        <v>38</v>
      </c>
      <c r="B30" s="1601"/>
      <c r="C30" s="655">
        <f t="shared" si="1"/>
        <v>880</v>
      </c>
      <c r="D30" s="917">
        <v>6</v>
      </c>
      <c r="E30" s="915">
        <v>874</v>
      </c>
      <c r="F30" s="999">
        <v>111</v>
      </c>
      <c r="G30" s="917">
        <v>207</v>
      </c>
      <c r="H30" s="917">
        <v>407</v>
      </c>
      <c r="I30" s="917">
        <v>121</v>
      </c>
      <c r="J30" s="917">
        <v>0</v>
      </c>
      <c r="K30" s="917">
        <v>34</v>
      </c>
      <c r="L30" s="72" t="str">
        <f t="shared" si="2"/>
        <v/>
      </c>
      <c r="BV30" s="3"/>
      <c r="BW30" s="4"/>
      <c r="BX30" s="4"/>
      <c r="CA30" s="210" t="str">
        <f t="shared" si="3"/>
        <v/>
      </c>
      <c r="CG30" s="211">
        <f t="shared" si="4"/>
        <v>0</v>
      </c>
      <c r="CH30" s="6"/>
      <c r="CI30" s="6"/>
      <c r="CJ30" s="6"/>
      <c r="CK30" s="6"/>
      <c r="CL30" s="6"/>
      <c r="CM30" s="6"/>
      <c r="CN30" s="6"/>
    </row>
    <row r="31" spans="1:92" ht="17.25" customHeight="1" x14ac:dyDescent="0.2">
      <c r="A31" s="1516" t="s">
        <v>39</v>
      </c>
      <c r="B31" s="1517"/>
      <c r="C31" s="75">
        <f t="shared" si="1"/>
        <v>94</v>
      </c>
      <c r="D31" s="76">
        <v>3</v>
      </c>
      <c r="E31" s="77">
        <v>91</v>
      </c>
      <c r="F31" s="78">
        <v>13</v>
      </c>
      <c r="G31" s="76">
        <v>17</v>
      </c>
      <c r="H31" s="76">
        <v>21</v>
      </c>
      <c r="I31" s="76">
        <v>43</v>
      </c>
      <c r="J31" s="76">
        <v>0</v>
      </c>
      <c r="K31" s="76">
        <v>0</v>
      </c>
      <c r="L31" s="72" t="str">
        <f t="shared" si="2"/>
        <v/>
      </c>
      <c r="BV31" s="3"/>
      <c r="BW31" s="4"/>
      <c r="BX31" s="4"/>
      <c r="CA31" s="210" t="str">
        <f t="shared" si="3"/>
        <v/>
      </c>
      <c r="CG31" s="211">
        <f t="shared" si="4"/>
        <v>0</v>
      </c>
      <c r="CH31" s="6"/>
      <c r="CI31" s="6"/>
      <c r="CJ31" s="6"/>
      <c r="CK31" s="6"/>
      <c r="CL31" s="6"/>
      <c r="CM31" s="6"/>
      <c r="CN31" s="6"/>
    </row>
    <row r="32" spans="1:92" ht="17.25" customHeight="1" x14ac:dyDescent="0.2">
      <c r="A32" s="1518" t="s">
        <v>52</v>
      </c>
      <c r="B32" s="79" t="s">
        <v>53</v>
      </c>
      <c r="C32" s="655">
        <f t="shared" si="1"/>
        <v>4</v>
      </c>
      <c r="D32" s="917">
        <v>0</v>
      </c>
      <c r="E32" s="915">
        <v>4</v>
      </c>
      <c r="F32" s="999">
        <v>1</v>
      </c>
      <c r="G32" s="917">
        <v>1</v>
      </c>
      <c r="H32" s="917">
        <v>1</v>
      </c>
      <c r="I32" s="917">
        <v>1</v>
      </c>
      <c r="J32" s="917">
        <v>0</v>
      </c>
      <c r="K32" s="917">
        <v>0</v>
      </c>
      <c r="L32" s="72" t="str">
        <f t="shared" si="2"/>
        <v/>
      </c>
      <c r="BV32" s="3"/>
      <c r="BW32" s="4"/>
      <c r="BX32" s="4"/>
      <c r="CA32" s="210" t="str">
        <f t="shared" si="3"/>
        <v/>
      </c>
      <c r="CG32" s="211">
        <f t="shared" si="4"/>
        <v>0</v>
      </c>
      <c r="CH32" s="6"/>
      <c r="CI32" s="6"/>
      <c r="CJ32" s="6"/>
      <c r="CK32" s="6"/>
      <c r="CL32" s="6"/>
      <c r="CM32" s="6"/>
      <c r="CN32" s="6"/>
    </row>
    <row r="33" spans="1:92" ht="17.25" customHeight="1" x14ac:dyDescent="0.2">
      <c r="A33" s="1552"/>
      <c r="B33" s="294" t="s">
        <v>54</v>
      </c>
      <c r="C33" s="495">
        <f t="shared" si="1"/>
        <v>0</v>
      </c>
      <c r="D33" s="214">
        <v>0</v>
      </c>
      <c r="E33" s="920">
        <v>0</v>
      </c>
      <c r="F33" s="501">
        <v>0</v>
      </c>
      <c r="G33" s="214">
        <v>0</v>
      </c>
      <c r="H33" s="214">
        <v>0</v>
      </c>
      <c r="I33" s="214">
        <v>0</v>
      </c>
      <c r="J33" s="214">
        <v>0</v>
      </c>
      <c r="K33" s="214">
        <v>0</v>
      </c>
      <c r="L33" s="72" t="str">
        <f t="shared" si="2"/>
        <v/>
      </c>
      <c r="BV33" s="3"/>
      <c r="BW33" s="4"/>
      <c r="BX33" s="4"/>
      <c r="CA33" s="210" t="str">
        <f t="shared" si="3"/>
        <v/>
      </c>
      <c r="CG33" s="211">
        <f t="shared" si="4"/>
        <v>0</v>
      </c>
      <c r="CH33" s="6"/>
      <c r="CI33" s="6"/>
      <c r="CJ33" s="6"/>
      <c r="CK33" s="6"/>
      <c r="CL33" s="6"/>
      <c r="CM33" s="6"/>
      <c r="CN33" s="6"/>
    </row>
    <row r="34" spans="1:92" ht="17.25" customHeight="1" x14ac:dyDescent="0.2">
      <c r="A34" s="1544" t="s">
        <v>55</v>
      </c>
      <c r="B34" s="1545"/>
      <c r="C34" s="495">
        <f t="shared" si="1"/>
        <v>9</v>
      </c>
      <c r="D34" s="214">
        <v>0</v>
      </c>
      <c r="E34" s="920">
        <v>9</v>
      </c>
      <c r="F34" s="501">
        <v>3</v>
      </c>
      <c r="G34" s="214">
        <v>4</v>
      </c>
      <c r="H34" s="214">
        <v>1</v>
      </c>
      <c r="I34" s="214">
        <v>1</v>
      </c>
      <c r="J34" s="214">
        <v>0</v>
      </c>
      <c r="K34" s="214">
        <v>0</v>
      </c>
      <c r="L34" s="72" t="str">
        <f t="shared" si="2"/>
        <v/>
      </c>
      <c r="BV34" s="3"/>
      <c r="BW34" s="4"/>
      <c r="BX34" s="4"/>
      <c r="CA34" s="210" t="str">
        <f t="shared" si="3"/>
        <v/>
      </c>
      <c r="CG34" s="211">
        <f t="shared" si="4"/>
        <v>0</v>
      </c>
      <c r="CH34" s="6"/>
      <c r="CI34" s="6"/>
      <c r="CJ34" s="6"/>
      <c r="CK34" s="6"/>
      <c r="CL34" s="6"/>
      <c r="CM34" s="6"/>
      <c r="CN34" s="6"/>
    </row>
    <row r="35" spans="1:92" ht="23.25" customHeight="1" x14ac:dyDescent="0.2">
      <c r="A35" s="1000" t="s">
        <v>56</v>
      </c>
      <c r="B35" s="940"/>
      <c r="C35" s="83"/>
      <c r="D35" s="653"/>
      <c r="E35" s="653"/>
      <c r="F35" s="653"/>
      <c r="G35" s="653"/>
      <c r="H35" s="653"/>
      <c r="I35" s="653"/>
      <c r="J35" s="653"/>
      <c r="K35" s="653"/>
      <c r="L35" s="653"/>
      <c r="M35" s="960"/>
      <c r="CG35" s="6"/>
      <c r="CH35" s="6"/>
      <c r="CI35" s="6"/>
      <c r="CJ35" s="6"/>
      <c r="CK35" s="6"/>
      <c r="CL35" s="6"/>
      <c r="CM35" s="6"/>
      <c r="CN35" s="6"/>
    </row>
    <row r="36" spans="1:92" ht="28.5" customHeight="1" x14ac:dyDescent="0.2">
      <c r="A36" s="235" t="s">
        <v>57</v>
      </c>
      <c r="B36" s="235" t="s">
        <v>58</v>
      </c>
      <c r="C36" s="989"/>
      <c r="D36" s="940"/>
      <c r="E36" s="940"/>
      <c r="F36" s="940"/>
      <c r="G36" s="960"/>
      <c r="BR36" s="3"/>
      <c r="BS36" s="4"/>
      <c r="BT36" s="4"/>
      <c r="CG36" s="6"/>
      <c r="CH36" s="6"/>
      <c r="CI36" s="6"/>
      <c r="CJ36" s="6"/>
      <c r="CK36" s="6"/>
      <c r="CL36" s="6"/>
      <c r="CM36" s="6"/>
      <c r="CN36" s="6"/>
    </row>
    <row r="37" spans="1:92" ht="16.5" customHeight="1" x14ac:dyDescent="0.2">
      <c r="A37" s="924" t="s">
        <v>59</v>
      </c>
      <c r="B37" s="925">
        <v>291</v>
      </c>
      <c r="C37" s="989"/>
      <c r="D37" s="940"/>
      <c r="E37" s="940"/>
      <c r="F37" s="940"/>
      <c r="G37" s="960"/>
      <c r="BR37" s="3"/>
      <c r="BS37" s="4"/>
      <c r="BT37" s="4"/>
      <c r="CG37" s="6"/>
      <c r="CH37" s="6"/>
      <c r="CI37" s="6"/>
      <c r="CJ37" s="6"/>
      <c r="CK37" s="6"/>
      <c r="CL37" s="6"/>
      <c r="CM37" s="6"/>
      <c r="CN37" s="6"/>
    </row>
    <row r="38" spans="1:92" ht="16.5" customHeight="1" x14ac:dyDescent="0.2">
      <c r="A38" s="924" t="s">
        <v>60</v>
      </c>
      <c r="B38" s="925">
        <v>365</v>
      </c>
      <c r="C38" s="989"/>
      <c r="D38" s="940"/>
      <c r="E38" s="940"/>
      <c r="F38" s="940"/>
      <c r="G38" s="960"/>
      <c r="BR38" s="3"/>
      <c r="BS38" s="4"/>
      <c r="BT38" s="4"/>
      <c r="CG38" s="6"/>
      <c r="CH38" s="6"/>
      <c r="CI38" s="6"/>
      <c r="CJ38" s="6"/>
      <c r="CK38" s="6"/>
      <c r="CL38" s="6"/>
      <c r="CM38" s="6"/>
      <c r="CN38" s="6"/>
    </row>
    <row r="39" spans="1:92" ht="16.5" customHeight="1" x14ac:dyDescent="0.2">
      <c r="A39" s="924" t="s">
        <v>61</v>
      </c>
      <c r="B39" s="925">
        <v>615</v>
      </c>
      <c r="C39" s="989"/>
      <c r="D39" s="940"/>
      <c r="E39" s="940"/>
      <c r="F39" s="940"/>
      <c r="G39" s="960"/>
      <c r="BR39" s="3"/>
      <c r="BS39" s="4"/>
      <c r="BT39" s="4"/>
      <c r="CG39" s="6"/>
      <c r="CH39" s="6"/>
      <c r="CI39" s="6"/>
      <c r="CJ39" s="6"/>
      <c r="CK39" s="6"/>
      <c r="CL39" s="6"/>
      <c r="CM39" s="6"/>
      <c r="CN39" s="6"/>
    </row>
    <row r="40" spans="1:92" ht="16.5" customHeight="1" x14ac:dyDescent="0.2">
      <c r="A40" s="924" t="s">
        <v>62</v>
      </c>
      <c r="B40" s="925">
        <v>0</v>
      </c>
      <c r="C40" s="989"/>
      <c r="D40" s="940"/>
      <c r="E40" s="940"/>
      <c r="F40" s="940"/>
      <c r="G40" s="960"/>
      <c r="BR40" s="3"/>
      <c r="BS40" s="4"/>
      <c r="BT40" s="4"/>
      <c r="CG40" s="6"/>
      <c r="CH40" s="6"/>
      <c r="CI40" s="6"/>
      <c r="CJ40" s="6"/>
      <c r="CK40" s="6"/>
      <c r="CL40" s="6"/>
      <c r="CM40" s="6"/>
      <c r="CN40" s="6"/>
    </row>
    <row r="41" spans="1:92" ht="16.5" customHeight="1" x14ac:dyDescent="0.2">
      <c r="A41" s="924" t="s">
        <v>63</v>
      </c>
      <c r="B41" s="925">
        <v>591</v>
      </c>
      <c r="C41" s="989"/>
      <c r="D41" s="940"/>
      <c r="E41" s="940"/>
      <c r="F41" s="940"/>
      <c r="G41" s="960"/>
      <c r="BR41" s="3"/>
      <c r="BS41" s="4"/>
      <c r="BT41" s="4"/>
      <c r="CG41" s="6"/>
      <c r="CH41" s="6"/>
      <c r="CI41" s="6"/>
      <c r="CJ41" s="6"/>
      <c r="CK41" s="6"/>
      <c r="CL41" s="6"/>
      <c r="CM41" s="6"/>
      <c r="CN41" s="6"/>
    </row>
    <row r="42" spans="1:92" ht="16.5" customHeight="1" x14ac:dyDescent="0.2">
      <c r="A42" s="924" t="s">
        <v>64</v>
      </c>
      <c r="B42" s="925">
        <v>12</v>
      </c>
      <c r="C42" s="989"/>
      <c r="D42" s="940"/>
      <c r="E42" s="940"/>
      <c r="F42" s="940"/>
      <c r="G42" s="960"/>
      <c r="BR42" s="3"/>
      <c r="BS42" s="4"/>
      <c r="BT42" s="4"/>
      <c r="CG42" s="6"/>
      <c r="CH42" s="6"/>
      <c r="CI42" s="6"/>
      <c r="CJ42" s="6"/>
      <c r="CK42" s="6"/>
      <c r="CL42" s="6"/>
      <c r="CM42" s="6"/>
      <c r="CN42" s="6"/>
    </row>
    <row r="43" spans="1:92" ht="16.5" customHeight="1" x14ac:dyDescent="0.2">
      <c r="A43" s="924" t="s">
        <v>65</v>
      </c>
      <c r="B43" s="925">
        <v>60</v>
      </c>
      <c r="C43" s="989"/>
      <c r="D43" s="940"/>
      <c r="E43" s="940"/>
      <c r="F43" s="940"/>
      <c r="G43" s="960"/>
      <c r="BR43" s="3"/>
      <c r="BS43" s="4"/>
      <c r="BT43" s="4"/>
      <c r="CG43" s="6"/>
      <c r="CH43" s="6"/>
      <c r="CI43" s="6"/>
      <c r="CJ43" s="6"/>
      <c r="CK43" s="6"/>
      <c r="CL43" s="6"/>
      <c r="CM43" s="6"/>
      <c r="CN43" s="6"/>
    </row>
    <row r="44" spans="1:92" ht="16.5" customHeight="1" x14ac:dyDescent="0.2">
      <c r="A44" s="86" t="s">
        <v>66</v>
      </c>
      <c r="B44" s="87">
        <v>10</v>
      </c>
      <c r="C44" s="989"/>
      <c r="D44" s="940"/>
      <c r="E44" s="940"/>
      <c r="F44" s="940"/>
      <c r="G44" s="960"/>
      <c r="BR44" s="3"/>
      <c r="BS44" s="4"/>
      <c r="BT44" s="4"/>
      <c r="CG44" s="6"/>
      <c r="CH44" s="6"/>
      <c r="CI44" s="6"/>
      <c r="CJ44" s="6"/>
      <c r="CK44" s="6"/>
      <c r="CL44" s="6"/>
      <c r="CM44" s="6"/>
      <c r="CN44" s="6"/>
    </row>
    <row r="45" spans="1:92" ht="16.5" customHeight="1" x14ac:dyDescent="0.2">
      <c r="A45" s="75" t="s">
        <v>67</v>
      </c>
      <c r="B45" s="76">
        <v>59</v>
      </c>
      <c r="C45" s="989"/>
      <c r="D45" s="940"/>
      <c r="E45" s="940"/>
      <c r="F45" s="940"/>
      <c r="G45" s="960"/>
      <c r="BR45" s="3"/>
      <c r="BS45" s="4"/>
      <c r="BT45" s="4"/>
      <c r="CG45" s="6"/>
      <c r="CH45" s="6"/>
      <c r="CI45" s="6"/>
      <c r="CJ45" s="6"/>
      <c r="CK45" s="6"/>
      <c r="CL45" s="6"/>
      <c r="CM45" s="6"/>
      <c r="CN45" s="6"/>
    </row>
    <row r="46" spans="1:92" ht="29.25" customHeight="1" x14ac:dyDescent="0.2">
      <c r="A46" s="654" t="s">
        <v>68</v>
      </c>
      <c r="B46" s="46"/>
      <c r="D46" s="653"/>
      <c r="E46" s="653"/>
      <c r="F46" s="940"/>
      <c r="G46" s="940"/>
      <c r="H46" s="940"/>
      <c r="I46" s="940"/>
      <c r="J46" s="940"/>
      <c r="K46" s="940"/>
      <c r="L46" s="940"/>
      <c r="BU46" s="3"/>
      <c r="BV46" s="4"/>
      <c r="BW46" s="4"/>
      <c r="CG46" s="6"/>
      <c r="CH46" s="6"/>
      <c r="CI46" s="6"/>
      <c r="CJ46" s="6"/>
      <c r="CK46" s="6"/>
      <c r="CL46" s="6"/>
      <c r="CM46" s="6"/>
      <c r="CN46" s="6"/>
    </row>
    <row r="47" spans="1:92" ht="23.25" customHeight="1" x14ac:dyDescent="0.2">
      <c r="A47" s="235" t="s">
        <v>28</v>
      </c>
      <c r="B47" s="235" t="s">
        <v>29</v>
      </c>
      <c r="C47" s="235" t="s">
        <v>69</v>
      </c>
      <c r="D47" s="235" t="s">
        <v>70</v>
      </c>
      <c r="E47" s="940"/>
      <c r="F47" s="940"/>
      <c r="G47" s="940"/>
      <c r="H47" s="940"/>
      <c r="I47" s="940"/>
      <c r="J47" s="940"/>
      <c r="K47" s="940"/>
      <c r="L47" s="940"/>
      <c r="BU47" s="3"/>
      <c r="BV47" s="4"/>
      <c r="BW47" s="4"/>
      <c r="CG47" s="6"/>
      <c r="CH47" s="6"/>
      <c r="CI47" s="6"/>
      <c r="CJ47" s="6"/>
      <c r="CK47" s="6"/>
      <c r="CL47" s="6"/>
      <c r="CM47" s="6"/>
      <c r="CN47" s="6"/>
    </row>
    <row r="48" spans="1:92" ht="21.75" customHeight="1" x14ac:dyDescent="0.2">
      <c r="A48" s="655" t="s">
        <v>71</v>
      </c>
      <c r="B48" s="656">
        <f>SUM(C48:D48)</f>
        <v>960</v>
      </c>
      <c r="C48" s="657">
        <v>960</v>
      </c>
      <c r="D48" s="657">
        <v>0</v>
      </c>
      <c r="E48" s="940"/>
      <c r="F48" s="940"/>
      <c r="G48" s="940"/>
      <c r="H48" s="940"/>
      <c r="I48" s="940"/>
      <c r="J48" s="940"/>
      <c r="K48" s="940"/>
      <c r="L48" s="940"/>
      <c r="BU48" s="3"/>
      <c r="BV48" s="4"/>
      <c r="BW48" s="4"/>
      <c r="CG48" s="6"/>
      <c r="CH48" s="6"/>
      <c r="CI48" s="6"/>
      <c r="CJ48" s="6"/>
      <c r="CK48" s="6"/>
      <c r="CL48" s="6"/>
      <c r="CM48" s="6"/>
      <c r="CN48" s="6"/>
    </row>
    <row r="49" spans="1:104" ht="21.75" customHeight="1" x14ac:dyDescent="0.2">
      <c r="A49" s="655" t="s">
        <v>72</v>
      </c>
      <c r="B49" s="656">
        <f>SUM(C49:D49)</f>
        <v>880</v>
      </c>
      <c r="C49" s="657">
        <v>880</v>
      </c>
      <c r="D49" s="657">
        <v>0</v>
      </c>
      <c r="E49" s="940"/>
      <c r="F49" s="940"/>
      <c r="G49" s="940"/>
      <c r="H49" s="940"/>
      <c r="I49" s="940"/>
      <c r="J49" s="940"/>
      <c r="K49" s="940"/>
      <c r="L49" s="940"/>
      <c r="BU49" s="3"/>
      <c r="BV49" s="4"/>
      <c r="BW49" s="4"/>
      <c r="CG49" s="6"/>
      <c r="CH49" s="6"/>
      <c r="CI49" s="6"/>
      <c r="CJ49" s="6"/>
      <c r="CK49" s="6"/>
      <c r="CL49" s="6"/>
      <c r="CM49" s="6"/>
      <c r="CN49" s="6"/>
    </row>
    <row r="50" spans="1:104" ht="21.75" customHeight="1" x14ac:dyDescent="0.2">
      <c r="A50" s="75" t="s">
        <v>73</v>
      </c>
      <c r="B50" s="91">
        <f>SUM(C50:D50)</f>
        <v>80</v>
      </c>
      <c r="C50" s="92">
        <v>80</v>
      </c>
      <c r="D50" s="92">
        <v>0</v>
      </c>
      <c r="E50" s="940"/>
      <c r="F50" s="940"/>
      <c r="G50" s="940"/>
      <c r="H50" s="940"/>
      <c r="I50" s="940"/>
      <c r="J50" s="940"/>
      <c r="K50" s="940"/>
      <c r="L50" s="940"/>
      <c r="BU50" s="3"/>
      <c r="BV50" s="4"/>
      <c r="BW50" s="4"/>
      <c r="CG50" s="6"/>
      <c r="CH50" s="6"/>
      <c r="CI50" s="6"/>
      <c r="CJ50" s="6"/>
      <c r="CK50" s="6"/>
      <c r="CL50" s="6"/>
      <c r="CM50" s="6"/>
      <c r="CN50" s="6"/>
    </row>
    <row r="51" spans="1:104" ht="29.25" customHeight="1" x14ac:dyDescent="0.2">
      <c r="A51" s="654" t="s">
        <v>74</v>
      </c>
      <c r="B51" s="212"/>
      <c r="C51" s="213"/>
      <c r="D51" s="213"/>
      <c r="E51" s="939"/>
      <c r="F51" s="939"/>
      <c r="G51" s="939"/>
      <c r="H51" s="939"/>
      <c r="I51" s="939"/>
      <c r="J51" s="940"/>
      <c r="K51" s="940"/>
      <c r="L51" s="940"/>
      <c r="BU51" s="3"/>
      <c r="BV51" s="4"/>
      <c r="BW51" s="4"/>
      <c r="CG51" s="6"/>
      <c r="CH51" s="6"/>
      <c r="CI51" s="6"/>
      <c r="CJ51" s="6"/>
      <c r="CK51" s="6"/>
      <c r="CL51" s="6"/>
      <c r="CM51" s="6"/>
      <c r="CN51" s="6"/>
    </row>
    <row r="52" spans="1:104" ht="21.75" customHeight="1" x14ac:dyDescent="0.2">
      <c r="A52" s="237" t="s">
        <v>75</v>
      </c>
      <c r="B52" s="237" t="s">
        <v>29</v>
      </c>
      <c r="C52" s="927" t="s">
        <v>76</v>
      </c>
      <c r="D52" s="351" t="s">
        <v>77</v>
      </c>
      <c r="E52" s="939"/>
      <c r="F52" s="939"/>
      <c r="G52" s="939"/>
      <c r="H52" s="939"/>
      <c r="I52" s="940"/>
      <c r="J52" s="940"/>
      <c r="K52" s="940"/>
      <c r="BT52" s="3"/>
      <c r="BU52" s="4"/>
      <c r="BV52" s="4"/>
      <c r="BW52" s="3"/>
      <c r="BX52" s="4"/>
      <c r="BZ52" s="5"/>
      <c r="CF52" s="6"/>
      <c r="CG52" s="6"/>
      <c r="CH52" s="6"/>
      <c r="CI52" s="6"/>
      <c r="CJ52" s="6"/>
      <c r="CK52" s="6"/>
      <c r="CL52" s="6"/>
      <c r="CM52" s="6"/>
      <c r="CZ52" s="2"/>
    </row>
    <row r="53" spans="1:104" ht="21.75" customHeight="1" x14ac:dyDescent="0.2">
      <c r="A53" s="789" t="s">
        <v>78</v>
      </c>
      <c r="B53" s="790">
        <f>SUM(C53:D53)</f>
        <v>0</v>
      </c>
      <c r="C53" s="1001"/>
      <c r="D53" s="1002"/>
      <c r="E53" s="939"/>
      <c r="F53" s="939"/>
      <c r="G53" s="939"/>
      <c r="H53" s="939"/>
      <c r="I53" s="940"/>
      <c r="J53" s="940"/>
      <c r="K53" s="940"/>
      <c r="BT53" s="3"/>
      <c r="BU53" s="4"/>
      <c r="BV53" s="4"/>
      <c r="BW53" s="3"/>
      <c r="BX53" s="4"/>
      <c r="BZ53" s="5"/>
      <c r="CF53" s="6"/>
      <c r="CG53" s="6"/>
      <c r="CH53" s="6"/>
      <c r="CI53" s="6"/>
      <c r="CJ53" s="6"/>
      <c r="CK53" s="6"/>
      <c r="CL53" s="6"/>
      <c r="CM53" s="6"/>
      <c r="CZ53" s="2"/>
    </row>
    <row r="54" spans="1:104" ht="21.75" customHeight="1" x14ac:dyDescent="0.2">
      <c r="A54" s="929" t="s">
        <v>79</v>
      </c>
      <c r="B54" s="930">
        <f t="shared" ref="B54:B55" si="5">SUM(C54:D54)</f>
        <v>0</v>
      </c>
      <c r="C54" s="810"/>
      <c r="D54" s="931"/>
      <c r="E54" s="939"/>
      <c r="F54" s="939"/>
      <c r="G54" s="939"/>
      <c r="H54" s="939"/>
      <c r="I54" s="940"/>
      <c r="J54" s="940"/>
      <c r="K54" s="940"/>
      <c r="BT54" s="3"/>
      <c r="BU54" s="4"/>
      <c r="BV54" s="4"/>
      <c r="BW54" s="3"/>
      <c r="BX54" s="4"/>
      <c r="BZ54" s="5"/>
      <c r="CF54" s="6"/>
      <c r="CG54" s="6"/>
      <c r="CH54" s="6"/>
      <c r="CI54" s="6"/>
      <c r="CJ54" s="6"/>
      <c r="CK54" s="6"/>
      <c r="CL54" s="6"/>
      <c r="CM54" s="6"/>
      <c r="CZ54" s="2"/>
    </row>
    <row r="55" spans="1:104" ht="21.75" customHeight="1" x14ac:dyDescent="0.2">
      <c r="A55" s="225" t="s">
        <v>80</v>
      </c>
      <c r="B55" s="226">
        <f t="shared" si="5"/>
        <v>10</v>
      </c>
      <c r="C55" s="1003"/>
      <c r="D55" s="1004">
        <v>10</v>
      </c>
      <c r="E55" s="1005"/>
      <c r="F55" s="1005"/>
      <c r="G55" s="1005"/>
      <c r="H55" s="1005"/>
      <c r="I55" s="1006"/>
      <c r="J55" s="1006"/>
      <c r="K55" s="1006"/>
      <c r="BT55" s="3"/>
      <c r="BU55" s="4"/>
      <c r="BV55" s="4"/>
      <c r="BW55" s="3"/>
      <c r="BX55" s="4"/>
      <c r="BZ55" s="5"/>
      <c r="CF55" s="6"/>
      <c r="CG55" s="6"/>
      <c r="CH55" s="6"/>
      <c r="CI55" s="6"/>
      <c r="CJ55" s="6"/>
      <c r="CK55" s="6"/>
      <c r="CL55" s="6"/>
      <c r="CM55" s="6"/>
      <c r="CZ55" s="2"/>
    </row>
    <row r="56" spans="1:104" ht="21.75" customHeight="1" x14ac:dyDescent="0.25">
      <c r="A56" s="654" t="s">
        <v>81</v>
      </c>
      <c r="B56" s="107"/>
      <c r="C56" s="107"/>
      <c r="D56" s="107"/>
      <c r="E56" s="107"/>
      <c r="F56" s="1005"/>
      <c r="G56" s="1005"/>
      <c r="H56" s="1005"/>
      <c r="I56" s="1005"/>
      <c r="J56" s="1006"/>
      <c r="K56" s="1006"/>
      <c r="L56" s="1006"/>
      <c r="BU56" s="3"/>
      <c r="BV56" s="4"/>
      <c r="BW56" s="4"/>
      <c r="CG56" s="6"/>
      <c r="CH56" s="6"/>
      <c r="CI56" s="6"/>
      <c r="CJ56" s="6"/>
      <c r="CK56" s="6"/>
      <c r="CL56" s="6"/>
      <c r="CM56" s="6"/>
      <c r="CN56" s="6"/>
    </row>
    <row r="57" spans="1:104" ht="31.5" customHeight="1" x14ac:dyDescent="0.2">
      <c r="A57" s="362" t="s">
        <v>82</v>
      </c>
      <c r="B57" s="109" t="s">
        <v>83</v>
      </c>
      <c r="C57" s="220" t="s">
        <v>84</v>
      </c>
      <c r="D57" s="221" t="s">
        <v>85</v>
      </c>
      <c r="E57" s="109" t="s">
        <v>86</v>
      </c>
      <c r="F57" s="1005"/>
      <c r="G57" s="1005"/>
      <c r="H57" s="1005"/>
      <c r="I57" s="1005"/>
      <c r="J57" s="1006"/>
      <c r="K57" s="1006"/>
      <c r="L57" s="1006"/>
      <c r="BU57" s="3"/>
      <c r="BV57" s="4"/>
      <c r="BW57" s="4"/>
      <c r="CG57" s="6"/>
      <c r="CH57" s="6"/>
      <c r="CI57" s="6"/>
      <c r="CJ57" s="6"/>
      <c r="CK57" s="6"/>
      <c r="CL57" s="6"/>
      <c r="CM57" s="6"/>
      <c r="CN57" s="6"/>
    </row>
    <row r="58" spans="1:104" ht="21.75" customHeight="1" x14ac:dyDescent="0.2">
      <c r="A58" s="1007" t="s">
        <v>87</v>
      </c>
      <c r="B58" s="803"/>
      <c r="C58" s="1001"/>
      <c r="D58" s="1008"/>
      <c r="E58" s="936"/>
      <c r="F58" s="1005"/>
      <c r="G58" s="1005"/>
      <c r="H58" s="1005"/>
      <c r="I58" s="1005"/>
      <c r="J58" s="1006"/>
      <c r="K58" s="1006"/>
      <c r="L58" s="1006"/>
      <c r="BU58" s="3"/>
      <c r="BV58" s="4"/>
      <c r="BW58" s="4"/>
      <c r="CG58" s="6"/>
      <c r="CH58" s="6"/>
      <c r="CI58" s="6"/>
      <c r="CJ58" s="6"/>
      <c r="CK58" s="6"/>
      <c r="CL58" s="6"/>
      <c r="CM58" s="6"/>
      <c r="CN58" s="6"/>
    </row>
    <row r="59" spans="1:104" ht="21.75" customHeight="1" x14ac:dyDescent="0.2">
      <c r="A59" s="372" t="s">
        <v>88</v>
      </c>
      <c r="B59" s="1009"/>
      <c r="C59" s="373"/>
      <c r="D59" s="379"/>
      <c r="E59" s="1010"/>
      <c r="F59" s="1011"/>
      <c r="G59" s="1011"/>
      <c r="H59" s="1011"/>
      <c r="I59" s="1011"/>
      <c r="J59" s="1012"/>
      <c r="K59" s="1012"/>
      <c r="L59" s="1012"/>
      <c r="BU59" s="3"/>
      <c r="BV59" s="4"/>
      <c r="BW59" s="4"/>
      <c r="CG59" s="6"/>
      <c r="CH59" s="6"/>
      <c r="CI59" s="6"/>
      <c r="CJ59" s="6"/>
      <c r="CK59" s="6"/>
      <c r="CL59" s="6"/>
      <c r="CM59" s="6"/>
      <c r="CN59" s="6"/>
    </row>
    <row r="60" spans="1:104" ht="21.75" customHeight="1" x14ac:dyDescent="0.2">
      <c r="A60" s="372" t="s">
        <v>89</v>
      </c>
      <c r="B60" s="1009"/>
      <c r="C60" s="373"/>
      <c r="D60" s="379"/>
      <c r="E60" s="1010"/>
      <c r="F60" s="1011"/>
      <c r="G60" s="1011"/>
      <c r="H60" s="1011"/>
      <c r="I60" s="1011"/>
      <c r="J60" s="1012"/>
      <c r="K60" s="1012"/>
      <c r="L60" s="1012"/>
      <c r="BU60" s="3"/>
      <c r="BV60" s="4"/>
      <c r="BW60" s="4"/>
      <c r="CG60" s="6"/>
      <c r="CH60" s="6"/>
      <c r="CI60" s="6"/>
      <c r="CJ60" s="6"/>
      <c r="CK60" s="6"/>
      <c r="CL60" s="6"/>
      <c r="CM60" s="6"/>
      <c r="CN60" s="6"/>
    </row>
    <row r="61" spans="1:104" ht="21.75" customHeight="1" x14ac:dyDescent="0.2">
      <c r="A61" s="372" t="s">
        <v>90</v>
      </c>
      <c r="B61" s="1009"/>
      <c r="C61" s="1013"/>
      <c r="D61" s="1014"/>
      <c r="E61" s="1010"/>
      <c r="F61" s="1011"/>
      <c r="G61" s="1011"/>
      <c r="H61" s="1011"/>
      <c r="I61" s="1011"/>
      <c r="J61" s="1012"/>
      <c r="K61" s="1012"/>
      <c r="L61" s="1012"/>
      <c r="BU61" s="3"/>
      <c r="BV61" s="4"/>
      <c r="BW61" s="4"/>
      <c r="CG61" s="6"/>
      <c r="CH61" s="6"/>
      <c r="CI61" s="6"/>
      <c r="CJ61" s="6"/>
      <c r="CK61" s="6"/>
      <c r="CL61" s="6"/>
      <c r="CM61" s="6"/>
      <c r="CN61" s="6"/>
    </row>
    <row r="62" spans="1:104" ht="21.75" customHeight="1" x14ac:dyDescent="0.2">
      <c r="A62" s="372" t="s">
        <v>91</v>
      </c>
      <c r="B62" s="1009"/>
      <c r="C62" s="373"/>
      <c r="D62" s="379"/>
      <c r="E62" s="1010"/>
      <c r="F62" s="1011"/>
      <c r="G62" s="1011"/>
      <c r="H62" s="1011"/>
      <c r="I62" s="1011"/>
      <c r="J62" s="1012"/>
      <c r="K62" s="1012"/>
      <c r="L62" s="1012"/>
      <c r="BU62" s="3"/>
      <c r="BV62" s="4"/>
      <c r="BW62" s="4"/>
      <c r="CG62" s="6"/>
      <c r="CH62" s="6"/>
      <c r="CI62" s="6"/>
      <c r="CJ62" s="6"/>
      <c r="CK62" s="6"/>
      <c r="CL62" s="6"/>
      <c r="CM62" s="6"/>
      <c r="CN62" s="6"/>
    </row>
    <row r="63" spans="1:104" ht="21.75" customHeight="1" x14ac:dyDescent="0.2">
      <c r="A63" s="124" t="s">
        <v>92</v>
      </c>
      <c r="B63" s="125">
        <v>3</v>
      </c>
      <c r="C63" s="126">
        <v>3</v>
      </c>
      <c r="D63" s="1015">
        <v>0</v>
      </c>
      <c r="E63" s="127">
        <v>0</v>
      </c>
      <c r="F63" s="1011"/>
      <c r="G63" s="1011"/>
      <c r="H63" s="1011"/>
      <c r="I63" s="1011"/>
      <c r="J63" s="1012"/>
      <c r="K63" s="1012"/>
      <c r="L63" s="1012"/>
      <c r="BU63" s="3"/>
      <c r="BV63" s="4"/>
      <c r="BW63" s="4"/>
      <c r="CG63" s="6"/>
      <c r="CH63" s="6"/>
      <c r="CI63" s="6"/>
      <c r="CJ63" s="6"/>
      <c r="CK63" s="6"/>
      <c r="CL63" s="6"/>
      <c r="CM63" s="6"/>
      <c r="CN63" s="6"/>
    </row>
    <row r="64" spans="1:104" ht="21.75" customHeight="1" x14ac:dyDescent="0.2">
      <c r="A64" s="383" t="s">
        <v>29</v>
      </c>
      <c r="B64" s="944">
        <f>SUM(B58:B63)</f>
        <v>3</v>
      </c>
      <c r="C64" s="944">
        <f>SUM(C58:C63)</f>
        <v>3</v>
      </c>
      <c r="D64" s="455">
        <f>SUM(D58:D63)</f>
        <v>0</v>
      </c>
      <c r="E64" s="385">
        <f>SUM(E58:E63)</f>
        <v>0</v>
      </c>
      <c r="F64" s="1016"/>
      <c r="G64" s="1011"/>
      <c r="H64" s="1011"/>
      <c r="I64" s="1011"/>
      <c r="J64" s="1012"/>
      <c r="K64" s="1012"/>
      <c r="L64" s="1012"/>
      <c r="BU64" s="3"/>
      <c r="BV64" s="4"/>
      <c r="BW64" s="4"/>
      <c r="CG64" s="6"/>
      <c r="CH64" s="6"/>
      <c r="CI64" s="6"/>
      <c r="CJ64" s="6"/>
      <c r="CK64" s="6"/>
      <c r="CL64" s="6"/>
      <c r="CM64" s="6"/>
      <c r="CN64" s="6"/>
    </row>
    <row r="65" spans="1:92" ht="32.1" customHeight="1" x14ac:dyDescent="0.2">
      <c r="A65" s="1593" t="s">
        <v>93</v>
      </c>
      <c r="B65" s="1495"/>
      <c r="C65" s="1495"/>
      <c r="D65" s="1495"/>
      <c r="E65" s="1539"/>
      <c r="F65" s="1017"/>
      <c r="G65" s="1017"/>
      <c r="H65" s="1017"/>
      <c r="I65" s="1017"/>
      <c r="J65" s="1018"/>
      <c r="K65" s="1012"/>
      <c r="L65" s="1012"/>
    </row>
    <row r="66" spans="1:92" ht="31.5" customHeight="1" x14ac:dyDescent="0.2">
      <c r="A66" s="235" t="s">
        <v>94</v>
      </c>
      <c r="B66" s="235" t="s">
        <v>95</v>
      </c>
      <c r="C66" s="235" t="s">
        <v>29</v>
      </c>
      <c r="D66" s="947" t="s">
        <v>96</v>
      </c>
      <c r="E66" s="948" t="s">
        <v>97</v>
      </c>
      <c r="F66" s="949" t="s">
        <v>98</v>
      </c>
      <c r="G66" s="949" t="s">
        <v>99</v>
      </c>
      <c r="H66" s="949" t="s">
        <v>100</v>
      </c>
      <c r="I66" s="389" t="s">
        <v>101</v>
      </c>
      <c r="J66" s="1019"/>
      <c r="K66" s="1020"/>
      <c r="L66" s="1021"/>
      <c r="M66" s="11"/>
      <c r="N66" s="11"/>
      <c r="O66" s="11"/>
      <c r="P66" s="11"/>
      <c r="Q66" s="11"/>
      <c r="R66" s="11"/>
      <c r="S66" s="11"/>
      <c r="T66" s="11"/>
      <c r="U66" s="11"/>
      <c r="V66" s="11"/>
    </row>
    <row r="67" spans="1:92" ht="20.25" customHeight="1" x14ac:dyDescent="0.2">
      <c r="A67" s="1594" t="s">
        <v>102</v>
      </c>
      <c r="B67" s="1595"/>
      <c r="C67" s="393">
        <f>SUM(D67:I67)</f>
        <v>86</v>
      </c>
      <c r="D67" s="953">
        <v>24</v>
      </c>
      <c r="E67" s="954">
        <v>9</v>
      </c>
      <c r="F67" s="954">
        <v>12</v>
      </c>
      <c r="G67" s="954">
        <v>13</v>
      </c>
      <c r="H67" s="954">
        <v>10</v>
      </c>
      <c r="I67" s="394">
        <v>18</v>
      </c>
      <c r="J67" s="72" t="str">
        <f>CA67&amp;CB67&amp;CC67&amp;CD67&amp;CE67&amp;CF67</f>
        <v/>
      </c>
      <c r="K67" s="143"/>
      <c r="L67" s="143"/>
      <c r="M67" s="143"/>
      <c r="N67" s="143"/>
      <c r="O67" s="143"/>
      <c r="P67" s="143"/>
      <c r="Q67" s="143"/>
      <c r="R67" s="143"/>
      <c r="S67" s="143"/>
      <c r="T67" s="143"/>
      <c r="U67" s="143"/>
      <c r="V67" s="11"/>
      <c r="CA67" s="210" t="str">
        <f>IF(D68+D69&gt;D67,"* La suma del Total egresados con apoyo psicosocial Hasta 28 días deben ser menor o igual al Total de Egresos de Hasta 28 días. ","")</f>
        <v/>
      </c>
      <c r="CB67" s="210" t="str">
        <f>IF(E68+E69&gt;E67,"* La suma del Total egresados con apoyo psicosocial de 29 dias hasta menor de 1 año deben ser menor al Total de Egresos de de 29 dias hasta menor de 1 año. ","")</f>
        <v/>
      </c>
      <c r="CC67" s="210" t="str">
        <f>IF(F68+F69&gt;F67,"* La suma del Total egresados con apoyo psicosocial de 1 a 4 años deben ser menor al Total de Egresos de 1 a 4 años. ","")</f>
        <v/>
      </c>
      <c r="CD67" s="210" t="str">
        <f>IF(G68+G69&gt;G67,"* La suma del Total egresados con apoyo psicosocial de 9 años deben ser menor o igual al Total de Egresos de de 5 a 9 años. ","")</f>
        <v/>
      </c>
      <c r="CE67" s="210" t="str">
        <f>IF(H68+H69&gt;H67,"* La suma del Total egresados con apoyo psicosocial de 10 a 14 años deben ser menor al Total de Egresos de 10 a 14 años. ","")</f>
        <v/>
      </c>
      <c r="CF67" s="210" t="str">
        <f>IF(I68+I69&gt;I67,"* La suma del Total egresados con apoyo psicosocial de 15 a 19 años deben ser menor al Total de Egresos de 15 a 19 años. ","")</f>
        <v/>
      </c>
      <c r="CG67" s="211">
        <f t="shared" ref="CG67:CL67" si="6">IF(D68+D69&gt;D67,1,0)</f>
        <v>0</v>
      </c>
      <c r="CH67" s="211">
        <f t="shared" si="6"/>
        <v>0</v>
      </c>
      <c r="CI67" s="211">
        <f t="shared" si="6"/>
        <v>0</v>
      </c>
      <c r="CJ67" s="211">
        <f t="shared" si="6"/>
        <v>0</v>
      </c>
      <c r="CK67" s="211">
        <f t="shared" si="6"/>
        <v>0</v>
      </c>
      <c r="CL67" s="211">
        <f t="shared" si="6"/>
        <v>0</v>
      </c>
      <c r="CM67" s="6"/>
      <c r="CN67" s="6"/>
    </row>
    <row r="68" spans="1:92" ht="25.5" customHeight="1" x14ac:dyDescent="0.2">
      <c r="A68" s="1536" t="s">
        <v>103</v>
      </c>
      <c r="B68" s="955" t="s">
        <v>104</v>
      </c>
      <c r="C68" s="831">
        <f>SUM(D68:I68)</f>
        <v>16</v>
      </c>
      <c r="D68" s="1022">
        <v>10</v>
      </c>
      <c r="E68" s="1023">
        <v>1</v>
      </c>
      <c r="F68" s="1023">
        <v>5</v>
      </c>
      <c r="G68" s="1023"/>
      <c r="H68" s="1023"/>
      <c r="I68" s="1024"/>
      <c r="J68" s="72" t="str">
        <f>CA68&amp;CB68&amp;CC68&amp;CD68&amp;CE68&amp;CF68</f>
        <v/>
      </c>
      <c r="K68" s="143"/>
      <c r="L68" s="143"/>
      <c r="M68" s="143"/>
      <c r="N68" s="143"/>
      <c r="O68" s="143"/>
      <c r="P68" s="143"/>
      <c r="Q68" s="143"/>
      <c r="R68" s="143"/>
      <c r="S68" s="143"/>
      <c r="T68" s="143"/>
      <c r="U68" s="143"/>
      <c r="V68" s="11"/>
      <c r="CG68" s="6"/>
      <c r="CH68" s="6"/>
      <c r="CI68" s="6"/>
      <c r="CJ68" s="6"/>
      <c r="CK68" s="6"/>
      <c r="CL68" s="6"/>
      <c r="CM68" s="6"/>
      <c r="CN68" s="6"/>
    </row>
    <row r="69" spans="1:92" ht="27.75" customHeight="1" x14ac:dyDescent="0.2">
      <c r="A69" s="1537"/>
      <c r="B69" s="147" t="s">
        <v>105</v>
      </c>
      <c r="C69" s="148">
        <f>SUM(D69:I69)</f>
        <v>11</v>
      </c>
      <c r="D69" s="149">
        <v>10</v>
      </c>
      <c r="E69" s="150">
        <v>0</v>
      </c>
      <c r="F69" s="150">
        <v>1</v>
      </c>
      <c r="G69" s="150"/>
      <c r="H69" s="150"/>
      <c r="I69" s="151"/>
      <c r="J69" s="72" t="str">
        <f>CA69&amp;CB69&amp;CC69&amp;CD69&amp;CE69&amp;CF69</f>
        <v/>
      </c>
      <c r="K69" s="143"/>
      <c r="L69" s="143"/>
      <c r="M69" s="143"/>
      <c r="N69" s="143"/>
      <c r="O69" s="143"/>
      <c r="P69" s="143"/>
      <c r="Q69" s="143"/>
      <c r="R69" s="143"/>
      <c r="S69" s="143"/>
      <c r="T69" s="143"/>
      <c r="U69" s="143"/>
      <c r="V69" s="11"/>
      <c r="CG69" s="6"/>
      <c r="CH69" s="6"/>
      <c r="CI69" s="6"/>
      <c r="CJ69" s="6"/>
      <c r="CK69" s="6"/>
      <c r="CL69" s="6"/>
      <c r="CM69" s="6"/>
      <c r="CN69" s="6"/>
    </row>
    <row r="70" spans="1:92" ht="29.25" customHeight="1" x14ac:dyDescent="0.2">
      <c r="A70" s="1536" t="s">
        <v>106</v>
      </c>
      <c r="B70" s="955" t="s">
        <v>104</v>
      </c>
      <c r="C70" s="831">
        <f>SUM(D70:I70)</f>
        <v>41</v>
      </c>
      <c r="D70" s="1025">
        <v>23</v>
      </c>
      <c r="E70" s="1026">
        <v>8</v>
      </c>
      <c r="F70" s="1026">
        <v>10</v>
      </c>
      <c r="G70" s="1026"/>
      <c r="H70" s="1026"/>
      <c r="I70" s="956"/>
      <c r="J70" s="72" t="str">
        <f>CA70&amp;CB70&amp;CC70&amp;CD70&amp;CE70&amp;CF70</f>
        <v/>
      </c>
      <c r="K70" s="143"/>
      <c r="L70" s="143"/>
      <c r="M70" s="143"/>
      <c r="N70" s="143"/>
      <c r="O70" s="143"/>
      <c r="P70" s="143"/>
      <c r="Q70" s="143"/>
      <c r="R70" s="143"/>
      <c r="S70" s="143"/>
      <c r="T70" s="143"/>
      <c r="U70" s="143"/>
      <c r="V70" s="11"/>
      <c r="CG70" s="6"/>
      <c r="CH70" s="6"/>
      <c r="CI70" s="6"/>
      <c r="CJ70" s="6"/>
      <c r="CK70" s="6"/>
      <c r="CL70" s="6"/>
      <c r="CM70" s="6"/>
      <c r="CN70" s="6"/>
    </row>
    <row r="71" spans="1:92" ht="24.75" customHeight="1" x14ac:dyDescent="0.2">
      <c r="A71" s="1537"/>
      <c r="B71" s="535" t="s">
        <v>105</v>
      </c>
      <c r="C71" s="227">
        <f>SUM(D71:I71)</f>
        <v>81</v>
      </c>
      <c r="D71" s="1027">
        <v>63</v>
      </c>
      <c r="E71" s="1028">
        <v>13</v>
      </c>
      <c r="F71" s="1028">
        <v>5</v>
      </c>
      <c r="G71" s="1028"/>
      <c r="H71" s="1028"/>
      <c r="I71" s="154"/>
      <c r="J71" s="72" t="str">
        <f>CA71&amp;CB71&amp;CC71&amp;CD71&amp;CE71&amp;CF71</f>
        <v/>
      </c>
      <c r="K71" s="1018"/>
      <c r="L71" s="1018"/>
      <c r="M71" s="1018"/>
      <c r="N71" s="1018"/>
      <c r="O71" s="1018"/>
      <c r="P71" s="1018"/>
      <c r="Q71" s="1018"/>
      <c r="R71" s="1018"/>
      <c r="S71" s="1018"/>
      <c r="T71" s="1018"/>
      <c r="U71" s="1018"/>
      <c r="V71" s="1018"/>
      <c r="W71" s="1018"/>
      <c r="CG71" s="6"/>
      <c r="CH71" s="6"/>
      <c r="CI71" s="6"/>
      <c r="CJ71" s="6"/>
      <c r="CK71" s="6"/>
      <c r="CL71" s="6"/>
      <c r="CM71" s="6"/>
      <c r="CN71" s="6"/>
    </row>
    <row r="72" spans="1:92" ht="32.1" customHeight="1" x14ac:dyDescent="0.2">
      <c r="A72" s="926" t="s">
        <v>107</v>
      </c>
      <c r="B72" s="923"/>
      <c r="C72" s="923"/>
      <c r="D72" s="1012"/>
      <c r="E72" s="1012"/>
      <c r="F72" s="1012"/>
      <c r="G72" s="1012"/>
      <c r="H72" s="1029"/>
      <c r="I72" s="1029"/>
      <c r="J72" s="1018"/>
      <c r="K72" s="1012"/>
      <c r="L72" s="1012"/>
      <c r="M72" s="1030"/>
      <c r="CG72" s="6"/>
      <c r="CH72" s="6"/>
      <c r="CI72" s="6"/>
      <c r="CJ72" s="6"/>
      <c r="CK72" s="6"/>
      <c r="CL72" s="6"/>
      <c r="CM72" s="6"/>
      <c r="CN72" s="6"/>
    </row>
    <row r="73" spans="1:92" ht="15.75" customHeight="1" x14ac:dyDescent="0.2">
      <c r="A73" s="1499" t="s">
        <v>108</v>
      </c>
      <c r="B73" s="1502" t="s">
        <v>109</v>
      </c>
      <c r="C73" s="1499"/>
      <c r="D73" s="1502" t="s">
        <v>110</v>
      </c>
      <c r="E73" s="1499"/>
      <c r="F73" s="1577" t="s">
        <v>111</v>
      </c>
      <c r="G73" s="1534"/>
      <c r="H73" s="1534"/>
      <c r="I73" s="1592"/>
      <c r="J73" s="1031"/>
      <c r="K73" s="1012"/>
      <c r="L73" s="1012"/>
      <c r="M73" s="1030"/>
      <c r="CG73" s="6"/>
      <c r="CH73" s="6"/>
      <c r="CI73" s="6"/>
      <c r="CJ73" s="6"/>
      <c r="CK73" s="6"/>
      <c r="CL73" s="6"/>
      <c r="CM73" s="6"/>
      <c r="CN73" s="6"/>
    </row>
    <row r="74" spans="1:92" ht="18.75" customHeight="1" x14ac:dyDescent="0.2">
      <c r="A74" s="1500"/>
      <c r="B74" s="1543"/>
      <c r="C74" s="1542"/>
      <c r="D74" s="1543"/>
      <c r="E74" s="1542"/>
      <c r="F74" s="1577" t="s">
        <v>112</v>
      </c>
      <c r="G74" s="1592"/>
      <c r="H74" s="1577" t="s">
        <v>113</v>
      </c>
      <c r="I74" s="1592"/>
      <c r="J74" s="1032"/>
      <c r="K74" s="1012"/>
      <c r="L74" s="1012"/>
      <c r="M74" s="1030"/>
      <c r="CG74" s="6"/>
      <c r="CH74" s="6"/>
      <c r="CI74" s="6"/>
      <c r="CJ74" s="6"/>
      <c r="CK74" s="6"/>
      <c r="CL74" s="6"/>
      <c r="CM74" s="6"/>
      <c r="CN74" s="6"/>
    </row>
    <row r="75" spans="1:92" ht="30" customHeight="1" x14ac:dyDescent="0.2">
      <c r="A75" s="1542"/>
      <c r="B75" s="963" t="s">
        <v>44</v>
      </c>
      <c r="C75" s="297" t="s">
        <v>45</v>
      </c>
      <c r="D75" s="963" t="s">
        <v>44</v>
      </c>
      <c r="E75" s="403" t="s">
        <v>45</v>
      </c>
      <c r="F75" s="963" t="s">
        <v>44</v>
      </c>
      <c r="G75" s="297" t="s">
        <v>45</v>
      </c>
      <c r="H75" s="963" t="s">
        <v>44</v>
      </c>
      <c r="I75" s="403" t="s">
        <v>45</v>
      </c>
      <c r="J75" s="1032"/>
      <c r="K75" s="1012"/>
      <c r="L75" s="1012"/>
      <c r="M75" s="1030"/>
      <c r="CG75" s="6"/>
      <c r="CH75" s="6"/>
      <c r="CI75" s="6"/>
      <c r="CJ75" s="6"/>
      <c r="CK75" s="6"/>
      <c r="CL75" s="6"/>
      <c r="CM75" s="6"/>
      <c r="CN75" s="6"/>
    </row>
    <row r="76" spans="1:92" ht="15.75" customHeight="1" x14ac:dyDescent="0.2">
      <c r="A76" s="846" t="s">
        <v>114</v>
      </c>
      <c r="B76" s="543"/>
      <c r="C76" s="741">
        <v>21</v>
      </c>
      <c r="D76" s="543">
        <v>6</v>
      </c>
      <c r="E76" s="741">
        <v>58</v>
      </c>
      <c r="F76" s="545">
        <v>6</v>
      </c>
      <c r="G76" s="743">
        <v>64</v>
      </c>
      <c r="H76" s="545"/>
      <c r="I76" s="743">
        <v>6</v>
      </c>
      <c r="J76" s="72" t="str">
        <f>CA76</f>
        <v/>
      </c>
      <c r="K76" s="1012"/>
      <c r="L76" s="1012"/>
      <c r="M76" s="1030"/>
      <c r="CA76" s="210" t="str">
        <f>IF(CG76=1," * La suma de los Pacientes Intervenidos debe ser mayor o igual a la Suma de Pacientes Programados menos la Suma de Pacientes Suspendidos. ","")</f>
        <v/>
      </c>
      <c r="CG76" s="211">
        <f>IF(((F76+G76)-(H76+I76))&gt;(D76+E76),1,0)</f>
        <v>0</v>
      </c>
      <c r="CH76" s="6"/>
      <c r="CI76" s="6"/>
      <c r="CJ76" s="6"/>
      <c r="CK76" s="6"/>
      <c r="CL76" s="6"/>
      <c r="CM76" s="6"/>
      <c r="CN76" s="6"/>
    </row>
    <row r="77" spans="1:92" ht="15.75" customHeight="1" x14ac:dyDescent="0.2">
      <c r="A77" s="165" t="s">
        <v>115</v>
      </c>
      <c r="B77" s="166"/>
      <c r="C77" s="167"/>
      <c r="D77" s="166"/>
      <c r="E77" s="167"/>
      <c r="F77" s="168"/>
      <c r="G77" s="169"/>
      <c r="H77" s="168"/>
      <c r="I77" s="169"/>
      <c r="J77" s="72" t="str">
        <f t="shared" ref="J77:J87" si="7">CA77</f>
        <v/>
      </c>
      <c r="K77" s="1012"/>
      <c r="L77" s="1012"/>
      <c r="M77" s="1030"/>
      <c r="CA77" s="210" t="str">
        <f t="shared" ref="CA77:CA86" si="8">IF(CG77=1," * La suma de los Pacientes Intervenidos debe ser mayor o igual a la Suma de Pacientes Programados menos la Suma de Pacientes Suspendidos. ","")</f>
        <v/>
      </c>
      <c r="CG77" s="211">
        <f t="shared" ref="CG77:CG87" si="9">IF(((F77+G77)-(H77+I77))&gt;(D77+E77),1,0)</f>
        <v>0</v>
      </c>
      <c r="CH77" s="6"/>
      <c r="CI77" s="6"/>
      <c r="CJ77" s="6"/>
      <c r="CK77" s="6"/>
      <c r="CL77" s="6"/>
      <c r="CM77" s="6"/>
      <c r="CN77" s="6"/>
    </row>
    <row r="78" spans="1:92" ht="15.75" customHeight="1" x14ac:dyDescent="0.2">
      <c r="A78" s="165" t="s">
        <v>116</v>
      </c>
      <c r="B78" s="166"/>
      <c r="C78" s="167"/>
      <c r="D78" s="166"/>
      <c r="E78" s="167"/>
      <c r="F78" s="168"/>
      <c r="G78" s="169"/>
      <c r="H78" s="168"/>
      <c r="I78" s="169"/>
      <c r="J78" s="72" t="str">
        <f t="shared" si="7"/>
        <v/>
      </c>
      <c r="K78" s="1012"/>
      <c r="L78" s="1012"/>
      <c r="M78" s="1030"/>
      <c r="CA78" s="210" t="str">
        <f t="shared" si="8"/>
        <v/>
      </c>
      <c r="CG78" s="211">
        <f t="shared" si="9"/>
        <v>0</v>
      </c>
      <c r="CH78" s="6"/>
      <c r="CI78" s="6"/>
      <c r="CJ78" s="6"/>
      <c r="CK78" s="6"/>
      <c r="CL78" s="6"/>
      <c r="CM78" s="6"/>
      <c r="CN78" s="6"/>
    </row>
    <row r="79" spans="1:92" ht="15.75" customHeight="1" x14ac:dyDescent="0.2">
      <c r="A79" s="165" t="s">
        <v>117</v>
      </c>
      <c r="B79" s="166"/>
      <c r="C79" s="167">
        <v>6</v>
      </c>
      <c r="D79" s="166"/>
      <c r="E79" s="167">
        <v>1</v>
      </c>
      <c r="F79" s="168"/>
      <c r="G79" s="169">
        <v>2</v>
      </c>
      <c r="H79" s="168"/>
      <c r="I79" s="169">
        <v>1</v>
      </c>
      <c r="J79" s="72" t="str">
        <f t="shared" si="7"/>
        <v/>
      </c>
      <c r="K79" s="1012"/>
      <c r="L79" s="1012"/>
      <c r="M79" s="1030"/>
      <c r="CA79" s="210" t="str">
        <f t="shared" si="8"/>
        <v/>
      </c>
      <c r="CG79" s="211">
        <f t="shared" si="9"/>
        <v>0</v>
      </c>
      <c r="CH79" s="6"/>
      <c r="CI79" s="6"/>
      <c r="CJ79" s="6"/>
      <c r="CK79" s="6"/>
      <c r="CL79" s="6"/>
      <c r="CM79" s="6"/>
      <c r="CN79" s="6"/>
    </row>
    <row r="80" spans="1:92" ht="15.75" customHeight="1" x14ac:dyDescent="0.2">
      <c r="A80" s="165" t="s">
        <v>118</v>
      </c>
      <c r="B80" s="166">
        <v>5</v>
      </c>
      <c r="C80" s="167"/>
      <c r="D80" s="166">
        <v>3</v>
      </c>
      <c r="E80" s="167">
        <v>22</v>
      </c>
      <c r="F80" s="168">
        <v>3</v>
      </c>
      <c r="G80" s="169">
        <v>25</v>
      </c>
      <c r="H80" s="168"/>
      <c r="I80" s="169">
        <v>3</v>
      </c>
      <c r="J80" s="72" t="str">
        <f t="shared" si="7"/>
        <v/>
      </c>
      <c r="K80" s="1012"/>
      <c r="L80" s="1012"/>
      <c r="M80" s="1030"/>
      <c r="CA80" s="210" t="str">
        <f t="shared" si="8"/>
        <v/>
      </c>
      <c r="CG80" s="211">
        <f t="shared" si="9"/>
        <v>0</v>
      </c>
      <c r="CH80" s="6"/>
      <c r="CI80" s="6"/>
      <c r="CJ80" s="6"/>
      <c r="CK80" s="6"/>
      <c r="CL80" s="6"/>
      <c r="CM80" s="6"/>
      <c r="CN80" s="6"/>
    </row>
    <row r="81" spans="1:92" ht="15.75" customHeight="1" x14ac:dyDescent="0.2">
      <c r="A81" s="165" t="s">
        <v>119</v>
      </c>
      <c r="B81" s="166"/>
      <c r="C81" s="167"/>
      <c r="D81" s="166"/>
      <c r="E81" s="167"/>
      <c r="F81" s="168"/>
      <c r="G81" s="169"/>
      <c r="H81" s="168"/>
      <c r="I81" s="169"/>
      <c r="J81" s="72" t="str">
        <f t="shared" si="7"/>
        <v/>
      </c>
      <c r="K81" s="1012"/>
      <c r="L81" s="1012"/>
      <c r="M81" s="1030"/>
      <c r="CA81" s="210" t="str">
        <f t="shared" si="8"/>
        <v/>
      </c>
      <c r="CG81" s="211">
        <f t="shared" si="9"/>
        <v>0</v>
      </c>
      <c r="CH81" s="6"/>
      <c r="CI81" s="6"/>
      <c r="CJ81" s="6"/>
      <c r="CK81" s="6"/>
      <c r="CL81" s="6"/>
      <c r="CM81" s="6"/>
      <c r="CN81" s="6"/>
    </row>
    <row r="82" spans="1:92" ht="15.75" customHeight="1" x14ac:dyDescent="0.2">
      <c r="A82" s="165" t="s">
        <v>120</v>
      </c>
      <c r="B82" s="166"/>
      <c r="C82" s="167"/>
      <c r="D82" s="166"/>
      <c r="E82" s="167"/>
      <c r="F82" s="168"/>
      <c r="G82" s="169"/>
      <c r="H82" s="168"/>
      <c r="I82" s="169"/>
      <c r="J82" s="72" t="str">
        <f t="shared" si="7"/>
        <v/>
      </c>
      <c r="K82" s="1012"/>
      <c r="L82" s="1012"/>
      <c r="M82" s="1030"/>
      <c r="CA82" s="210" t="str">
        <f t="shared" si="8"/>
        <v/>
      </c>
      <c r="CG82" s="211">
        <f t="shared" si="9"/>
        <v>0</v>
      </c>
      <c r="CH82" s="6"/>
      <c r="CI82" s="6"/>
      <c r="CJ82" s="6"/>
      <c r="CK82" s="6"/>
      <c r="CL82" s="6"/>
      <c r="CM82" s="6"/>
      <c r="CN82" s="6"/>
    </row>
    <row r="83" spans="1:92" ht="15.75" customHeight="1" x14ac:dyDescent="0.2">
      <c r="A83" s="165" t="s">
        <v>121</v>
      </c>
      <c r="B83" s="166"/>
      <c r="C83" s="167"/>
      <c r="D83" s="166"/>
      <c r="E83" s="167">
        <v>8</v>
      </c>
      <c r="F83" s="168"/>
      <c r="G83" s="169">
        <v>8</v>
      </c>
      <c r="H83" s="168"/>
      <c r="I83" s="169"/>
      <c r="J83" s="72" t="str">
        <f t="shared" si="7"/>
        <v/>
      </c>
      <c r="K83" s="1012"/>
      <c r="L83" s="1012"/>
      <c r="M83" s="1030"/>
      <c r="CA83" s="210" t="str">
        <f t="shared" si="8"/>
        <v/>
      </c>
      <c r="CG83" s="211">
        <f t="shared" si="9"/>
        <v>0</v>
      </c>
      <c r="CH83" s="6"/>
      <c r="CI83" s="6"/>
      <c r="CJ83" s="6"/>
      <c r="CK83" s="6"/>
      <c r="CL83" s="6"/>
      <c r="CM83" s="6"/>
      <c r="CN83" s="6"/>
    </row>
    <row r="84" spans="1:92" ht="15.75" customHeight="1" x14ac:dyDescent="0.2">
      <c r="A84" s="165" t="s">
        <v>122</v>
      </c>
      <c r="B84" s="166"/>
      <c r="C84" s="167">
        <v>25</v>
      </c>
      <c r="D84" s="166"/>
      <c r="E84" s="167">
        <v>58</v>
      </c>
      <c r="F84" s="168"/>
      <c r="G84" s="169">
        <v>58</v>
      </c>
      <c r="H84" s="168"/>
      <c r="I84" s="169"/>
      <c r="J84" s="72" t="str">
        <f t="shared" si="7"/>
        <v/>
      </c>
      <c r="K84" s="1012"/>
      <c r="L84" s="1012"/>
      <c r="M84" s="1030"/>
      <c r="CA84" s="210" t="str">
        <f t="shared" si="8"/>
        <v/>
      </c>
      <c r="CG84" s="211">
        <f t="shared" si="9"/>
        <v>0</v>
      </c>
      <c r="CH84" s="6"/>
      <c r="CI84" s="6"/>
      <c r="CJ84" s="6"/>
      <c r="CK84" s="6"/>
      <c r="CL84" s="6"/>
      <c r="CM84" s="6"/>
      <c r="CN84" s="6"/>
    </row>
    <row r="85" spans="1:92" ht="15.75" customHeight="1" x14ac:dyDescent="0.2">
      <c r="A85" s="165" t="s">
        <v>123</v>
      </c>
      <c r="B85" s="166"/>
      <c r="C85" s="167">
        <v>21</v>
      </c>
      <c r="D85" s="166"/>
      <c r="E85" s="167">
        <v>34</v>
      </c>
      <c r="F85" s="168"/>
      <c r="G85" s="169">
        <v>37</v>
      </c>
      <c r="H85" s="168"/>
      <c r="I85" s="169">
        <v>3</v>
      </c>
      <c r="J85" s="72" t="str">
        <f t="shared" si="7"/>
        <v/>
      </c>
      <c r="K85" s="1012"/>
      <c r="L85" s="1012"/>
      <c r="M85" s="1030"/>
      <c r="CA85" s="210" t="str">
        <f t="shared" si="8"/>
        <v/>
      </c>
      <c r="CG85" s="211">
        <f t="shared" si="9"/>
        <v>0</v>
      </c>
      <c r="CH85" s="6"/>
      <c r="CI85" s="6"/>
      <c r="CJ85" s="6"/>
      <c r="CK85" s="6"/>
      <c r="CL85" s="6"/>
      <c r="CM85" s="6"/>
      <c r="CN85" s="6"/>
    </row>
    <row r="86" spans="1:92" ht="15.75" customHeight="1" x14ac:dyDescent="0.2">
      <c r="A86" s="165" t="s">
        <v>124</v>
      </c>
      <c r="B86" s="166"/>
      <c r="C86" s="167">
        <v>19</v>
      </c>
      <c r="D86" s="166"/>
      <c r="E86" s="167">
        <v>5</v>
      </c>
      <c r="F86" s="168"/>
      <c r="G86" s="169">
        <v>6</v>
      </c>
      <c r="H86" s="168"/>
      <c r="I86" s="169">
        <v>1</v>
      </c>
      <c r="J86" s="72" t="str">
        <f t="shared" si="7"/>
        <v/>
      </c>
      <c r="K86" s="1012"/>
      <c r="L86" s="1012"/>
      <c r="M86" s="1031"/>
      <c r="N86" s="1012"/>
      <c r="O86" s="1012"/>
      <c r="P86" s="1030"/>
      <c r="BX86" s="2"/>
      <c r="BY86" s="2"/>
      <c r="BZ86" s="2"/>
      <c r="CA86" s="210" t="str">
        <f t="shared" si="8"/>
        <v/>
      </c>
      <c r="CG86" s="211">
        <f t="shared" si="9"/>
        <v>0</v>
      </c>
      <c r="CH86" s="6"/>
      <c r="CI86" s="6"/>
      <c r="CJ86" s="6"/>
      <c r="CK86" s="6"/>
      <c r="CL86" s="6"/>
      <c r="CM86" s="6"/>
      <c r="CN86" s="6"/>
    </row>
    <row r="87" spans="1:92" ht="15.75" customHeight="1" x14ac:dyDescent="0.2">
      <c r="A87" s="165" t="s">
        <v>125</v>
      </c>
      <c r="B87" s="166"/>
      <c r="C87" s="167"/>
      <c r="D87" s="166"/>
      <c r="E87" s="167"/>
      <c r="F87" s="168"/>
      <c r="G87" s="169"/>
      <c r="H87" s="1033"/>
      <c r="I87" s="170"/>
      <c r="J87" s="72" t="str">
        <f t="shared" si="7"/>
        <v/>
      </c>
      <c r="K87" s="1012"/>
      <c r="L87" s="1012"/>
      <c r="M87" s="1031"/>
      <c r="N87" s="1012"/>
      <c r="O87" s="1012"/>
      <c r="P87" s="1030"/>
      <c r="BX87" s="2"/>
      <c r="BY87" s="2"/>
      <c r="BZ87" s="2"/>
      <c r="CA87" s="210" t="str">
        <f>IF(CG87=1," * La suma de los Pacientes Intervenidos debe ser mayor o igual a la Suma de Pacientes Programados menos la Suma de Pacientes Suspendidos. ","")</f>
        <v/>
      </c>
      <c r="CG87" s="211">
        <f t="shared" si="9"/>
        <v>0</v>
      </c>
      <c r="CH87" s="6"/>
      <c r="CI87" s="6"/>
      <c r="CJ87" s="6"/>
      <c r="CK87" s="6"/>
      <c r="CL87" s="6"/>
      <c r="CM87" s="6"/>
      <c r="CN87" s="6"/>
    </row>
    <row r="88" spans="1:92" ht="15.75" customHeight="1" x14ac:dyDescent="0.2">
      <c r="A88" s="409" t="s">
        <v>29</v>
      </c>
      <c r="B88" s="965">
        <f t="shared" ref="B88:I88" si="10">SUM(B76:B87)</f>
        <v>5</v>
      </c>
      <c r="C88" s="410">
        <f t="shared" si="10"/>
        <v>92</v>
      </c>
      <c r="D88" s="965">
        <f t="shared" si="10"/>
        <v>9</v>
      </c>
      <c r="E88" s="410">
        <f t="shared" si="10"/>
        <v>186</v>
      </c>
      <c r="F88" s="966">
        <f t="shared" si="10"/>
        <v>9</v>
      </c>
      <c r="G88" s="411">
        <f t="shared" si="10"/>
        <v>200</v>
      </c>
      <c r="H88" s="966">
        <f t="shared" si="10"/>
        <v>0</v>
      </c>
      <c r="I88" s="411">
        <f t="shared" si="10"/>
        <v>14</v>
      </c>
      <c r="J88" s="1012"/>
      <c r="K88" s="1012"/>
      <c r="L88" s="1012"/>
      <c r="M88" s="1030"/>
      <c r="CG88" s="6"/>
      <c r="CH88" s="6"/>
      <c r="CI88" s="6"/>
      <c r="CJ88" s="6"/>
      <c r="CK88" s="6"/>
      <c r="CL88" s="6"/>
      <c r="CM88" s="6"/>
      <c r="CN88" s="6"/>
    </row>
    <row r="89" spans="1:92" ht="32.1" customHeight="1" x14ac:dyDescent="0.2">
      <c r="A89" s="1491" t="s">
        <v>126</v>
      </c>
      <c r="B89" s="1491"/>
      <c r="C89" s="1491"/>
      <c r="D89" s="1491"/>
      <c r="E89" s="1491"/>
      <c r="F89" s="1491"/>
      <c r="G89" s="1491"/>
      <c r="H89" s="744"/>
      <c r="I89" s="744"/>
      <c r="J89" s="1031"/>
      <c r="K89" s="1012"/>
      <c r="L89" s="1012"/>
      <c r="M89" s="1030"/>
      <c r="CG89" s="6"/>
      <c r="CH89" s="6"/>
      <c r="CI89" s="6"/>
      <c r="CJ89" s="6"/>
      <c r="CK89" s="6"/>
      <c r="CL89" s="6"/>
      <c r="CM89" s="6"/>
      <c r="CN89" s="6"/>
    </row>
    <row r="90" spans="1:92" ht="24" customHeight="1" x14ac:dyDescent="0.2">
      <c r="A90" s="1536" t="s">
        <v>127</v>
      </c>
      <c r="B90" s="1577" t="s">
        <v>128</v>
      </c>
      <c r="C90" s="1534"/>
      <c r="D90" s="1534"/>
      <c r="E90" s="1534"/>
      <c r="F90" s="1534"/>
      <c r="G90" s="1592"/>
      <c r="H90" s="1018"/>
      <c r="I90" s="1031"/>
      <c r="J90" s="1012"/>
      <c r="K90" s="1012"/>
      <c r="L90" s="1030"/>
      <c r="CG90" s="6"/>
      <c r="CH90" s="6"/>
      <c r="CI90" s="6"/>
      <c r="CJ90" s="6"/>
      <c r="CK90" s="6"/>
      <c r="CL90" s="6"/>
      <c r="CM90" s="6"/>
      <c r="CN90" s="6"/>
    </row>
    <row r="91" spans="1:92" ht="31.5" customHeight="1" x14ac:dyDescent="0.2">
      <c r="A91" s="1537"/>
      <c r="B91" s="362" t="s">
        <v>129</v>
      </c>
      <c r="C91" s="963" t="s">
        <v>44</v>
      </c>
      <c r="D91" s="343" t="s">
        <v>45</v>
      </c>
      <c r="E91" s="284" t="s">
        <v>15</v>
      </c>
      <c r="F91" s="968" t="s">
        <v>16</v>
      </c>
      <c r="G91" s="968" t="s">
        <v>17</v>
      </c>
      <c r="H91" s="1018"/>
      <c r="I91" s="1018"/>
      <c r="J91" s="1031"/>
      <c r="K91" s="1012"/>
      <c r="L91" s="1012"/>
      <c r="M91" s="1030"/>
      <c r="CG91" s="6"/>
      <c r="CH91" s="6"/>
      <c r="CI91" s="6"/>
      <c r="CJ91" s="6"/>
      <c r="CK91" s="6"/>
      <c r="CL91" s="6"/>
      <c r="CM91" s="6"/>
      <c r="CN91" s="6"/>
    </row>
    <row r="92" spans="1:92" ht="16.5" customHeight="1" x14ac:dyDescent="0.2">
      <c r="A92" s="846" t="s">
        <v>130</v>
      </c>
      <c r="B92" s="764">
        <f t="shared" ref="B92:B98" si="11">SUM(C92+D92)</f>
        <v>7</v>
      </c>
      <c r="C92" s="545"/>
      <c r="D92" s="969">
        <v>7</v>
      </c>
      <c r="E92" s="970">
        <v>7</v>
      </c>
      <c r="F92" s="467"/>
      <c r="G92" s="467"/>
      <c r="H92" s="72" t="str">
        <f>CA92</f>
        <v/>
      </c>
      <c r="I92" s="1018"/>
      <c r="J92" s="1031"/>
      <c r="K92" s="1012"/>
      <c r="L92" s="1012"/>
      <c r="M92" s="1030"/>
      <c r="CA92" s="210" t="str">
        <f>IF(CH92=1," * La suma de los Beneficiarios MAI, MLE y Otros debe seri igual al Total. ","")</f>
        <v/>
      </c>
      <c r="CB92" s="210"/>
      <c r="CG92" s="211"/>
      <c r="CH92" s="211">
        <f t="shared" ref="CH92:CH98" si="12">IF(B92&lt;&gt;(E92+F92+G92),1,0)</f>
        <v>0</v>
      </c>
      <c r="CI92" s="6"/>
      <c r="CJ92" s="6"/>
      <c r="CK92" s="6"/>
      <c r="CL92" s="6"/>
      <c r="CM92" s="6"/>
      <c r="CN92" s="6"/>
    </row>
    <row r="93" spans="1:92" ht="16.5" customHeight="1" x14ac:dyDescent="0.2">
      <c r="A93" s="1034" t="s">
        <v>131</v>
      </c>
      <c r="B93" s="1035">
        <f t="shared" si="11"/>
        <v>2</v>
      </c>
      <c r="C93" s="168"/>
      <c r="D93" s="1036">
        <v>2</v>
      </c>
      <c r="E93" s="1037">
        <v>2</v>
      </c>
      <c r="F93" s="1038"/>
      <c r="G93" s="1038"/>
      <c r="H93" s="72" t="str">
        <f t="shared" ref="H93:H99" si="13">CA93</f>
        <v/>
      </c>
      <c r="I93" s="1018"/>
      <c r="J93" s="1031"/>
      <c r="K93" s="1012"/>
      <c r="L93" s="1012"/>
      <c r="M93" s="1030"/>
      <c r="CA93" s="210" t="str">
        <f t="shared" ref="CA93:CA98" si="14">IF(CH93=1," * La suma de los Beneficiarios MAI, MLE y Otros debe seri igual al Total. ","")</f>
        <v/>
      </c>
      <c r="CB93" s="210"/>
      <c r="CG93" s="6"/>
      <c r="CH93" s="211">
        <f t="shared" si="12"/>
        <v>0</v>
      </c>
      <c r="CI93" s="6"/>
      <c r="CJ93" s="6"/>
      <c r="CK93" s="6"/>
      <c r="CL93" s="6"/>
      <c r="CM93" s="6"/>
      <c r="CN93" s="6"/>
    </row>
    <row r="94" spans="1:92" ht="16.5" customHeight="1" x14ac:dyDescent="0.2">
      <c r="A94" s="165" t="s">
        <v>132</v>
      </c>
      <c r="B94" s="1035">
        <f t="shared" si="11"/>
        <v>1</v>
      </c>
      <c r="C94" s="168"/>
      <c r="D94" s="1036">
        <v>1</v>
      </c>
      <c r="E94" s="1037">
        <v>1</v>
      </c>
      <c r="F94" s="1038"/>
      <c r="G94" s="1038"/>
      <c r="H94" s="72" t="str">
        <f t="shared" si="13"/>
        <v/>
      </c>
      <c r="I94" s="1018"/>
      <c r="J94" s="1031"/>
      <c r="K94" s="1012"/>
      <c r="L94" s="1012"/>
      <c r="M94" s="1030"/>
      <c r="CA94" s="210" t="str">
        <f t="shared" si="14"/>
        <v/>
      </c>
      <c r="CB94" s="210"/>
      <c r="CG94" s="6"/>
      <c r="CH94" s="211">
        <f t="shared" si="12"/>
        <v>0</v>
      </c>
      <c r="CI94" s="6"/>
      <c r="CJ94" s="6"/>
      <c r="CK94" s="6"/>
      <c r="CL94" s="6"/>
      <c r="CM94" s="6"/>
      <c r="CN94" s="6"/>
    </row>
    <row r="95" spans="1:92" ht="16.5" customHeight="1" x14ac:dyDescent="0.2">
      <c r="A95" s="165" t="s">
        <v>133</v>
      </c>
      <c r="B95" s="1035">
        <f t="shared" si="11"/>
        <v>4</v>
      </c>
      <c r="C95" s="168"/>
      <c r="D95" s="1036">
        <v>4</v>
      </c>
      <c r="E95" s="1037">
        <v>4</v>
      </c>
      <c r="F95" s="1038"/>
      <c r="G95" s="1038"/>
      <c r="H95" s="72" t="str">
        <f t="shared" si="13"/>
        <v/>
      </c>
      <c r="I95" s="1018"/>
      <c r="J95" s="1031"/>
      <c r="K95" s="1012"/>
      <c r="L95" s="1012"/>
      <c r="M95" s="1030"/>
      <c r="CA95" s="210" t="str">
        <f t="shared" si="14"/>
        <v/>
      </c>
      <c r="CB95" s="210"/>
      <c r="CG95" s="6"/>
      <c r="CH95" s="211">
        <f t="shared" si="12"/>
        <v>0</v>
      </c>
      <c r="CI95" s="6"/>
      <c r="CJ95" s="6"/>
      <c r="CK95" s="6"/>
      <c r="CL95" s="6"/>
      <c r="CM95" s="6"/>
      <c r="CN95" s="6"/>
    </row>
    <row r="96" spans="1:92" ht="16.5" customHeight="1" x14ac:dyDescent="0.2">
      <c r="A96" s="165" t="s">
        <v>134</v>
      </c>
      <c r="B96" s="1035">
        <f t="shared" si="11"/>
        <v>0</v>
      </c>
      <c r="C96" s="168"/>
      <c r="D96" s="1036"/>
      <c r="E96" s="1037"/>
      <c r="F96" s="1038"/>
      <c r="G96" s="1038"/>
      <c r="H96" s="72" t="str">
        <f t="shared" si="13"/>
        <v/>
      </c>
      <c r="I96" s="1021"/>
      <c r="J96" s="1039"/>
      <c r="K96" s="1020"/>
      <c r="L96" s="1020"/>
      <c r="M96" s="1040"/>
      <c r="N96" s="11"/>
      <c r="O96" s="11"/>
      <c r="P96" s="11"/>
      <c r="Q96" s="11"/>
      <c r="R96" s="11"/>
      <c r="S96" s="11"/>
      <c r="CA96" s="210" t="str">
        <f t="shared" si="14"/>
        <v/>
      </c>
      <c r="CB96" s="210"/>
      <c r="CG96" s="6"/>
      <c r="CH96" s="211">
        <f t="shared" si="12"/>
        <v>0</v>
      </c>
      <c r="CI96" s="6"/>
      <c r="CJ96" s="6"/>
      <c r="CK96" s="6"/>
      <c r="CL96" s="6"/>
      <c r="CM96" s="6"/>
      <c r="CN96" s="6"/>
    </row>
    <row r="97" spans="1:92" ht="16.5" customHeight="1" x14ac:dyDescent="0.2">
      <c r="A97" s="1034" t="s">
        <v>135</v>
      </c>
      <c r="B97" s="1035">
        <f t="shared" si="11"/>
        <v>0</v>
      </c>
      <c r="C97" s="168"/>
      <c r="D97" s="1036"/>
      <c r="E97" s="1037"/>
      <c r="F97" s="1038"/>
      <c r="G97" s="1038"/>
      <c r="H97" s="72" t="str">
        <f t="shared" si="13"/>
        <v/>
      </c>
      <c r="I97" s="1021"/>
      <c r="J97" s="1039"/>
      <c r="K97" s="1020"/>
      <c r="L97" s="1020"/>
      <c r="M97" s="1040"/>
      <c r="N97" s="11"/>
      <c r="O97" s="11"/>
      <c r="P97" s="11"/>
      <c r="Q97" s="11"/>
      <c r="R97" s="11"/>
      <c r="S97" s="11"/>
      <c r="CA97" s="210" t="str">
        <f t="shared" si="14"/>
        <v/>
      </c>
      <c r="CB97" s="210"/>
      <c r="CG97" s="6"/>
      <c r="CH97" s="211">
        <f t="shared" si="12"/>
        <v>0</v>
      </c>
      <c r="CI97" s="6"/>
      <c r="CJ97" s="6"/>
      <c r="CK97" s="6"/>
      <c r="CL97" s="6"/>
      <c r="CM97" s="6"/>
      <c r="CN97" s="6"/>
    </row>
    <row r="98" spans="1:92" ht="16.5" customHeight="1" x14ac:dyDescent="0.2">
      <c r="A98" s="228" t="s">
        <v>136</v>
      </c>
      <c r="B98" s="229">
        <f t="shared" si="11"/>
        <v>0</v>
      </c>
      <c r="C98" s="168"/>
      <c r="D98" s="1036"/>
      <c r="E98" s="1037"/>
      <c r="F98" s="747"/>
      <c r="G98" s="747"/>
      <c r="H98" s="72" t="str">
        <f t="shared" si="13"/>
        <v/>
      </c>
      <c r="I98" s="1021"/>
      <c r="J98" s="1039"/>
      <c r="K98" s="1020"/>
      <c r="L98" s="1020"/>
      <c r="M98" s="1040"/>
      <c r="N98" s="11"/>
      <c r="O98" s="11"/>
      <c r="P98" s="11"/>
      <c r="Q98" s="11"/>
      <c r="R98" s="11"/>
      <c r="S98" s="11"/>
      <c r="CA98" s="210" t="str">
        <f t="shared" si="14"/>
        <v/>
      </c>
      <c r="CB98" s="210"/>
      <c r="CG98" s="6"/>
      <c r="CH98" s="211">
        <f t="shared" si="12"/>
        <v>0</v>
      </c>
      <c r="CI98" s="6"/>
      <c r="CJ98" s="6"/>
      <c r="CK98" s="6"/>
      <c r="CL98" s="6"/>
      <c r="CM98" s="6"/>
      <c r="CN98" s="6"/>
    </row>
    <row r="99" spans="1:92" ht="16.5" customHeight="1" x14ac:dyDescent="0.2">
      <c r="A99" s="186" t="s">
        <v>29</v>
      </c>
      <c r="B99" s="423">
        <f t="shared" ref="B99:G99" si="15">SUM(B92:B98)</f>
        <v>14</v>
      </c>
      <c r="C99" s="966">
        <f t="shared" si="15"/>
        <v>0</v>
      </c>
      <c r="D99" s="286">
        <f t="shared" si="15"/>
        <v>14</v>
      </c>
      <c r="E99" s="287">
        <f t="shared" si="15"/>
        <v>14</v>
      </c>
      <c r="F99" s="973">
        <f t="shared" si="15"/>
        <v>0</v>
      </c>
      <c r="G99" s="973">
        <f t="shared" si="15"/>
        <v>0</v>
      </c>
      <c r="H99" s="72" t="str">
        <f t="shared" si="13"/>
        <v/>
      </c>
      <c r="I99" s="143"/>
      <c r="J99" s="143"/>
      <c r="K99" s="143"/>
      <c r="L99" s="143"/>
      <c r="M99" s="143"/>
      <c r="N99" s="143"/>
      <c r="O99" s="143"/>
      <c r="P99" s="143"/>
      <c r="Q99" s="143"/>
      <c r="R99" s="143"/>
      <c r="S99" s="143"/>
      <c r="CA99" s="210" t="str">
        <f>IF(CG99=1," * El total de causas de suspensión debe coincidir con la suma de Suspendidos sección F. ","")</f>
        <v/>
      </c>
      <c r="CG99" s="211">
        <f>IF(B99&lt;&gt;(H88+I88),1,0)</f>
        <v>0</v>
      </c>
      <c r="CH99" s="211"/>
      <c r="CI99" s="6"/>
      <c r="CJ99" s="6"/>
      <c r="CK99" s="6"/>
      <c r="CL99" s="6"/>
      <c r="CM99" s="6"/>
      <c r="CN99" s="6"/>
    </row>
    <row r="100" spans="1:92" x14ac:dyDescent="0.2">
      <c r="D100" s="1030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CA100" s="210"/>
      <c r="CG100" s="6"/>
      <c r="CH100" s="6"/>
      <c r="CI100" s="6"/>
      <c r="CJ100" s="6"/>
      <c r="CK100" s="6"/>
      <c r="CL100" s="6"/>
      <c r="CM100" s="6"/>
      <c r="CN100" s="6"/>
    </row>
    <row r="101" spans="1:92" x14ac:dyDescent="0.2"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CG101" s="6"/>
      <c r="CH101" s="6"/>
      <c r="CI101" s="6"/>
      <c r="CJ101" s="6"/>
      <c r="CK101" s="6"/>
      <c r="CL101" s="6"/>
      <c r="CM101" s="6"/>
      <c r="CN101" s="6"/>
    </row>
    <row r="102" spans="1:92" x14ac:dyDescent="0.2">
      <c r="CG102" s="6"/>
      <c r="CH102" s="6"/>
      <c r="CI102" s="6"/>
      <c r="CJ102" s="6"/>
      <c r="CK102" s="6"/>
      <c r="CL102" s="6"/>
      <c r="CM102" s="6"/>
      <c r="CN102" s="6"/>
    </row>
    <row r="103" spans="1:92" x14ac:dyDescent="0.2">
      <c r="CG103" s="6"/>
      <c r="CH103" s="6"/>
      <c r="CI103" s="6"/>
      <c r="CJ103" s="6"/>
      <c r="CK103" s="6"/>
      <c r="CL103" s="6"/>
      <c r="CM103" s="6"/>
      <c r="CN103" s="6"/>
    </row>
    <row r="104" spans="1:92" x14ac:dyDescent="0.2">
      <c r="CG104" s="6"/>
      <c r="CH104" s="6"/>
      <c r="CI104" s="6"/>
      <c r="CJ104" s="6"/>
      <c r="CK104" s="6"/>
      <c r="CL104" s="6"/>
      <c r="CM104" s="6"/>
      <c r="CN104" s="6"/>
    </row>
    <row r="105" spans="1:92" x14ac:dyDescent="0.2">
      <c r="CG105" s="6"/>
      <c r="CH105" s="6"/>
      <c r="CI105" s="6"/>
      <c r="CJ105" s="6"/>
      <c r="CK105" s="6"/>
      <c r="CL105" s="6"/>
      <c r="CM105" s="6"/>
      <c r="CN105" s="6"/>
    </row>
    <row r="106" spans="1:92" x14ac:dyDescent="0.2">
      <c r="CG106" s="6"/>
      <c r="CH106" s="6"/>
      <c r="CI106" s="6"/>
      <c r="CJ106" s="6"/>
      <c r="CK106" s="6"/>
      <c r="CL106" s="6"/>
      <c r="CM106" s="6"/>
      <c r="CN106" s="6"/>
    </row>
    <row r="107" spans="1:92" x14ac:dyDescent="0.2">
      <c r="CG107" s="6"/>
      <c r="CH107" s="6"/>
      <c r="CI107" s="6"/>
      <c r="CJ107" s="6"/>
      <c r="CK107" s="6"/>
      <c r="CL107" s="6"/>
      <c r="CM107" s="6"/>
      <c r="CN107" s="6"/>
    </row>
    <row r="108" spans="1:92" x14ac:dyDescent="0.2">
      <c r="CG108" s="6"/>
      <c r="CH108" s="6"/>
      <c r="CI108" s="6"/>
      <c r="CJ108" s="6"/>
      <c r="CK108" s="6"/>
      <c r="CL108" s="6"/>
      <c r="CM108" s="6"/>
      <c r="CN108" s="6"/>
    </row>
    <row r="109" spans="1:92" x14ac:dyDescent="0.2">
      <c r="CG109" s="6"/>
      <c r="CH109" s="6"/>
      <c r="CI109" s="6"/>
      <c r="CJ109" s="6"/>
      <c r="CK109" s="6"/>
      <c r="CL109" s="6"/>
      <c r="CM109" s="6"/>
      <c r="CN109" s="6"/>
    </row>
    <row r="110" spans="1:92" x14ac:dyDescent="0.2">
      <c r="CG110" s="6"/>
      <c r="CH110" s="6"/>
      <c r="CI110" s="6"/>
      <c r="CJ110" s="6"/>
      <c r="CK110" s="6"/>
      <c r="CL110" s="6"/>
      <c r="CM110" s="6"/>
      <c r="CN110" s="6"/>
    </row>
    <row r="111" spans="1:92" x14ac:dyDescent="0.2">
      <c r="CG111" s="6"/>
      <c r="CH111" s="6"/>
      <c r="CI111" s="6"/>
      <c r="CJ111" s="6"/>
      <c r="CK111" s="6"/>
      <c r="CL111" s="6"/>
      <c r="CM111" s="6"/>
      <c r="CN111" s="6"/>
    </row>
    <row r="112" spans="1:92" x14ac:dyDescent="0.2">
      <c r="CG112" s="6"/>
      <c r="CH112" s="6"/>
      <c r="CI112" s="6"/>
      <c r="CJ112" s="6"/>
      <c r="CK112" s="6"/>
      <c r="CL112" s="6"/>
      <c r="CM112" s="6"/>
      <c r="CN112" s="6"/>
    </row>
    <row r="113" spans="85:92" x14ac:dyDescent="0.2">
      <c r="CG113" s="6"/>
      <c r="CH113" s="6"/>
      <c r="CI113" s="6"/>
      <c r="CJ113" s="6"/>
      <c r="CK113" s="6"/>
      <c r="CL113" s="6"/>
      <c r="CM113" s="6"/>
      <c r="CN113" s="6"/>
    </row>
    <row r="114" spans="85:92" x14ac:dyDescent="0.2">
      <c r="CG114" s="6"/>
      <c r="CH114" s="6"/>
      <c r="CI114" s="6"/>
      <c r="CJ114" s="6"/>
      <c r="CK114" s="6"/>
      <c r="CL114" s="6"/>
      <c r="CM114" s="6"/>
      <c r="CN114" s="6"/>
    </row>
    <row r="115" spans="85:92" x14ac:dyDescent="0.2">
      <c r="CG115" s="6"/>
      <c r="CH115" s="6"/>
      <c r="CI115" s="6"/>
      <c r="CJ115" s="6"/>
      <c r="CK115" s="6"/>
      <c r="CL115" s="6"/>
      <c r="CM115" s="6"/>
      <c r="CN115" s="6"/>
    </row>
    <row r="211" spans="1:104" s="191" customFormat="1" ht="18.600000000000001" hidden="1" customHeight="1" x14ac:dyDescent="0.2">
      <c r="A211" s="191">
        <f>SUM(B12:O12,B19:B23,B37:B45,C67,B88:I88,B99:G99,C68:C71,B48:B50,C28:C34)</f>
        <v>9254.8666666666668</v>
      </c>
      <c r="B211" s="191">
        <f>SUM(CG3:CN115)</f>
        <v>0</v>
      </c>
      <c r="BX211" s="192"/>
      <c r="BY211" s="192"/>
      <c r="BZ211" s="192"/>
      <c r="CA211" s="192"/>
      <c r="CB211" s="192"/>
      <c r="CC211" s="192"/>
      <c r="CD211" s="192"/>
      <c r="CE211" s="192"/>
      <c r="CF211" s="192"/>
      <c r="CG211" s="192"/>
      <c r="CH211" s="192"/>
      <c r="CI211" s="192"/>
      <c r="CJ211" s="192"/>
      <c r="CK211" s="192"/>
      <c r="CL211" s="192"/>
      <c r="CM211" s="192"/>
      <c r="CN211" s="192"/>
      <c r="CO211" s="192"/>
      <c r="CP211" s="192"/>
      <c r="CQ211" s="192"/>
      <c r="CR211" s="192"/>
      <c r="CS211" s="192"/>
      <c r="CT211" s="192"/>
      <c r="CU211" s="192"/>
      <c r="CV211" s="192"/>
      <c r="CW211" s="192"/>
      <c r="CX211" s="192"/>
      <c r="CY211" s="192"/>
      <c r="CZ211" s="192"/>
    </row>
    <row r="212" spans="1:104" hidden="1" x14ac:dyDescent="0.2"/>
    <row r="213" spans="1:104" hidden="1" x14ac:dyDescent="0.2"/>
    <row r="214" spans="1:104" hidden="1" x14ac:dyDescent="0.2"/>
    <row r="215" spans="1:104" hidden="1" x14ac:dyDescent="0.2"/>
    <row r="216" spans="1:104" hidden="1" x14ac:dyDescent="0.2"/>
    <row r="217" spans="1:104" hidden="1" x14ac:dyDescent="0.2"/>
    <row r="218" spans="1:104" hidden="1" x14ac:dyDescent="0.2"/>
    <row r="219" spans="1:104" hidden="1" x14ac:dyDescent="0.2"/>
    <row r="220" spans="1:104" hidden="1" x14ac:dyDescent="0.2"/>
  </sheetData>
  <mergeCells count="34">
    <mergeCell ref="Z9:AB10"/>
    <mergeCell ref="A26:B27"/>
    <mergeCell ref="C26:C27"/>
    <mergeCell ref="D26:E26"/>
    <mergeCell ref="F26:K26"/>
    <mergeCell ref="A9:A11"/>
    <mergeCell ref="B9:B11"/>
    <mergeCell ref="C9:C11"/>
    <mergeCell ref="D9:D11"/>
    <mergeCell ref="E9:E11"/>
    <mergeCell ref="F9:F11"/>
    <mergeCell ref="A34:B34"/>
    <mergeCell ref="G9:J10"/>
    <mergeCell ref="K9:O10"/>
    <mergeCell ref="P9:T10"/>
    <mergeCell ref="U9:Y10"/>
    <mergeCell ref="A28:B28"/>
    <mergeCell ref="A29:B29"/>
    <mergeCell ref="A30:B30"/>
    <mergeCell ref="A31:B31"/>
    <mergeCell ref="A32:A33"/>
    <mergeCell ref="A65:E65"/>
    <mergeCell ref="A67:B67"/>
    <mergeCell ref="A68:A69"/>
    <mergeCell ref="A70:A71"/>
    <mergeCell ref="A73:A75"/>
    <mergeCell ref="B73:C74"/>
    <mergeCell ref="D73:E74"/>
    <mergeCell ref="F73:I73"/>
    <mergeCell ref="F74:G74"/>
    <mergeCell ref="H74:I74"/>
    <mergeCell ref="A89:G89"/>
    <mergeCell ref="A90:A91"/>
    <mergeCell ref="B90:G90"/>
  </mergeCells>
  <dataValidations count="1">
    <dataValidation type="whole" allowBlank="1" showInputMessage="1" showErrorMessage="1" sqref="A64 B58:E64 B52:D52 C53:D55" xr:uid="{296926E5-0E42-4CA3-82E0-991488A8C5F3}">
      <formula1>0</formula1>
      <formula2>1E+27</formula2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Z220"/>
  <sheetViews>
    <sheetView topLeftCell="A4" workbookViewId="0">
      <selection activeCell="A4" sqref="A1:XFD1048576"/>
    </sheetView>
  </sheetViews>
  <sheetFormatPr baseColWidth="10" defaultColWidth="11.42578125" defaultRowHeight="14.25" x14ac:dyDescent="0.2"/>
  <cols>
    <col min="1" max="1" width="75.42578125" style="2" customWidth="1"/>
    <col min="2" max="2" width="16.5703125" style="2" customWidth="1"/>
    <col min="3" max="4" width="16.7109375" style="2" customWidth="1"/>
    <col min="5" max="5" width="16.5703125" style="2" customWidth="1"/>
    <col min="6" max="6" width="15.140625" style="2" customWidth="1"/>
    <col min="7" max="7" width="15.85546875" style="2" customWidth="1"/>
    <col min="8" max="8" width="18.42578125" style="2" customWidth="1"/>
    <col min="9" max="9" width="14.85546875" style="2" customWidth="1"/>
    <col min="10" max="10" width="13.42578125" style="2" customWidth="1"/>
    <col min="11" max="11" width="14.28515625" style="2" customWidth="1"/>
    <col min="12" max="12" width="11.42578125" style="2"/>
    <col min="13" max="13" width="13" style="2" customWidth="1"/>
    <col min="14" max="14" width="10" style="2" customWidth="1"/>
    <col min="15" max="26" width="11.42578125" style="2"/>
    <col min="27" max="27" width="14.140625" style="2" customWidth="1"/>
    <col min="28" max="28" width="15.7109375" style="2" customWidth="1"/>
    <col min="29" max="75" width="11.42578125" style="2"/>
    <col min="76" max="76" width="11.42578125" style="3" customWidth="1"/>
    <col min="77" max="77" width="11.7109375" style="4" customWidth="1"/>
    <col min="78" max="78" width="12.28515625" style="4" customWidth="1"/>
    <col min="79" max="104" width="12.28515625" style="5" customWidth="1"/>
    <col min="105" max="107" width="11.42578125" style="2" customWidth="1"/>
    <col min="108" max="16384" width="11.42578125" style="2"/>
  </cols>
  <sheetData>
    <row r="1" spans="1:92" ht="16.350000000000001" customHeight="1" x14ac:dyDescent="0.2">
      <c r="A1" s="1" t="s">
        <v>0</v>
      </c>
    </row>
    <row r="2" spans="1:92" ht="16.350000000000001" customHeight="1" x14ac:dyDescent="0.2">
      <c r="A2" s="1" t="str">
        <f>CONCATENATE("COMUNA: ",[8]NOMBRE!B2," - ","( ",[8]NOMBRE!C2,[8]NOMBRE!D2,[8]NOMBRE!E2,[8]NOMBRE!F2,[8]NOMBRE!G2," )")</f>
        <v>COMUNA: LINARES - ( 07401 )</v>
      </c>
    </row>
    <row r="3" spans="1:92" ht="16.350000000000001" customHeight="1" x14ac:dyDescent="0.2">
      <c r="A3" s="1" t="str">
        <f>CONCATENATE("ESTABLECIMIENTO/ESTRATEGIA: ",[8]NOMBRE!B3," - ","( ",[8]NOMBRE!C3,[8]NOMBRE!D3,[8]NOMBRE!E3,[8]NOMBRE!F3,[8]NOMBRE!G3,[8]NOMBRE!H3," )")</f>
        <v>ESTABLECIMIENTO/ESTRATEGIA: HOSPITAL PRESIDENTE CARLOS IBAÑEZ DEL CAMPO - ( 116108 )</v>
      </c>
      <c r="CG3" s="6"/>
      <c r="CH3" s="6"/>
      <c r="CI3" s="6"/>
      <c r="CJ3" s="6"/>
      <c r="CK3" s="6"/>
      <c r="CL3" s="6"/>
      <c r="CM3" s="6"/>
      <c r="CN3" s="6"/>
    </row>
    <row r="4" spans="1:92" ht="16.350000000000001" customHeight="1" x14ac:dyDescent="0.2">
      <c r="A4" s="1" t="str">
        <f>CONCATENATE("MES: ",[8]NOMBRE!B6," - ","( ",[8]NOMBRE!C6,[8]NOMBRE!D6," )")</f>
        <v>MES: JULIO - ( 07 )</v>
      </c>
      <c r="CG4" s="6"/>
      <c r="CH4" s="6"/>
      <c r="CI4" s="6"/>
      <c r="CJ4" s="6"/>
      <c r="CK4" s="6"/>
      <c r="CL4" s="6"/>
      <c r="CM4" s="6"/>
      <c r="CN4" s="6"/>
    </row>
    <row r="5" spans="1:92" ht="16.350000000000001" customHeight="1" x14ac:dyDescent="0.2">
      <c r="A5" s="1" t="str">
        <f>CONCATENATE("AÑO: ",[8]NOMBRE!B7)</f>
        <v>AÑO: 2021</v>
      </c>
      <c r="CG5" s="6"/>
      <c r="CH5" s="6"/>
      <c r="CI5" s="6"/>
      <c r="CJ5" s="6"/>
      <c r="CK5" s="6"/>
      <c r="CL5" s="6"/>
      <c r="CM5" s="6"/>
      <c r="CN5" s="6"/>
    </row>
    <row r="6" spans="1:92" ht="15" x14ac:dyDescent="0.2">
      <c r="F6" s="7" t="s">
        <v>1</v>
      </c>
      <c r="CG6" s="6"/>
      <c r="CH6" s="6"/>
      <c r="CI6" s="6"/>
      <c r="CJ6" s="6"/>
      <c r="CK6" s="6"/>
      <c r="CL6" s="6"/>
      <c r="CM6" s="6"/>
      <c r="CN6" s="6"/>
    </row>
    <row r="7" spans="1:92" ht="15" customHeight="1" x14ac:dyDescent="0.2">
      <c r="A7" s="8"/>
      <c r="B7" s="8"/>
      <c r="C7" s="8"/>
      <c r="D7" s="8"/>
      <c r="E7" s="8"/>
      <c r="F7" s="8"/>
      <c r="G7" s="8"/>
      <c r="H7" s="8"/>
      <c r="I7" s="8"/>
      <c r="J7" s="8"/>
      <c r="K7" s="9"/>
      <c r="L7" s="9"/>
      <c r="CG7" s="6"/>
      <c r="CH7" s="6"/>
      <c r="CI7" s="6"/>
      <c r="CJ7" s="6"/>
      <c r="CK7" s="6"/>
      <c r="CL7" s="6"/>
      <c r="CM7" s="6"/>
      <c r="CN7" s="6"/>
    </row>
    <row r="8" spans="1:92" ht="32.1" customHeight="1" x14ac:dyDescent="0.2">
      <c r="A8" s="10" t="s">
        <v>2</v>
      </c>
      <c r="CG8" s="6"/>
      <c r="CH8" s="6"/>
      <c r="CI8" s="6"/>
      <c r="CJ8" s="6"/>
      <c r="CK8" s="6"/>
      <c r="CL8" s="6"/>
      <c r="CM8" s="6"/>
      <c r="CN8" s="6"/>
    </row>
    <row r="9" spans="1:92" ht="14.25" customHeight="1" x14ac:dyDescent="0.2">
      <c r="A9" s="1588" t="s">
        <v>3</v>
      </c>
      <c r="B9" s="1619" t="s">
        <v>4</v>
      </c>
      <c r="C9" s="1590" t="s">
        <v>5</v>
      </c>
      <c r="D9" s="1559" t="s">
        <v>6</v>
      </c>
      <c r="E9" s="1559" t="s">
        <v>7</v>
      </c>
      <c r="F9" s="1591" t="s">
        <v>8</v>
      </c>
      <c r="G9" s="1506" t="s">
        <v>9</v>
      </c>
      <c r="H9" s="1507"/>
      <c r="I9" s="1507"/>
      <c r="J9" s="1508"/>
      <c r="K9" s="1506" t="s">
        <v>10</v>
      </c>
      <c r="L9" s="1507"/>
      <c r="M9" s="1507"/>
      <c r="N9" s="1507"/>
      <c r="O9" s="1508"/>
      <c r="P9" s="1506" t="s">
        <v>11</v>
      </c>
      <c r="Q9" s="1507"/>
      <c r="R9" s="1507"/>
      <c r="S9" s="1507"/>
      <c r="T9" s="1508"/>
      <c r="U9" s="1506" t="s">
        <v>12</v>
      </c>
      <c r="V9" s="1507"/>
      <c r="W9" s="1507"/>
      <c r="X9" s="1507"/>
      <c r="Y9" s="1508"/>
      <c r="Z9" s="1506" t="s">
        <v>13</v>
      </c>
      <c r="AA9" s="1507"/>
      <c r="AB9" s="1508"/>
      <c r="BX9" s="2"/>
      <c r="BY9" s="11"/>
      <c r="CG9" s="6"/>
      <c r="CH9" s="6"/>
      <c r="CI9" s="6"/>
      <c r="CJ9" s="6"/>
      <c r="CK9" s="6"/>
      <c r="CL9" s="6"/>
      <c r="CM9" s="6"/>
      <c r="CN9" s="6"/>
    </row>
    <row r="10" spans="1:92" ht="21.75" customHeight="1" x14ac:dyDescent="0.2">
      <c r="A10" s="1588"/>
      <c r="B10" s="1619"/>
      <c r="C10" s="1590"/>
      <c r="D10" s="1530"/>
      <c r="E10" s="1530"/>
      <c r="F10" s="1591"/>
      <c r="G10" s="1546"/>
      <c r="H10" s="1510"/>
      <c r="I10" s="1510"/>
      <c r="J10" s="1547"/>
      <c r="K10" s="1546"/>
      <c r="L10" s="1510"/>
      <c r="M10" s="1510"/>
      <c r="N10" s="1510"/>
      <c r="O10" s="1547"/>
      <c r="P10" s="1546"/>
      <c r="Q10" s="1510"/>
      <c r="R10" s="1510"/>
      <c r="S10" s="1510"/>
      <c r="T10" s="1547"/>
      <c r="U10" s="1546"/>
      <c r="V10" s="1510"/>
      <c r="W10" s="1510"/>
      <c r="X10" s="1510"/>
      <c r="Y10" s="1547"/>
      <c r="Z10" s="1546"/>
      <c r="AA10" s="1510"/>
      <c r="AB10" s="1547"/>
      <c r="BX10" s="2"/>
      <c r="BY10" s="11"/>
      <c r="CG10" s="6"/>
      <c r="CH10" s="6"/>
      <c r="CI10" s="6"/>
      <c r="CJ10" s="6"/>
      <c r="CK10" s="6"/>
      <c r="CL10" s="6"/>
      <c r="CM10" s="6"/>
      <c r="CN10" s="6"/>
    </row>
    <row r="11" spans="1:92" ht="31.5" customHeight="1" x14ac:dyDescent="0.2">
      <c r="A11" s="1588"/>
      <c r="B11" s="1619"/>
      <c r="C11" s="1590"/>
      <c r="D11" s="1620"/>
      <c r="E11" s="1620"/>
      <c r="F11" s="1591"/>
      <c r="G11" s="1074" t="s">
        <v>14</v>
      </c>
      <c r="H11" s="1075" t="s">
        <v>15</v>
      </c>
      <c r="I11" s="1075" t="s">
        <v>16</v>
      </c>
      <c r="J11" s="299" t="s">
        <v>17</v>
      </c>
      <c r="K11" s="1074" t="s">
        <v>14</v>
      </c>
      <c r="L11" s="1075" t="s">
        <v>15</v>
      </c>
      <c r="M11" s="1075" t="s">
        <v>16</v>
      </c>
      <c r="N11" s="1075" t="s">
        <v>17</v>
      </c>
      <c r="O11" s="299" t="s">
        <v>18</v>
      </c>
      <c r="P11" s="1074" t="s">
        <v>14</v>
      </c>
      <c r="Q11" s="1075" t="s">
        <v>15</v>
      </c>
      <c r="R11" s="1075" t="s">
        <v>19</v>
      </c>
      <c r="S11" s="1075" t="s">
        <v>17</v>
      </c>
      <c r="T11" s="299" t="s">
        <v>18</v>
      </c>
      <c r="U11" s="1074" t="s">
        <v>14</v>
      </c>
      <c r="V11" s="1075" t="s">
        <v>15</v>
      </c>
      <c r="W11" s="1075" t="s">
        <v>16</v>
      </c>
      <c r="X11" s="1075" t="s">
        <v>17</v>
      </c>
      <c r="Y11" s="299" t="s">
        <v>18</v>
      </c>
      <c r="Z11" s="1074" t="s">
        <v>14</v>
      </c>
      <c r="AA11" s="1075" t="s">
        <v>20</v>
      </c>
      <c r="AB11" s="1076" t="s">
        <v>21</v>
      </c>
      <c r="BX11" s="2"/>
      <c r="BY11" s="11"/>
      <c r="CG11" s="6"/>
      <c r="CH11" s="6"/>
      <c r="CI11" s="6"/>
      <c r="CJ11" s="6"/>
      <c r="CK11" s="6"/>
      <c r="CL11" s="6"/>
      <c r="CM11" s="6"/>
      <c r="CN11" s="6"/>
    </row>
    <row r="12" spans="1:92" ht="20.25" customHeight="1" x14ac:dyDescent="0.2">
      <c r="A12" s="298" t="s">
        <v>22</v>
      </c>
      <c r="B12" s="1077">
        <f t="shared" ref="B12:Y12" si="0">SUM(B13:B16)</f>
        <v>6</v>
      </c>
      <c r="C12" s="306">
        <f t="shared" si="0"/>
        <v>6</v>
      </c>
      <c r="D12" s="1078">
        <f t="shared" si="0"/>
        <v>5</v>
      </c>
      <c r="E12" s="1078">
        <f t="shared" si="0"/>
        <v>1064</v>
      </c>
      <c r="F12" s="238">
        <f t="shared" si="0"/>
        <v>1063</v>
      </c>
      <c r="G12" s="1079">
        <f t="shared" si="0"/>
        <v>319</v>
      </c>
      <c r="H12" s="1078">
        <f t="shared" si="0"/>
        <v>319</v>
      </c>
      <c r="I12" s="1078">
        <f t="shared" si="0"/>
        <v>0</v>
      </c>
      <c r="J12" s="238">
        <f t="shared" si="0"/>
        <v>0</v>
      </c>
      <c r="K12" s="1079">
        <f t="shared" si="0"/>
        <v>513.29999999999995</v>
      </c>
      <c r="L12" s="1078">
        <f t="shared" si="0"/>
        <v>395.8</v>
      </c>
      <c r="M12" s="1078">
        <f t="shared" si="0"/>
        <v>0</v>
      </c>
      <c r="N12" s="1078">
        <f t="shared" si="0"/>
        <v>0</v>
      </c>
      <c r="O12" s="238">
        <f t="shared" si="0"/>
        <v>117.5</v>
      </c>
      <c r="P12" s="1079">
        <f t="shared" si="0"/>
        <v>254.51666666666668</v>
      </c>
      <c r="Q12" s="1078">
        <f t="shared" si="0"/>
        <v>80.849999999999994</v>
      </c>
      <c r="R12" s="1078">
        <f t="shared" si="0"/>
        <v>98.63333333333334</v>
      </c>
      <c r="S12" s="1078">
        <f t="shared" si="0"/>
        <v>3.0333333333333332</v>
      </c>
      <c r="T12" s="238">
        <f t="shared" si="0"/>
        <v>72</v>
      </c>
      <c r="U12" s="1079">
        <f t="shared" si="0"/>
        <v>129.71666666666667</v>
      </c>
      <c r="V12" s="1078">
        <f t="shared" si="0"/>
        <v>86.61666666666666</v>
      </c>
      <c r="W12" s="1078">
        <f t="shared" si="0"/>
        <v>15.1</v>
      </c>
      <c r="X12" s="1078">
        <f t="shared" si="0"/>
        <v>0</v>
      </c>
      <c r="Y12" s="238">
        <f t="shared" si="0"/>
        <v>28</v>
      </c>
      <c r="Z12" s="1079">
        <f>SUM(Z13:Z16)</f>
        <v>60.86</v>
      </c>
      <c r="AA12" s="1078">
        <f>SUM(AA13:AA16)</f>
        <v>56.099999999999994</v>
      </c>
      <c r="AB12" s="1080">
        <f>SUM(AB13:AB16)</f>
        <v>4.76</v>
      </c>
      <c r="BX12" s="2"/>
      <c r="BY12" s="11"/>
      <c r="CG12" s="6"/>
      <c r="CH12" s="6"/>
      <c r="CI12" s="6"/>
      <c r="CJ12" s="6"/>
      <c r="CK12" s="6"/>
      <c r="CL12" s="6"/>
      <c r="CM12" s="6"/>
      <c r="CN12" s="6"/>
    </row>
    <row r="13" spans="1:92" ht="20.25" customHeight="1" x14ac:dyDescent="0.2">
      <c r="A13" s="1081" t="s">
        <v>23</v>
      </c>
      <c r="B13" s="1082">
        <v>5</v>
      </c>
      <c r="C13" s="1083">
        <v>5</v>
      </c>
      <c r="D13" s="1083">
        <v>3</v>
      </c>
      <c r="E13" s="1083">
        <v>320</v>
      </c>
      <c r="F13" s="1083">
        <v>319</v>
      </c>
      <c r="G13" s="486">
        <f>SUM(H13:J13)</f>
        <v>319</v>
      </c>
      <c r="H13" s="1084">
        <v>319</v>
      </c>
      <c r="I13" s="1083">
        <v>0</v>
      </c>
      <c r="J13" s="1083">
        <v>0</v>
      </c>
      <c r="K13" s="1041">
        <f>SUM(L13:O13)</f>
        <v>288.75</v>
      </c>
      <c r="L13" s="1084">
        <v>214.75</v>
      </c>
      <c r="M13" s="1083">
        <v>0</v>
      </c>
      <c r="N13" s="1085">
        <v>0</v>
      </c>
      <c r="O13" s="1086">
        <v>74</v>
      </c>
      <c r="P13" s="1041">
        <f>SUM(Q13:T13)</f>
        <v>150.16666666666669</v>
      </c>
      <c r="Q13" s="1084">
        <v>0</v>
      </c>
      <c r="R13" s="1083">
        <v>98.63333333333334</v>
      </c>
      <c r="S13" s="1085">
        <v>3.0333333333333332</v>
      </c>
      <c r="T13" s="1086">
        <v>48.5</v>
      </c>
      <c r="U13" s="1041">
        <f>SUM(V13:Y13)</f>
        <v>21.1</v>
      </c>
      <c r="V13" s="1084">
        <v>0</v>
      </c>
      <c r="W13" s="1083">
        <v>15.1</v>
      </c>
      <c r="X13" s="1085">
        <v>0</v>
      </c>
      <c r="Y13" s="1086">
        <v>6</v>
      </c>
      <c r="Z13" s="1041">
        <f>SUM(AA13:AB13)</f>
        <v>19.309999999999999</v>
      </c>
      <c r="AA13" s="1087">
        <v>17.7</v>
      </c>
      <c r="AB13" s="27">
        <v>1.61</v>
      </c>
      <c r="BX13" s="2"/>
      <c r="BY13" s="11"/>
      <c r="CG13" s="6"/>
      <c r="CH13" s="6"/>
      <c r="CI13" s="6"/>
      <c r="CJ13" s="6"/>
      <c r="CK13" s="6"/>
      <c r="CL13" s="6"/>
      <c r="CM13" s="6"/>
      <c r="CN13" s="6"/>
    </row>
    <row r="14" spans="1:92" ht="20.25" customHeight="1" x14ac:dyDescent="0.2">
      <c r="A14" s="1088" t="s">
        <v>24</v>
      </c>
      <c r="B14" s="29">
        <v>1</v>
      </c>
      <c r="C14" s="30">
        <v>1</v>
      </c>
      <c r="D14" s="30">
        <v>2</v>
      </c>
      <c r="E14" s="30">
        <v>744</v>
      </c>
      <c r="F14" s="30">
        <v>744</v>
      </c>
      <c r="G14" s="31">
        <f>SUM(H14:J14)</f>
        <v>0</v>
      </c>
      <c r="H14" s="32">
        <v>0</v>
      </c>
      <c r="I14" s="30">
        <v>0</v>
      </c>
      <c r="J14" s="30">
        <v>0</v>
      </c>
      <c r="K14" s="1089">
        <f>SUM(L14:O14)</f>
        <v>224.55</v>
      </c>
      <c r="L14" s="32">
        <v>181.05</v>
      </c>
      <c r="M14" s="30">
        <v>0</v>
      </c>
      <c r="N14" s="1090">
        <v>0</v>
      </c>
      <c r="O14" s="1091">
        <v>43.5</v>
      </c>
      <c r="P14" s="1089">
        <f>SUM(Q14:T14)</f>
        <v>104.35</v>
      </c>
      <c r="Q14" s="32">
        <v>80.849999999999994</v>
      </c>
      <c r="R14" s="30">
        <v>0</v>
      </c>
      <c r="S14" s="1090">
        <v>0</v>
      </c>
      <c r="T14" s="1091">
        <v>23.5</v>
      </c>
      <c r="U14" s="1089">
        <f>SUM(V14:Y14)</f>
        <v>108.61666666666666</v>
      </c>
      <c r="V14" s="32">
        <v>86.61666666666666</v>
      </c>
      <c r="W14" s="30">
        <v>0</v>
      </c>
      <c r="X14" s="1090">
        <v>0</v>
      </c>
      <c r="Y14" s="1091">
        <v>22</v>
      </c>
      <c r="Z14" s="1089">
        <f>SUM(AA14:AB14)</f>
        <v>41.55</v>
      </c>
      <c r="AA14" s="34">
        <v>38.4</v>
      </c>
      <c r="AB14" s="35">
        <v>3.15</v>
      </c>
      <c r="BX14" s="2"/>
      <c r="BY14" s="11"/>
      <c r="CG14" s="6"/>
      <c r="CH14" s="6"/>
      <c r="CI14" s="6"/>
      <c r="CJ14" s="6"/>
      <c r="CK14" s="6"/>
      <c r="CL14" s="6"/>
      <c r="CM14" s="6"/>
      <c r="CN14" s="6"/>
    </row>
    <row r="15" spans="1:92" ht="20.25" customHeight="1" x14ac:dyDescent="0.2">
      <c r="A15" s="36" t="s">
        <v>25</v>
      </c>
      <c r="B15" s="29"/>
      <c r="C15" s="30"/>
      <c r="D15" s="30"/>
      <c r="E15" s="30"/>
      <c r="F15" s="30"/>
      <c r="G15" s="1089">
        <f>SUM(H15:J15)</f>
        <v>0</v>
      </c>
      <c r="H15" s="32"/>
      <c r="I15" s="30"/>
      <c r="J15" s="30"/>
      <c r="K15" s="1089">
        <f>SUM(L15:O15)</f>
        <v>0</v>
      </c>
      <c r="L15" s="32"/>
      <c r="M15" s="30"/>
      <c r="N15" s="1090"/>
      <c r="O15" s="1091"/>
      <c r="P15" s="1089">
        <f>SUM(Q15:T15)</f>
        <v>0</v>
      </c>
      <c r="Q15" s="32"/>
      <c r="R15" s="30"/>
      <c r="S15" s="1090"/>
      <c r="T15" s="1091"/>
      <c r="U15" s="1089">
        <f>SUM(V15:Y15)</f>
        <v>0</v>
      </c>
      <c r="V15" s="32"/>
      <c r="W15" s="30"/>
      <c r="X15" s="1090"/>
      <c r="Y15" s="1091"/>
      <c r="Z15" s="1089">
        <f>SUM(AA15:AB15)</f>
        <v>0</v>
      </c>
      <c r="AA15" s="34"/>
      <c r="AB15" s="35"/>
      <c r="BX15" s="2"/>
      <c r="BY15" s="11"/>
      <c r="CG15" s="6"/>
      <c r="CH15" s="6"/>
      <c r="CI15" s="6"/>
      <c r="CJ15" s="6"/>
      <c r="CK15" s="6"/>
      <c r="CL15" s="6"/>
      <c r="CM15" s="6"/>
      <c r="CN15" s="6"/>
    </row>
    <row r="16" spans="1:92" ht="20.25" customHeight="1" x14ac:dyDescent="0.2">
      <c r="A16" s="37" t="s">
        <v>26</v>
      </c>
      <c r="B16" s="1092"/>
      <c r="C16" s="1093"/>
      <c r="D16" s="38"/>
      <c r="E16" s="38"/>
      <c r="F16" s="39"/>
      <c r="G16" s="1094">
        <f>SUM(H16:J16)</f>
        <v>0</v>
      </c>
      <c r="H16" s="1095"/>
      <c r="I16" s="1093"/>
      <c r="J16" s="1093"/>
      <c r="K16" s="41">
        <f>SUM(L16:O16)</f>
        <v>0</v>
      </c>
      <c r="L16" s="1095"/>
      <c r="M16" s="1093"/>
      <c r="N16" s="1096"/>
      <c r="O16" s="1097"/>
      <c r="P16" s="41">
        <f>SUM(Q16:T16)</f>
        <v>0</v>
      </c>
      <c r="Q16" s="1095"/>
      <c r="R16" s="1093"/>
      <c r="S16" s="1096"/>
      <c r="T16" s="1097"/>
      <c r="U16" s="41">
        <f>SUM(V16:Y16)</f>
        <v>0</v>
      </c>
      <c r="V16" s="1095"/>
      <c r="W16" s="1093"/>
      <c r="X16" s="1096"/>
      <c r="Y16" s="1097"/>
      <c r="Z16" s="1094">
        <f>SUM(AA16:AB16)</f>
        <v>0</v>
      </c>
      <c r="AA16" s="1098"/>
      <c r="AB16" s="493"/>
      <c r="BX16" s="2"/>
      <c r="BY16" s="11"/>
      <c r="CG16" s="6"/>
      <c r="CH16" s="6"/>
      <c r="CI16" s="6"/>
      <c r="CJ16" s="6"/>
      <c r="CK16" s="6"/>
      <c r="CL16" s="6"/>
      <c r="CM16" s="6"/>
      <c r="CN16" s="6"/>
    </row>
    <row r="17" spans="1:92" ht="27" customHeight="1" x14ac:dyDescent="0.2">
      <c r="A17" s="10" t="s">
        <v>27</v>
      </c>
      <c r="B17" s="42"/>
      <c r="C17" s="1099"/>
      <c r="D17" s="1099"/>
      <c r="E17" s="1099"/>
      <c r="F17" s="1099"/>
      <c r="G17" s="42"/>
      <c r="H17" s="1042"/>
      <c r="I17" s="1100"/>
      <c r="J17" s="46"/>
      <c r="K17" s="1101"/>
      <c r="L17" s="1101"/>
      <c r="CG17" s="6"/>
      <c r="CH17" s="6"/>
      <c r="CI17" s="6"/>
      <c r="CJ17" s="6"/>
      <c r="CK17" s="6"/>
      <c r="CL17" s="6"/>
      <c r="CM17" s="6"/>
      <c r="CN17" s="6"/>
    </row>
    <row r="18" spans="1:92" ht="39" customHeight="1" x14ac:dyDescent="0.2">
      <c r="A18" s="295" t="s">
        <v>28</v>
      </c>
      <c r="B18" s="296" t="s">
        <v>29</v>
      </c>
      <c r="C18" s="217" t="s">
        <v>30</v>
      </c>
      <c r="D18" s="218" t="s">
        <v>31</v>
      </c>
      <c r="E18" s="218" t="s">
        <v>32</v>
      </c>
      <c r="F18" s="218" t="s">
        <v>33</v>
      </c>
      <c r="G18" s="219" t="s">
        <v>34</v>
      </c>
      <c r="H18" s="1102"/>
      <c r="I18" s="1099"/>
      <c r="J18" s="1099"/>
      <c r="K18" s="1051"/>
      <c r="L18" s="1051"/>
      <c r="CG18" s="6"/>
      <c r="CH18" s="6"/>
      <c r="CI18" s="6"/>
      <c r="CJ18" s="6"/>
      <c r="CK18" s="6"/>
      <c r="CL18" s="6"/>
      <c r="CM18" s="6"/>
      <c r="CN18" s="6"/>
    </row>
    <row r="19" spans="1:92" ht="21" customHeight="1" x14ac:dyDescent="0.2">
      <c r="A19" s="1103" t="s">
        <v>35</v>
      </c>
      <c r="B19" s="1104">
        <f>SUM(C19:G19)</f>
        <v>6</v>
      </c>
      <c r="C19" s="1105"/>
      <c r="D19" s="1106"/>
      <c r="E19" s="1106">
        <v>6</v>
      </c>
      <c r="F19" s="1106"/>
      <c r="G19" s="1107"/>
      <c r="H19" s="1108"/>
      <c r="I19" s="1099"/>
      <c r="J19" s="1099"/>
      <c r="K19" s="1051"/>
      <c r="L19" s="1051"/>
      <c r="CG19" s="6"/>
      <c r="CH19" s="6"/>
      <c r="CI19" s="6"/>
      <c r="CJ19" s="6"/>
      <c r="CK19" s="6"/>
      <c r="CL19" s="6"/>
      <c r="CM19" s="6"/>
      <c r="CN19" s="6"/>
    </row>
    <row r="20" spans="1:92" ht="21" customHeight="1" x14ac:dyDescent="0.2">
      <c r="A20" s="1109" t="s">
        <v>36</v>
      </c>
      <c r="B20" s="1069">
        <f>SUM(C20:G20)</f>
        <v>127</v>
      </c>
      <c r="C20" s="1110"/>
      <c r="D20" s="1111"/>
      <c r="E20" s="1111">
        <v>127</v>
      </c>
      <c r="F20" s="1111"/>
      <c r="G20" s="1072"/>
      <c r="H20" s="1108"/>
      <c r="I20" s="1099"/>
      <c r="J20" s="1099"/>
      <c r="K20" s="1051"/>
      <c r="L20" s="1051"/>
      <c r="CG20" s="6"/>
      <c r="CH20" s="6"/>
      <c r="CI20" s="6"/>
      <c r="CJ20" s="6"/>
      <c r="CK20" s="6"/>
      <c r="CL20" s="6"/>
      <c r="CM20" s="6"/>
      <c r="CN20" s="6"/>
    </row>
    <row r="21" spans="1:92" ht="21" customHeight="1" x14ac:dyDescent="0.2">
      <c r="A21" s="1109" t="s">
        <v>37</v>
      </c>
      <c r="B21" s="1069">
        <f>SUM(C21:G21)</f>
        <v>127</v>
      </c>
      <c r="C21" s="1110"/>
      <c r="D21" s="1111"/>
      <c r="E21" s="1111">
        <v>127</v>
      </c>
      <c r="F21" s="1111"/>
      <c r="G21" s="1072"/>
      <c r="H21" s="1108"/>
      <c r="I21" s="1099"/>
      <c r="J21" s="1099"/>
      <c r="K21" s="1051"/>
      <c r="L21" s="1051"/>
      <c r="CG21" s="6"/>
      <c r="CH21" s="6"/>
      <c r="CI21" s="6"/>
      <c r="CJ21" s="6"/>
      <c r="CK21" s="6"/>
      <c r="CL21" s="6"/>
      <c r="CM21" s="6"/>
      <c r="CN21" s="6"/>
    </row>
    <row r="22" spans="1:92" ht="21" customHeight="1" x14ac:dyDescent="0.2">
      <c r="A22" s="1109" t="s">
        <v>38</v>
      </c>
      <c r="B22" s="1069">
        <f>SUM(C22:G22)</f>
        <v>127</v>
      </c>
      <c r="C22" s="1110"/>
      <c r="D22" s="1111"/>
      <c r="E22" s="1111">
        <v>127</v>
      </c>
      <c r="F22" s="1111"/>
      <c r="G22" s="1072"/>
      <c r="H22" s="1108"/>
      <c r="I22" s="1099"/>
      <c r="J22" s="1066"/>
      <c r="K22" s="1051"/>
      <c r="L22" s="1051"/>
      <c r="CG22" s="6"/>
      <c r="CH22" s="6"/>
      <c r="CI22" s="6"/>
      <c r="CJ22" s="6"/>
      <c r="CK22" s="6"/>
      <c r="CL22" s="6"/>
      <c r="CM22" s="6"/>
      <c r="CN22" s="6"/>
    </row>
    <row r="23" spans="1:92" ht="21" customHeight="1" x14ac:dyDescent="0.2">
      <c r="A23" s="495" t="s">
        <v>39</v>
      </c>
      <c r="B23" s="62">
        <f>SUM(C23:G23)</f>
        <v>127</v>
      </c>
      <c r="C23" s="1112"/>
      <c r="D23" s="445"/>
      <c r="E23" s="445">
        <v>127</v>
      </c>
      <c r="F23" s="445"/>
      <c r="G23" s="446"/>
      <c r="H23" s="1108"/>
      <c r="I23" s="1099"/>
      <c r="J23" s="1099"/>
      <c r="K23" s="1051"/>
      <c r="L23" s="1051"/>
      <c r="CG23" s="6"/>
      <c r="CH23" s="6"/>
      <c r="CI23" s="6"/>
      <c r="CJ23" s="6"/>
      <c r="CK23" s="6"/>
      <c r="CL23" s="6"/>
      <c r="CM23" s="6"/>
      <c r="CN23" s="6"/>
    </row>
    <row r="24" spans="1:92" ht="24.75" customHeight="1" x14ac:dyDescent="0.2">
      <c r="A24" s="1113" t="s">
        <v>40</v>
      </c>
      <c r="B24" s="1057"/>
      <c r="C24" s="1066"/>
      <c r="D24" s="1057"/>
      <c r="E24" s="1057"/>
      <c r="CG24" s="6"/>
      <c r="CH24" s="6"/>
      <c r="CI24" s="6"/>
      <c r="CJ24" s="6"/>
      <c r="CK24" s="6"/>
      <c r="CL24" s="6"/>
      <c r="CM24" s="6"/>
      <c r="CN24" s="6"/>
    </row>
    <row r="25" spans="1:92" ht="19.5" customHeight="1" x14ac:dyDescent="0.2">
      <c r="A25" s="10" t="s">
        <v>41</v>
      </c>
      <c r="B25" s="46"/>
      <c r="C25" s="1056"/>
      <c r="D25" s="1056"/>
      <c r="E25" s="1056"/>
      <c r="F25" s="1056"/>
      <c r="G25" s="1056"/>
      <c r="H25" s="1056"/>
      <c r="I25" s="1114"/>
      <c r="J25" s="1114"/>
      <c r="K25" s="1057"/>
      <c r="L25" s="1057"/>
      <c r="CG25" s="6"/>
      <c r="CH25" s="6"/>
      <c r="CI25" s="6"/>
      <c r="CJ25" s="6"/>
      <c r="CK25" s="6"/>
      <c r="CL25" s="6"/>
      <c r="CM25" s="6"/>
      <c r="CN25" s="6"/>
    </row>
    <row r="26" spans="1:92" ht="23.25" customHeight="1" x14ac:dyDescent="0.2">
      <c r="A26" s="1520" t="s">
        <v>28</v>
      </c>
      <c r="B26" s="1499"/>
      <c r="C26" s="1536" t="s">
        <v>29</v>
      </c>
      <c r="D26" s="1577" t="s">
        <v>42</v>
      </c>
      <c r="E26" s="1578"/>
      <c r="F26" s="1554" t="s">
        <v>43</v>
      </c>
      <c r="G26" s="1554"/>
      <c r="H26" s="1554"/>
      <c r="I26" s="1554"/>
      <c r="J26" s="1554"/>
      <c r="K26" s="1579"/>
      <c r="M26" s="46"/>
      <c r="BX26" s="2"/>
      <c r="BY26" s="3"/>
      <c r="CG26" s="6"/>
      <c r="CH26" s="6"/>
      <c r="CI26" s="6"/>
      <c r="CJ26" s="6"/>
      <c r="CK26" s="6"/>
      <c r="CL26" s="6"/>
      <c r="CM26" s="6"/>
      <c r="CN26" s="6"/>
    </row>
    <row r="27" spans="1:92" ht="24.75" customHeight="1" x14ac:dyDescent="0.2">
      <c r="A27" s="1521"/>
      <c r="B27" s="1542"/>
      <c r="C27" s="1618"/>
      <c r="D27" s="235" t="s">
        <v>44</v>
      </c>
      <c r="E27" s="343" t="s">
        <v>45</v>
      </c>
      <c r="F27" s="403" t="s">
        <v>46</v>
      </c>
      <c r="G27" s="235" t="s">
        <v>47</v>
      </c>
      <c r="H27" s="235" t="s">
        <v>48</v>
      </c>
      <c r="I27" s="235" t="s">
        <v>49</v>
      </c>
      <c r="J27" s="235" t="s">
        <v>50</v>
      </c>
      <c r="K27" s="235" t="s">
        <v>51</v>
      </c>
      <c r="BV27" s="3"/>
      <c r="BW27" s="4"/>
      <c r="BX27" s="4"/>
      <c r="CG27" s="6"/>
      <c r="CH27" s="6"/>
      <c r="CI27" s="6"/>
      <c r="CJ27" s="6"/>
      <c r="CK27" s="6"/>
      <c r="CL27" s="6"/>
      <c r="CM27" s="6"/>
      <c r="CN27" s="6"/>
    </row>
    <row r="28" spans="1:92" ht="17.25" customHeight="1" x14ac:dyDescent="0.2">
      <c r="A28" s="1613" t="s">
        <v>36</v>
      </c>
      <c r="B28" s="1614"/>
      <c r="C28" s="1043">
        <f t="shared" ref="C28:C34" si="1">SUM(D28:E28)</f>
        <v>85</v>
      </c>
      <c r="D28" s="1115">
        <v>0</v>
      </c>
      <c r="E28" s="1044">
        <v>85</v>
      </c>
      <c r="F28" s="999">
        <v>6</v>
      </c>
      <c r="G28" s="1045">
        <v>29</v>
      </c>
      <c r="H28" s="1045">
        <v>30</v>
      </c>
      <c r="I28" s="1045">
        <v>19</v>
      </c>
      <c r="J28" s="1045">
        <v>0</v>
      </c>
      <c r="K28" s="1045">
        <v>1</v>
      </c>
      <c r="L28" s="72" t="str">
        <f>CA28</f>
        <v/>
      </c>
      <c r="BV28" s="3"/>
      <c r="BW28" s="4"/>
      <c r="BX28" s="4"/>
      <c r="CA28" s="210" t="str">
        <f>IF(CG28=1," * La Suma de Personas por Origen de Derivación no puede ser Mayor a la suma de Personas por Edad. ","")</f>
        <v/>
      </c>
      <c r="CG28" s="211">
        <f>IF(SUM(F28:K28)&gt;C28,1,0)</f>
        <v>0</v>
      </c>
      <c r="CH28" s="6"/>
      <c r="CI28" s="6"/>
      <c r="CJ28" s="6"/>
      <c r="CK28" s="6"/>
      <c r="CL28" s="6"/>
      <c r="CM28" s="6"/>
      <c r="CN28" s="6"/>
    </row>
    <row r="29" spans="1:92" ht="17.25" customHeight="1" x14ac:dyDescent="0.2">
      <c r="A29" s="1615" t="s">
        <v>37</v>
      </c>
      <c r="B29" s="1616"/>
      <c r="C29" s="1043">
        <f t="shared" si="1"/>
        <v>111</v>
      </c>
      <c r="D29" s="1045">
        <v>0</v>
      </c>
      <c r="E29" s="1044">
        <v>111</v>
      </c>
      <c r="F29" s="999">
        <v>10</v>
      </c>
      <c r="G29" s="1045">
        <v>32</v>
      </c>
      <c r="H29" s="1045">
        <v>45</v>
      </c>
      <c r="I29" s="1045">
        <v>20</v>
      </c>
      <c r="J29" s="1045">
        <v>0</v>
      </c>
      <c r="K29" s="1045">
        <v>4</v>
      </c>
      <c r="L29" s="72" t="str">
        <f t="shared" ref="L29:L34" si="2">CA29</f>
        <v/>
      </c>
      <c r="BV29" s="3"/>
      <c r="BW29" s="4"/>
      <c r="BX29" s="4"/>
      <c r="CA29" s="210" t="str">
        <f t="shared" ref="CA29:CA34" si="3">IF(CG29=1," * La Suma de Personas por Origen de Derivación no puede ser Mayor a la suma de Personas por Edad. ","")</f>
        <v/>
      </c>
      <c r="CG29" s="211">
        <f t="shared" ref="CG29:CG34" si="4">IF(SUM(F29:K29)&gt;C29,1,0)</f>
        <v>0</v>
      </c>
      <c r="CH29" s="6"/>
      <c r="CI29" s="6"/>
      <c r="CJ29" s="6"/>
      <c r="CK29" s="6"/>
      <c r="CL29" s="6"/>
      <c r="CM29" s="6"/>
      <c r="CN29" s="6"/>
    </row>
    <row r="30" spans="1:92" ht="17.25" customHeight="1" x14ac:dyDescent="0.2">
      <c r="A30" s="1615" t="s">
        <v>38</v>
      </c>
      <c r="B30" s="1616"/>
      <c r="C30" s="1043">
        <f t="shared" si="1"/>
        <v>886</v>
      </c>
      <c r="D30" s="1045">
        <v>0</v>
      </c>
      <c r="E30" s="1044">
        <v>886</v>
      </c>
      <c r="F30" s="999">
        <v>52</v>
      </c>
      <c r="G30" s="1045">
        <v>271</v>
      </c>
      <c r="H30" s="1045">
        <v>463</v>
      </c>
      <c r="I30" s="1045">
        <v>46</v>
      </c>
      <c r="J30" s="1045">
        <v>0</v>
      </c>
      <c r="K30" s="1045">
        <v>54</v>
      </c>
      <c r="L30" s="72" t="str">
        <f t="shared" si="2"/>
        <v/>
      </c>
      <c r="BV30" s="3"/>
      <c r="BW30" s="4"/>
      <c r="BX30" s="4"/>
      <c r="CA30" s="210" t="str">
        <f t="shared" si="3"/>
        <v/>
      </c>
      <c r="CG30" s="211">
        <f t="shared" si="4"/>
        <v>0</v>
      </c>
      <c r="CH30" s="6"/>
      <c r="CI30" s="6"/>
      <c r="CJ30" s="6"/>
      <c r="CK30" s="6"/>
      <c r="CL30" s="6"/>
      <c r="CM30" s="6"/>
      <c r="CN30" s="6"/>
    </row>
    <row r="31" spans="1:92" ht="17.25" customHeight="1" x14ac:dyDescent="0.2">
      <c r="A31" s="1516" t="s">
        <v>39</v>
      </c>
      <c r="B31" s="1517"/>
      <c r="C31" s="75">
        <f t="shared" si="1"/>
        <v>78</v>
      </c>
      <c r="D31" s="76">
        <v>0</v>
      </c>
      <c r="E31" s="77">
        <v>78</v>
      </c>
      <c r="F31" s="78">
        <v>8</v>
      </c>
      <c r="G31" s="76">
        <v>15</v>
      </c>
      <c r="H31" s="76">
        <v>32</v>
      </c>
      <c r="I31" s="76">
        <v>18</v>
      </c>
      <c r="J31" s="76">
        <v>0</v>
      </c>
      <c r="K31" s="76">
        <v>5</v>
      </c>
      <c r="L31" s="72" t="str">
        <f t="shared" si="2"/>
        <v/>
      </c>
      <c r="BV31" s="3"/>
      <c r="BW31" s="4"/>
      <c r="BX31" s="4"/>
      <c r="CA31" s="210" t="str">
        <f t="shared" si="3"/>
        <v/>
      </c>
      <c r="CG31" s="211">
        <f t="shared" si="4"/>
        <v>0</v>
      </c>
      <c r="CH31" s="6"/>
      <c r="CI31" s="6"/>
      <c r="CJ31" s="6"/>
      <c r="CK31" s="6"/>
      <c r="CL31" s="6"/>
      <c r="CM31" s="6"/>
      <c r="CN31" s="6"/>
    </row>
    <row r="32" spans="1:92" ht="17.25" customHeight="1" x14ac:dyDescent="0.2">
      <c r="A32" s="1518" t="s">
        <v>52</v>
      </c>
      <c r="B32" s="79" t="s">
        <v>53</v>
      </c>
      <c r="C32" s="1043">
        <f t="shared" si="1"/>
        <v>7</v>
      </c>
      <c r="D32" s="1045">
        <v>0</v>
      </c>
      <c r="E32" s="1044">
        <v>7</v>
      </c>
      <c r="F32" s="999">
        <v>0</v>
      </c>
      <c r="G32" s="1045">
        <v>6</v>
      </c>
      <c r="H32" s="1045">
        <v>1</v>
      </c>
      <c r="I32" s="1045">
        <v>0</v>
      </c>
      <c r="J32" s="1045">
        <v>0</v>
      </c>
      <c r="K32" s="1045">
        <v>0</v>
      </c>
      <c r="L32" s="72" t="str">
        <f t="shared" si="2"/>
        <v/>
      </c>
      <c r="BV32" s="3"/>
      <c r="BW32" s="4"/>
      <c r="BX32" s="4"/>
      <c r="CA32" s="210" t="str">
        <f t="shared" si="3"/>
        <v/>
      </c>
      <c r="CG32" s="211">
        <f t="shared" si="4"/>
        <v>0</v>
      </c>
      <c r="CH32" s="6"/>
      <c r="CI32" s="6"/>
      <c r="CJ32" s="6"/>
      <c r="CK32" s="6"/>
      <c r="CL32" s="6"/>
      <c r="CM32" s="6"/>
      <c r="CN32" s="6"/>
    </row>
    <row r="33" spans="1:92" ht="17.25" customHeight="1" x14ac:dyDescent="0.2">
      <c r="A33" s="1617"/>
      <c r="B33" s="294" t="s">
        <v>54</v>
      </c>
      <c r="C33" s="1116">
        <f t="shared" si="1"/>
        <v>0</v>
      </c>
      <c r="D33" s="1117">
        <v>0</v>
      </c>
      <c r="E33" s="1118">
        <v>0</v>
      </c>
      <c r="F33" s="1119">
        <v>0</v>
      </c>
      <c r="G33" s="1117">
        <v>0</v>
      </c>
      <c r="H33" s="1117">
        <v>0</v>
      </c>
      <c r="I33" s="1117">
        <v>0</v>
      </c>
      <c r="J33" s="1117">
        <v>0</v>
      </c>
      <c r="K33" s="1117">
        <v>0</v>
      </c>
      <c r="L33" s="72" t="str">
        <f t="shared" si="2"/>
        <v/>
      </c>
      <c r="BV33" s="3"/>
      <c r="BW33" s="4"/>
      <c r="BX33" s="4"/>
      <c r="CA33" s="210" t="str">
        <f t="shared" si="3"/>
        <v/>
      </c>
      <c r="CG33" s="211">
        <f t="shared" si="4"/>
        <v>0</v>
      </c>
      <c r="CH33" s="6"/>
      <c r="CI33" s="6"/>
      <c r="CJ33" s="6"/>
      <c r="CK33" s="6"/>
      <c r="CL33" s="6"/>
      <c r="CM33" s="6"/>
      <c r="CN33" s="6"/>
    </row>
    <row r="34" spans="1:92" ht="17.25" customHeight="1" x14ac:dyDescent="0.2">
      <c r="A34" s="1611" t="s">
        <v>55</v>
      </c>
      <c r="B34" s="1612"/>
      <c r="C34" s="1116">
        <f t="shared" si="1"/>
        <v>6</v>
      </c>
      <c r="D34" s="1117">
        <v>0</v>
      </c>
      <c r="E34" s="1118">
        <v>6</v>
      </c>
      <c r="F34" s="1119">
        <v>1</v>
      </c>
      <c r="G34" s="1117">
        <v>2</v>
      </c>
      <c r="H34" s="1117">
        <v>3</v>
      </c>
      <c r="I34" s="1117">
        <v>0</v>
      </c>
      <c r="J34" s="1117">
        <v>0</v>
      </c>
      <c r="K34" s="1117">
        <v>0</v>
      </c>
      <c r="L34" s="72" t="str">
        <f t="shared" si="2"/>
        <v/>
      </c>
      <c r="BV34" s="3"/>
      <c r="BW34" s="4"/>
      <c r="BX34" s="4"/>
      <c r="CA34" s="210" t="str">
        <f t="shared" si="3"/>
        <v/>
      </c>
      <c r="CG34" s="211">
        <f t="shared" si="4"/>
        <v>0</v>
      </c>
      <c r="CH34" s="6"/>
      <c r="CI34" s="6"/>
      <c r="CJ34" s="6"/>
      <c r="CK34" s="6"/>
      <c r="CL34" s="6"/>
      <c r="CM34" s="6"/>
      <c r="CN34" s="6"/>
    </row>
    <row r="35" spans="1:92" ht="23.25" customHeight="1" x14ac:dyDescent="0.2">
      <c r="A35" s="1120" t="s">
        <v>56</v>
      </c>
      <c r="B35" s="1051"/>
      <c r="C35" s="83"/>
      <c r="D35" s="923"/>
      <c r="E35" s="923"/>
      <c r="F35" s="923"/>
      <c r="G35" s="923"/>
      <c r="H35" s="923"/>
      <c r="I35" s="923"/>
      <c r="J35" s="923"/>
      <c r="K35" s="923"/>
      <c r="L35" s="923"/>
      <c r="M35" s="1065"/>
      <c r="CG35" s="6"/>
      <c r="CH35" s="6"/>
      <c r="CI35" s="6"/>
      <c r="CJ35" s="6"/>
      <c r="CK35" s="6"/>
      <c r="CL35" s="6"/>
      <c r="CM35" s="6"/>
      <c r="CN35" s="6"/>
    </row>
    <row r="36" spans="1:92" ht="28.5" customHeight="1" x14ac:dyDescent="0.2">
      <c r="A36" s="235" t="s">
        <v>57</v>
      </c>
      <c r="B36" s="235" t="s">
        <v>58</v>
      </c>
      <c r="C36" s="1099"/>
      <c r="D36" s="1051"/>
      <c r="E36" s="1051"/>
      <c r="F36" s="1051"/>
      <c r="G36" s="1065"/>
      <c r="BR36" s="3"/>
      <c r="BS36" s="4"/>
      <c r="BT36" s="4"/>
      <c r="CG36" s="6"/>
      <c r="CH36" s="6"/>
      <c r="CI36" s="6"/>
      <c r="CJ36" s="6"/>
      <c r="CK36" s="6"/>
      <c r="CL36" s="6"/>
      <c r="CM36" s="6"/>
      <c r="CN36" s="6"/>
    </row>
    <row r="37" spans="1:92" ht="16.5" customHeight="1" x14ac:dyDescent="0.2">
      <c r="A37" s="924" t="s">
        <v>59</v>
      </c>
      <c r="B37" s="925">
        <v>387</v>
      </c>
      <c r="C37" s="1099"/>
      <c r="D37" s="1051"/>
      <c r="E37" s="1051"/>
      <c r="F37" s="1051"/>
      <c r="G37" s="1065"/>
      <c r="BR37" s="3"/>
      <c r="BS37" s="4"/>
      <c r="BT37" s="4"/>
      <c r="CG37" s="6"/>
      <c r="CH37" s="6"/>
      <c r="CI37" s="6"/>
      <c r="CJ37" s="6"/>
      <c r="CK37" s="6"/>
      <c r="CL37" s="6"/>
      <c r="CM37" s="6"/>
      <c r="CN37" s="6"/>
    </row>
    <row r="38" spans="1:92" ht="16.5" customHeight="1" x14ac:dyDescent="0.2">
      <c r="A38" s="924" t="s">
        <v>60</v>
      </c>
      <c r="B38" s="925">
        <v>578</v>
      </c>
      <c r="C38" s="1099"/>
      <c r="D38" s="1051"/>
      <c r="E38" s="1051"/>
      <c r="F38" s="1051"/>
      <c r="G38" s="1065"/>
      <c r="BR38" s="3"/>
      <c r="BS38" s="4"/>
      <c r="BT38" s="4"/>
      <c r="CG38" s="6"/>
      <c r="CH38" s="6"/>
      <c r="CI38" s="6"/>
      <c r="CJ38" s="6"/>
      <c r="CK38" s="6"/>
      <c r="CL38" s="6"/>
      <c r="CM38" s="6"/>
      <c r="CN38" s="6"/>
    </row>
    <row r="39" spans="1:92" ht="16.5" customHeight="1" x14ac:dyDescent="0.2">
      <c r="A39" s="924" t="s">
        <v>61</v>
      </c>
      <c r="B39" s="925">
        <v>946</v>
      </c>
      <c r="C39" s="1099"/>
      <c r="D39" s="1051"/>
      <c r="E39" s="1051"/>
      <c r="F39" s="1051"/>
      <c r="G39" s="1065"/>
      <c r="BR39" s="3"/>
      <c r="BS39" s="4"/>
      <c r="BT39" s="4"/>
      <c r="CG39" s="6"/>
      <c r="CH39" s="6"/>
      <c r="CI39" s="6"/>
      <c r="CJ39" s="6"/>
      <c r="CK39" s="6"/>
      <c r="CL39" s="6"/>
      <c r="CM39" s="6"/>
      <c r="CN39" s="6"/>
    </row>
    <row r="40" spans="1:92" ht="16.5" customHeight="1" x14ac:dyDescent="0.2">
      <c r="A40" s="924" t="s">
        <v>62</v>
      </c>
      <c r="B40" s="925">
        <v>0</v>
      </c>
      <c r="C40" s="1099"/>
      <c r="D40" s="1051"/>
      <c r="E40" s="1051"/>
      <c r="F40" s="1051"/>
      <c r="G40" s="1065"/>
      <c r="BR40" s="3"/>
      <c r="BS40" s="4"/>
      <c r="BT40" s="4"/>
      <c r="CG40" s="6"/>
      <c r="CH40" s="6"/>
      <c r="CI40" s="6"/>
      <c r="CJ40" s="6"/>
      <c r="CK40" s="6"/>
      <c r="CL40" s="6"/>
      <c r="CM40" s="6"/>
      <c r="CN40" s="6"/>
    </row>
    <row r="41" spans="1:92" ht="16.5" customHeight="1" x14ac:dyDescent="0.2">
      <c r="A41" s="924" t="s">
        <v>63</v>
      </c>
      <c r="B41" s="925">
        <v>403</v>
      </c>
      <c r="C41" s="1099"/>
      <c r="D41" s="1051"/>
      <c r="E41" s="1051"/>
      <c r="F41" s="1051"/>
      <c r="G41" s="1065"/>
      <c r="BR41" s="3"/>
      <c r="BS41" s="4"/>
      <c r="BT41" s="4"/>
      <c r="CG41" s="6"/>
      <c r="CH41" s="6"/>
      <c r="CI41" s="6"/>
      <c r="CJ41" s="6"/>
      <c r="CK41" s="6"/>
      <c r="CL41" s="6"/>
      <c r="CM41" s="6"/>
      <c r="CN41" s="6"/>
    </row>
    <row r="42" spans="1:92" ht="16.5" customHeight="1" x14ac:dyDescent="0.2">
      <c r="A42" s="924" t="s">
        <v>64</v>
      </c>
      <c r="B42" s="925">
        <v>28</v>
      </c>
      <c r="C42" s="1099"/>
      <c r="D42" s="1051"/>
      <c r="E42" s="1051"/>
      <c r="F42" s="1051"/>
      <c r="G42" s="1065"/>
      <c r="BR42" s="3"/>
      <c r="BS42" s="4"/>
      <c r="BT42" s="4"/>
      <c r="CG42" s="6"/>
      <c r="CH42" s="6"/>
      <c r="CI42" s="6"/>
      <c r="CJ42" s="6"/>
      <c r="CK42" s="6"/>
      <c r="CL42" s="6"/>
      <c r="CM42" s="6"/>
      <c r="CN42" s="6"/>
    </row>
    <row r="43" spans="1:92" ht="16.5" customHeight="1" x14ac:dyDescent="0.2">
      <c r="A43" s="924" t="s">
        <v>65</v>
      </c>
      <c r="B43" s="925">
        <v>66</v>
      </c>
      <c r="C43" s="1099"/>
      <c r="D43" s="1051"/>
      <c r="E43" s="1051"/>
      <c r="F43" s="1051"/>
      <c r="G43" s="1065"/>
      <c r="BR43" s="3"/>
      <c r="BS43" s="4"/>
      <c r="BT43" s="4"/>
      <c r="CG43" s="6"/>
      <c r="CH43" s="6"/>
      <c r="CI43" s="6"/>
      <c r="CJ43" s="6"/>
      <c r="CK43" s="6"/>
      <c r="CL43" s="6"/>
      <c r="CM43" s="6"/>
      <c r="CN43" s="6"/>
    </row>
    <row r="44" spans="1:92" ht="16.5" customHeight="1" x14ac:dyDescent="0.2">
      <c r="A44" s="86" t="s">
        <v>66</v>
      </c>
      <c r="B44" s="87">
        <v>5</v>
      </c>
      <c r="C44" s="1099"/>
      <c r="D44" s="1051"/>
      <c r="E44" s="1051"/>
      <c r="F44" s="1051"/>
      <c r="G44" s="1065"/>
      <c r="BR44" s="3"/>
      <c r="BS44" s="4"/>
      <c r="BT44" s="4"/>
      <c r="CG44" s="6"/>
      <c r="CH44" s="6"/>
      <c r="CI44" s="6"/>
      <c r="CJ44" s="6"/>
      <c r="CK44" s="6"/>
      <c r="CL44" s="6"/>
      <c r="CM44" s="6"/>
      <c r="CN44" s="6"/>
    </row>
    <row r="45" spans="1:92" ht="16.5" customHeight="1" x14ac:dyDescent="0.2">
      <c r="A45" s="75" t="s">
        <v>67</v>
      </c>
      <c r="B45" s="76">
        <v>54</v>
      </c>
      <c r="C45" s="1099"/>
      <c r="D45" s="1051"/>
      <c r="E45" s="1051"/>
      <c r="F45" s="1051"/>
      <c r="G45" s="1065"/>
      <c r="BR45" s="3"/>
      <c r="BS45" s="4"/>
      <c r="BT45" s="4"/>
      <c r="CG45" s="6"/>
      <c r="CH45" s="6"/>
      <c r="CI45" s="6"/>
      <c r="CJ45" s="6"/>
      <c r="CK45" s="6"/>
      <c r="CL45" s="6"/>
      <c r="CM45" s="6"/>
      <c r="CN45" s="6"/>
    </row>
    <row r="46" spans="1:92" ht="29.25" customHeight="1" x14ac:dyDescent="0.2">
      <c r="A46" s="926" t="s">
        <v>68</v>
      </c>
      <c r="B46" s="46"/>
      <c r="D46" s="923"/>
      <c r="E46" s="923"/>
      <c r="F46" s="1051"/>
      <c r="G46" s="1051"/>
      <c r="H46" s="1051"/>
      <c r="I46" s="1051"/>
      <c r="J46" s="1051"/>
      <c r="K46" s="1051"/>
      <c r="L46" s="1051"/>
      <c r="BU46" s="3"/>
      <c r="BV46" s="4"/>
      <c r="BW46" s="4"/>
      <c r="CG46" s="6"/>
      <c r="CH46" s="6"/>
      <c r="CI46" s="6"/>
      <c r="CJ46" s="6"/>
      <c r="CK46" s="6"/>
      <c r="CL46" s="6"/>
      <c r="CM46" s="6"/>
      <c r="CN46" s="6"/>
    </row>
    <row r="47" spans="1:92" ht="23.25" customHeight="1" x14ac:dyDescent="0.2">
      <c r="A47" s="235" t="s">
        <v>28</v>
      </c>
      <c r="B47" s="235" t="s">
        <v>29</v>
      </c>
      <c r="C47" s="235" t="s">
        <v>69</v>
      </c>
      <c r="D47" s="235" t="s">
        <v>70</v>
      </c>
      <c r="E47" s="1051"/>
      <c r="F47" s="1051"/>
      <c r="G47" s="1051"/>
      <c r="H47" s="1051"/>
      <c r="I47" s="1051"/>
      <c r="J47" s="1051"/>
      <c r="K47" s="1051"/>
      <c r="L47" s="1051"/>
      <c r="BU47" s="3"/>
      <c r="BV47" s="4"/>
      <c r="BW47" s="4"/>
      <c r="CG47" s="6"/>
      <c r="CH47" s="6"/>
      <c r="CI47" s="6"/>
      <c r="CJ47" s="6"/>
      <c r="CK47" s="6"/>
      <c r="CL47" s="6"/>
      <c r="CM47" s="6"/>
      <c r="CN47" s="6"/>
    </row>
    <row r="48" spans="1:92" ht="21.75" customHeight="1" x14ac:dyDescent="0.2">
      <c r="A48" s="1043" t="s">
        <v>71</v>
      </c>
      <c r="B48" s="1121">
        <f>SUM(C48:D48)</f>
        <v>1240</v>
      </c>
      <c r="C48" s="1122">
        <v>992</v>
      </c>
      <c r="D48" s="1122">
        <v>248</v>
      </c>
      <c r="E48" s="1051"/>
      <c r="F48" s="1051"/>
      <c r="G48" s="1051"/>
      <c r="H48" s="1051"/>
      <c r="I48" s="1051"/>
      <c r="J48" s="1051"/>
      <c r="K48" s="1051"/>
      <c r="L48" s="1051"/>
      <c r="BU48" s="3"/>
      <c r="BV48" s="4"/>
      <c r="BW48" s="4"/>
      <c r="CG48" s="6"/>
      <c r="CH48" s="6"/>
      <c r="CI48" s="6"/>
      <c r="CJ48" s="6"/>
      <c r="CK48" s="6"/>
      <c r="CL48" s="6"/>
      <c r="CM48" s="6"/>
      <c r="CN48" s="6"/>
    </row>
    <row r="49" spans="1:104" ht="21.75" customHeight="1" x14ac:dyDescent="0.2">
      <c r="A49" s="1043" t="s">
        <v>72</v>
      </c>
      <c r="B49" s="1121">
        <f>SUM(C49:D49)</f>
        <v>891</v>
      </c>
      <c r="C49" s="1122">
        <v>771</v>
      </c>
      <c r="D49" s="1122">
        <v>120</v>
      </c>
      <c r="E49" s="1051"/>
      <c r="F49" s="1051"/>
      <c r="G49" s="1051"/>
      <c r="H49" s="1051"/>
      <c r="I49" s="1051"/>
      <c r="J49" s="1051"/>
      <c r="K49" s="1051"/>
      <c r="L49" s="1051"/>
      <c r="BU49" s="3"/>
      <c r="BV49" s="4"/>
      <c r="BW49" s="4"/>
      <c r="CG49" s="6"/>
      <c r="CH49" s="6"/>
      <c r="CI49" s="6"/>
      <c r="CJ49" s="6"/>
      <c r="CK49" s="6"/>
      <c r="CL49" s="6"/>
      <c r="CM49" s="6"/>
      <c r="CN49" s="6"/>
    </row>
    <row r="50" spans="1:104" ht="21.75" customHeight="1" x14ac:dyDescent="0.2">
      <c r="A50" s="75" t="s">
        <v>73</v>
      </c>
      <c r="B50" s="91">
        <f>SUM(C50:D50)</f>
        <v>349</v>
      </c>
      <c r="C50" s="92">
        <v>221</v>
      </c>
      <c r="D50" s="92">
        <v>128</v>
      </c>
      <c r="E50" s="1051"/>
      <c r="F50" s="1051"/>
      <c r="G50" s="1051"/>
      <c r="H50" s="1051"/>
      <c r="I50" s="1051"/>
      <c r="J50" s="1051"/>
      <c r="K50" s="1051"/>
      <c r="L50" s="1051"/>
      <c r="BU50" s="3"/>
      <c r="BV50" s="4"/>
      <c r="BW50" s="4"/>
      <c r="CG50" s="6"/>
      <c r="CH50" s="6"/>
      <c r="CI50" s="6"/>
      <c r="CJ50" s="6"/>
      <c r="CK50" s="6"/>
      <c r="CL50" s="6"/>
      <c r="CM50" s="6"/>
      <c r="CN50" s="6"/>
    </row>
    <row r="51" spans="1:104" ht="29.25" customHeight="1" x14ac:dyDescent="0.2">
      <c r="A51" s="1047" t="s">
        <v>74</v>
      </c>
      <c r="B51" s="212"/>
      <c r="C51" s="213"/>
      <c r="D51" s="213"/>
      <c r="E51" s="1050"/>
      <c r="F51" s="1050"/>
      <c r="G51" s="1050"/>
      <c r="H51" s="1050"/>
      <c r="I51" s="1050"/>
      <c r="J51" s="1051"/>
      <c r="K51" s="1051"/>
      <c r="L51" s="1051"/>
      <c r="BU51" s="3"/>
      <c r="BV51" s="4"/>
      <c r="BW51" s="4"/>
      <c r="CG51" s="6"/>
      <c r="CH51" s="6"/>
      <c r="CI51" s="6"/>
      <c r="CJ51" s="6"/>
      <c r="CK51" s="6"/>
      <c r="CL51" s="6"/>
      <c r="CM51" s="6"/>
      <c r="CN51" s="6"/>
    </row>
    <row r="52" spans="1:104" ht="21.75" customHeight="1" x14ac:dyDescent="0.2">
      <c r="A52" s="237" t="s">
        <v>75</v>
      </c>
      <c r="B52" s="237" t="s">
        <v>29</v>
      </c>
      <c r="C52" s="1123" t="s">
        <v>76</v>
      </c>
      <c r="D52" s="1124" t="s">
        <v>77</v>
      </c>
      <c r="E52" s="1050"/>
      <c r="F52" s="1050"/>
      <c r="G52" s="1050"/>
      <c r="H52" s="1050"/>
      <c r="I52" s="1051"/>
      <c r="J52" s="1051"/>
      <c r="K52" s="1051"/>
      <c r="BT52" s="3"/>
      <c r="BU52" s="4"/>
      <c r="BV52" s="4"/>
      <c r="BW52" s="3"/>
      <c r="BX52" s="4"/>
      <c r="BZ52" s="5"/>
      <c r="CF52" s="6"/>
      <c r="CG52" s="6"/>
      <c r="CH52" s="6"/>
      <c r="CI52" s="6"/>
      <c r="CJ52" s="6"/>
      <c r="CK52" s="6"/>
      <c r="CL52" s="6"/>
      <c r="CM52" s="6"/>
      <c r="CZ52" s="2"/>
    </row>
    <row r="53" spans="1:104" ht="21.75" customHeight="1" x14ac:dyDescent="0.2">
      <c r="A53" s="1125" t="s">
        <v>78</v>
      </c>
      <c r="B53" s="1126">
        <f>SUM(C53:D53)</f>
        <v>0</v>
      </c>
      <c r="C53" s="1001"/>
      <c r="D53" s="1002"/>
      <c r="E53" s="1050"/>
      <c r="F53" s="1050"/>
      <c r="G53" s="1050"/>
      <c r="H53" s="1050"/>
      <c r="I53" s="1051"/>
      <c r="J53" s="1051"/>
      <c r="K53" s="1051"/>
      <c r="BT53" s="3"/>
      <c r="BU53" s="4"/>
      <c r="BV53" s="4"/>
      <c r="BW53" s="3"/>
      <c r="BX53" s="4"/>
      <c r="BZ53" s="5"/>
      <c r="CF53" s="6"/>
      <c r="CG53" s="6"/>
      <c r="CH53" s="6"/>
      <c r="CI53" s="6"/>
      <c r="CJ53" s="6"/>
      <c r="CK53" s="6"/>
      <c r="CL53" s="6"/>
      <c r="CM53" s="6"/>
      <c r="CZ53" s="2"/>
    </row>
    <row r="54" spans="1:104" ht="21.75" customHeight="1" x14ac:dyDescent="0.2">
      <c r="A54" s="1127" t="s">
        <v>79</v>
      </c>
      <c r="B54" s="1128">
        <f t="shared" ref="B54:B55" si="5">SUM(C54:D54)</f>
        <v>0</v>
      </c>
      <c r="C54" s="1052"/>
      <c r="D54" s="1129"/>
      <c r="E54" s="1050"/>
      <c r="F54" s="1050"/>
      <c r="G54" s="1050"/>
      <c r="H54" s="1050"/>
      <c r="I54" s="1051"/>
      <c r="J54" s="1051"/>
      <c r="K54" s="1051"/>
      <c r="BT54" s="3"/>
      <c r="BU54" s="4"/>
      <c r="BV54" s="4"/>
      <c r="BW54" s="3"/>
      <c r="BX54" s="4"/>
      <c r="BZ54" s="5"/>
      <c r="CF54" s="6"/>
      <c r="CG54" s="6"/>
      <c r="CH54" s="6"/>
      <c r="CI54" s="6"/>
      <c r="CJ54" s="6"/>
      <c r="CK54" s="6"/>
      <c r="CL54" s="6"/>
      <c r="CM54" s="6"/>
      <c r="CZ54" s="2"/>
    </row>
    <row r="55" spans="1:104" ht="21.75" customHeight="1" x14ac:dyDescent="0.2">
      <c r="A55" s="225" t="s">
        <v>80</v>
      </c>
      <c r="B55" s="226">
        <f t="shared" si="5"/>
        <v>12</v>
      </c>
      <c r="C55" s="1130"/>
      <c r="D55" s="1131">
        <v>12</v>
      </c>
      <c r="E55" s="1132"/>
      <c r="F55" s="1132"/>
      <c r="G55" s="1132"/>
      <c r="H55" s="1132"/>
      <c r="I55" s="1133"/>
      <c r="J55" s="1133"/>
      <c r="K55" s="1133"/>
      <c r="BT55" s="3"/>
      <c r="BU55" s="4"/>
      <c r="BV55" s="4"/>
      <c r="BW55" s="3"/>
      <c r="BX55" s="4"/>
      <c r="BZ55" s="5"/>
      <c r="CF55" s="6"/>
      <c r="CG55" s="6"/>
      <c r="CH55" s="6"/>
      <c r="CI55" s="6"/>
      <c r="CJ55" s="6"/>
      <c r="CK55" s="6"/>
      <c r="CL55" s="6"/>
      <c r="CM55" s="6"/>
      <c r="CZ55" s="2"/>
    </row>
    <row r="56" spans="1:104" ht="21.75" customHeight="1" x14ac:dyDescent="0.25">
      <c r="A56" s="1047" t="s">
        <v>81</v>
      </c>
      <c r="B56" s="107"/>
      <c r="C56" s="107"/>
      <c r="D56" s="107"/>
      <c r="E56" s="107"/>
      <c r="F56" s="1132"/>
      <c r="G56" s="1132"/>
      <c r="H56" s="1132"/>
      <c r="I56" s="1132"/>
      <c r="J56" s="1133"/>
      <c r="K56" s="1133"/>
      <c r="L56" s="1133"/>
      <c r="BU56" s="3"/>
      <c r="BV56" s="4"/>
      <c r="BW56" s="4"/>
      <c r="CG56" s="6"/>
      <c r="CH56" s="6"/>
      <c r="CI56" s="6"/>
      <c r="CJ56" s="6"/>
      <c r="CK56" s="6"/>
      <c r="CL56" s="6"/>
      <c r="CM56" s="6"/>
      <c r="CN56" s="6"/>
    </row>
    <row r="57" spans="1:104" ht="31.5" customHeight="1" x14ac:dyDescent="0.2">
      <c r="A57" s="362" t="s">
        <v>82</v>
      </c>
      <c r="B57" s="109" t="s">
        <v>83</v>
      </c>
      <c r="C57" s="220" t="s">
        <v>84</v>
      </c>
      <c r="D57" s="221" t="s">
        <v>85</v>
      </c>
      <c r="E57" s="109" t="s">
        <v>86</v>
      </c>
      <c r="F57" s="1132"/>
      <c r="G57" s="1132"/>
      <c r="H57" s="1132"/>
      <c r="I57" s="1132"/>
      <c r="J57" s="1133"/>
      <c r="K57" s="1133"/>
      <c r="L57" s="1133"/>
      <c r="BU57" s="3"/>
      <c r="BV57" s="4"/>
      <c r="BW57" s="4"/>
      <c r="CG57" s="6"/>
      <c r="CH57" s="6"/>
      <c r="CI57" s="6"/>
      <c r="CJ57" s="6"/>
      <c r="CK57" s="6"/>
      <c r="CL57" s="6"/>
      <c r="CM57" s="6"/>
      <c r="CN57" s="6"/>
    </row>
    <row r="58" spans="1:104" ht="21.75" customHeight="1" x14ac:dyDescent="0.2">
      <c r="A58" s="1007" t="s">
        <v>87</v>
      </c>
      <c r="B58" s="1134"/>
      <c r="C58" s="1001"/>
      <c r="D58" s="1008"/>
      <c r="E58" s="1135"/>
      <c r="F58" s="1050"/>
      <c r="G58" s="1050"/>
      <c r="H58" s="1050"/>
      <c r="I58" s="1050"/>
      <c r="J58" s="1051"/>
      <c r="K58" s="1051"/>
      <c r="L58" s="1051"/>
      <c r="BU58" s="3"/>
      <c r="BV58" s="4"/>
      <c r="BW58" s="4"/>
      <c r="CG58" s="6"/>
      <c r="CH58" s="6"/>
      <c r="CI58" s="6"/>
      <c r="CJ58" s="6"/>
      <c r="CK58" s="6"/>
      <c r="CL58" s="6"/>
      <c r="CM58" s="6"/>
      <c r="CN58" s="6"/>
    </row>
    <row r="59" spans="1:104" ht="21.75" customHeight="1" x14ac:dyDescent="0.2">
      <c r="A59" s="372" t="s">
        <v>88</v>
      </c>
      <c r="B59" s="1048"/>
      <c r="C59" s="1052"/>
      <c r="D59" s="1053"/>
      <c r="E59" s="1049"/>
      <c r="F59" s="1050"/>
      <c r="G59" s="1050"/>
      <c r="H59" s="1050"/>
      <c r="I59" s="1050"/>
      <c r="J59" s="1051"/>
      <c r="K59" s="1051"/>
      <c r="L59" s="1051"/>
      <c r="BU59" s="3"/>
      <c r="BV59" s="4"/>
      <c r="BW59" s="4"/>
      <c r="CG59" s="6"/>
      <c r="CH59" s="6"/>
      <c r="CI59" s="6"/>
      <c r="CJ59" s="6"/>
      <c r="CK59" s="6"/>
      <c r="CL59" s="6"/>
      <c r="CM59" s="6"/>
      <c r="CN59" s="6"/>
    </row>
    <row r="60" spans="1:104" ht="21.75" customHeight="1" x14ac:dyDescent="0.2">
      <c r="A60" s="372" t="s">
        <v>89</v>
      </c>
      <c r="B60" s="1048"/>
      <c r="C60" s="1052"/>
      <c r="D60" s="1053"/>
      <c r="E60" s="1049"/>
      <c r="F60" s="1050"/>
      <c r="G60" s="1050"/>
      <c r="H60" s="1050"/>
      <c r="I60" s="1050"/>
      <c r="J60" s="1051"/>
      <c r="K60" s="1051"/>
      <c r="L60" s="1051"/>
      <c r="BU60" s="3"/>
      <c r="BV60" s="4"/>
      <c r="BW60" s="4"/>
      <c r="CG60" s="6"/>
      <c r="CH60" s="6"/>
      <c r="CI60" s="6"/>
      <c r="CJ60" s="6"/>
      <c r="CK60" s="6"/>
      <c r="CL60" s="6"/>
      <c r="CM60" s="6"/>
      <c r="CN60" s="6"/>
    </row>
    <row r="61" spans="1:104" ht="21.75" customHeight="1" x14ac:dyDescent="0.2">
      <c r="A61" s="372" t="s">
        <v>90</v>
      </c>
      <c r="B61" s="1048"/>
      <c r="C61" s="373"/>
      <c r="D61" s="379"/>
      <c r="E61" s="1049"/>
      <c r="F61" s="1050"/>
      <c r="G61" s="1050"/>
      <c r="H61" s="1050"/>
      <c r="I61" s="1050"/>
      <c r="J61" s="1051"/>
      <c r="K61" s="1051"/>
      <c r="L61" s="1051"/>
      <c r="BU61" s="3"/>
      <c r="BV61" s="4"/>
      <c r="BW61" s="4"/>
      <c r="CG61" s="6"/>
      <c r="CH61" s="6"/>
      <c r="CI61" s="6"/>
      <c r="CJ61" s="6"/>
      <c r="CK61" s="6"/>
      <c r="CL61" s="6"/>
      <c r="CM61" s="6"/>
      <c r="CN61" s="6"/>
    </row>
    <row r="62" spans="1:104" ht="21.75" customHeight="1" x14ac:dyDescent="0.2">
      <c r="A62" s="372" t="s">
        <v>91</v>
      </c>
      <c r="B62" s="1048"/>
      <c r="C62" s="1052"/>
      <c r="D62" s="1053"/>
      <c r="E62" s="1049"/>
      <c r="F62" s="1050"/>
      <c r="G62" s="1050"/>
      <c r="H62" s="1050"/>
      <c r="I62" s="1050"/>
      <c r="J62" s="1051"/>
      <c r="K62" s="1051"/>
      <c r="L62" s="1051"/>
      <c r="BU62" s="3"/>
      <c r="BV62" s="4"/>
      <c r="BW62" s="4"/>
      <c r="CG62" s="6"/>
      <c r="CH62" s="6"/>
      <c r="CI62" s="6"/>
      <c r="CJ62" s="6"/>
      <c r="CK62" s="6"/>
      <c r="CL62" s="6"/>
      <c r="CM62" s="6"/>
      <c r="CN62" s="6"/>
    </row>
    <row r="63" spans="1:104" ht="21.75" customHeight="1" x14ac:dyDescent="0.2">
      <c r="A63" s="124" t="s">
        <v>92</v>
      </c>
      <c r="B63" s="125"/>
      <c r="C63" s="126"/>
      <c r="D63" s="1054">
        <v>3</v>
      </c>
      <c r="E63" s="127">
        <v>12</v>
      </c>
      <c r="F63" s="1050"/>
      <c r="G63" s="1050"/>
      <c r="H63" s="1050"/>
      <c r="I63" s="1050"/>
      <c r="J63" s="1051"/>
      <c r="K63" s="1051"/>
      <c r="L63" s="1051"/>
      <c r="BU63" s="3"/>
      <c r="BV63" s="4"/>
      <c r="BW63" s="4"/>
      <c r="CG63" s="6"/>
      <c r="CH63" s="6"/>
      <c r="CI63" s="6"/>
      <c r="CJ63" s="6"/>
      <c r="CK63" s="6"/>
      <c r="CL63" s="6"/>
      <c r="CM63" s="6"/>
      <c r="CN63" s="6"/>
    </row>
    <row r="64" spans="1:104" ht="21.75" customHeight="1" x14ac:dyDescent="0.2">
      <c r="A64" s="383" t="s">
        <v>29</v>
      </c>
      <c r="B64" s="1136">
        <f>SUM(B58:B63)</f>
        <v>0</v>
      </c>
      <c r="C64" s="1136">
        <f>SUM(C58:C63)</f>
        <v>0</v>
      </c>
      <c r="D64" s="455">
        <f>SUM(D58:D63)</f>
        <v>3</v>
      </c>
      <c r="E64" s="385">
        <f>SUM(E58:E63)</f>
        <v>12</v>
      </c>
      <c r="F64" s="1055"/>
      <c r="G64" s="1050"/>
      <c r="H64" s="1050"/>
      <c r="I64" s="1050"/>
      <c r="J64" s="1051"/>
      <c r="K64" s="1051"/>
      <c r="L64" s="1051"/>
      <c r="BU64" s="3"/>
      <c r="BV64" s="4"/>
      <c r="BW64" s="4"/>
      <c r="CG64" s="6"/>
      <c r="CH64" s="6"/>
      <c r="CI64" s="6"/>
      <c r="CJ64" s="6"/>
      <c r="CK64" s="6"/>
      <c r="CL64" s="6"/>
      <c r="CM64" s="6"/>
      <c r="CN64" s="6"/>
    </row>
    <row r="65" spans="1:92" ht="32.1" customHeight="1" x14ac:dyDescent="0.2">
      <c r="A65" s="1610" t="s">
        <v>93</v>
      </c>
      <c r="B65" s="1495"/>
      <c r="C65" s="1495"/>
      <c r="D65" s="1495"/>
      <c r="E65" s="1539"/>
      <c r="F65" s="1056"/>
      <c r="G65" s="1056"/>
      <c r="H65" s="1056"/>
      <c r="I65" s="1056"/>
      <c r="J65" s="1057"/>
      <c r="K65" s="1051"/>
      <c r="L65" s="1051"/>
    </row>
    <row r="66" spans="1:92" ht="31.5" customHeight="1" x14ac:dyDescent="0.2">
      <c r="A66" s="235" t="s">
        <v>94</v>
      </c>
      <c r="B66" s="235" t="s">
        <v>95</v>
      </c>
      <c r="C66" s="235" t="s">
        <v>29</v>
      </c>
      <c r="D66" s="1137" t="s">
        <v>96</v>
      </c>
      <c r="E66" s="1138" t="s">
        <v>97</v>
      </c>
      <c r="F66" s="1139" t="s">
        <v>98</v>
      </c>
      <c r="G66" s="1139" t="s">
        <v>99</v>
      </c>
      <c r="H66" s="1139" t="s">
        <v>100</v>
      </c>
      <c r="I66" s="389" t="s">
        <v>101</v>
      </c>
      <c r="J66" s="1058"/>
      <c r="K66" s="1059"/>
      <c r="L66" s="1060"/>
      <c r="M66" s="11"/>
      <c r="N66" s="11"/>
      <c r="O66" s="11"/>
      <c r="P66" s="11"/>
      <c r="Q66" s="11"/>
      <c r="R66" s="11"/>
      <c r="S66" s="11"/>
      <c r="T66" s="11"/>
      <c r="U66" s="11"/>
      <c r="V66" s="11"/>
    </row>
    <row r="67" spans="1:92" ht="20.25" customHeight="1" x14ac:dyDescent="0.2">
      <c r="A67" s="1594" t="s">
        <v>102</v>
      </c>
      <c r="B67" s="1595"/>
      <c r="C67" s="393">
        <f>SUM(D67:I67)</f>
        <v>81</v>
      </c>
      <c r="D67" s="1140">
        <v>23</v>
      </c>
      <c r="E67" s="1141">
        <v>4</v>
      </c>
      <c r="F67" s="1141">
        <v>11</v>
      </c>
      <c r="G67" s="1141">
        <v>13</v>
      </c>
      <c r="H67" s="1141">
        <v>13</v>
      </c>
      <c r="I67" s="394">
        <v>17</v>
      </c>
      <c r="J67" s="72" t="str">
        <f>CA67&amp;CB67&amp;CC67&amp;CD67&amp;CE67&amp;CF67</f>
        <v/>
      </c>
      <c r="K67" s="143"/>
      <c r="L67" s="143"/>
      <c r="M67" s="143"/>
      <c r="N67" s="143"/>
      <c r="O67" s="143"/>
      <c r="P67" s="143"/>
      <c r="Q67" s="143"/>
      <c r="R67" s="143"/>
      <c r="S67" s="143"/>
      <c r="T67" s="143"/>
      <c r="U67" s="143"/>
      <c r="V67" s="11"/>
      <c r="CA67" s="210" t="str">
        <f>IF(D68+D69&gt;D67,"* La suma del Total egresados con apoyo psicosocial Hasta 28 días deben ser menor o igual al Total de Egresos de Hasta 28 días. ","")</f>
        <v/>
      </c>
      <c r="CB67" s="210" t="str">
        <f>IF(E68+E69&gt;E67,"* La suma del Total egresados con apoyo psicosocial de 29 dias hasta menor de 1 año deben ser menor al Total de Egresos de de 29 dias hasta menor de 1 año. ","")</f>
        <v/>
      </c>
      <c r="CC67" s="210" t="str">
        <f>IF(F68+F69&gt;F67,"* La suma del Total egresados con apoyo psicosocial de 1 a 4 años deben ser menor al Total de Egresos de 1 a 4 años. ","")</f>
        <v/>
      </c>
      <c r="CD67" s="210" t="str">
        <f>IF(G68+G69&gt;G67,"* La suma del Total egresados con apoyo psicosocial de 9 años deben ser menor o igual al Total de Egresos de de 5 a 9 años. ","")</f>
        <v/>
      </c>
      <c r="CE67" s="210" t="str">
        <f>IF(H68+H69&gt;H67,"* La suma del Total egresados con apoyo psicosocial de 10 a 14 años deben ser menor al Total de Egresos de 10 a 14 años. ","")</f>
        <v/>
      </c>
      <c r="CF67" s="210" t="str">
        <f>IF(I68+I69&gt;I67,"* La suma del Total egresados con apoyo psicosocial de 15 a 19 años deben ser menor al Total de Egresos de 15 a 19 años. ","")</f>
        <v/>
      </c>
      <c r="CG67" s="211">
        <f t="shared" ref="CG67:CL67" si="6">IF(D68+D69&gt;D67,1,0)</f>
        <v>0</v>
      </c>
      <c r="CH67" s="211">
        <f t="shared" si="6"/>
        <v>0</v>
      </c>
      <c r="CI67" s="211">
        <f t="shared" si="6"/>
        <v>0</v>
      </c>
      <c r="CJ67" s="211">
        <f t="shared" si="6"/>
        <v>0</v>
      </c>
      <c r="CK67" s="211">
        <f t="shared" si="6"/>
        <v>0</v>
      </c>
      <c r="CL67" s="211">
        <f t="shared" si="6"/>
        <v>0</v>
      </c>
      <c r="CM67" s="6"/>
      <c r="CN67" s="6"/>
    </row>
    <row r="68" spans="1:92" ht="25.5" customHeight="1" x14ac:dyDescent="0.2">
      <c r="A68" s="1536" t="s">
        <v>103</v>
      </c>
      <c r="B68" s="1142" t="s">
        <v>104</v>
      </c>
      <c r="C68" s="1143">
        <f>SUM(D68:I68)</f>
        <v>10</v>
      </c>
      <c r="D68" s="1061">
        <v>6</v>
      </c>
      <c r="E68" s="1062">
        <v>1</v>
      </c>
      <c r="F68" s="1062">
        <v>3</v>
      </c>
      <c r="G68" s="1062"/>
      <c r="H68" s="1062"/>
      <c r="I68" s="1024"/>
      <c r="J68" s="72" t="str">
        <f>CA68&amp;CB68&amp;CC68&amp;CD68&amp;CE68&amp;CF68</f>
        <v/>
      </c>
      <c r="K68" s="143"/>
      <c r="L68" s="143"/>
      <c r="M68" s="143"/>
      <c r="N68" s="143"/>
      <c r="O68" s="143"/>
      <c r="P68" s="143"/>
      <c r="Q68" s="143"/>
      <c r="R68" s="143"/>
      <c r="S68" s="143"/>
      <c r="T68" s="143"/>
      <c r="U68" s="143"/>
      <c r="V68" s="11"/>
      <c r="CG68" s="6"/>
      <c r="CH68" s="6"/>
      <c r="CI68" s="6"/>
      <c r="CJ68" s="6"/>
      <c r="CK68" s="6"/>
      <c r="CL68" s="6"/>
      <c r="CM68" s="6"/>
      <c r="CN68" s="6"/>
    </row>
    <row r="69" spans="1:92" ht="27.75" customHeight="1" x14ac:dyDescent="0.2">
      <c r="A69" s="1537"/>
      <c r="B69" s="147" t="s">
        <v>105</v>
      </c>
      <c r="C69" s="148">
        <f>SUM(D69:I69)</f>
        <v>17</v>
      </c>
      <c r="D69" s="149">
        <v>14</v>
      </c>
      <c r="E69" s="150">
        <v>1</v>
      </c>
      <c r="F69" s="150">
        <v>2</v>
      </c>
      <c r="G69" s="150"/>
      <c r="H69" s="150"/>
      <c r="I69" s="151"/>
      <c r="J69" s="72" t="str">
        <f>CA69&amp;CB69&amp;CC69&amp;CD69&amp;CE69&amp;CF69</f>
        <v/>
      </c>
      <c r="K69" s="143"/>
      <c r="L69" s="143"/>
      <c r="M69" s="143"/>
      <c r="N69" s="143"/>
      <c r="O69" s="143"/>
      <c r="P69" s="143"/>
      <c r="Q69" s="143"/>
      <c r="R69" s="143"/>
      <c r="S69" s="143"/>
      <c r="T69" s="143"/>
      <c r="U69" s="143"/>
      <c r="V69" s="11"/>
      <c r="CG69" s="6"/>
      <c r="CH69" s="6"/>
      <c r="CI69" s="6"/>
      <c r="CJ69" s="6"/>
      <c r="CK69" s="6"/>
      <c r="CL69" s="6"/>
      <c r="CM69" s="6"/>
      <c r="CN69" s="6"/>
    </row>
    <row r="70" spans="1:92" ht="29.25" customHeight="1" x14ac:dyDescent="0.2">
      <c r="A70" s="1536" t="s">
        <v>106</v>
      </c>
      <c r="B70" s="1142" t="s">
        <v>104</v>
      </c>
      <c r="C70" s="1143">
        <f>SUM(D70:I70)</f>
        <v>56</v>
      </c>
      <c r="D70" s="1025">
        <v>35</v>
      </c>
      <c r="E70" s="1026">
        <v>11</v>
      </c>
      <c r="F70" s="1026">
        <v>10</v>
      </c>
      <c r="G70" s="1026"/>
      <c r="H70" s="1026"/>
      <c r="I70" s="1144"/>
      <c r="J70" s="72" t="str">
        <f>CA70&amp;CB70&amp;CC70&amp;CD70&amp;CE70&amp;CF70</f>
        <v/>
      </c>
      <c r="K70" s="143"/>
      <c r="L70" s="143"/>
      <c r="M70" s="143"/>
      <c r="N70" s="143"/>
      <c r="O70" s="143"/>
      <c r="P70" s="143"/>
      <c r="Q70" s="143"/>
      <c r="R70" s="143"/>
      <c r="S70" s="143"/>
      <c r="T70" s="143"/>
      <c r="U70" s="143"/>
      <c r="V70" s="11"/>
      <c r="CG70" s="6"/>
      <c r="CH70" s="6"/>
      <c r="CI70" s="6"/>
      <c r="CJ70" s="6"/>
      <c r="CK70" s="6"/>
      <c r="CL70" s="6"/>
      <c r="CM70" s="6"/>
      <c r="CN70" s="6"/>
    </row>
    <row r="71" spans="1:92" ht="24.75" customHeight="1" x14ac:dyDescent="0.2">
      <c r="A71" s="1537"/>
      <c r="B71" s="535" t="s">
        <v>105</v>
      </c>
      <c r="C71" s="227">
        <f>SUM(D71:I71)</f>
        <v>217</v>
      </c>
      <c r="D71" s="1145">
        <v>190</v>
      </c>
      <c r="E71" s="1063">
        <v>22</v>
      </c>
      <c r="F71" s="1063">
        <v>5</v>
      </c>
      <c r="G71" s="1063"/>
      <c r="H71" s="1063"/>
      <c r="I71" s="154"/>
      <c r="J71" s="72" t="str">
        <f>CA71&amp;CB71&amp;CC71&amp;CD71&amp;CE71&amp;CF71</f>
        <v/>
      </c>
      <c r="K71" s="1146"/>
      <c r="L71" s="1146"/>
      <c r="M71" s="1146"/>
      <c r="N71" s="1146"/>
      <c r="O71" s="1146"/>
      <c r="P71" s="1146"/>
      <c r="Q71" s="1146"/>
      <c r="R71" s="1146"/>
      <c r="S71" s="1146"/>
      <c r="T71" s="1146"/>
      <c r="U71" s="1146"/>
      <c r="V71" s="1146"/>
      <c r="W71" s="1146"/>
      <c r="CG71" s="6"/>
      <c r="CH71" s="6"/>
      <c r="CI71" s="6"/>
      <c r="CJ71" s="6"/>
      <c r="CK71" s="6"/>
      <c r="CL71" s="6"/>
      <c r="CM71" s="6"/>
      <c r="CN71" s="6"/>
    </row>
    <row r="72" spans="1:92" ht="32.1" customHeight="1" x14ac:dyDescent="0.2">
      <c r="A72" s="1147" t="s">
        <v>107</v>
      </c>
      <c r="B72" s="1148"/>
      <c r="C72" s="1148"/>
      <c r="D72" s="1133"/>
      <c r="E72" s="1133"/>
      <c r="F72" s="1133"/>
      <c r="G72" s="1133"/>
      <c r="H72" s="1064"/>
      <c r="I72" s="1064"/>
      <c r="J72" s="1146"/>
      <c r="K72" s="1133"/>
      <c r="L72" s="1133"/>
      <c r="M72" s="1149"/>
      <c r="CG72" s="6"/>
      <c r="CH72" s="6"/>
      <c r="CI72" s="6"/>
      <c r="CJ72" s="6"/>
      <c r="CK72" s="6"/>
      <c r="CL72" s="6"/>
      <c r="CM72" s="6"/>
      <c r="CN72" s="6"/>
    </row>
    <row r="73" spans="1:92" ht="15.75" customHeight="1" x14ac:dyDescent="0.2">
      <c r="A73" s="1499" t="s">
        <v>108</v>
      </c>
      <c r="B73" s="1502" t="s">
        <v>109</v>
      </c>
      <c r="C73" s="1499"/>
      <c r="D73" s="1502" t="s">
        <v>110</v>
      </c>
      <c r="E73" s="1499"/>
      <c r="F73" s="1577" t="s">
        <v>111</v>
      </c>
      <c r="G73" s="1534"/>
      <c r="H73" s="1534"/>
      <c r="I73" s="1592"/>
      <c r="J73" s="1066"/>
      <c r="K73" s="1133"/>
      <c r="L73" s="1133"/>
      <c r="M73" s="1149"/>
      <c r="CG73" s="6"/>
      <c r="CH73" s="6"/>
      <c r="CI73" s="6"/>
      <c r="CJ73" s="6"/>
      <c r="CK73" s="6"/>
      <c r="CL73" s="6"/>
      <c r="CM73" s="6"/>
      <c r="CN73" s="6"/>
    </row>
    <row r="74" spans="1:92" ht="18.75" customHeight="1" x14ac:dyDescent="0.2">
      <c r="A74" s="1500"/>
      <c r="B74" s="1543"/>
      <c r="C74" s="1542"/>
      <c r="D74" s="1543"/>
      <c r="E74" s="1542"/>
      <c r="F74" s="1577" t="s">
        <v>112</v>
      </c>
      <c r="G74" s="1592"/>
      <c r="H74" s="1577" t="s">
        <v>113</v>
      </c>
      <c r="I74" s="1592"/>
      <c r="J74" s="1067"/>
      <c r="K74" s="1133"/>
      <c r="L74" s="1133"/>
      <c r="M74" s="1149"/>
      <c r="CG74" s="6"/>
      <c r="CH74" s="6"/>
      <c r="CI74" s="6"/>
      <c r="CJ74" s="6"/>
      <c r="CK74" s="6"/>
      <c r="CL74" s="6"/>
      <c r="CM74" s="6"/>
      <c r="CN74" s="6"/>
    </row>
    <row r="75" spans="1:92" ht="30" customHeight="1" x14ac:dyDescent="0.2">
      <c r="A75" s="1542"/>
      <c r="B75" s="1150" t="s">
        <v>44</v>
      </c>
      <c r="C75" s="297" t="s">
        <v>45</v>
      </c>
      <c r="D75" s="1150" t="s">
        <v>44</v>
      </c>
      <c r="E75" s="403" t="s">
        <v>45</v>
      </c>
      <c r="F75" s="1150" t="s">
        <v>44</v>
      </c>
      <c r="G75" s="297" t="s">
        <v>45</v>
      </c>
      <c r="H75" s="1150" t="s">
        <v>44</v>
      </c>
      <c r="I75" s="403" t="s">
        <v>45</v>
      </c>
      <c r="J75" s="1067"/>
      <c r="K75" s="1133"/>
      <c r="L75" s="1133"/>
      <c r="M75" s="1149"/>
      <c r="CG75" s="6"/>
      <c r="CH75" s="6"/>
      <c r="CI75" s="6"/>
      <c r="CJ75" s="6"/>
      <c r="CK75" s="6"/>
      <c r="CL75" s="6"/>
      <c r="CM75" s="6"/>
      <c r="CN75" s="6"/>
    </row>
    <row r="76" spans="1:92" ht="15.75" customHeight="1" x14ac:dyDescent="0.2">
      <c r="A76" s="1151" t="s">
        <v>114</v>
      </c>
      <c r="B76" s="543"/>
      <c r="C76" s="1024">
        <v>2</v>
      </c>
      <c r="D76" s="543">
        <v>13</v>
      </c>
      <c r="E76" s="1024">
        <v>59</v>
      </c>
      <c r="F76" s="545">
        <v>14</v>
      </c>
      <c r="G76" s="1152">
        <v>69</v>
      </c>
      <c r="H76" s="545">
        <v>1</v>
      </c>
      <c r="I76" s="1152">
        <v>10</v>
      </c>
      <c r="J76" s="72" t="str">
        <f>CA76</f>
        <v/>
      </c>
      <c r="K76" s="1133"/>
      <c r="L76" s="1133"/>
      <c r="M76" s="1149"/>
      <c r="CA76" s="210" t="str">
        <f>IF(CG76=1," * La suma de los Pacientes Intervenidos debe ser mayor o igual a la Suma de Pacientes Programados menos la Suma de Pacientes Suspendidos. ","")</f>
        <v/>
      </c>
      <c r="CG76" s="211">
        <f>IF(((F76+G76)-(H76+I76))&gt;(D76+E76),1,0)</f>
        <v>0</v>
      </c>
      <c r="CH76" s="6"/>
      <c r="CI76" s="6"/>
      <c r="CJ76" s="6"/>
      <c r="CK76" s="6"/>
      <c r="CL76" s="6"/>
      <c r="CM76" s="6"/>
      <c r="CN76" s="6"/>
    </row>
    <row r="77" spans="1:92" ht="15.75" customHeight="1" x14ac:dyDescent="0.2">
      <c r="A77" s="165" t="s">
        <v>115</v>
      </c>
      <c r="B77" s="166"/>
      <c r="C77" s="167"/>
      <c r="D77" s="166"/>
      <c r="E77" s="167"/>
      <c r="F77" s="168"/>
      <c r="G77" s="169"/>
      <c r="H77" s="168"/>
      <c r="I77" s="169"/>
      <c r="J77" s="72" t="str">
        <f t="shared" ref="J77:J87" si="7">CA77</f>
        <v/>
      </c>
      <c r="K77" s="1133"/>
      <c r="L77" s="1133"/>
      <c r="M77" s="1149"/>
      <c r="CA77" s="210" t="str">
        <f t="shared" ref="CA77:CA86" si="8">IF(CG77=1," * La suma de los Pacientes Intervenidos debe ser mayor o igual a la Suma de Pacientes Programados menos la Suma de Pacientes Suspendidos. ","")</f>
        <v/>
      </c>
      <c r="CG77" s="211">
        <f t="shared" ref="CG77:CG87" si="9">IF(((F77+G77)-(H77+I77))&gt;(D77+E77),1,0)</f>
        <v>0</v>
      </c>
      <c r="CH77" s="6"/>
      <c r="CI77" s="6"/>
      <c r="CJ77" s="6"/>
      <c r="CK77" s="6"/>
      <c r="CL77" s="6"/>
      <c r="CM77" s="6"/>
      <c r="CN77" s="6"/>
    </row>
    <row r="78" spans="1:92" ht="15.75" customHeight="1" x14ac:dyDescent="0.2">
      <c r="A78" s="165" t="s">
        <v>116</v>
      </c>
      <c r="B78" s="166"/>
      <c r="C78" s="167">
        <v>27</v>
      </c>
      <c r="D78" s="166">
        <v>1</v>
      </c>
      <c r="E78" s="167">
        <v>8</v>
      </c>
      <c r="F78" s="168">
        <v>1</v>
      </c>
      <c r="G78" s="169">
        <v>8</v>
      </c>
      <c r="H78" s="168"/>
      <c r="I78" s="169"/>
      <c r="J78" s="72" t="str">
        <f t="shared" si="7"/>
        <v/>
      </c>
      <c r="K78" s="1133"/>
      <c r="L78" s="1133"/>
      <c r="M78" s="1149"/>
      <c r="CA78" s="210" t="str">
        <f t="shared" si="8"/>
        <v/>
      </c>
      <c r="CG78" s="211">
        <f t="shared" si="9"/>
        <v>0</v>
      </c>
      <c r="CH78" s="6"/>
      <c r="CI78" s="6"/>
      <c r="CJ78" s="6"/>
      <c r="CK78" s="6"/>
      <c r="CL78" s="6"/>
      <c r="CM78" s="6"/>
      <c r="CN78" s="6"/>
    </row>
    <row r="79" spans="1:92" ht="15.75" customHeight="1" x14ac:dyDescent="0.2">
      <c r="A79" s="165" t="s">
        <v>117</v>
      </c>
      <c r="B79" s="166"/>
      <c r="C79" s="167">
        <v>4</v>
      </c>
      <c r="D79" s="166"/>
      <c r="E79" s="167">
        <v>3</v>
      </c>
      <c r="F79" s="168"/>
      <c r="G79" s="169">
        <v>3</v>
      </c>
      <c r="H79" s="168"/>
      <c r="I79" s="169"/>
      <c r="J79" s="72" t="str">
        <f t="shared" si="7"/>
        <v/>
      </c>
      <c r="K79" s="1133"/>
      <c r="L79" s="1133"/>
      <c r="M79" s="1149"/>
      <c r="CA79" s="210" t="str">
        <f t="shared" si="8"/>
        <v/>
      </c>
      <c r="CG79" s="211">
        <f t="shared" si="9"/>
        <v>0</v>
      </c>
      <c r="CH79" s="6"/>
      <c r="CI79" s="6"/>
      <c r="CJ79" s="6"/>
      <c r="CK79" s="6"/>
      <c r="CL79" s="6"/>
      <c r="CM79" s="6"/>
      <c r="CN79" s="6"/>
    </row>
    <row r="80" spans="1:92" ht="15.75" customHeight="1" x14ac:dyDescent="0.2">
      <c r="A80" s="165" t="s">
        <v>118</v>
      </c>
      <c r="B80" s="166"/>
      <c r="C80" s="167"/>
      <c r="D80" s="166">
        <v>3</v>
      </c>
      <c r="E80" s="167">
        <v>23</v>
      </c>
      <c r="F80" s="168">
        <v>4</v>
      </c>
      <c r="G80" s="169">
        <v>25</v>
      </c>
      <c r="H80" s="168">
        <v>1</v>
      </c>
      <c r="I80" s="169">
        <v>2</v>
      </c>
      <c r="J80" s="72" t="str">
        <f t="shared" si="7"/>
        <v/>
      </c>
      <c r="K80" s="1133"/>
      <c r="L80" s="1133"/>
      <c r="M80" s="1149"/>
      <c r="CA80" s="210" t="str">
        <f t="shared" si="8"/>
        <v/>
      </c>
      <c r="CG80" s="211">
        <f t="shared" si="9"/>
        <v>0</v>
      </c>
      <c r="CH80" s="6"/>
      <c r="CI80" s="6"/>
      <c r="CJ80" s="6"/>
      <c r="CK80" s="6"/>
      <c r="CL80" s="6"/>
      <c r="CM80" s="6"/>
      <c r="CN80" s="6"/>
    </row>
    <row r="81" spans="1:92" ht="15.75" customHeight="1" x14ac:dyDescent="0.2">
      <c r="A81" s="165" t="s">
        <v>119</v>
      </c>
      <c r="B81" s="166"/>
      <c r="C81" s="167"/>
      <c r="D81" s="166"/>
      <c r="E81" s="167"/>
      <c r="F81" s="168"/>
      <c r="G81" s="169"/>
      <c r="H81" s="168"/>
      <c r="I81" s="169"/>
      <c r="J81" s="72" t="str">
        <f t="shared" si="7"/>
        <v/>
      </c>
      <c r="K81" s="1133"/>
      <c r="L81" s="1133"/>
      <c r="M81" s="1149"/>
      <c r="CA81" s="210" t="str">
        <f t="shared" si="8"/>
        <v/>
      </c>
      <c r="CG81" s="211">
        <f t="shared" si="9"/>
        <v>0</v>
      </c>
      <c r="CH81" s="6"/>
      <c r="CI81" s="6"/>
      <c r="CJ81" s="6"/>
      <c r="CK81" s="6"/>
      <c r="CL81" s="6"/>
      <c r="CM81" s="6"/>
      <c r="CN81" s="6"/>
    </row>
    <row r="82" spans="1:92" ht="15.75" customHeight="1" x14ac:dyDescent="0.2">
      <c r="A82" s="165" t="s">
        <v>120</v>
      </c>
      <c r="B82" s="166"/>
      <c r="C82" s="167"/>
      <c r="D82" s="166"/>
      <c r="E82" s="167">
        <v>3</v>
      </c>
      <c r="F82" s="168"/>
      <c r="G82" s="169">
        <v>3</v>
      </c>
      <c r="H82" s="168"/>
      <c r="I82" s="169"/>
      <c r="J82" s="72" t="str">
        <f t="shared" si="7"/>
        <v/>
      </c>
      <c r="K82" s="1133"/>
      <c r="L82" s="1133"/>
      <c r="M82" s="1149"/>
      <c r="CA82" s="210" t="str">
        <f t="shared" si="8"/>
        <v/>
      </c>
      <c r="CG82" s="211">
        <f t="shared" si="9"/>
        <v>0</v>
      </c>
      <c r="CH82" s="6"/>
      <c r="CI82" s="6"/>
      <c r="CJ82" s="6"/>
      <c r="CK82" s="6"/>
      <c r="CL82" s="6"/>
      <c r="CM82" s="6"/>
      <c r="CN82" s="6"/>
    </row>
    <row r="83" spans="1:92" ht="15.75" customHeight="1" x14ac:dyDescent="0.2">
      <c r="A83" s="165" t="s">
        <v>121</v>
      </c>
      <c r="B83" s="166"/>
      <c r="C83" s="167"/>
      <c r="D83" s="166"/>
      <c r="E83" s="167">
        <v>42</v>
      </c>
      <c r="F83" s="168"/>
      <c r="G83" s="169">
        <v>43</v>
      </c>
      <c r="H83" s="168"/>
      <c r="I83" s="169">
        <v>1</v>
      </c>
      <c r="J83" s="72" t="str">
        <f t="shared" si="7"/>
        <v/>
      </c>
      <c r="K83" s="1133"/>
      <c r="L83" s="1133"/>
      <c r="M83" s="1149"/>
      <c r="CA83" s="210" t="str">
        <f t="shared" si="8"/>
        <v/>
      </c>
      <c r="CG83" s="211">
        <f t="shared" si="9"/>
        <v>0</v>
      </c>
      <c r="CH83" s="6"/>
      <c r="CI83" s="6"/>
      <c r="CJ83" s="6"/>
      <c r="CK83" s="6"/>
      <c r="CL83" s="6"/>
      <c r="CM83" s="6"/>
      <c r="CN83" s="6"/>
    </row>
    <row r="84" spans="1:92" ht="15.75" customHeight="1" x14ac:dyDescent="0.2">
      <c r="A84" s="165" t="s">
        <v>122</v>
      </c>
      <c r="B84" s="166"/>
      <c r="C84" s="167">
        <v>22</v>
      </c>
      <c r="D84" s="166"/>
      <c r="E84" s="167">
        <v>57</v>
      </c>
      <c r="F84" s="168"/>
      <c r="G84" s="169">
        <v>57</v>
      </c>
      <c r="H84" s="168"/>
      <c r="I84" s="169"/>
      <c r="J84" s="72" t="str">
        <f t="shared" si="7"/>
        <v/>
      </c>
      <c r="K84" s="1133"/>
      <c r="L84" s="1133"/>
      <c r="M84" s="1149"/>
      <c r="CA84" s="210" t="str">
        <f t="shared" si="8"/>
        <v/>
      </c>
      <c r="CG84" s="211">
        <f t="shared" si="9"/>
        <v>0</v>
      </c>
      <c r="CH84" s="6"/>
      <c r="CI84" s="6"/>
      <c r="CJ84" s="6"/>
      <c r="CK84" s="6"/>
      <c r="CL84" s="6"/>
      <c r="CM84" s="6"/>
      <c r="CN84" s="6"/>
    </row>
    <row r="85" spans="1:92" ht="15.75" customHeight="1" x14ac:dyDescent="0.2">
      <c r="A85" s="165" t="s">
        <v>123</v>
      </c>
      <c r="B85" s="166"/>
      <c r="C85" s="167">
        <v>13</v>
      </c>
      <c r="D85" s="166"/>
      <c r="E85" s="167">
        <v>30</v>
      </c>
      <c r="F85" s="168"/>
      <c r="G85" s="169">
        <v>31</v>
      </c>
      <c r="H85" s="168"/>
      <c r="I85" s="169">
        <v>1</v>
      </c>
      <c r="J85" s="72" t="str">
        <f t="shared" si="7"/>
        <v/>
      </c>
      <c r="K85" s="1133"/>
      <c r="L85" s="1133"/>
      <c r="M85" s="1149"/>
      <c r="CA85" s="210" t="str">
        <f t="shared" si="8"/>
        <v/>
      </c>
      <c r="CG85" s="211">
        <f t="shared" si="9"/>
        <v>0</v>
      </c>
      <c r="CH85" s="6"/>
      <c r="CI85" s="6"/>
      <c r="CJ85" s="6"/>
      <c r="CK85" s="6"/>
      <c r="CL85" s="6"/>
      <c r="CM85" s="6"/>
      <c r="CN85" s="6"/>
    </row>
    <row r="86" spans="1:92" ht="15.75" customHeight="1" x14ac:dyDescent="0.2">
      <c r="A86" s="165" t="s">
        <v>124</v>
      </c>
      <c r="B86" s="166"/>
      <c r="C86" s="167">
        <v>6</v>
      </c>
      <c r="D86" s="166"/>
      <c r="E86" s="167">
        <v>16</v>
      </c>
      <c r="F86" s="168"/>
      <c r="G86" s="169">
        <v>19</v>
      </c>
      <c r="H86" s="168"/>
      <c r="I86" s="169">
        <v>3</v>
      </c>
      <c r="J86" s="72" t="str">
        <f t="shared" si="7"/>
        <v/>
      </c>
      <c r="K86" s="1133"/>
      <c r="L86" s="1133"/>
      <c r="M86" s="1066"/>
      <c r="N86" s="1133"/>
      <c r="O86" s="1133"/>
      <c r="P86" s="1149"/>
      <c r="BX86" s="2"/>
      <c r="BY86" s="2"/>
      <c r="BZ86" s="2"/>
      <c r="CA86" s="210" t="str">
        <f t="shared" si="8"/>
        <v/>
      </c>
      <c r="CG86" s="211">
        <f t="shared" si="9"/>
        <v>0</v>
      </c>
      <c r="CH86" s="6"/>
      <c r="CI86" s="6"/>
      <c r="CJ86" s="6"/>
      <c r="CK86" s="6"/>
      <c r="CL86" s="6"/>
      <c r="CM86" s="6"/>
      <c r="CN86" s="6"/>
    </row>
    <row r="87" spans="1:92" ht="15.75" customHeight="1" x14ac:dyDescent="0.2">
      <c r="A87" s="165" t="s">
        <v>125</v>
      </c>
      <c r="B87" s="166"/>
      <c r="C87" s="167"/>
      <c r="D87" s="166"/>
      <c r="E87" s="167"/>
      <c r="F87" s="168"/>
      <c r="G87" s="169"/>
      <c r="H87" s="1153"/>
      <c r="I87" s="170"/>
      <c r="J87" s="72" t="str">
        <f t="shared" si="7"/>
        <v/>
      </c>
      <c r="K87" s="1133"/>
      <c r="L87" s="1133"/>
      <c r="M87" s="1066"/>
      <c r="N87" s="1133"/>
      <c r="O87" s="1133"/>
      <c r="P87" s="1149"/>
      <c r="BX87" s="2"/>
      <c r="BY87" s="2"/>
      <c r="BZ87" s="2"/>
      <c r="CA87" s="210" t="str">
        <f>IF(CG87=1," * La suma de los Pacientes Intervenidos debe ser mayor o igual a la Suma de Pacientes Programados menos la Suma de Pacientes Suspendidos. ","")</f>
        <v/>
      </c>
      <c r="CG87" s="211">
        <f t="shared" si="9"/>
        <v>0</v>
      </c>
      <c r="CH87" s="6"/>
      <c r="CI87" s="6"/>
      <c r="CJ87" s="6"/>
      <c r="CK87" s="6"/>
      <c r="CL87" s="6"/>
      <c r="CM87" s="6"/>
      <c r="CN87" s="6"/>
    </row>
    <row r="88" spans="1:92" ht="15.75" customHeight="1" x14ac:dyDescent="0.2">
      <c r="A88" s="409" t="s">
        <v>29</v>
      </c>
      <c r="B88" s="1154">
        <f t="shared" ref="B88:I88" si="10">SUM(B76:B87)</f>
        <v>0</v>
      </c>
      <c r="C88" s="410">
        <f t="shared" si="10"/>
        <v>74</v>
      </c>
      <c r="D88" s="1154">
        <f t="shared" si="10"/>
        <v>17</v>
      </c>
      <c r="E88" s="410">
        <f t="shared" si="10"/>
        <v>241</v>
      </c>
      <c r="F88" s="1155">
        <f t="shared" si="10"/>
        <v>19</v>
      </c>
      <c r="G88" s="411">
        <f t="shared" si="10"/>
        <v>258</v>
      </c>
      <c r="H88" s="1155">
        <f t="shared" si="10"/>
        <v>2</v>
      </c>
      <c r="I88" s="411">
        <f t="shared" si="10"/>
        <v>17</v>
      </c>
      <c r="J88" s="1133"/>
      <c r="K88" s="1133"/>
      <c r="L88" s="1133"/>
      <c r="M88" s="1149"/>
      <c r="CG88" s="6"/>
      <c r="CH88" s="6"/>
      <c r="CI88" s="6"/>
      <c r="CJ88" s="6"/>
      <c r="CK88" s="6"/>
      <c r="CL88" s="6"/>
      <c r="CM88" s="6"/>
      <c r="CN88" s="6"/>
    </row>
    <row r="89" spans="1:92" ht="32.1" customHeight="1" x14ac:dyDescent="0.2">
      <c r="A89" s="1491" t="s">
        <v>126</v>
      </c>
      <c r="B89" s="1491"/>
      <c r="C89" s="1491"/>
      <c r="D89" s="1491"/>
      <c r="E89" s="1491"/>
      <c r="F89" s="1491"/>
      <c r="G89" s="1491"/>
      <c r="H89" s="1156"/>
      <c r="I89" s="1156"/>
      <c r="J89" s="1066"/>
      <c r="K89" s="1133"/>
      <c r="L89" s="1133"/>
      <c r="M89" s="1149"/>
      <c r="CG89" s="6"/>
      <c r="CH89" s="6"/>
      <c r="CI89" s="6"/>
      <c r="CJ89" s="6"/>
      <c r="CK89" s="6"/>
      <c r="CL89" s="6"/>
      <c r="CM89" s="6"/>
      <c r="CN89" s="6"/>
    </row>
    <row r="90" spans="1:92" ht="24" customHeight="1" x14ac:dyDescent="0.2">
      <c r="A90" s="1536" t="s">
        <v>127</v>
      </c>
      <c r="B90" s="1577" t="s">
        <v>128</v>
      </c>
      <c r="C90" s="1534"/>
      <c r="D90" s="1534"/>
      <c r="E90" s="1534"/>
      <c r="F90" s="1534"/>
      <c r="G90" s="1592"/>
      <c r="H90" s="1146"/>
      <c r="I90" s="1066"/>
      <c r="J90" s="1133"/>
      <c r="K90" s="1133"/>
      <c r="L90" s="1149"/>
      <c r="CG90" s="6"/>
      <c r="CH90" s="6"/>
      <c r="CI90" s="6"/>
      <c r="CJ90" s="6"/>
      <c r="CK90" s="6"/>
      <c r="CL90" s="6"/>
      <c r="CM90" s="6"/>
      <c r="CN90" s="6"/>
    </row>
    <row r="91" spans="1:92" ht="31.5" customHeight="1" x14ac:dyDescent="0.2">
      <c r="A91" s="1537"/>
      <c r="B91" s="362" t="s">
        <v>129</v>
      </c>
      <c r="C91" s="1150" t="s">
        <v>44</v>
      </c>
      <c r="D91" s="343" t="s">
        <v>45</v>
      </c>
      <c r="E91" s="284" t="s">
        <v>15</v>
      </c>
      <c r="F91" s="1157" t="s">
        <v>16</v>
      </c>
      <c r="G91" s="1157" t="s">
        <v>17</v>
      </c>
      <c r="H91" s="1146"/>
      <c r="I91" s="1146"/>
      <c r="J91" s="1066"/>
      <c r="K91" s="1133"/>
      <c r="L91" s="1133"/>
      <c r="M91" s="1149"/>
      <c r="CG91" s="6"/>
      <c r="CH91" s="6"/>
      <c r="CI91" s="6"/>
      <c r="CJ91" s="6"/>
      <c r="CK91" s="6"/>
      <c r="CL91" s="6"/>
      <c r="CM91" s="6"/>
      <c r="CN91" s="6"/>
    </row>
    <row r="92" spans="1:92" ht="16.5" customHeight="1" x14ac:dyDescent="0.2">
      <c r="A92" s="1151" t="s">
        <v>130</v>
      </c>
      <c r="B92" s="1104">
        <f t="shared" ref="B92:B98" si="11">SUM(C92+D92)</f>
        <v>13</v>
      </c>
      <c r="C92" s="545">
        <v>2</v>
      </c>
      <c r="D92" s="1158">
        <v>11</v>
      </c>
      <c r="E92" s="1159">
        <v>13</v>
      </c>
      <c r="F92" s="467"/>
      <c r="G92" s="467"/>
      <c r="H92" s="72" t="str">
        <f>CA92</f>
        <v/>
      </c>
      <c r="I92" s="1146"/>
      <c r="J92" s="1066"/>
      <c r="K92" s="1133"/>
      <c r="L92" s="1133"/>
      <c r="M92" s="1149"/>
      <c r="CA92" s="210" t="str">
        <f>IF(CH92=1," * La suma de los Beneficiarios MAI, MLE y Otros debe seri igual al Total. ","")</f>
        <v/>
      </c>
      <c r="CB92" s="210"/>
      <c r="CG92" s="211"/>
      <c r="CH92" s="211">
        <f t="shared" ref="CH92:CH98" si="12">IF(B92&lt;&gt;(E92+F92+G92),1,0)</f>
        <v>0</v>
      </c>
      <c r="CI92" s="6"/>
      <c r="CJ92" s="6"/>
      <c r="CK92" s="6"/>
      <c r="CL92" s="6"/>
      <c r="CM92" s="6"/>
      <c r="CN92" s="6"/>
    </row>
    <row r="93" spans="1:92" ht="16.5" customHeight="1" x14ac:dyDescent="0.2">
      <c r="A93" s="1068" t="s">
        <v>131</v>
      </c>
      <c r="B93" s="1069">
        <f t="shared" si="11"/>
        <v>1</v>
      </c>
      <c r="C93" s="168"/>
      <c r="D93" s="1070">
        <v>1</v>
      </c>
      <c r="E93" s="1071">
        <v>1</v>
      </c>
      <c r="F93" s="1072"/>
      <c r="G93" s="1072"/>
      <c r="H93" s="72" t="str">
        <f t="shared" ref="H93:H99" si="13">CA93</f>
        <v/>
      </c>
      <c r="I93" s="1146"/>
      <c r="J93" s="1066"/>
      <c r="K93" s="1133"/>
      <c r="L93" s="1133"/>
      <c r="M93" s="1149"/>
      <c r="CA93" s="210" t="str">
        <f t="shared" ref="CA93:CA98" si="14">IF(CH93=1," * La suma de los Beneficiarios MAI, MLE y Otros debe seri igual al Total. ","")</f>
        <v/>
      </c>
      <c r="CB93" s="210"/>
      <c r="CG93" s="6"/>
      <c r="CH93" s="211">
        <f t="shared" si="12"/>
        <v>0</v>
      </c>
      <c r="CI93" s="6"/>
      <c r="CJ93" s="6"/>
      <c r="CK93" s="6"/>
      <c r="CL93" s="6"/>
      <c r="CM93" s="6"/>
      <c r="CN93" s="6"/>
    </row>
    <row r="94" spans="1:92" ht="16.5" customHeight="1" x14ac:dyDescent="0.2">
      <c r="A94" s="165" t="s">
        <v>132</v>
      </c>
      <c r="B94" s="1069">
        <f t="shared" si="11"/>
        <v>0</v>
      </c>
      <c r="C94" s="168"/>
      <c r="D94" s="1070"/>
      <c r="E94" s="1071"/>
      <c r="F94" s="1072"/>
      <c r="G94" s="1072"/>
      <c r="H94" s="72" t="str">
        <f t="shared" si="13"/>
        <v/>
      </c>
      <c r="I94" s="1146"/>
      <c r="J94" s="1066"/>
      <c r="K94" s="1133"/>
      <c r="L94" s="1133"/>
      <c r="M94" s="1149"/>
      <c r="CA94" s="210" t="str">
        <f t="shared" si="14"/>
        <v/>
      </c>
      <c r="CB94" s="210"/>
      <c r="CG94" s="6"/>
      <c r="CH94" s="211">
        <f t="shared" si="12"/>
        <v>0</v>
      </c>
      <c r="CI94" s="6"/>
      <c r="CJ94" s="6"/>
      <c r="CK94" s="6"/>
      <c r="CL94" s="6"/>
      <c r="CM94" s="6"/>
      <c r="CN94" s="6"/>
    </row>
    <row r="95" spans="1:92" ht="16.5" customHeight="1" x14ac:dyDescent="0.2">
      <c r="A95" s="165" t="s">
        <v>133</v>
      </c>
      <c r="B95" s="1069">
        <f t="shared" si="11"/>
        <v>5</v>
      </c>
      <c r="C95" s="168"/>
      <c r="D95" s="1070">
        <v>5</v>
      </c>
      <c r="E95" s="1071">
        <v>5</v>
      </c>
      <c r="F95" s="1072"/>
      <c r="G95" s="1072"/>
      <c r="H95" s="72" t="str">
        <f t="shared" si="13"/>
        <v/>
      </c>
      <c r="I95" s="1146"/>
      <c r="J95" s="1066"/>
      <c r="K95" s="1133"/>
      <c r="L95" s="1133"/>
      <c r="M95" s="1149"/>
      <c r="CA95" s="210" t="str">
        <f t="shared" si="14"/>
        <v/>
      </c>
      <c r="CB95" s="210"/>
      <c r="CG95" s="6"/>
      <c r="CH95" s="211">
        <f t="shared" si="12"/>
        <v>0</v>
      </c>
      <c r="CI95" s="6"/>
      <c r="CJ95" s="6"/>
      <c r="CK95" s="6"/>
      <c r="CL95" s="6"/>
      <c r="CM95" s="6"/>
      <c r="CN95" s="6"/>
    </row>
    <row r="96" spans="1:92" ht="16.5" customHeight="1" x14ac:dyDescent="0.2">
      <c r="A96" s="165" t="s">
        <v>134</v>
      </c>
      <c r="B96" s="1069">
        <f t="shared" si="11"/>
        <v>0</v>
      </c>
      <c r="C96" s="168"/>
      <c r="D96" s="1070"/>
      <c r="E96" s="1071"/>
      <c r="F96" s="1072"/>
      <c r="G96" s="1072"/>
      <c r="H96" s="72" t="str">
        <f t="shared" si="13"/>
        <v/>
      </c>
      <c r="I96" s="1160"/>
      <c r="J96" s="1073"/>
      <c r="K96" s="1161"/>
      <c r="L96" s="1161"/>
      <c r="M96" s="1162"/>
      <c r="N96" s="11"/>
      <c r="O96" s="11"/>
      <c r="P96" s="11"/>
      <c r="Q96" s="11"/>
      <c r="R96" s="11"/>
      <c r="S96" s="11"/>
      <c r="CA96" s="210" t="str">
        <f t="shared" si="14"/>
        <v/>
      </c>
      <c r="CB96" s="210"/>
      <c r="CG96" s="6"/>
      <c r="CH96" s="211">
        <f t="shared" si="12"/>
        <v>0</v>
      </c>
      <c r="CI96" s="6"/>
      <c r="CJ96" s="6"/>
      <c r="CK96" s="6"/>
      <c r="CL96" s="6"/>
      <c r="CM96" s="6"/>
      <c r="CN96" s="6"/>
    </row>
    <row r="97" spans="1:92" ht="16.5" customHeight="1" x14ac:dyDescent="0.2">
      <c r="A97" s="1068" t="s">
        <v>135</v>
      </c>
      <c r="B97" s="1069">
        <f t="shared" si="11"/>
        <v>0</v>
      </c>
      <c r="C97" s="168"/>
      <c r="D97" s="1070"/>
      <c r="E97" s="1071"/>
      <c r="F97" s="1072"/>
      <c r="G97" s="1072"/>
      <c r="H97" s="72" t="str">
        <f t="shared" si="13"/>
        <v/>
      </c>
      <c r="I97" s="1160"/>
      <c r="J97" s="1073"/>
      <c r="K97" s="1161"/>
      <c r="L97" s="1161"/>
      <c r="M97" s="1162"/>
      <c r="N97" s="11"/>
      <c r="O97" s="11"/>
      <c r="P97" s="11"/>
      <c r="Q97" s="11"/>
      <c r="R97" s="11"/>
      <c r="S97" s="11"/>
      <c r="CA97" s="210" t="str">
        <f t="shared" si="14"/>
        <v/>
      </c>
      <c r="CB97" s="210"/>
      <c r="CG97" s="6"/>
      <c r="CH97" s="211">
        <f t="shared" si="12"/>
        <v>0</v>
      </c>
      <c r="CI97" s="6"/>
      <c r="CJ97" s="6"/>
      <c r="CK97" s="6"/>
      <c r="CL97" s="6"/>
      <c r="CM97" s="6"/>
      <c r="CN97" s="6"/>
    </row>
    <row r="98" spans="1:92" ht="16.5" customHeight="1" x14ac:dyDescent="0.2">
      <c r="A98" s="228" t="s">
        <v>136</v>
      </c>
      <c r="B98" s="229">
        <f t="shared" si="11"/>
        <v>0</v>
      </c>
      <c r="C98" s="168"/>
      <c r="D98" s="1070"/>
      <c r="E98" s="1071"/>
      <c r="F98" s="747"/>
      <c r="G98" s="747"/>
      <c r="H98" s="72" t="str">
        <f t="shared" si="13"/>
        <v/>
      </c>
      <c r="I98" s="1160"/>
      <c r="J98" s="1073"/>
      <c r="K98" s="1161"/>
      <c r="L98" s="1161"/>
      <c r="M98" s="1162"/>
      <c r="N98" s="11"/>
      <c r="O98" s="11"/>
      <c r="P98" s="11"/>
      <c r="Q98" s="11"/>
      <c r="R98" s="11"/>
      <c r="S98" s="11"/>
      <c r="CA98" s="210" t="str">
        <f t="shared" si="14"/>
        <v/>
      </c>
      <c r="CB98" s="210"/>
      <c r="CG98" s="6"/>
      <c r="CH98" s="211">
        <f t="shared" si="12"/>
        <v>0</v>
      </c>
      <c r="CI98" s="6"/>
      <c r="CJ98" s="6"/>
      <c r="CK98" s="6"/>
      <c r="CL98" s="6"/>
      <c r="CM98" s="6"/>
      <c r="CN98" s="6"/>
    </row>
    <row r="99" spans="1:92" ht="16.5" customHeight="1" x14ac:dyDescent="0.2">
      <c r="A99" s="186" t="s">
        <v>29</v>
      </c>
      <c r="B99" s="423">
        <f t="shared" ref="B99:G99" si="15">SUM(B92:B98)</f>
        <v>19</v>
      </c>
      <c r="C99" s="1155">
        <f t="shared" si="15"/>
        <v>2</v>
      </c>
      <c r="D99" s="286">
        <f t="shared" si="15"/>
        <v>17</v>
      </c>
      <c r="E99" s="287">
        <f t="shared" si="15"/>
        <v>19</v>
      </c>
      <c r="F99" s="1163">
        <f t="shared" si="15"/>
        <v>0</v>
      </c>
      <c r="G99" s="1163">
        <f t="shared" si="15"/>
        <v>0</v>
      </c>
      <c r="H99" s="72" t="str">
        <f t="shared" si="13"/>
        <v/>
      </c>
      <c r="I99" s="143"/>
      <c r="J99" s="143"/>
      <c r="K99" s="143"/>
      <c r="L99" s="143"/>
      <c r="M99" s="143"/>
      <c r="N99" s="143"/>
      <c r="O99" s="143"/>
      <c r="P99" s="143"/>
      <c r="Q99" s="143"/>
      <c r="R99" s="143"/>
      <c r="S99" s="143"/>
      <c r="CA99" s="210" t="str">
        <f>IF(CG99=1," * El total de causas de suspensión debe coincidir con la suma de Suspendidos sección F. ","")</f>
        <v/>
      </c>
      <c r="CG99" s="211">
        <f>IF(B99&lt;&gt;(H88+I88),1,0)</f>
        <v>0</v>
      </c>
      <c r="CH99" s="211"/>
      <c r="CI99" s="6"/>
      <c r="CJ99" s="6"/>
      <c r="CK99" s="6"/>
      <c r="CL99" s="6"/>
      <c r="CM99" s="6"/>
      <c r="CN99" s="6"/>
    </row>
    <row r="100" spans="1:92" x14ac:dyDescent="0.2">
      <c r="D100" s="1149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CA100" s="210"/>
      <c r="CG100" s="6"/>
      <c r="CH100" s="6"/>
      <c r="CI100" s="6"/>
      <c r="CJ100" s="6"/>
      <c r="CK100" s="6"/>
      <c r="CL100" s="6"/>
      <c r="CM100" s="6"/>
      <c r="CN100" s="6"/>
    </row>
    <row r="101" spans="1:92" x14ac:dyDescent="0.2"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CG101" s="6"/>
      <c r="CH101" s="6"/>
      <c r="CI101" s="6"/>
      <c r="CJ101" s="6"/>
      <c r="CK101" s="6"/>
      <c r="CL101" s="6"/>
      <c r="CM101" s="6"/>
      <c r="CN101" s="6"/>
    </row>
    <row r="102" spans="1:92" x14ac:dyDescent="0.2">
      <c r="CG102" s="6"/>
      <c r="CH102" s="6"/>
      <c r="CI102" s="6"/>
      <c r="CJ102" s="6"/>
      <c r="CK102" s="6"/>
      <c r="CL102" s="6"/>
      <c r="CM102" s="6"/>
      <c r="CN102" s="6"/>
    </row>
    <row r="103" spans="1:92" x14ac:dyDescent="0.2">
      <c r="CG103" s="6"/>
      <c r="CH103" s="6"/>
      <c r="CI103" s="6"/>
      <c r="CJ103" s="6"/>
      <c r="CK103" s="6"/>
      <c r="CL103" s="6"/>
      <c r="CM103" s="6"/>
      <c r="CN103" s="6"/>
    </row>
    <row r="104" spans="1:92" x14ac:dyDescent="0.2">
      <c r="CG104" s="6"/>
      <c r="CH104" s="6"/>
      <c r="CI104" s="6"/>
      <c r="CJ104" s="6"/>
      <c r="CK104" s="6"/>
      <c r="CL104" s="6"/>
      <c r="CM104" s="6"/>
      <c r="CN104" s="6"/>
    </row>
    <row r="105" spans="1:92" x14ac:dyDescent="0.2">
      <c r="CG105" s="6"/>
      <c r="CH105" s="6"/>
      <c r="CI105" s="6"/>
      <c r="CJ105" s="6"/>
      <c r="CK105" s="6"/>
      <c r="CL105" s="6"/>
      <c r="CM105" s="6"/>
      <c r="CN105" s="6"/>
    </row>
    <row r="106" spans="1:92" x14ac:dyDescent="0.2">
      <c r="CG106" s="6"/>
      <c r="CH106" s="6"/>
      <c r="CI106" s="6"/>
      <c r="CJ106" s="6"/>
      <c r="CK106" s="6"/>
      <c r="CL106" s="6"/>
      <c r="CM106" s="6"/>
      <c r="CN106" s="6"/>
    </row>
    <row r="107" spans="1:92" x14ac:dyDescent="0.2">
      <c r="CG107" s="6"/>
      <c r="CH107" s="6"/>
      <c r="CI107" s="6"/>
      <c r="CJ107" s="6"/>
      <c r="CK107" s="6"/>
      <c r="CL107" s="6"/>
      <c r="CM107" s="6"/>
      <c r="CN107" s="6"/>
    </row>
    <row r="108" spans="1:92" x14ac:dyDescent="0.2">
      <c r="CG108" s="6"/>
      <c r="CH108" s="6"/>
      <c r="CI108" s="6"/>
      <c r="CJ108" s="6"/>
      <c r="CK108" s="6"/>
      <c r="CL108" s="6"/>
      <c r="CM108" s="6"/>
      <c r="CN108" s="6"/>
    </row>
    <row r="109" spans="1:92" x14ac:dyDescent="0.2">
      <c r="CG109" s="6"/>
      <c r="CH109" s="6"/>
      <c r="CI109" s="6"/>
      <c r="CJ109" s="6"/>
      <c r="CK109" s="6"/>
      <c r="CL109" s="6"/>
      <c r="CM109" s="6"/>
      <c r="CN109" s="6"/>
    </row>
    <row r="110" spans="1:92" x14ac:dyDescent="0.2">
      <c r="CG110" s="6"/>
      <c r="CH110" s="6"/>
      <c r="CI110" s="6"/>
      <c r="CJ110" s="6"/>
      <c r="CK110" s="6"/>
      <c r="CL110" s="6"/>
      <c r="CM110" s="6"/>
      <c r="CN110" s="6"/>
    </row>
    <row r="111" spans="1:92" x14ac:dyDescent="0.2">
      <c r="CG111" s="6"/>
      <c r="CH111" s="6"/>
      <c r="CI111" s="6"/>
      <c r="CJ111" s="6"/>
      <c r="CK111" s="6"/>
      <c r="CL111" s="6"/>
      <c r="CM111" s="6"/>
      <c r="CN111" s="6"/>
    </row>
    <row r="112" spans="1:92" x14ac:dyDescent="0.2">
      <c r="CG112" s="6"/>
      <c r="CH112" s="6"/>
      <c r="CI112" s="6"/>
      <c r="CJ112" s="6"/>
      <c r="CK112" s="6"/>
      <c r="CL112" s="6"/>
      <c r="CM112" s="6"/>
      <c r="CN112" s="6"/>
    </row>
    <row r="113" spans="85:92" x14ac:dyDescent="0.2">
      <c r="CG113" s="6"/>
      <c r="CH113" s="6"/>
      <c r="CI113" s="6"/>
      <c r="CJ113" s="6"/>
      <c r="CK113" s="6"/>
      <c r="CL113" s="6"/>
      <c r="CM113" s="6"/>
      <c r="CN113" s="6"/>
    </row>
    <row r="114" spans="85:92" x14ac:dyDescent="0.2">
      <c r="CG114" s="6"/>
      <c r="CH114" s="6"/>
      <c r="CI114" s="6"/>
      <c r="CJ114" s="6"/>
      <c r="CK114" s="6"/>
      <c r="CL114" s="6"/>
      <c r="CM114" s="6"/>
      <c r="CN114" s="6"/>
    </row>
    <row r="115" spans="85:92" x14ac:dyDescent="0.2">
      <c r="CG115" s="6"/>
      <c r="CH115" s="6"/>
      <c r="CI115" s="6"/>
      <c r="CJ115" s="6"/>
      <c r="CK115" s="6"/>
      <c r="CL115" s="6"/>
      <c r="CM115" s="6"/>
      <c r="CN115" s="6"/>
    </row>
    <row r="211" spans="1:104" s="191" customFormat="1" ht="18.600000000000001" hidden="1" customHeight="1" x14ac:dyDescent="0.2">
      <c r="A211" s="191">
        <f>SUM(B12:O12,B19:B23,B37:B45,C67,B88:I88,B99:G99,C68:C71,B48:B50,C28:C34)</f>
        <v>11508.6</v>
      </c>
      <c r="B211" s="191">
        <f>SUM(CG3:CN115)</f>
        <v>0</v>
      </c>
      <c r="BX211" s="192"/>
      <c r="BY211" s="192"/>
      <c r="BZ211" s="192"/>
      <c r="CA211" s="192"/>
      <c r="CB211" s="192"/>
      <c r="CC211" s="192"/>
      <c r="CD211" s="192"/>
      <c r="CE211" s="192"/>
      <c r="CF211" s="192"/>
      <c r="CG211" s="192"/>
      <c r="CH211" s="192"/>
      <c r="CI211" s="192"/>
      <c r="CJ211" s="192"/>
      <c r="CK211" s="192"/>
      <c r="CL211" s="192"/>
      <c r="CM211" s="192"/>
      <c r="CN211" s="192"/>
      <c r="CO211" s="192"/>
      <c r="CP211" s="192"/>
      <c r="CQ211" s="192"/>
      <c r="CR211" s="192"/>
      <c r="CS211" s="192"/>
      <c r="CT211" s="192"/>
      <c r="CU211" s="192"/>
      <c r="CV211" s="192"/>
      <c r="CW211" s="192"/>
      <c r="CX211" s="192"/>
      <c r="CY211" s="192"/>
      <c r="CZ211" s="192"/>
    </row>
    <row r="212" spans="1:104" hidden="1" x14ac:dyDescent="0.2"/>
    <row r="213" spans="1:104" hidden="1" x14ac:dyDescent="0.2"/>
    <row r="214" spans="1:104" hidden="1" x14ac:dyDescent="0.2"/>
    <row r="215" spans="1:104" hidden="1" x14ac:dyDescent="0.2"/>
    <row r="216" spans="1:104" hidden="1" x14ac:dyDescent="0.2"/>
    <row r="217" spans="1:104" hidden="1" x14ac:dyDescent="0.2"/>
    <row r="218" spans="1:104" hidden="1" x14ac:dyDescent="0.2"/>
    <row r="219" spans="1:104" hidden="1" x14ac:dyDescent="0.2"/>
    <row r="220" spans="1:104" hidden="1" x14ac:dyDescent="0.2"/>
  </sheetData>
  <mergeCells count="34">
    <mergeCell ref="Z9:AB10"/>
    <mergeCell ref="A26:B27"/>
    <mergeCell ref="C26:C27"/>
    <mergeCell ref="D26:E26"/>
    <mergeCell ref="F26:K26"/>
    <mergeCell ref="A9:A11"/>
    <mergeCell ref="B9:B11"/>
    <mergeCell ref="C9:C11"/>
    <mergeCell ref="D9:D11"/>
    <mergeCell ref="E9:E11"/>
    <mergeCell ref="F9:F11"/>
    <mergeCell ref="A34:B34"/>
    <mergeCell ref="G9:J10"/>
    <mergeCell ref="K9:O10"/>
    <mergeCell ref="P9:T10"/>
    <mergeCell ref="U9:Y10"/>
    <mergeCell ref="A28:B28"/>
    <mergeCell ref="A29:B29"/>
    <mergeCell ref="A30:B30"/>
    <mergeCell ref="A31:B31"/>
    <mergeCell ref="A32:A33"/>
    <mergeCell ref="A65:E65"/>
    <mergeCell ref="A67:B67"/>
    <mergeCell ref="A68:A69"/>
    <mergeCell ref="A70:A71"/>
    <mergeCell ref="A73:A75"/>
    <mergeCell ref="B73:C74"/>
    <mergeCell ref="D73:E74"/>
    <mergeCell ref="F73:I73"/>
    <mergeCell ref="F74:G74"/>
    <mergeCell ref="H74:I74"/>
    <mergeCell ref="A89:G89"/>
    <mergeCell ref="A90:A91"/>
    <mergeCell ref="B90:G90"/>
  </mergeCells>
  <dataValidations count="1">
    <dataValidation type="whole" allowBlank="1" showInputMessage="1" showErrorMessage="1" sqref="A64 B58:E64 B52:D52 C53:D55" xr:uid="{D301ECE7-4B26-4A6C-8D3D-544C3A0F75B6}">
      <formula1>0</formula1>
      <formula2>1E+27</formula2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CZ220"/>
  <sheetViews>
    <sheetView workbookViewId="0">
      <selection activeCell="A12" sqref="A1:XFD1048576"/>
    </sheetView>
  </sheetViews>
  <sheetFormatPr baseColWidth="10" defaultColWidth="11.42578125" defaultRowHeight="14.25" x14ac:dyDescent="0.2"/>
  <cols>
    <col min="1" max="1" width="75.42578125" style="2" customWidth="1"/>
    <col min="2" max="2" width="16.5703125" style="2" customWidth="1"/>
    <col min="3" max="4" width="16.7109375" style="2" customWidth="1"/>
    <col min="5" max="5" width="16.5703125" style="2" customWidth="1"/>
    <col min="6" max="6" width="15.140625" style="2" customWidth="1"/>
    <col min="7" max="7" width="15.85546875" style="2" customWidth="1"/>
    <col min="8" max="8" width="18.42578125" style="2" customWidth="1"/>
    <col min="9" max="9" width="14.85546875" style="2" customWidth="1"/>
    <col min="10" max="10" width="13.42578125" style="2" customWidth="1"/>
    <col min="11" max="11" width="14.28515625" style="2" customWidth="1"/>
    <col min="12" max="12" width="11.42578125" style="2"/>
    <col min="13" max="13" width="13" style="2" customWidth="1"/>
    <col min="14" max="14" width="10" style="2" customWidth="1"/>
    <col min="15" max="26" width="11.42578125" style="2"/>
    <col min="27" max="27" width="14.140625" style="2" customWidth="1"/>
    <col min="28" max="28" width="15.7109375" style="2" customWidth="1"/>
    <col min="29" max="75" width="11.42578125" style="2"/>
    <col min="76" max="76" width="11.42578125" style="3" customWidth="1"/>
    <col min="77" max="77" width="11.7109375" style="4" customWidth="1"/>
    <col min="78" max="78" width="12.28515625" style="4" customWidth="1"/>
    <col min="79" max="104" width="12.28515625" style="5" customWidth="1"/>
    <col min="105" max="107" width="11.42578125" style="2" customWidth="1"/>
    <col min="108" max="16384" width="11.42578125" style="2"/>
  </cols>
  <sheetData>
    <row r="1" spans="1:92" ht="16.350000000000001" customHeight="1" x14ac:dyDescent="0.2">
      <c r="A1" s="1" t="s">
        <v>0</v>
      </c>
    </row>
    <row r="2" spans="1:92" ht="16.350000000000001" customHeight="1" x14ac:dyDescent="0.2">
      <c r="A2" s="1" t="str">
        <f>CONCATENATE("COMUNA: ",[9]NOMBRE!B2," - ","( ",[9]NOMBRE!C2,[9]NOMBRE!D2,[9]NOMBRE!E2,[9]NOMBRE!F2,[9]NOMBRE!G2," )")</f>
        <v>COMUNA: LINARES - ( 07401 )</v>
      </c>
    </row>
    <row r="3" spans="1:92" ht="16.350000000000001" customHeight="1" x14ac:dyDescent="0.2">
      <c r="A3" s="1" t="str">
        <f>CONCATENATE("ESTABLECIMIENTO/ESTRATEGIA: ",[9]NOMBRE!B3," - ","( ",[9]NOMBRE!C3,[9]NOMBRE!D3,[9]NOMBRE!E3,[9]NOMBRE!F3,[9]NOMBRE!G3,[9]NOMBRE!H3," )")</f>
        <v>ESTABLECIMIENTO/ESTRATEGIA: HOSPITAL PRESIDENTE CARLOS IBAÑEZ DEL CAMPO - ( 116108 )</v>
      </c>
      <c r="CG3" s="6"/>
      <c r="CH3" s="6"/>
      <c r="CI3" s="6"/>
      <c r="CJ3" s="6"/>
      <c r="CK3" s="6"/>
      <c r="CL3" s="6"/>
      <c r="CM3" s="6"/>
      <c r="CN3" s="6"/>
    </row>
    <row r="4" spans="1:92" ht="16.350000000000001" customHeight="1" x14ac:dyDescent="0.2">
      <c r="A4" s="1" t="str">
        <f>CONCATENATE("MES: ",[9]NOMBRE!B6," - ","( ",[9]NOMBRE!C6,[9]NOMBRE!D6," )")</f>
        <v>MES: AGOSTO - ( 08 )</v>
      </c>
      <c r="CG4" s="6"/>
      <c r="CH4" s="6"/>
      <c r="CI4" s="6"/>
      <c r="CJ4" s="6"/>
      <c r="CK4" s="6"/>
      <c r="CL4" s="6"/>
      <c r="CM4" s="6"/>
      <c r="CN4" s="6"/>
    </row>
    <row r="5" spans="1:92" ht="16.350000000000001" customHeight="1" x14ac:dyDescent="0.2">
      <c r="A5" s="1" t="str">
        <f>CONCATENATE("AÑO: ",[9]NOMBRE!B7)</f>
        <v>AÑO: 2021</v>
      </c>
      <c r="CG5" s="6"/>
      <c r="CH5" s="6"/>
      <c r="CI5" s="6"/>
      <c r="CJ5" s="6"/>
      <c r="CK5" s="6"/>
      <c r="CL5" s="6"/>
      <c r="CM5" s="6"/>
      <c r="CN5" s="6"/>
    </row>
    <row r="6" spans="1:92" ht="15" x14ac:dyDescent="0.2">
      <c r="F6" s="7" t="s">
        <v>1</v>
      </c>
      <c r="CG6" s="6"/>
      <c r="CH6" s="6"/>
      <c r="CI6" s="6"/>
      <c r="CJ6" s="6"/>
      <c r="CK6" s="6"/>
      <c r="CL6" s="6"/>
      <c r="CM6" s="6"/>
      <c r="CN6" s="6"/>
    </row>
    <row r="7" spans="1:92" ht="15" customHeight="1" x14ac:dyDescent="0.2">
      <c r="A7" s="8"/>
      <c r="B7" s="8"/>
      <c r="C7" s="8"/>
      <c r="D7" s="8"/>
      <c r="E7" s="8"/>
      <c r="F7" s="8"/>
      <c r="G7" s="8"/>
      <c r="H7" s="8"/>
      <c r="I7" s="8"/>
      <c r="J7" s="8"/>
      <c r="K7" s="9"/>
      <c r="L7" s="9"/>
      <c r="CG7" s="6"/>
      <c r="CH7" s="6"/>
      <c r="CI7" s="6"/>
      <c r="CJ7" s="6"/>
      <c r="CK7" s="6"/>
      <c r="CL7" s="6"/>
      <c r="CM7" s="6"/>
      <c r="CN7" s="6"/>
    </row>
    <row r="8" spans="1:92" ht="32.1" customHeight="1" x14ac:dyDescent="0.2">
      <c r="A8" s="10" t="s">
        <v>2</v>
      </c>
      <c r="CG8" s="6"/>
      <c r="CH8" s="6"/>
      <c r="CI8" s="6"/>
      <c r="CJ8" s="6"/>
      <c r="CK8" s="6"/>
      <c r="CL8" s="6"/>
      <c r="CM8" s="6"/>
      <c r="CN8" s="6"/>
    </row>
    <row r="9" spans="1:92" ht="14.25" customHeight="1" x14ac:dyDescent="0.2">
      <c r="A9" s="1588" t="s">
        <v>3</v>
      </c>
      <c r="B9" s="1630" t="s">
        <v>4</v>
      </c>
      <c r="C9" s="1590" t="s">
        <v>5</v>
      </c>
      <c r="D9" s="1559" t="s">
        <v>6</v>
      </c>
      <c r="E9" s="1559" t="s">
        <v>7</v>
      </c>
      <c r="F9" s="1591" t="s">
        <v>8</v>
      </c>
      <c r="G9" s="1506" t="s">
        <v>9</v>
      </c>
      <c r="H9" s="1507"/>
      <c r="I9" s="1507"/>
      <c r="J9" s="1508"/>
      <c r="K9" s="1506" t="s">
        <v>10</v>
      </c>
      <c r="L9" s="1507"/>
      <c r="M9" s="1507"/>
      <c r="N9" s="1507"/>
      <c r="O9" s="1508"/>
      <c r="P9" s="1506" t="s">
        <v>11</v>
      </c>
      <c r="Q9" s="1507"/>
      <c r="R9" s="1507"/>
      <c r="S9" s="1507"/>
      <c r="T9" s="1508"/>
      <c r="U9" s="1506" t="s">
        <v>12</v>
      </c>
      <c r="V9" s="1507"/>
      <c r="W9" s="1507"/>
      <c r="X9" s="1507"/>
      <c r="Y9" s="1508"/>
      <c r="Z9" s="1506" t="s">
        <v>13</v>
      </c>
      <c r="AA9" s="1507"/>
      <c r="AB9" s="1508"/>
      <c r="BX9" s="2"/>
      <c r="BY9" s="11"/>
      <c r="CG9" s="6"/>
      <c r="CH9" s="6"/>
      <c r="CI9" s="6"/>
      <c r="CJ9" s="6"/>
      <c r="CK9" s="6"/>
      <c r="CL9" s="6"/>
      <c r="CM9" s="6"/>
      <c r="CN9" s="6"/>
    </row>
    <row r="10" spans="1:92" ht="21.75" customHeight="1" x14ac:dyDescent="0.2">
      <c r="A10" s="1588"/>
      <c r="B10" s="1630"/>
      <c r="C10" s="1590"/>
      <c r="D10" s="1530"/>
      <c r="E10" s="1530"/>
      <c r="F10" s="1591"/>
      <c r="G10" s="1546"/>
      <c r="H10" s="1510"/>
      <c r="I10" s="1510"/>
      <c r="J10" s="1547"/>
      <c r="K10" s="1546"/>
      <c r="L10" s="1510"/>
      <c r="M10" s="1510"/>
      <c r="N10" s="1510"/>
      <c r="O10" s="1547"/>
      <c r="P10" s="1546"/>
      <c r="Q10" s="1510"/>
      <c r="R10" s="1510"/>
      <c r="S10" s="1510"/>
      <c r="T10" s="1547"/>
      <c r="U10" s="1546"/>
      <c r="V10" s="1510"/>
      <c r="W10" s="1510"/>
      <c r="X10" s="1510"/>
      <c r="Y10" s="1547"/>
      <c r="Z10" s="1546"/>
      <c r="AA10" s="1510"/>
      <c r="AB10" s="1547"/>
      <c r="BX10" s="2"/>
      <c r="BY10" s="11"/>
      <c r="CG10" s="6"/>
      <c r="CH10" s="6"/>
      <c r="CI10" s="6"/>
      <c r="CJ10" s="6"/>
      <c r="CK10" s="6"/>
      <c r="CL10" s="6"/>
      <c r="CM10" s="6"/>
      <c r="CN10" s="6"/>
    </row>
    <row r="11" spans="1:92" ht="31.5" customHeight="1" x14ac:dyDescent="0.2">
      <c r="A11" s="1588"/>
      <c r="B11" s="1630"/>
      <c r="C11" s="1590"/>
      <c r="D11" s="1631"/>
      <c r="E11" s="1631"/>
      <c r="F11" s="1591"/>
      <c r="G11" s="1179" t="s">
        <v>14</v>
      </c>
      <c r="H11" s="1164" t="s">
        <v>15</v>
      </c>
      <c r="I11" s="1164" t="s">
        <v>16</v>
      </c>
      <c r="J11" s="299" t="s">
        <v>17</v>
      </c>
      <c r="K11" s="1179" t="s">
        <v>14</v>
      </c>
      <c r="L11" s="1164" t="s">
        <v>15</v>
      </c>
      <c r="M11" s="1164" t="s">
        <v>16</v>
      </c>
      <c r="N11" s="1164" t="s">
        <v>17</v>
      </c>
      <c r="O11" s="299" t="s">
        <v>18</v>
      </c>
      <c r="P11" s="1179" t="s">
        <v>14</v>
      </c>
      <c r="Q11" s="1164" t="s">
        <v>15</v>
      </c>
      <c r="R11" s="1164" t="s">
        <v>19</v>
      </c>
      <c r="S11" s="1164" t="s">
        <v>17</v>
      </c>
      <c r="T11" s="299" t="s">
        <v>18</v>
      </c>
      <c r="U11" s="1179" t="s">
        <v>14</v>
      </c>
      <c r="V11" s="1164" t="s">
        <v>15</v>
      </c>
      <c r="W11" s="1164" t="s">
        <v>16</v>
      </c>
      <c r="X11" s="1164" t="s">
        <v>17</v>
      </c>
      <c r="Y11" s="299" t="s">
        <v>18</v>
      </c>
      <c r="Z11" s="1179" t="s">
        <v>14</v>
      </c>
      <c r="AA11" s="1164" t="s">
        <v>20</v>
      </c>
      <c r="AB11" s="1180" t="s">
        <v>21</v>
      </c>
      <c r="BX11" s="2"/>
      <c r="BY11" s="11"/>
      <c r="CG11" s="6"/>
      <c r="CH11" s="6"/>
      <c r="CI11" s="6"/>
      <c r="CJ11" s="6"/>
      <c r="CK11" s="6"/>
      <c r="CL11" s="6"/>
      <c r="CM11" s="6"/>
      <c r="CN11" s="6"/>
    </row>
    <row r="12" spans="1:92" ht="20.25" customHeight="1" x14ac:dyDescent="0.2">
      <c r="A12" s="298" t="s">
        <v>22</v>
      </c>
      <c r="B12" s="1181">
        <f t="shared" ref="B12:Y12" si="0">SUM(B13:B16)</f>
        <v>6</v>
      </c>
      <c r="C12" s="306">
        <f t="shared" si="0"/>
        <v>6</v>
      </c>
      <c r="D12" s="1165">
        <f t="shared" si="0"/>
        <v>4</v>
      </c>
      <c r="E12" s="1165">
        <f t="shared" si="0"/>
        <v>1408</v>
      </c>
      <c r="F12" s="238">
        <f t="shared" si="0"/>
        <v>1408</v>
      </c>
      <c r="G12" s="1182">
        <f t="shared" si="0"/>
        <v>664</v>
      </c>
      <c r="H12" s="1165">
        <f t="shared" si="0"/>
        <v>664</v>
      </c>
      <c r="I12" s="1165">
        <f t="shared" si="0"/>
        <v>0</v>
      </c>
      <c r="J12" s="238">
        <f t="shared" si="0"/>
        <v>0</v>
      </c>
      <c r="K12" s="1182">
        <f t="shared" si="0"/>
        <v>733.45</v>
      </c>
      <c r="L12" s="1165">
        <f t="shared" si="0"/>
        <v>541.45000000000005</v>
      </c>
      <c r="M12" s="1165">
        <f t="shared" si="0"/>
        <v>0</v>
      </c>
      <c r="N12" s="1165">
        <f t="shared" si="0"/>
        <v>2</v>
      </c>
      <c r="O12" s="238">
        <f t="shared" si="0"/>
        <v>190</v>
      </c>
      <c r="P12" s="1182">
        <f t="shared" si="0"/>
        <v>291.82</v>
      </c>
      <c r="Q12" s="1165">
        <f t="shared" si="0"/>
        <v>1.07</v>
      </c>
      <c r="R12" s="1165">
        <f t="shared" si="0"/>
        <v>188.2</v>
      </c>
      <c r="S12" s="1165">
        <f t="shared" si="0"/>
        <v>14.55</v>
      </c>
      <c r="T12" s="238">
        <f t="shared" si="0"/>
        <v>88</v>
      </c>
      <c r="U12" s="1182">
        <f t="shared" si="0"/>
        <v>130</v>
      </c>
      <c r="V12" s="1165">
        <f t="shared" si="0"/>
        <v>87</v>
      </c>
      <c r="W12" s="1165">
        <f t="shared" si="0"/>
        <v>15</v>
      </c>
      <c r="X12" s="1165">
        <f t="shared" si="0"/>
        <v>0</v>
      </c>
      <c r="Y12" s="238">
        <f t="shared" si="0"/>
        <v>28</v>
      </c>
      <c r="Z12" s="1182">
        <f>SUM(Z13:Z16)</f>
        <v>145.86000000000001</v>
      </c>
      <c r="AA12" s="1165">
        <f>SUM(AA13:AA16)</f>
        <v>108.8</v>
      </c>
      <c r="AB12" s="1183">
        <f>SUM(AB13:AB16)</f>
        <v>37.06</v>
      </c>
      <c r="BX12" s="2"/>
      <c r="BY12" s="11"/>
      <c r="CG12" s="6"/>
      <c r="CH12" s="6"/>
      <c r="CI12" s="6"/>
      <c r="CJ12" s="6"/>
      <c r="CK12" s="6"/>
      <c r="CL12" s="6"/>
      <c r="CM12" s="6"/>
      <c r="CN12" s="6"/>
    </row>
    <row r="13" spans="1:92" ht="20.25" customHeight="1" x14ac:dyDescent="0.2">
      <c r="A13" s="629" t="s">
        <v>23</v>
      </c>
      <c r="B13" s="1184">
        <v>5</v>
      </c>
      <c r="C13" s="1185">
        <v>5</v>
      </c>
      <c r="D13" s="1185">
        <v>3</v>
      </c>
      <c r="E13" s="1185">
        <v>664</v>
      </c>
      <c r="F13" s="1185">
        <v>664</v>
      </c>
      <c r="G13" s="486">
        <f>SUM(H13:J13)</f>
        <v>664</v>
      </c>
      <c r="H13" s="1186">
        <v>664</v>
      </c>
      <c r="I13" s="1185">
        <v>0</v>
      </c>
      <c r="J13" s="1185">
        <v>0</v>
      </c>
      <c r="K13" s="1041">
        <f>SUM(L13:O13)</f>
        <v>522.77</v>
      </c>
      <c r="L13" s="1186">
        <v>377.77</v>
      </c>
      <c r="M13" s="1185">
        <v>0</v>
      </c>
      <c r="N13" s="1187">
        <v>2</v>
      </c>
      <c r="O13" s="1188">
        <v>143</v>
      </c>
      <c r="P13" s="1041">
        <f>SUM(Q13:T13)</f>
        <v>290.25</v>
      </c>
      <c r="Q13" s="1186">
        <v>0</v>
      </c>
      <c r="R13" s="1185">
        <v>188.2</v>
      </c>
      <c r="S13" s="1187">
        <v>14.55</v>
      </c>
      <c r="T13" s="1188">
        <v>87.5</v>
      </c>
      <c r="U13" s="1041">
        <f>SUM(V13:Y13)</f>
        <v>21</v>
      </c>
      <c r="V13" s="1186">
        <v>0</v>
      </c>
      <c r="W13" s="1185">
        <v>15</v>
      </c>
      <c r="X13" s="1187">
        <v>0</v>
      </c>
      <c r="Y13" s="1188">
        <v>6</v>
      </c>
      <c r="Z13" s="1041">
        <f>SUM(AA13:AB13)</f>
        <v>96</v>
      </c>
      <c r="AA13" s="1189">
        <v>73</v>
      </c>
      <c r="AB13" s="27">
        <v>23</v>
      </c>
      <c r="BX13" s="2"/>
      <c r="BY13" s="11"/>
      <c r="CG13" s="6"/>
      <c r="CH13" s="6"/>
      <c r="CI13" s="6"/>
      <c r="CJ13" s="6"/>
      <c r="CK13" s="6"/>
      <c r="CL13" s="6"/>
      <c r="CM13" s="6"/>
      <c r="CN13" s="6"/>
    </row>
    <row r="14" spans="1:92" ht="20.25" customHeight="1" x14ac:dyDescent="0.2">
      <c r="A14" s="1190" t="s">
        <v>24</v>
      </c>
      <c r="B14" s="29">
        <v>1</v>
      </c>
      <c r="C14" s="30">
        <v>1</v>
      </c>
      <c r="D14" s="30">
        <v>1</v>
      </c>
      <c r="E14" s="30">
        <v>744</v>
      </c>
      <c r="F14" s="30">
        <v>744</v>
      </c>
      <c r="G14" s="31">
        <f>SUM(H14:J14)</f>
        <v>0</v>
      </c>
      <c r="H14" s="32">
        <v>0</v>
      </c>
      <c r="I14" s="30">
        <v>0</v>
      </c>
      <c r="J14" s="30">
        <v>0</v>
      </c>
      <c r="K14" s="1191">
        <f>SUM(L14:O14)</f>
        <v>210.68</v>
      </c>
      <c r="L14" s="32">
        <v>163.68</v>
      </c>
      <c r="M14" s="30">
        <v>0</v>
      </c>
      <c r="N14" s="1192">
        <v>0</v>
      </c>
      <c r="O14" s="1193">
        <v>47</v>
      </c>
      <c r="P14" s="1191">
        <f>SUM(Q14:T14)</f>
        <v>1.57</v>
      </c>
      <c r="Q14" s="32">
        <v>1.07</v>
      </c>
      <c r="R14" s="30">
        <v>0</v>
      </c>
      <c r="S14" s="1192">
        <v>0</v>
      </c>
      <c r="T14" s="1193">
        <v>0.5</v>
      </c>
      <c r="U14" s="1191">
        <f>SUM(V14:Y14)</f>
        <v>109</v>
      </c>
      <c r="V14" s="32">
        <v>87</v>
      </c>
      <c r="W14" s="30">
        <v>0</v>
      </c>
      <c r="X14" s="1192">
        <v>0</v>
      </c>
      <c r="Y14" s="1193">
        <v>22</v>
      </c>
      <c r="Z14" s="1191">
        <f>SUM(AA14:AB14)</f>
        <v>49.86</v>
      </c>
      <c r="AA14" s="34">
        <v>35.799999999999997</v>
      </c>
      <c r="AB14" s="35">
        <v>14.06</v>
      </c>
      <c r="BX14" s="2"/>
      <c r="BY14" s="11"/>
      <c r="CG14" s="6"/>
      <c r="CH14" s="6"/>
      <c r="CI14" s="6"/>
      <c r="CJ14" s="6"/>
      <c r="CK14" s="6"/>
      <c r="CL14" s="6"/>
      <c r="CM14" s="6"/>
      <c r="CN14" s="6"/>
    </row>
    <row r="15" spans="1:92" ht="20.25" customHeight="1" x14ac:dyDescent="0.2">
      <c r="A15" s="36" t="s">
        <v>25</v>
      </c>
      <c r="B15" s="29"/>
      <c r="C15" s="30"/>
      <c r="D15" s="30"/>
      <c r="E15" s="30"/>
      <c r="F15" s="30"/>
      <c r="G15" s="1191">
        <f>SUM(H15:J15)</f>
        <v>0</v>
      </c>
      <c r="H15" s="32"/>
      <c r="I15" s="30"/>
      <c r="J15" s="30"/>
      <c r="K15" s="1191">
        <f>SUM(L15:O15)</f>
        <v>0</v>
      </c>
      <c r="L15" s="32"/>
      <c r="M15" s="30"/>
      <c r="N15" s="1192"/>
      <c r="O15" s="1193"/>
      <c r="P15" s="1191">
        <f>SUM(Q15:T15)</f>
        <v>0</v>
      </c>
      <c r="Q15" s="32"/>
      <c r="R15" s="30"/>
      <c r="S15" s="1192"/>
      <c r="T15" s="1193"/>
      <c r="U15" s="1191">
        <f>SUM(V15:Y15)</f>
        <v>0</v>
      </c>
      <c r="V15" s="32"/>
      <c r="W15" s="30"/>
      <c r="X15" s="1192"/>
      <c r="Y15" s="1193"/>
      <c r="Z15" s="1191">
        <f>SUM(AA15:AB15)</f>
        <v>0</v>
      </c>
      <c r="AA15" s="34"/>
      <c r="AB15" s="35"/>
      <c r="BX15" s="2"/>
      <c r="BY15" s="11"/>
      <c r="CG15" s="6"/>
      <c r="CH15" s="6"/>
      <c r="CI15" s="6"/>
      <c r="CJ15" s="6"/>
      <c r="CK15" s="6"/>
      <c r="CL15" s="6"/>
      <c r="CM15" s="6"/>
      <c r="CN15" s="6"/>
    </row>
    <row r="16" spans="1:92" ht="20.25" customHeight="1" x14ac:dyDescent="0.2">
      <c r="A16" s="37" t="s">
        <v>26</v>
      </c>
      <c r="B16" s="1194"/>
      <c r="C16" s="1195"/>
      <c r="D16" s="38"/>
      <c r="E16" s="38"/>
      <c r="F16" s="39"/>
      <c r="G16" s="1196">
        <f>SUM(H16:J16)</f>
        <v>0</v>
      </c>
      <c r="H16" s="1197"/>
      <c r="I16" s="1195"/>
      <c r="J16" s="1195"/>
      <c r="K16" s="41">
        <f>SUM(L16:O16)</f>
        <v>0</v>
      </c>
      <c r="L16" s="1197"/>
      <c r="M16" s="1195"/>
      <c r="N16" s="1198"/>
      <c r="O16" s="1199"/>
      <c r="P16" s="41">
        <f>SUM(Q16:T16)</f>
        <v>0</v>
      </c>
      <c r="Q16" s="1197"/>
      <c r="R16" s="1195"/>
      <c r="S16" s="1198"/>
      <c r="T16" s="1199"/>
      <c r="U16" s="41">
        <f>SUM(V16:Y16)</f>
        <v>0</v>
      </c>
      <c r="V16" s="1197"/>
      <c r="W16" s="1195"/>
      <c r="X16" s="1198"/>
      <c r="Y16" s="1199"/>
      <c r="Z16" s="1196">
        <f>SUM(AA16:AB16)</f>
        <v>0</v>
      </c>
      <c r="AA16" s="1200"/>
      <c r="AB16" s="493"/>
      <c r="BX16" s="2"/>
      <c r="BY16" s="11"/>
      <c r="CG16" s="6"/>
      <c r="CH16" s="6"/>
      <c r="CI16" s="6"/>
      <c r="CJ16" s="6"/>
      <c r="CK16" s="6"/>
      <c r="CL16" s="6"/>
      <c r="CM16" s="6"/>
      <c r="CN16" s="6"/>
    </row>
    <row r="17" spans="1:92" ht="27" customHeight="1" x14ac:dyDescent="0.2">
      <c r="A17" s="10" t="s">
        <v>27</v>
      </c>
      <c r="B17" s="42"/>
      <c r="C17" s="1201"/>
      <c r="D17" s="1201"/>
      <c r="E17" s="1201"/>
      <c r="F17" s="1201"/>
      <c r="G17" s="42"/>
      <c r="H17" s="1042"/>
      <c r="I17" s="1202"/>
      <c r="J17" s="46"/>
      <c r="K17" s="1203"/>
      <c r="L17" s="1203"/>
      <c r="CG17" s="6"/>
      <c r="CH17" s="6"/>
      <c r="CI17" s="6"/>
      <c r="CJ17" s="6"/>
      <c r="CK17" s="6"/>
      <c r="CL17" s="6"/>
      <c r="CM17" s="6"/>
      <c r="CN17" s="6"/>
    </row>
    <row r="18" spans="1:92" ht="39" customHeight="1" x14ac:dyDescent="0.2">
      <c r="A18" s="295" t="s">
        <v>28</v>
      </c>
      <c r="B18" s="296" t="s">
        <v>29</v>
      </c>
      <c r="C18" s="217" t="s">
        <v>30</v>
      </c>
      <c r="D18" s="218" t="s">
        <v>31</v>
      </c>
      <c r="E18" s="218" t="s">
        <v>32</v>
      </c>
      <c r="F18" s="218" t="s">
        <v>33</v>
      </c>
      <c r="G18" s="219" t="s">
        <v>34</v>
      </c>
      <c r="H18" s="1204"/>
      <c r="I18" s="1201"/>
      <c r="J18" s="1201"/>
      <c r="K18" s="1170"/>
      <c r="L18" s="1170"/>
      <c r="CG18" s="6"/>
      <c r="CH18" s="6"/>
      <c r="CI18" s="6"/>
      <c r="CJ18" s="6"/>
      <c r="CK18" s="6"/>
      <c r="CL18" s="6"/>
      <c r="CM18" s="6"/>
      <c r="CN18" s="6"/>
    </row>
    <row r="19" spans="1:92" ht="21" customHeight="1" x14ac:dyDescent="0.2">
      <c r="A19" s="1205" t="s">
        <v>35</v>
      </c>
      <c r="B19" s="1206">
        <f>SUM(C19:G19)</f>
        <v>8</v>
      </c>
      <c r="C19" s="1207"/>
      <c r="D19" s="1208"/>
      <c r="E19" s="1208">
        <v>8</v>
      </c>
      <c r="F19" s="1208"/>
      <c r="G19" s="1209"/>
      <c r="H19" s="1210"/>
      <c r="I19" s="1201"/>
      <c r="J19" s="1201"/>
      <c r="K19" s="1170"/>
      <c r="L19" s="1170"/>
      <c r="CG19" s="6"/>
      <c r="CH19" s="6"/>
      <c r="CI19" s="6"/>
      <c r="CJ19" s="6"/>
      <c r="CK19" s="6"/>
      <c r="CL19" s="6"/>
      <c r="CM19" s="6"/>
      <c r="CN19" s="6"/>
    </row>
    <row r="20" spans="1:92" ht="21" customHeight="1" x14ac:dyDescent="0.2">
      <c r="A20" s="1211" t="s">
        <v>36</v>
      </c>
      <c r="B20" s="1177">
        <f>SUM(C20:G20)</f>
        <v>231</v>
      </c>
      <c r="C20" s="1212"/>
      <c r="D20" s="1213"/>
      <c r="E20" s="1213">
        <v>231</v>
      </c>
      <c r="F20" s="1213"/>
      <c r="G20" s="1178"/>
      <c r="H20" s="1210"/>
      <c r="I20" s="1201"/>
      <c r="J20" s="1201"/>
      <c r="K20" s="1170"/>
      <c r="L20" s="1170"/>
      <c r="CG20" s="6"/>
      <c r="CH20" s="6"/>
      <c r="CI20" s="6"/>
      <c r="CJ20" s="6"/>
      <c r="CK20" s="6"/>
      <c r="CL20" s="6"/>
      <c r="CM20" s="6"/>
      <c r="CN20" s="6"/>
    </row>
    <row r="21" spans="1:92" ht="21" customHeight="1" x14ac:dyDescent="0.2">
      <c r="A21" s="1211" t="s">
        <v>37</v>
      </c>
      <c r="B21" s="1177">
        <f>SUM(C21:G21)</f>
        <v>231</v>
      </c>
      <c r="C21" s="1212"/>
      <c r="D21" s="1213"/>
      <c r="E21" s="1213">
        <v>231</v>
      </c>
      <c r="F21" s="1213"/>
      <c r="G21" s="1178"/>
      <c r="H21" s="1210"/>
      <c r="I21" s="1201"/>
      <c r="J21" s="1201"/>
      <c r="K21" s="1170"/>
      <c r="L21" s="1170"/>
      <c r="CG21" s="6"/>
      <c r="CH21" s="6"/>
      <c r="CI21" s="6"/>
      <c r="CJ21" s="6"/>
      <c r="CK21" s="6"/>
      <c r="CL21" s="6"/>
      <c r="CM21" s="6"/>
      <c r="CN21" s="6"/>
    </row>
    <row r="22" spans="1:92" ht="21" customHeight="1" x14ac:dyDescent="0.2">
      <c r="A22" s="1211" t="s">
        <v>38</v>
      </c>
      <c r="B22" s="1177">
        <f>SUM(C22:G22)</f>
        <v>231</v>
      </c>
      <c r="C22" s="1212"/>
      <c r="D22" s="1213"/>
      <c r="E22" s="1213">
        <v>231</v>
      </c>
      <c r="F22" s="1213"/>
      <c r="G22" s="1178"/>
      <c r="H22" s="1210"/>
      <c r="I22" s="1201"/>
      <c r="J22" s="1176"/>
      <c r="K22" s="1170"/>
      <c r="L22" s="1170"/>
      <c r="CG22" s="6"/>
      <c r="CH22" s="6"/>
      <c r="CI22" s="6"/>
      <c r="CJ22" s="6"/>
      <c r="CK22" s="6"/>
      <c r="CL22" s="6"/>
      <c r="CM22" s="6"/>
      <c r="CN22" s="6"/>
    </row>
    <row r="23" spans="1:92" ht="21" customHeight="1" x14ac:dyDescent="0.2">
      <c r="A23" s="495" t="s">
        <v>39</v>
      </c>
      <c r="B23" s="62">
        <f>SUM(C23:G23)</f>
        <v>231</v>
      </c>
      <c r="C23" s="1214"/>
      <c r="D23" s="445"/>
      <c r="E23" s="445">
        <v>231</v>
      </c>
      <c r="F23" s="445"/>
      <c r="G23" s="446"/>
      <c r="H23" s="1210"/>
      <c r="I23" s="1201"/>
      <c r="J23" s="1201"/>
      <c r="K23" s="1170"/>
      <c r="L23" s="1170"/>
      <c r="CG23" s="6"/>
      <c r="CH23" s="6"/>
      <c r="CI23" s="6"/>
      <c r="CJ23" s="6"/>
      <c r="CK23" s="6"/>
      <c r="CL23" s="6"/>
      <c r="CM23" s="6"/>
      <c r="CN23" s="6"/>
    </row>
    <row r="24" spans="1:92" ht="24.75" customHeight="1" x14ac:dyDescent="0.2">
      <c r="A24" s="1215" t="s">
        <v>40</v>
      </c>
      <c r="B24" s="1173"/>
      <c r="C24" s="1176"/>
      <c r="D24" s="1173"/>
      <c r="E24" s="1173"/>
      <c r="CG24" s="6"/>
      <c r="CH24" s="6"/>
      <c r="CI24" s="6"/>
      <c r="CJ24" s="6"/>
      <c r="CK24" s="6"/>
      <c r="CL24" s="6"/>
      <c r="CM24" s="6"/>
      <c r="CN24" s="6"/>
    </row>
    <row r="25" spans="1:92" ht="19.5" customHeight="1" x14ac:dyDescent="0.2">
      <c r="A25" s="10" t="s">
        <v>41</v>
      </c>
      <c r="B25" s="46"/>
      <c r="C25" s="1172"/>
      <c r="D25" s="1172"/>
      <c r="E25" s="1172"/>
      <c r="F25" s="1172"/>
      <c r="G25" s="1172"/>
      <c r="H25" s="1172"/>
      <c r="I25" s="1216"/>
      <c r="J25" s="1216"/>
      <c r="K25" s="1173"/>
      <c r="L25" s="1173"/>
      <c r="CG25" s="6"/>
      <c r="CH25" s="6"/>
      <c r="CI25" s="6"/>
      <c r="CJ25" s="6"/>
      <c r="CK25" s="6"/>
      <c r="CL25" s="6"/>
      <c r="CM25" s="6"/>
      <c r="CN25" s="6"/>
    </row>
    <row r="26" spans="1:92" ht="23.25" customHeight="1" x14ac:dyDescent="0.2">
      <c r="A26" s="1520" t="s">
        <v>28</v>
      </c>
      <c r="B26" s="1499"/>
      <c r="C26" s="1536" t="s">
        <v>29</v>
      </c>
      <c r="D26" s="1577" t="s">
        <v>42</v>
      </c>
      <c r="E26" s="1578"/>
      <c r="F26" s="1554" t="s">
        <v>43</v>
      </c>
      <c r="G26" s="1554"/>
      <c r="H26" s="1554"/>
      <c r="I26" s="1554"/>
      <c r="J26" s="1554"/>
      <c r="K26" s="1579"/>
      <c r="M26" s="46"/>
      <c r="BX26" s="2"/>
      <c r="BY26" s="3"/>
      <c r="CG26" s="6"/>
      <c r="CH26" s="6"/>
      <c r="CI26" s="6"/>
      <c r="CJ26" s="6"/>
      <c r="CK26" s="6"/>
      <c r="CL26" s="6"/>
      <c r="CM26" s="6"/>
      <c r="CN26" s="6"/>
    </row>
    <row r="27" spans="1:92" ht="24.75" customHeight="1" x14ac:dyDescent="0.2">
      <c r="A27" s="1521"/>
      <c r="B27" s="1542"/>
      <c r="C27" s="1629"/>
      <c r="D27" s="235" t="s">
        <v>44</v>
      </c>
      <c r="E27" s="343" t="s">
        <v>45</v>
      </c>
      <c r="F27" s="403" t="s">
        <v>46</v>
      </c>
      <c r="G27" s="235" t="s">
        <v>47</v>
      </c>
      <c r="H27" s="235" t="s">
        <v>48</v>
      </c>
      <c r="I27" s="235" t="s">
        <v>49</v>
      </c>
      <c r="J27" s="235" t="s">
        <v>50</v>
      </c>
      <c r="K27" s="235" t="s">
        <v>51</v>
      </c>
      <c r="BV27" s="3"/>
      <c r="BW27" s="4"/>
      <c r="BX27" s="4"/>
      <c r="CG27" s="6"/>
      <c r="CH27" s="6"/>
      <c r="CI27" s="6"/>
      <c r="CJ27" s="6"/>
      <c r="CK27" s="6"/>
      <c r="CL27" s="6"/>
      <c r="CM27" s="6"/>
      <c r="CN27" s="6"/>
    </row>
    <row r="28" spans="1:92" ht="17.25" customHeight="1" x14ac:dyDescent="0.2">
      <c r="A28" s="1624" t="s">
        <v>36</v>
      </c>
      <c r="B28" s="1625"/>
      <c r="C28" s="1166">
        <f t="shared" ref="C28:C34" si="1">SUM(D28:E28)</f>
        <v>82</v>
      </c>
      <c r="D28" s="1217">
        <v>0</v>
      </c>
      <c r="E28" s="1044">
        <v>82</v>
      </c>
      <c r="F28" s="1167">
        <v>5</v>
      </c>
      <c r="G28" s="1168">
        <v>23</v>
      </c>
      <c r="H28" s="1168">
        <v>40</v>
      </c>
      <c r="I28" s="1168">
        <v>14</v>
      </c>
      <c r="J28" s="1168">
        <v>0</v>
      </c>
      <c r="K28" s="1168">
        <v>0</v>
      </c>
      <c r="L28" s="72" t="str">
        <f>CA28</f>
        <v/>
      </c>
      <c r="BV28" s="3"/>
      <c r="BW28" s="4"/>
      <c r="BX28" s="4"/>
      <c r="CA28" s="210" t="str">
        <f>IF(CG28=1," * La Suma de Personas por Origen de Derivación no puede ser Mayor a la suma de Personas por Edad. ","")</f>
        <v/>
      </c>
      <c r="CG28" s="211">
        <f>IF(SUM(F28:K28)&gt;C28,1,0)</f>
        <v>0</v>
      </c>
      <c r="CH28" s="6"/>
      <c r="CI28" s="6"/>
      <c r="CJ28" s="6"/>
      <c r="CK28" s="6"/>
      <c r="CL28" s="6"/>
      <c r="CM28" s="6"/>
      <c r="CN28" s="6"/>
    </row>
    <row r="29" spans="1:92" ht="17.25" customHeight="1" x14ac:dyDescent="0.2">
      <c r="A29" s="1626" t="s">
        <v>37</v>
      </c>
      <c r="B29" s="1627"/>
      <c r="C29" s="1166">
        <f t="shared" si="1"/>
        <v>103</v>
      </c>
      <c r="D29" s="1168">
        <v>0</v>
      </c>
      <c r="E29" s="1044">
        <v>103</v>
      </c>
      <c r="F29" s="1167">
        <v>6</v>
      </c>
      <c r="G29" s="1168">
        <v>32</v>
      </c>
      <c r="H29" s="1168">
        <v>49</v>
      </c>
      <c r="I29" s="1168">
        <v>16</v>
      </c>
      <c r="J29" s="1168">
        <v>0</v>
      </c>
      <c r="K29" s="1168">
        <v>0</v>
      </c>
      <c r="L29" s="72" t="str">
        <f t="shared" ref="L29:L34" si="2">CA29</f>
        <v/>
      </c>
      <c r="BV29" s="3"/>
      <c r="BW29" s="4"/>
      <c r="BX29" s="4"/>
      <c r="CA29" s="210" t="str">
        <f t="shared" ref="CA29:CA34" si="3">IF(CG29=1," * La Suma de Personas por Origen de Derivación no puede ser Mayor a la suma de Personas por Edad. ","")</f>
        <v/>
      </c>
      <c r="CG29" s="211">
        <f t="shared" ref="CG29:CG34" si="4">IF(SUM(F29:K29)&gt;C29,1,0)</f>
        <v>0</v>
      </c>
      <c r="CH29" s="6"/>
      <c r="CI29" s="6"/>
      <c r="CJ29" s="6"/>
      <c r="CK29" s="6"/>
      <c r="CL29" s="6"/>
      <c r="CM29" s="6"/>
      <c r="CN29" s="6"/>
    </row>
    <row r="30" spans="1:92" ht="17.25" customHeight="1" x14ac:dyDescent="0.2">
      <c r="A30" s="1626" t="s">
        <v>38</v>
      </c>
      <c r="B30" s="1627"/>
      <c r="C30" s="1166">
        <f t="shared" si="1"/>
        <v>899</v>
      </c>
      <c r="D30" s="1168">
        <v>0</v>
      </c>
      <c r="E30" s="1044">
        <v>899</v>
      </c>
      <c r="F30" s="1167">
        <v>63</v>
      </c>
      <c r="G30" s="1168">
        <v>202</v>
      </c>
      <c r="H30" s="1168">
        <v>563</v>
      </c>
      <c r="I30" s="1168">
        <v>71</v>
      </c>
      <c r="J30" s="1168">
        <v>0</v>
      </c>
      <c r="K30" s="1168">
        <v>0</v>
      </c>
      <c r="L30" s="72" t="str">
        <f t="shared" si="2"/>
        <v/>
      </c>
      <c r="BV30" s="3"/>
      <c r="BW30" s="4"/>
      <c r="BX30" s="4"/>
      <c r="CA30" s="210" t="str">
        <f t="shared" si="3"/>
        <v/>
      </c>
      <c r="CG30" s="211">
        <f t="shared" si="4"/>
        <v>0</v>
      </c>
      <c r="CH30" s="6"/>
      <c r="CI30" s="6"/>
      <c r="CJ30" s="6"/>
      <c r="CK30" s="6"/>
      <c r="CL30" s="6"/>
      <c r="CM30" s="6"/>
      <c r="CN30" s="6"/>
    </row>
    <row r="31" spans="1:92" ht="17.25" customHeight="1" x14ac:dyDescent="0.2">
      <c r="A31" s="1516" t="s">
        <v>39</v>
      </c>
      <c r="B31" s="1517"/>
      <c r="C31" s="75">
        <f t="shared" si="1"/>
        <v>69</v>
      </c>
      <c r="D31" s="76">
        <v>0</v>
      </c>
      <c r="E31" s="77">
        <v>69</v>
      </c>
      <c r="F31" s="78">
        <v>5</v>
      </c>
      <c r="G31" s="76">
        <v>22</v>
      </c>
      <c r="H31" s="76">
        <v>29</v>
      </c>
      <c r="I31" s="76">
        <v>13</v>
      </c>
      <c r="J31" s="76">
        <v>0</v>
      </c>
      <c r="K31" s="76">
        <v>0</v>
      </c>
      <c r="L31" s="72" t="str">
        <f t="shared" si="2"/>
        <v/>
      </c>
      <c r="BV31" s="3"/>
      <c r="BW31" s="4"/>
      <c r="BX31" s="4"/>
      <c r="CA31" s="210" t="str">
        <f t="shared" si="3"/>
        <v/>
      </c>
      <c r="CG31" s="211">
        <f t="shared" si="4"/>
        <v>0</v>
      </c>
      <c r="CH31" s="6"/>
      <c r="CI31" s="6"/>
      <c r="CJ31" s="6"/>
      <c r="CK31" s="6"/>
      <c r="CL31" s="6"/>
      <c r="CM31" s="6"/>
      <c r="CN31" s="6"/>
    </row>
    <row r="32" spans="1:92" ht="17.25" customHeight="1" x14ac:dyDescent="0.2">
      <c r="A32" s="1518" t="s">
        <v>52</v>
      </c>
      <c r="B32" s="79" t="s">
        <v>53</v>
      </c>
      <c r="C32" s="1166">
        <f t="shared" si="1"/>
        <v>4</v>
      </c>
      <c r="D32" s="1168">
        <v>0</v>
      </c>
      <c r="E32" s="1044">
        <v>4</v>
      </c>
      <c r="F32" s="1167">
        <v>0</v>
      </c>
      <c r="G32" s="1168">
        <v>3</v>
      </c>
      <c r="H32" s="1168">
        <v>1</v>
      </c>
      <c r="I32" s="1168">
        <v>0</v>
      </c>
      <c r="J32" s="1168">
        <v>0</v>
      </c>
      <c r="K32" s="1168">
        <v>0</v>
      </c>
      <c r="L32" s="72" t="str">
        <f t="shared" si="2"/>
        <v/>
      </c>
      <c r="BV32" s="3"/>
      <c r="BW32" s="4"/>
      <c r="BX32" s="4"/>
      <c r="CA32" s="210" t="str">
        <f t="shared" si="3"/>
        <v/>
      </c>
      <c r="CG32" s="211">
        <f t="shared" si="4"/>
        <v>0</v>
      </c>
      <c r="CH32" s="6"/>
      <c r="CI32" s="6"/>
      <c r="CJ32" s="6"/>
      <c r="CK32" s="6"/>
      <c r="CL32" s="6"/>
      <c r="CM32" s="6"/>
      <c r="CN32" s="6"/>
    </row>
    <row r="33" spans="1:92" ht="17.25" customHeight="1" x14ac:dyDescent="0.2">
      <c r="A33" s="1628"/>
      <c r="B33" s="294" t="s">
        <v>54</v>
      </c>
      <c r="C33" s="1218">
        <f t="shared" si="1"/>
        <v>0</v>
      </c>
      <c r="D33" s="1219">
        <v>0</v>
      </c>
      <c r="E33" s="1220">
        <v>0</v>
      </c>
      <c r="F33" s="1221">
        <v>0</v>
      </c>
      <c r="G33" s="1219">
        <v>0</v>
      </c>
      <c r="H33" s="1219">
        <v>0</v>
      </c>
      <c r="I33" s="1219">
        <v>0</v>
      </c>
      <c r="J33" s="1219">
        <v>0</v>
      </c>
      <c r="K33" s="1219">
        <v>0</v>
      </c>
      <c r="L33" s="72" t="str">
        <f t="shared" si="2"/>
        <v/>
      </c>
      <c r="BV33" s="3"/>
      <c r="BW33" s="4"/>
      <c r="BX33" s="4"/>
      <c r="CA33" s="210" t="str">
        <f t="shared" si="3"/>
        <v/>
      </c>
      <c r="CG33" s="211">
        <f t="shared" si="4"/>
        <v>0</v>
      </c>
      <c r="CH33" s="6"/>
      <c r="CI33" s="6"/>
      <c r="CJ33" s="6"/>
      <c r="CK33" s="6"/>
      <c r="CL33" s="6"/>
      <c r="CM33" s="6"/>
      <c r="CN33" s="6"/>
    </row>
    <row r="34" spans="1:92" ht="17.25" customHeight="1" x14ac:dyDescent="0.2">
      <c r="A34" s="1622" t="s">
        <v>55</v>
      </c>
      <c r="B34" s="1623"/>
      <c r="C34" s="1218">
        <f t="shared" si="1"/>
        <v>4</v>
      </c>
      <c r="D34" s="1219">
        <v>0</v>
      </c>
      <c r="E34" s="1220">
        <v>4</v>
      </c>
      <c r="F34" s="1221">
        <v>0</v>
      </c>
      <c r="G34" s="1219">
        <v>2</v>
      </c>
      <c r="H34" s="1219">
        <v>2</v>
      </c>
      <c r="I34" s="1219">
        <v>0</v>
      </c>
      <c r="J34" s="1219">
        <v>0</v>
      </c>
      <c r="K34" s="1219">
        <v>0</v>
      </c>
      <c r="L34" s="72" t="str">
        <f t="shared" si="2"/>
        <v/>
      </c>
      <c r="BV34" s="3"/>
      <c r="BW34" s="4"/>
      <c r="BX34" s="4"/>
      <c r="CA34" s="210" t="str">
        <f t="shared" si="3"/>
        <v/>
      </c>
      <c r="CG34" s="211">
        <f t="shared" si="4"/>
        <v>0</v>
      </c>
      <c r="CH34" s="6"/>
      <c r="CI34" s="6"/>
      <c r="CJ34" s="6"/>
      <c r="CK34" s="6"/>
      <c r="CL34" s="6"/>
      <c r="CM34" s="6"/>
      <c r="CN34" s="6"/>
    </row>
    <row r="35" spans="1:92" ht="23.25" customHeight="1" x14ac:dyDescent="0.2">
      <c r="A35" s="1222" t="s">
        <v>56</v>
      </c>
      <c r="B35" s="1170"/>
      <c r="C35" s="83"/>
      <c r="D35" s="1046"/>
      <c r="E35" s="1046"/>
      <c r="F35" s="1046"/>
      <c r="G35" s="1046"/>
      <c r="H35" s="1046"/>
      <c r="I35" s="1046"/>
      <c r="J35" s="1046"/>
      <c r="K35" s="1046"/>
      <c r="L35" s="1046"/>
      <c r="M35" s="1175"/>
      <c r="CG35" s="6"/>
      <c r="CH35" s="6"/>
      <c r="CI35" s="6"/>
      <c r="CJ35" s="6"/>
      <c r="CK35" s="6"/>
      <c r="CL35" s="6"/>
      <c r="CM35" s="6"/>
      <c r="CN35" s="6"/>
    </row>
    <row r="36" spans="1:92" ht="28.5" customHeight="1" x14ac:dyDescent="0.2">
      <c r="A36" s="235" t="s">
        <v>57</v>
      </c>
      <c r="B36" s="235" t="s">
        <v>58</v>
      </c>
      <c r="C36" s="1201"/>
      <c r="D36" s="1170"/>
      <c r="E36" s="1170"/>
      <c r="F36" s="1170"/>
      <c r="G36" s="1175"/>
      <c r="BR36" s="3"/>
      <c r="BS36" s="4"/>
      <c r="BT36" s="4"/>
      <c r="CG36" s="6"/>
      <c r="CH36" s="6"/>
      <c r="CI36" s="6"/>
      <c r="CJ36" s="6"/>
      <c r="CK36" s="6"/>
      <c r="CL36" s="6"/>
      <c r="CM36" s="6"/>
      <c r="CN36" s="6"/>
    </row>
    <row r="37" spans="1:92" ht="16.5" customHeight="1" x14ac:dyDescent="0.2">
      <c r="A37" s="1166" t="s">
        <v>59</v>
      </c>
      <c r="B37" s="1168">
        <v>436</v>
      </c>
      <c r="C37" s="1201"/>
      <c r="D37" s="1170"/>
      <c r="E37" s="1170"/>
      <c r="F37" s="1170"/>
      <c r="G37" s="1175"/>
      <c r="BR37" s="3"/>
      <c r="BS37" s="4"/>
      <c r="BT37" s="4"/>
      <c r="CG37" s="6"/>
      <c r="CH37" s="6"/>
      <c r="CI37" s="6"/>
      <c r="CJ37" s="6"/>
      <c r="CK37" s="6"/>
      <c r="CL37" s="6"/>
      <c r="CM37" s="6"/>
      <c r="CN37" s="6"/>
    </row>
    <row r="38" spans="1:92" ht="16.5" customHeight="1" x14ac:dyDescent="0.2">
      <c r="A38" s="1166" t="s">
        <v>60</v>
      </c>
      <c r="B38" s="1168">
        <v>615</v>
      </c>
      <c r="C38" s="1201"/>
      <c r="D38" s="1170"/>
      <c r="E38" s="1170"/>
      <c r="F38" s="1170"/>
      <c r="G38" s="1175"/>
      <c r="BR38" s="3"/>
      <c r="BS38" s="4"/>
      <c r="BT38" s="4"/>
      <c r="CG38" s="6"/>
      <c r="CH38" s="6"/>
      <c r="CI38" s="6"/>
      <c r="CJ38" s="6"/>
      <c r="CK38" s="6"/>
      <c r="CL38" s="6"/>
      <c r="CM38" s="6"/>
      <c r="CN38" s="6"/>
    </row>
    <row r="39" spans="1:92" ht="16.5" customHeight="1" x14ac:dyDescent="0.2">
      <c r="A39" s="1166" t="s">
        <v>61</v>
      </c>
      <c r="B39" s="1168">
        <v>901</v>
      </c>
      <c r="C39" s="1201"/>
      <c r="D39" s="1170"/>
      <c r="E39" s="1170"/>
      <c r="F39" s="1170"/>
      <c r="G39" s="1175"/>
      <c r="BR39" s="3"/>
      <c r="BS39" s="4"/>
      <c r="BT39" s="4"/>
      <c r="CG39" s="6"/>
      <c r="CH39" s="6"/>
      <c r="CI39" s="6"/>
      <c r="CJ39" s="6"/>
      <c r="CK39" s="6"/>
      <c r="CL39" s="6"/>
      <c r="CM39" s="6"/>
      <c r="CN39" s="6"/>
    </row>
    <row r="40" spans="1:92" ht="16.5" customHeight="1" x14ac:dyDescent="0.2">
      <c r="A40" s="1166" t="s">
        <v>62</v>
      </c>
      <c r="B40" s="1168">
        <v>0</v>
      </c>
      <c r="C40" s="1201"/>
      <c r="D40" s="1170"/>
      <c r="E40" s="1170"/>
      <c r="F40" s="1170"/>
      <c r="G40" s="1175"/>
      <c r="BR40" s="3"/>
      <c r="BS40" s="4"/>
      <c r="BT40" s="4"/>
      <c r="CG40" s="6"/>
      <c r="CH40" s="6"/>
      <c r="CI40" s="6"/>
      <c r="CJ40" s="6"/>
      <c r="CK40" s="6"/>
      <c r="CL40" s="6"/>
      <c r="CM40" s="6"/>
      <c r="CN40" s="6"/>
    </row>
    <row r="41" spans="1:92" ht="16.5" customHeight="1" x14ac:dyDescent="0.2">
      <c r="A41" s="1166" t="s">
        <v>63</v>
      </c>
      <c r="B41" s="1168">
        <v>441</v>
      </c>
      <c r="C41" s="1201"/>
      <c r="D41" s="1170"/>
      <c r="E41" s="1170"/>
      <c r="F41" s="1170"/>
      <c r="G41" s="1175"/>
      <c r="BR41" s="3"/>
      <c r="BS41" s="4"/>
      <c r="BT41" s="4"/>
      <c r="CG41" s="6"/>
      <c r="CH41" s="6"/>
      <c r="CI41" s="6"/>
      <c r="CJ41" s="6"/>
      <c r="CK41" s="6"/>
      <c r="CL41" s="6"/>
      <c r="CM41" s="6"/>
      <c r="CN41" s="6"/>
    </row>
    <row r="42" spans="1:92" ht="16.5" customHeight="1" x14ac:dyDescent="0.2">
      <c r="A42" s="1166" t="s">
        <v>64</v>
      </c>
      <c r="B42" s="1168">
        <v>5</v>
      </c>
      <c r="C42" s="1201"/>
      <c r="D42" s="1170"/>
      <c r="E42" s="1170"/>
      <c r="F42" s="1170"/>
      <c r="G42" s="1175"/>
      <c r="BR42" s="3"/>
      <c r="BS42" s="4"/>
      <c r="BT42" s="4"/>
      <c r="CG42" s="6"/>
      <c r="CH42" s="6"/>
      <c r="CI42" s="6"/>
      <c r="CJ42" s="6"/>
      <c r="CK42" s="6"/>
      <c r="CL42" s="6"/>
      <c r="CM42" s="6"/>
      <c r="CN42" s="6"/>
    </row>
    <row r="43" spans="1:92" ht="16.5" customHeight="1" x14ac:dyDescent="0.2">
      <c r="A43" s="1166" t="s">
        <v>65</v>
      </c>
      <c r="B43" s="1168">
        <v>84</v>
      </c>
      <c r="C43" s="1201"/>
      <c r="D43" s="1170"/>
      <c r="E43" s="1170"/>
      <c r="F43" s="1170"/>
      <c r="G43" s="1175"/>
      <c r="BR43" s="3"/>
      <c r="BS43" s="4"/>
      <c r="BT43" s="4"/>
      <c r="CG43" s="6"/>
      <c r="CH43" s="6"/>
      <c r="CI43" s="6"/>
      <c r="CJ43" s="6"/>
      <c r="CK43" s="6"/>
      <c r="CL43" s="6"/>
      <c r="CM43" s="6"/>
      <c r="CN43" s="6"/>
    </row>
    <row r="44" spans="1:92" ht="16.5" customHeight="1" x14ac:dyDescent="0.2">
      <c r="A44" s="86" t="s">
        <v>66</v>
      </c>
      <c r="B44" s="87">
        <v>5</v>
      </c>
      <c r="C44" s="1201"/>
      <c r="D44" s="1170"/>
      <c r="E44" s="1170"/>
      <c r="F44" s="1170"/>
      <c r="G44" s="1175"/>
      <c r="BR44" s="3"/>
      <c r="BS44" s="4"/>
      <c r="BT44" s="4"/>
      <c r="CG44" s="6"/>
      <c r="CH44" s="6"/>
      <c r="CI44" s="6"/>
      <c r="CJ44" s="6"/>
      <c r="CK44" s="6"/>
      <c r="CL44" s="6"/>
      <c r="CM44" s="6"/>
      <c r="CN44" s="6"/>
    </row>
    <row r="45" spans="1:92" ht="16.5" customHeight="1" x14ac:dyDescent="0.2">
      <c r="A45" s="75" t="s">
        <v>67</v>
      </c>
      <c r="B45" s="76">
        <v>91</v>
      </c>
      <c r="C45" s="1201"/>
      <c r="D45" s="1170"/>
      <c r="E45" s="1170"/>
      <c r="F45" s="1170"/>
      <c r="G45" s="1175"/>
      <c r="BR45" s="3"/>
      <c r="BS45" s="4"/>
      <c r="BT45" s="4"/>
      <c r="CG45" s="6"/>
      <c r="CH45" s="6"/>
      <c r="CI45" s="6"/>
      <c r="CJ45" s="6"/>
      <c r="CK45" s="6"/>
      <c r="CL45" s="6"/>
      <c r="CM45" s="6"/>
      <c r="CN45" s="6"/>
    </row>
    <row r="46" spans="1:92" ht="29.25" customHeight="1" x14ac:dyDescent="0.2">
      <c r="A46" s="1047" t="s">
        <v>68</v>
      </c>
      <c r="B46" s="46"/>
      <c r="D46" s="1046"/>
      <c r="E46" s="1046"/>
      <c r="F46" s="1170"/>
      <c r="G46" s="1170"/>
      <c r="H46" s="1170"/>
      <c r="I46" s="1170"/>
      <c r="J46" s="1170"/>
      <c r="K46" s="1170"/>
      <c r="L46" s="1170"/>
      <c r="BU46" s="3"/>
      <c r="BV46" s="4"/>
      <c r="BW46" s="4"/>
      <c r="CG46" s="6"/>
      <c r="CH46" s="6"/>
      <c r="CI46" s="6"/>
      <c r="CJ46" s="6"/>
      <c r="CK46" s="6"/>
      <c r="CL46" s="6"/>
      <c r="CM46" s="6"/>
      <c r="CN46" s="6"/>
    </row>
    <row r="47" spans="1:92" ht="23.25" customHeight="1" x14ac:dyDescent="0.2">
      <c r="A47" s="235" t="s">
        <v>28</v>
      </c>
      <c r="B47" s="235" t="s">
        <v>29</v>
      </c>
      <c r="C47" s="235" t="s">
        <v>69</v>
      </c>
      <c r="D47" s="235" t="s">
        <v>70</v>
      </c>
      <c r="E47" s="1170"/>
      <c r="F47" s="1170"/>
      <c r="G47" s="1170"/>
      <c r="H47" s="1170"/>
      <c r="I47" s="1170"/>
      <c r="J47" s="1170"/>
      <c r="K47" s="1170"/>
      <c r="L47" s="1170"/>
      <c r="BU47" s="3"/>
      <c r="BV47" s="4"/>
      <c r="BW47" s="4"/>
      <c r="CG47" s="6"/>
      <c r="CH47" s="6"/>
      <c r="CI47" s="6"/>
      <c r="CJ47" s="6"/>
      <c r="CK47" s="6"/>
      <c r="CL47" s="6"/>
      <c r="CM47" s="6"/>
      <c r="CN47" s="6"/>
    </row>
    <row r="48" spans="1:92" ht="21.75" customHeight="1" x14ac:dyDescent="0.2">
      <c r="A48" s="655" t="s">
        <v>71</v>
      </c>
      <c r="B48" s="656">
        <f>SUM(C48:D48)</f>
        <v>1240</v>
      </c>
      <c r="C48" s="657">
        <v>992</v>
      </c>
      <c r="D48" s="657">
        <v>248</v>
      </c>
      <c r="E48" s="1170"/>
      <c r="F48" s="1170"/>
      <c r="G48" s="1170"/>
      <c r="H48" s="1170"/>
      <c r="I48" s="1170"/>
      <c r="J48" s="1170"/>
      <c r="K48" s="1170"/>
      <c r="L48" s="1170"/>
      <c r="BU48" s="3"/>
      <c r="BV48" s="4"/>
      <c r="BW48" s="4"/>
      <c r="CG48" s="6"/>
      <c r="CH48" s="6"/>
      <c r="CI48" s="6"/>
      <c r="CJ48" s="6"/>
      <c r="CK48" s="6"/>
      <c r="CL48" s="6"/>
      <c r="CM48" s="6"/>
      <c r="CN48" s="6"/>
    </row>
    <row r="49" spans="1:104" ht="21.75" customHeight="1" x14ac:dyDescent="0.2">
      <c r="A49" s="655" t="s">
        <v>72</v>
      </c>
      <c r="B49" s="656">
        <f>SUM(C49:D49)</f>
        <v>899</v>
      </c>
      <c r="C49" s="657">
        <v>719</v>
      </c>
      <c r="D49" s="657">
        <v>180</v>
      </c>
      <c r="E49" s="1170"/>
      <c r="F49" s="1170"/>
      <c r="G49" s="1170"/>
      <c r="H49" s="1170"/>
      <c r="I49" s="1170"/>
      <c r="J49" s="1170"/>
      <c r="K49" s="1170"/>
      <c r="L49" s="1170"/>
      <c r="BU49" s="3"/>
      <c r="BV49" s="4"/>
      <c r="BW49" s="4"/>
      <c r="CG49" s="6"/>
      <c r="CH49" s="6"/>
      <c r="CI49" s="6"/>
      <c r="CJ49" s="6"/>
      <c r="CK49" s="6"/>
      <c r="CL49" s="6"/>
      <c r="CM49" s="6"/>
      <c r="CN49" s="6"/>
    </row>
    <row r="50" spans="1:104" ht="21.75" customHeight="1" x14ac:dyDescent="0.2">
      <c r="A50" s="75" t="s">
        <v>73</v>
      </c>
      <c r="B50" s="91">
        <f>SUM(C50:D50)</f>
        <v>341</v>
      </c>
      <c r="C50" s="92">
        <v>273</v>
      </c>
      <c r="D50" s="92">
        <v>68</v>
      </c>
      <c r="E50" s="1170"/>
      <c r="F50" s="1170"/>
      <c r="G50" s="1170"/>
      <c r="H50" s="1170"/>
      <c r="I50" s="1170"/>
      <c r="J50" s="1170"/>
      <c r="K50" s="1170"/>
      <c r="L50" s="1170"/>
      <c r="BU50" s="3"/>
      <c r="BV50" s="4"/>
      <c r="BW50" s="4"/>
      <c r="CG50" s="6"/>
      <c r="CH50" s="6"/>
      <c r="CI50" s="6"/>
      <c r="CJ50" s="6"/>
      <c r="CK50" s="6"/>
      <c r="CL50" s="6"/>
      <c r="CM50" s="6"/>
      <c r="CN50" s="6"/>
    </row>
    <row r="51" spans="1:104" ht="29.25" customHeight="1" x14ac:dyDescent="0.2">
      <c r="A51" s="1047" t="s">
        <v>74</v>
      </c>
      <c r="B51" s="212"/>
      <c r="C51" s="213"/>
      <c r="D51" s="213"/>
      <c r="E51" s="1169"/>
      <c r="F51" s="1169"/>
      <c r="G51" s="1169"/>
      <c r="H51" s="1169"/>
      <c r="I51" s="1169"/>
      <c r="J51" s="1170"/>
      <c r="K51" s="1170"/>
      <c r="L51" s="1170"/>
      <c r="BU51" s="3"/>
      <c r="BV51" s="4"/>
      <c r="BW51" s="4"/>
      <c r="CG51" s="6"/>
      <c r="CH51" s="6"/>
      <c r="CI51" s="6"/>
      <c r="CJ51" s="6"/>
      <c r="CK51" s="6"/>
      <c r="CL51" s="6"/>
      <c r="CM51" s="6"/>
      <c r="CN51" s="6"/>
    </row>
    <row r="52" spans="1:104" ht="21.75" customHeight="1" x14ac:dyDescent="0.2">
      <c r="A52" s="237" t="s">
        <v>75</v>
      </c>
      <c r="B52" s="237" t="s">
        <v>29</v>
      </c>
      <c r="C52" s="1223" t="s">
        <v>76</v>
      </c>
      <c r="D52" s="1224" t="s">
        <v>77</v>
      </c>
      <c r="E52" s="1169"/>
      <c r="F52" s="1169"/>
      <c r="G52" s="1169"/>
      <c r="H52" s="1169"/>
      <c r="I52" s="1170"/>
      <c r="J52" s="1170"/>
      <c r="K52" s="1170"/>
      <c r="BT52" s="3"/>
      <c r="BU52" s="4"/>
      <c r="BV52" s="4"/>
      <c r="BW52" s="3"/>
      <c r="BX52" s="4"/>
      <c r="BZ52" s="5"/>
      <c r="CF52" s="6"/>
      <c r="CG52" s="6"/>
      <c r="CH52" s="6"/>
      <c r="CI52" s="6"/>
      <c r="CJ52" s="6"/>
      <c r="CK52" s="6"/>
      <c r="CL52" s="6"/>
      <c r="CM52" s="6"/>
      <c r="CZ52" s="2"/>
    </row>
    <row r="53" spans="1:104" ht="21.75" customHeight="1" x14ac:dyDescent="0.2">
      <c r="A53" s="1225" t="s">
        <v>78</v>
      </c>
      <c r="B53" s="1226">
        <f>SUM(C53:D53)</f>
        <v>0</v>
      </c>
      <c r="C53" s="1227"/>
      <c r="D53" s="1002"/>
      <c r="E53" s="1169"/>
      <c r="F53" s="1169"/>
      <c r="G53" s="1169"/>
      <c r="H53" s="1169"/>
      <c r="I53" s="1170"/>
      <c r="J53" s="1170"/>
      <c r="K53" s="1170"/>
      <c r="BT53" s="3"/>
      <c r="BU53" s="4"/>
      <c r="BV53" s="4"/>
      <c r="BW53" s="3"/>
      <c r="BX53" s="4"/>
      <c r="BZ53" s="5"/>
      <c r="CF53" s="6"/>
      <c r="CG53" s="6"/>
      <c r="CH53" s="6"/>
      <c r="CI53" s="6"/>
      <c r="CJ53" s="6"/>
      <c r="CK53" s="6"/>
      <c r="CL53" s="6"/>
      <c r="CM53" s="6"/>
      <c r="CZ53" s="2"/>
    </row>
    <row r="54" spans="1:104" ht="21.75" customHeight="1" x14ac:dyDescent="0.2">
      <c r="A54" s="1228" t="s">
        <v>79</v>
      </c>
      <c r="B54" s="1229">
        <f t="shared" ref="B54:B55" si="5">SUM(C54:D54)</f>
        <v>0</v>
      </c>
      <c r="C54" s="1171"/>
      <c r="D54" s="1230"/>
      <c r="E54" s="1169"/>
      <c r="F54" s="1169"/>
      <c r="G54" s="1169"/>
      <c r="H54" s="1169"/>
      <c r="I54" s="1170"/>
      <c r="J54" s="1170"/>
      <c r="K54" s="1170"/>
      <c r="BT54" s="3"/>
      <c r="BU54" s="4"/>
      <c r="BV54" s="4"/>
      <c r="BW54" s="3"/>
      <c r="BX54" s="4"/>
      <c r="BZ54" s="5"/>
      <c r="CF54" s="6"/>
      <c r="CG54" s="6"/>
      <c r="CH54" s="6"/>
      <c r="CI54" s="6"/>
      <c r="CJ54" s="6"/>
      <c r="CK54" s="6"/>
      <c r="CL54" s="6"/>
      <c r="CM54" s="6"/>
      <c r="CZ54" s="2"/>
    </row>
    <row r="55" spans="1:104" ht="21.75" customHeight="1" x14ac:dyDescent="0.2">
      <c r="A55" s="225" t="s">
        <v>80</v>
      </c>
      <c r="B55" s="226">
        <f t="shared" si="5"/>
        <v>11</v>
      </c>
      <c r="C55" s="1231"/>
      <c r="D55" s="1232">
        <v>11</v>
      </c>
      <c r="E55" s="1233"/>
      <c r="F55" s="1233"/>
      <c r="G55" s="1233"/>
      <c r="H55" s="1233"/>
      <c r="I55" s="1234"/>
      <c r="J55" s="1234"/>
      <c r="K55" s="1234"/>
      <c r="BT55" s="3"/>
      <c r="BU55" s="4"/>
      <c r="BV55" s="4"/>
      <c r="BW55" s="3"/>
      <c r="BX55" s="4"/>
      <c r="BZ55" s="5"/>
      <c r="CF55" s="6"/>
      <c r="CG55" s="6"/>
      <c r="CH55" s="6"/>
      <c r="CI55" s="6"/>
      <c r="CJ55" s="6"/>
      <c r="CK55" s="6"/>
      <c r="CL55" s="6"/>
      <c r="CM55" s="6"/>
      <c r="CZ55" s="2"/>
    </row>
    <row r="56" spans="1:104" ht="21.75" customHeight="1" x14ac:dyDescent="0.25">
      <c r="A56" s="1047" t="s">
        <v>81</v>
      </c>
      <c r="B56" s="107"/>
      <c r="C56" s="107"/>
      <c r="D56" s="107"/>
      <c r="E56" s="107"/>
      <c r="F56" s="1233"/>
      <c r="G56" s="1233"/>
      <c r="H56" s="1233"/>
      <c r="I56" s="1233"/>
      <c r="J56" s="1234"/>
      <c r="K56" s="1234"/>
      <c r="L56" s="1234"/>
      <c r="BU56" s="3"/>
      <c r="BV56" s="4"/>
      <c r="BW56" s="4"/>
      <c r="CG56" s="6"/>
      <c r="CH56" s="6"/>
      <c r="CI56" s="6"/>
      <c r="CJ56" s="6"/>
      <c r="CK56" s="6"/>
      <c r="CL56" s="6"/>
      <c r="CM56" s="6"/>
      <c r="CN56" s="6"/>
    </row>
    <row r="57" spans="1:104" ht="31.5" customHeight="1" x14ac:dyDescent="0.2">
      <c r="A57" s="362" t="s">
        <v>82</v>
      </c>
      <c r="B57" s="109" t="s">
        <v>83</v>
      </c>
      <c r="C57" s="220" t="s">
        <v>84</v>
      </c>
      <c r="D57" s="221" t="s">
        <v>85</v>
      </c>
      <c r="E57" s="109" t="s">
        <v>86</v>
      </c>
      <c r="F57" s="1233"/>
      <c r="G57" s="1233"/>
      <c r="H57" s="1233"/>
      <c r="I57" s="1233"/>
      <c r="J57" s="1234"/>
      <c r="K57" s="1234"/>
      <c r="L57" s="1234"/>
      <c r="BU57" s="3"/>
      <c r="BV57" s="4"/>
      <c r="BW57" s="4"/>
      <c r="CG57" s="6"/>
      <c r="CH57" s="6"/>
      <c r="CI57" s="6"/>
      <c r="CJ57" s="6"/>
      <c r="CK57" s="6"/>
      <c r="CL57" s="6"/>
      <c r="CM57" s="6"/>
      <c r="CN57" s="6"/>
    </row>
    <row r="58" spans="1:104" ht="21.75" customHeight="1" x14ac:dyDescent="0.2">
      <c r="A58" s="1235" t="s">
        <v>87</v>
      </c>
      <c r="B58" s="1236"/>
      <c r="C58" s="1227"/>
      <c r="D58" s="1008"/>
      <c r="E58" s="1237"/>
      <c r="F58" s="1169"/>
      <c r="G58" s="1169"/>
      <c r="H58" s="1169"/>
      <c r="I58" s="1169"/>
      <c r="J58" s="1234"/>
      <c r="K58" s="1234"/>
      <c r="L58" s="1234"/>
      <c r="BU58" s="3"/>
      <c r="BV58" s="4"/>
      <c r="BW58" s="4"/>
      <c r="CG58" s="6"/>
      <c r="CH58" s="6"/>
      <c r="CI58" s="6"/>
      <c r="CJ58" s="6"/>
      <c r="CK58" s="6"/>
      <c r="CL58" s="6"/>
      <c r="CM58" s="6"/>
      <c r="CN58" s="6"/>
    </row>
    <row r="59" spans="1:104" ht="21.75" customHeight="1" x14ac:dyDescent="0.2">
      <c r="A59" s="372" t="s">
        <v>88</v>
      </c>
      <c r="B59" s="1238"/>
      <c r="C59" s="373"/>
      <c r="D59" s="379"/>
      <c r="E59" s="1239"/>
      <c r="F59" s="1240"/>
      <c r="G59" s="1240"/>
      <c r="H59" s="1240"/>
      <c r="I59" s="1240"/>
      <c r="J59" s="1241"/>
      <c r="K59" s="1241"/>
      <c r="L59" s="1241"/>
      <c r="BU59" s="3"/>
      <c r="BV59" s="4"/>
      <c r="BW59" s="4"/>
      <c r="CG59" s="6"/>
      <c r="CH59" s="6"/>
      <c r="CI59" s="6"/>
      <c r="CJ59" s="6"/>
      <c r="CK59" s="6"/>
      <c r="CL59" s="6"/>
      <c r="CM59" s="6"/>
      <c r="CN59" s="6"/>
    </row>
    <row r="60" spans="1:104" ht="21.75" customHeight="1" x14ac:dyDescent="0.2">
      <c r="A60" s="372" t="s">
        <v>89</v>
      </c>
      <c r="B60" s="1238"/>
      <c r="C60" s="373"/>
      <c r="D60" s="379"/>
      <c r="E60" s="1239"/>
      <c r="F60" s="1240"/>
      <c r="G60" s="1240"/>
      <c r="H60" s="1240"/>
      <c r="I60" s="1240"/>
      <c r="J60" s="1241"/>
      <c r="K60" s="1241"/>
      <c r="L60" s="1241"/>
      <c r="BU60" s="3"/>
      <c r="BV60" s="4"/>
      <c r="BW60" s="4"/>
      <c r="CG60" s="6"/>
      <c r="CH60" s="6"/>
      <c r="CI60" s="6"/>
      <c r="CJ60" s="6"/>
      <c r="CK60" s="6"/>
      <c r="CL60" s="6"/>
      <c r="CM60" s="6"/>
      <c r="CN60" s="6"/>
    </row>
    <row r="61" spans="1:104" ht="21.75" customHeight="1" x14ac:dyDescent="0.2">
      <c r="A61" s="372" t="s">
        <v>90</v>
      </c>
      <c r="B61" s="1238"/>
      <c r="C61" s="1242"/>
      <c r="D61" s="1243"/>
      <c r="E61" s="1239"/>
      <c r="F61" s="1240"/>
      <c r="G61" s="1240"/>
      <c r="H61" s="1240"/>
      <c r="I61" s="1240"/>
      <c r="J61" s="1241"/>
      <c r="K61" s="1241"/>
      <c r="L61" s="1241"/>
      <c r="BU61" s="3"/>
      <c r="BV61" s="4"/>
      <c r="BW61" s="4"/>
      <c r="CG61" s="6"/>
      <c r="CH61" s="6"/>
      <c r="CI61" s="6"/>
      <c r="CJ61" s="6"/>
      <c r="CK61" s="6"/>
      <c r="CL61" s="6"/>
      <c r="CM61" s="6"/>
      <c r="CN61" s="6"/>
    </row>
    <row r="62" spans="1:104" ht="21.75" customHeight="1" x14ac:dyDescent="0.2">
      <c r="A62" s="372" t="s">
        <v>91</v>
      </c>
      <c r="B62" s="1238"/>
      <c r="C62" s="373"/>
      <c r="D62" s="379"/>
      <c r="E62" s="1239"/>
      <c r="F62" s="1240"/>
      <c r="G62" s="1240"/>
      <c r="H62" s="1240"/>
      <c r="I62" s="1240"/>
      <c r="J62" s="1241"/>
      <c r="K62" s="1241"/>
      <c r="L62" s="1241"/>
      <c r="BU62" s="3"/>
      <c r="BV62" s="4"/>
      <c r="BW62" s="4"/>
      <c r="CG62" s="6"/>
      <c r="CH62" s="6"/>
      <c r="CI62" s="6"/>
      <c r="CJ62" s="6"/>
      <c r="CK62" s="6"/>
      <c r="CL62" s="6"/>
      <c r="CM62" s="6"/>
      <c r="CN62" s="6"/>
    </row>
    <row r="63" spans="1:104" ht="21.75" customHeight="1" x14ac:dyDescent="0.2">
      <c r="A63" s="124" t="s">
        <v>92</v>
      </c>
      <c r="B63" s="125"/>
      <c r="C63" s="126"/>
      <c r="D63" s="1244">
        <v>2</v>
      </c>
      <c r="E63" s="127">
        <v>11</v>
      </c>
      <c r="F63" s="1240"/>
      <c r="G63" s="1240"/>
      <c r="H63" s="1240"/>
      <c r="I63" s="1240"/>
      <c r="J63" s="1241"/>
      <c r="K63" s="1241"/>
      <c r="L63" s="1241"/>
      <c r="BU63" s="3"/>
      <c r="BV63" s="4"/>
      <c r="BW63" s="4"/>
      <c r="CG63" s="6"/>
      <c r="CH63" s="6"/>
      <c r="CI63" s="6"/>
      <c r="CJ63" s="6"/>
      <c r="CK63" s="6"/>
      <c r="CL63" s="6"/>
      <c r="CM63" s="6"/>
      <c r="CN63" s="6"/>
    </row>
    <row r="64" spans="1:104" ht="21.75" customHeight="1" x14ac:dyDescent="0.2">
      <c r="A64" s="383" t="s">
        <v>29</v>
      </c>
      <c r="B64" s="1245">
        <f>SUM(B58:B63)</f>
        <v>0</v>
      </c>
      <c r="C64" s="1245">
        <f>SUM(C58:C63)</f>
        <v>0</v>
      </c>
      <c r="D64" s="455">
        <f>SUM(D58:D63)</f>
        <v>2</v>
      </c>
      <c r="E64" s="385">
        <f>SUM(E58:E63)</f>
        <v>11</v>
      </c>
      <c r="F64" s="1246"/>
      <c r="G64" s="1240"/>
      <c r="H64" s="1240"/>
      <c r="I64" s="1240"/>
      <c r="J64" s="1241"/>
      <c r="K64" s="1241"/>
      <c r="L64" s="1241"/>
      <c r="BU64" s="3"/>
      <c r="BV64" s="4"/>
      <c r="BW64" s="4"/>
      <c r="CG64" s="6"/>
      <c r="CH64" s="6"/>
      <c r="CI64" s="6"/>
      <c r="CJ64" s="6"/>
      <c r="CK64" s="6"/>
      <c r="CL64" s="6"/>
      <c r="CM64" s="6"/>
      <c r="CN64" s="6"/>
    </row>
    <row r="65" spans="1:92" ht="32.1" customHeight="1" x14ac:dyDescent="0.2">
      <c r="A65" s="1621" t="s">
        <v>93</v>
      </c>
      <c r="B65" s="1495"/>
      <c r="C65" s="1495"/>
      <c r="D65" s="1495"/>
      <c r="E65" s="1539"/>
      <c r="F65" s="1247"/>
      <c r="G65" s="1247"/>
      <c r="H65" s="1247"/>
      <c r="I65" s="1247"/>
      <c r="J65" s="1248"/>
      <c r="K65" s="1241"/>
      <c r="L65" s="1241"/>
    </row>
    <row r="66" spans="1:92" ht="31.5" customHeight="1" x14ac:dyDescent="0.2">
      <c r="A66" s="235" t="s">
        <v>94</v>
      </c>
      <c r="B66" s="235" t="s">
        <v>95</v>
      </c>
      <c r="C66" s="235" t="s">
        <v>29</v>
      </c>
      <c r="D66" s="1249" t="s">
        <v>96</v>
      </c>
      <c r="E66" s="1250" t="s">
        <v>97</v>
      </c>
      <c r="F66" s="1251" t="s">
        <v>98</v>
      </c>
      <c r="G66" s="1251" t="s">
        <v>99</v>
      </c>
      <c r="H66" s="1251" t="s">
        <v>100</v>
      </c>
      <c r="I66" s="389" t="s">
        <v>101</v>
      </c>
      <c r="J66" s="1252"/>
      <c r="K66" s="1253"/>
      <c r="L66" s="1254"/>
      <c r="M66" s="11"/>
      <c r="N66" s="11"/>
      <c r="O66" s="11"/>
      <c r="P66" s="11"/>
      <c r="Q66" s="11"/>
      <c r="R66" s="11"/>
      <c r="S66" s="11"/>
      <c r="T66" s="11"/>
      <c r="U66" s="11"/>
      <c r="V66" s="11"/>
    </row>
    <row r="67" spans="1:92" ht="20.25" customHeight="1" x14ac:dyDescent="0.2">
      <c r="A67" s="1594" t="s">
        <v>102</v>
      </c>
      <c r="B67" s="1595"/>
      <c r="C67" s="393">
        <f>SUM(D67:I67)</f>
        <v>115</v>
      </c>
      <c r="D67" s="1255">
        <v>22</v>
      </c>
      <c r="E67" s="1256">
        <v>8</v>
      </c>
      <c r="F67" s="1256">
        <v>15</v>
      </c>
      <c r="G67" s="1256">
        <v>17</v>
      </c>
      <c r="H67" s="1256">
        <v>23</v>
      </c>
      <c r="I67" s="394">
        <v>30</v>
      </c>
      <c r="J67" s="72" t="str">
        <f>CA67&amp;CB67&amp;CC67&amp;CD67&amp;CE67&amp;CF67</f>
        <v/>
      </c>
      <c r="K67" s="143"/>
      <c r="L67" s="143"/>
      <c r="M67" s="143"/>
      <c r="N67" s="143"/>
      <c r="O67" s="143"/>
      <c r="P67" s="143"/>
      <c r="Q67" s="143"/>
      <c r="R67" s="143"/>
      <c r="S67" s="143"/>
      <c r="T67" s="143"/>
      <c r="U67" s="143"/>
      <c r="V67" s="11"/>
      <c r="CA67" s="210" t="str">
        <f>IF(D68+D69&gt;D67,"* La suma del Total egresados con apoyo psicosocial Hasta 28 días deben ser menor o igual al Total de Egresos de Hasta 28 días. ","")</f>
        <v/>
      </c>
      <c r="CB67" s="210" t="str">
        <f>IF(E68+E69&gt;E67,"* La suma del Total egresados con apoyo psicosocial de 29 dias hasta menor de 1 año deben ser menor al Total de Egresos de de 29 dias hasta menor de 1 año. ","")</f>
        <v/>
      </c>
      <c r="CC67" s="210" t="str">
        <f>IF(F68+F69&gt;F67,"* La suma del Total egresados con apoyo psicosocial de 1 a 4 años deben ser menor al Total de Egresos de 1 a 4 años. ","")</f>
        <v/>
      </c>
      <c r="CD67" s="210" t="str">
        <f>IF(G68+G69&gt;G67,"* La suma del Total egresados con apoyo psicosocial de 9 años deben ser menor o igual al Total de Egresos de de 5 a 9 años. ","")</f>
        <v/>
      </c>
      <c r="CE67" s="210" t="str">
        <f>IF(H68+H69&gt;H67,"* La suma del Total egresados con apoyo psicosocial de 10 a 14 años deben ser menor al Total de Egresos de 10 a 14 años. ","")</f>
        <v/>
      </c>
      <c r="CF67" s="210" t="str">
        <f>IF(I68+I69&gt;I67,"* La suma del Total egresados con apoyo psicosocial de 15 a 19 años deben ser menor al Total de Egresos de 15 a 19 años. ","")</f>
        <v/>
      </c>
      <c r="CG67" s="211">
        <f t="shared" ref="CG67:CL67" si="6">IF(D68+D69&gt;D67,1,0)</f>
        <v>0</v>
      </c>
      <c r="CH67" s="211">
        <f t="shared" si="6"/>
        <v>0</v>
      </c>
      <c r="CI67" s="211">
        <f t="shared" si="6"/>
        <v>0</v>
      </c>
      <c r="CJ67" s="211">
        <f t="shared" si="6"/>
        <v>0</v>
      </c>
      <c r="CK67" s="211">
        <f t="shared" si="6"/>
        <v>0</v>
      </c>
      <c r="CL67" s="211">
        <f t="shared" si="6"/>
        <v>0</v>
      </c>
      <c r="CM67" s="6"/>
      <c r="CN67" s="6"/>
    </row>
    <row r="68" spans="1:92" ht="25.5" customHeight="1" x14ac:dyDescent="0.2">
      <c r="A68" s="1536" t="s">
        <v>103</v>
      </c>
      <c r="B68" s="1257" t="s">
        <v>104</v>
      </c>
      <c r="C68" s="1258">
        <f>SUM(D68:I68)</f>
        <v>21</v>
      </c>
      <c r="D68" s="543">
        <v>10</v>
      </c>
      <c r="E68" s="1259">
        <v>3</v>
      </c>
      <c r="F68" s="1259">
        <v>8</v>
      </c>
      <c r="G68" s="1259"/>
      <c r="H68" s="1259"/>
      <c r="I68" s="1174"/>
      <c r="J68" s="72" t="str">
        <f>CA68&amp;CB68&amp;CC68&amp;CD68&amp;CE68&amp;CF68</f>
        <v/>
      </c>
      <c r="K68" s="143"/>
      <c r="L68" s="143"/>
      <c r="M68" s="143"/>
      <c r="N68" s="143"/>
      <c r="O68" s="143"/>
      <c r="P68" s="143"/>
      <c r="Q68" s="143"/>
      <c r="R68" s="143"/>
      <c r="S68" s="143"/>
      <c r="T68" s="143"/>
      <c r="U68" s="143"/>
      <c r="V68" s="11"/>
      <c r="CG68" s="6"/>
      <c r="CH68" s="6"/>
      <c r="CI68" s="6"/>
      <c r="CJ68" s="6"/>
      <c r="CK68" s="6"/>
      <c r="CL68" s="6"/>
      <c r="CM68" s="6"/>
      <c r="CN68" s="6"/>
    </row>
    <row r="69" spans="1:92" ht="27.75" customHeight="1" x14ac:dyDescent="0.2">
      <c r="A69" s="1537"/>
      <c r="B69" s="147" t="s">
        <v>105</v>
      </c>
      <c r="C69" s="148">
        <f>SUM(D69:I69)</f>
        <v>14</v>
      </c>
      <c r="D69" s="149">
        <v>9</v>
      </c>
      <c r="E69" s="150">
        <v>3</v>
      </c>
      <c r="F69" s="150">
        <v>2</v>
      </c>
      <c r="G69" s="150"/>
      <c r="H69" s="150"/>
      <c r="I69" s="151"/>
      <c r="J69" s="72" t="str">
        <f>CA69&amp;CB69&amp;CC69&amp;CD69&amp;CE69&amp;CF69</f>
        <v/>
      </c>
      <c r="K69" s="143"/>
      <c r="L69" s="143"/>
      <c r="M69" s="143"/>
      <c r="N69" s="143"/>
      <c r="O69" s="143"/>
      <c r="P69" s="143"/>
      <c r="Q69" s="143"/>
      <c r="R69" s="143"/>
      <c r="S69" s="143"/>
      <c r="T69" s="143"/>
      <c r="U69" s="143"/>
      <c r="V69" s="11"/>
      <c r="CG69" s="6"/>
      <c r="CH69" s="6"/>
      <c r="CI69" s="6"/>
      <c r="CJ69" s="6"/>
      <c r="CK69" s="6"/>
      <c r="CL69" s="6"/>
      <c r="CM69" s="6"/>
      <c r="CN69" s="6"/>
    </row>
    <row r="70" spans="1:92" ht="29.25" customHeight="1" x14ac:dyDescent="0.2">
      <c r="A70" s="1536" t="s">
        <v>106</v>
      </c>
      <c r="B70" s="1257" t="s">
        <v>104</v>
      </c>
      <c r="C70" s="1258">
        <f>SUM(D70:I70)</f>
        <v>80</v>
      </c>
      <c r="D70" s="1260">
        <v>43</v>
      </c>
      <c r="E70" s="1026">
        <v>23</v>
      </c>
      <c r="F70" s="1026">
        <v>14</v>
      </c>
      <c r="G70" s="1026"/>
      <c r="H70" s="1026"/>
      <c r="I70" s="1261"/>
      <c r="J70" s="72" t="str">
        <f>CA70&amp;CB70&amp;CC70&amp;CD70&amp;CE70&amp;CF70</f>
        <v/>
      </c>
      <c r="K70" s="143"/>
      <c r="L70" s="143"/>
      <c r="M70" s="143"/>
      <c r="N70" s="143"/>
      <c r="O70" s="143"/>
      <c r="P70" s="143"/>
      <c r="Q70" s="143"/>
      <c r="R70" s="143"/>
      <c r="S70" s="143"/>
      <c r="T70" s="143"/>
      <c r="U70" s="143"/>
      <c r="V70" s="11"/>
      <c r="CG70" s="6"/>
      <c r="CH70" s="6"/>
      <c r="CI70" s="6"/>
      <c r="CJ70" s="6"/>
      <c r="CK70" s="6"/>
      <c r="CL70" s="6"/>
      <c r="CM70" s="6"/>
      <c r="CN70" s="6"/>
    </row>
    <row r="71" spans="1:92" ht="24.75" customHeight="1" x14ac:dyDescent="0.2">
      <c r="A71" s="1537"/>
      <c r="B71" s="535" t="s">
        <v>105</v>
      </c>
      <c r="C71" s="227">
        <f>SUM(D71:I71)</f>
        <v>177</v>
      </c>
      <c r="D71" s="1262">
        <v>89</v>
      </c>
      <c r="E71" s="1263">
        <v>79</v>
      </c>
      <c r="F71" s="1263">
        <v>9</v>
      </c>
      <c r="G71" s="1263"/>
      <c r="H71" s="1263"/>
      <c r="I71" s="154"/>
      <c r="J71" s="72" t="str">
        <f>CA71&amp;CB71&amp;CC71&amp;CD71&amp;CE71&amp;CF71</f>
        <v/>
      </c>
      <c r="K71" s="1248"/>
      <c r="L71" s="1248"/>
      <c r="M71" s="1248"/>
      <c r="N71" s="1248"/>
      <c r="O71" s="1248"/>
      <c r="P71" s="1248"/>
      <c r="Q71" s="1248"/>
      <c r="R71" s="1248"/>
      <c r="S71" s="1248"/>
      <c r="T71" s="1248"/>
      <c r="U71" s="1248"/>
      <c r="V71" s="1248"/>
      <c r="W71" s="1248"/>
      <c r="CG71" s="6"/>
      <c r="CH71" s="6"/>
      <c r="CI71" s="6"/>
      <c r="CJ71" s="6"/>
      <c r="CK71" s="6"/>
      <c r="CL71" s="6"/>
      <c r="CM71" s="6"/>
      <c r="CN71" s="6"/>
    </row>
    <row r="72" spans="1:92" ht="32.1" customHeight="1" x14ac:dyDescent="0.2">
      <c r="A72" s="1264" t="s">
        <v>107</v>
      </c>
      <c r="B72" s="1265"/>
      <c r="C72" s="1265"/>
      <c r="D72" s="1241"/>
      <c r="E72" s="1241"/>
      <c r="F72" s="1241"/>
      <c r="G72" s="1241"/>
      <c r="H72" s="1266"/>
      <c r="I72" s="1266"/>
      <c r="J72" s="1248"/>
      <c r="K72" s="1241"/>
      <c r="L72" s="1241"/>
      <c r="M72" s="1267"/>
      <c r="CG72" s="6"/>
      <c r="CH72" s="6"/>
      <c r="CI72" s="6"/>
      <c r="CJ72" s="6"/>
      <c r="CK72" s="6"/>
      <c r="CL72" s="6"/>
      <c r="CM72" s="6"/>
      <c r="CN72" s="6"/>
    </row>
    <row r="73" spans="1:92" ht="15.75" customHeight="1" x14ac:dyDescent="0.2">
      <c r="A73" s="1499" t="s">
        <v>108</v>
      </c>
      <c r="B73" s="1502" t="s">
        <v>109</v>
      </c>
      <c r="C73" s="1499"/>
      <c r="D73" s="1502" t="s">
        <v>110</v>
      </c>
      <c r="E73" s="1499"/>
      <c r="F73" s="1577" t="s">
        <v>111</v>
      </c>
      <c r="G73" s="1534"/>
      <c r="H73" s="1534"/>
      <c r="I73" s="1592"/>
      <c r="J73" s="1268"/>
      <c r="K73" s="1241"/>
      <c r="L73" s="1241"/>
      <c r="M73" s="1267"/>
      <c r="CG73" s="6"/>
      <c r="CH73" s="6"/>
      <c r="CI73" s="6"/>
      <c r="CJ73" s="6"/>
      <c r="CK73" s="6"/>
      <c r="CL73" s="6"/>
      <c r="CM73" s="6"/>
      <c r="CN73" s="6"/>
    </row>
    <row r="74" spans="1:92" ht="18.75" customHeight="1" x14ac:dyDescent="0.2">
      <c r="A74" s="1500"/>
      <c r="B74" s="1543"/>
      <c r="C74" s="1542"/>
      <c r="D74" s="1543"/>
      <c r="E74" s="1542"/>
      <c r="F74" s="1577" t="s">
        <v>112</v>
      </c>
      <c r="G74" s="1592"/>
      <c r="H74" s="1577" t="s">
        <v>113</v>
      </c>
      <c r="I74" s="1592"/>
      <c r="J74" s="1269"/>
      <c r="K74" s="1241"/>
      <c r="L74" s="1241"/>
      <c r="M74" s="1267"/>
      <c r="CG74" s="6"/>
      <c r="CH74" s="6"/>
      <c r="CI74" s="6"/>
      <c r="CJ74" s="6"/>
      <c r="CK74" s="6"/>
      <c r="CL74" s="6"/>
      <c r="CM74" s="6"/>
      <c r="CN74" s="6"/>
    </row>
    <row r="75" spans="1:92" ht="30" customHeight="1" x14ac:dyDescent="0.2">
      <c r="A75" s="1542"/>
      <c r="B75" s="1270" t="s">
        <v>44</v>
      </c>
      <c r="C75" s="297" t="s">
        <v>45</v>
      </c>
      <c r="D75" s="1270" t="s">
        <v>44</v>
      </c>
      <c r="E75" s="403" t="s">
        <v>45</v>
      </c>
      <c r="F75" s="1270" t="s">
        <v>44</v>
      </c>
      <c r="G75" s="297" t="s">
        <v>45</v>
      </c>
      <c r="H75" s="1270" t="s">
        <v>44</v>
      </c>
      <c r="I75" s="403" t="s">
        <v>45</v>
      </c>
      <c r="J75" s="1269"/>
      <c r="K75" s="1241"/>
      <c r="L75" s="1241"/>
      <c r="M75" s="1267"/>
      <c r="CG75" s="6"/>
      <c r="CH75" s="6"/>
      <c r="CI75" s="6"/>
      <c r="CJ75" s="6"/>
      <c r="CK75" s="6"/>
      <c r="CL75" s="6"/>
      <c r="CM75" s="6"/>
      <c r="CN75" s="6"/>
    </row>
    <row r="76" spans="1:92" ht="15.75" customHeight="1" x14ac:dyDescent="0.2">
      <c r="A76" s="1271" t="s">
        <v>114</v>
      </c>
      <c r="B76" s="279">
        <v>2</v>
      </c>
      <c r="C76" s="1174">
        <v>13</v>
      </c>
      <c r="D76" s="279">
        <v>43</v>
      </c>
      <c r="E76" s="1174">
        <v>112</v>
      </c>
      <c r="F76" s="280">
        <v>46</v>
      </c>
      <c r="G76" s="1272">
        <v>130</v>
      </c>
      <c r="H76" s="280">
        <v>3</v>
      </c>
      <c r="I76" s="1272">
        <v>18</v>
      </c>
      <c r="J76" s="72" t="str">
        <f>CA76</f>
        <v/>
      </c>
      <c r="K76" s="1241"/>
      <c r="L76" s="1241"/>
      <c r="M76" s="1267"/>
      <c r="CA76" s="210" t="str">
        <f>IF(CG76=1," * La suma de los Pacientes Intervenidos debe ser mayor o igual a la Suma de Pacientes Programados menos la Suma de Pacientes Suspendidos. ","")</f>
        <v/>
      </c>
      <c r="CG76" s="211">
        <f>IF(((F76+G76)-(H76+I76))&gt;(D76+E76),1,0)</f>
        <v>0</v>
      </c>
      <c r="CH76" s="6"/>
      <c r="CI76" s="6"/>
      <c r="CJ76" s="6"/>
      <c r="CK76" s="6"/>
      <c r="CL76" s="6"/>
      <c r="CM76" s="6"/>
      <c r="CN76" s="6"/>
    </row>
    <row r="77" spans="1:92" ht="15.75" customHeight="1" x14ac:dyDescent="0.2">
      <c r="A77" s="165" t="s">
        <v>115</v>
      </c>
      <c r="B77" s="166"/>
      <c r="C77" s="167"/>
      <c r="D77" s="166"/>
      <c r="E77" s="167"/>
      <c r="F77" s="168"/>
      <c r="G77" s="169"/>
      <c r="H77" s="168"/>
      <c r="I77" s="169"/>
      <c r="J77" s="72" t="str">
        <f t="shared" ref="J77:J87" si="7">CA77</f>
        <v/>
      </c>
      <c r="K77" s="1241"/>
      <c r="L77" s="1241"/>
      <c r="M77" s="1267"/>
      <c r="CA77" s="210" t="str">
        <f t="shared" ref="CA77:CA86" si="8">IF(CG77=1," * La suma de los Pacientes Intervenidos debe ser mayor o igual a la Suma de Pacientes Programados menos la Suma de Pacientes Suspendidos. ","")</f>
        <v/>
      </c>
      <c r="CG77" s="211">
        <f t="shared" ref="CG77:CG87" si="9">IF(((F77+G77)-(H77+I77))&gt;(D77+E77),1,0)</f>
        <v>0</v>
      </c>
      <c r="CH77" s="6"/>
      <c r="CI77" s="6"/>
      <c r="CJ77" s="6"/>
      <c r="CK77" s="6"/>
      <c r="CL77" s="6"/>
      <c r="CM77" s="6"/>
      <c r="CN77" s="6"/>
    </row>
    <row r="78" spans="1:92" ht="15.75" customHeight="1" x14ac:dyDescent="0.2">
      <c r="A78" s="165" t="s">
        <v>116</v>
      </c>
      <c r="B78" s="166"/>
      <c r="C78" s="167"/>
      <c r="D78" s="166">
        <v>4</v>
      </c>
      <c r="E78" s="167">
        <v>8</v>
      </c>
      <c r="F78" s="168">
        <v>4</v>
      </c>
      <c r="G78" s="169">
        <v>8</v>
      </c>
      <c r="H78" s="168"/>
      <c r="I78" s="169"/>
      <c r="J78" s="72" t="str">
        <f t="shared" si="7"/>
        <v/>
      </c>
      <c r="K78" s="1241"/>
      <c r="L78" s="1241"/>
      <c r="M78" s="1267"/>
      <c r="CA78" s="210" t="str">
        <f t="shared" si="8"/>
        <v/>
      </c>
      <c r="CG78" s="211">
        <f t="shared" si="9"/>
        <v>0</v>
      </c>
      <c r="CH78" s="6"/>
      <c r="CI78" s="6"/>
      <c r="CJ78" s="6"/>
      <c r="CK78" s="6"/>
      <c r="CL78" s="6"/>
      <c r="CM78" s="6"/>
      <c r="CN78" s="6"/>
    </row>
    <row r="79" spans="1:92" ht="15.75" customHeight="1" x14ac:dyDescent="0.2">
      <c r="A79" s="165" t="s">
        <v>117</v>
      </c>
      <c r="B79" s="166"/>
      <c r="C79" s="167">
        <v>13</v>
      </c>
      <c r="D79" s="166"/>
      <c r="E79" s="167">
        <v>8</v>
      </c>
      <c r="F79" s="168"/>
      <c r="G79" s="169">
        <v>8</v>
      </c>
      <c r="H79" s="168"/>
      <c r="I79" s="169"/>
      <c r="J79" s="72" t="str">
        <f t="shared" si="7"/>
        <v/>
      </c>
      <c r="K79" s="1241"/>
      <c r="L79" s="1241"/>
      <c r="M79" s="1267"/>
      <c r="CA79" s="210" t="str">
        <f t="shared" si="8"/>
        <v/>
      </c>
      <c r="CG79" s="211">
        <f t="shared" si="9"/>
        <v>0</v>
      </c>
      <c r="CH79" s="6"/>
      <c r="CI79" s="6"/>
      <c r="CJ79" s="6"/>
      <c r="CK79" s="6"/>
      <c r="CL79" s="6"/>
      <c r="CM79" s="6"/>
      <c r="CN79" s="6"/>
    </row>
    <row r="80" spans="1:92" ht="15.75" customHeight="1" x14ac:dyDescent="0.2">
      <c r="A80" s="165" t="s">
        <v>118</v>
      </c>
      <c r="B80" s="166">
        <v>2</v>
      </c>
      <c r="C80" s="167">
        <v>4</v>
      </c>
      <c r="D80" s="166">
        <v>7</v>
      </c>
      <c r="E80" s="167">
        <v>36</v>
      </c>
      <c r="F80" s="168">
        <v>8</v>
      </c>
      <c r="G80" s="169">
        <v>37</v>
      </c>
      <c r="H80" s="168">
        <v>1</v>
      </c>
      <c r="I80" s="169">
        <v>1</v>
      </c>
      <c r="J80" s="72" t="str">
        <f t="shared" si="7"/>
        <v/>
      </c>
      <c r="K80" s="1241"/>
      <c r="L80" s="1241"/>
      <c r="M80" s="1267"/>
      <c r="CA80" s="210" t="str">
        <f t="shared" si="8"/>
        <v/>
      </c>
      <c r="CG80" s="211">
        <f t="shared" si="9"/>
        <v>0</v>
      </c>
      <c r="CH80" s="6"/>
      <c r="CI80" s="6"/>
      <c r="CJ80" s="6"/>
      <c r="CK80" s="6"/>
      <c r="CL80" s="6"/>
      <c r="CM80" s="6"/>
      <c r="CN80" s="6"/>
    </row>
    <row r="81" spans="1:92" ht="15.75" customHeight="1" x14ac:dyDescent="0.2">
      <c r="A81" s="165" t="s">
        <v>119</v>
      </c>
      <c r="B81" s="166"/>
      <c r="C81" s="167"/>
      <c r="D81" s="166"/>
      <c r="E81" s="167"/>
      <c r="F81" s="168"/>
      <c r="G81" s="169"/>
      <c r="H81" s="168"/>
      <c r="I81" s="169"/>
      <c r="J81" s="72" t="str">
        <f t="shared" si="7"/>
        <v/>
      </c>
      <c r="K81" s="1241"/>
      <c r="L81" s="1241"/>
      <c r="M81" s="1267"/>
      <c r="CA81" s="210" t="str">
        <f t="shared" si="8"/>
        <v/>
      </c>
      <c r="CG81" s="211">
        <f t="shared" si="9"/>
        <v>0</v>
      </c>
      <c r="CH81" s="6"/>
      <c r="CI81" s="6"/>
      <c r="CJ81" s="6"/>
      <c r="CK81" s="6"/>
      <c r="CL81" s="6"/>
      <c r="CM81" s="6"/>
      <c r="CN81" s="6"/>
    </row>
    <row r="82" spans="1:92" ht="15.75" customHeight="1" x14ac:dyDescent="0.2">
      <c r="A82" s="165" t="s">
        <v>120</v>
      </c>
      <c r="B82" s="166"/>
      <c r="C82" s="167">
        <v>2</v>
      </c>
      <c r="D82" s="166">
        <v>9</v>
      </c>
      <c r="E82" s="167">
        <v>18</v>
      </c>
      <c r="F82" s="168">
        <v>10</v>
      </c>
      <c r="G82" s="169">
        <v>18</v>
      </c>
      <c r="H82" s="168">
        <v>1</v>
      </c>
      <c r="I82" s="169"/>
      <c r="J82" s="72" t="str">
        <f t="shared" si="7"/>
        <v/>
      </c>
      <c r="K82" s="1241"/>
      <c r="L82" s="1241"/>
      <c r="M82" s="1267"/>
      <c r="CA82" s="210" t="str">
        <f t="shared" si="8"/>
        <v/>
      </c>
      <c r="CG82" s="211">
        <f t="shared" si="9"/>
        <v>0</v>
      </c>
      <c r="CH82" s="6"/>
      <c r="CI82" s="6"/>
      <c r="CJ82" s="6"/>
      <c r="CK82" s="6"/>
      <c r="CL82" s="6"/>
      <c r="CM82" s="6"/>
      <c r="CN82" s="6"/>
    </row>
    <row r="83" spans="1:92" ht="15.75" customHeight="1" x14ac:dyDescent="0.2">
      <c r="A83" s="165" t="s">
        <v>121</v>
      </c>
      <c r="B83" s="166"/>
      <c r="C83" s="167"/>
      <c r="D83" s="166"/>
      <c r="E83" s="167">
        <v>86</v>
      </c>
      <c r="F83" s="168"/>
      <c r="G83" s="169">
        <v>98</v>
      </c>
      <c r="H83" s="168"/>
      <c r="I83" s="169">
        <v>12</v>
      </c>
      <c r="J83" s="72" t="str">
        <f t="shared" si="7"/>
        <v/>
      </c>
      <c r="K83" s="1241"/>
      <c r="L83" s="1241"/>
      <c r="M83" s="1267"/>
      <c r="CA83" s="210" t="str">
        <f t="shared" si="8"/>
        <v/>
      </c>
      <c r="CG83" s="211">
        <f t="shared" si="9"/>
        <v>0</v>
      </c>
      <c r="CH83" s="6"/>
      <c r="CI83" s="6"/>
      <c r="CJ83" s="6"/>
      <c r="CK83" s="6"/>
      <c r="CL83" s="6"/>
      <c r="CM83" s="6"/>
      <c r="CN83" s="6"/>
    </row>
    <row r="84" spans="1:92" ht="15.75" customHeight="1" x14ac:dyDescent="0.2">
      <c r="A84" s="165" t="s">
        <v>122</v>
      </c>
      <c r="B84" s="166"/>
      <c r="C84" s="167">
        <v>6</v>
      </c>
      <c r="D84" s="166"/>
      <c r="E84" s="167">
        <v>58</v>
      </c>
      <c r="F84" s="168"/>
      <c r="G84" s="169">
        <v>59</v>
      </c>
      <c r="H84" s="168"/>
      <c r="I84" s="169">
        <v>1</v>
      </c>
      <c r="J84" s="72" t="str">
        <f t="shared" si="7"/>
        <v/>
      </c>
      <c r="K84" s="1241"/>
      <c r="L84" s="1241"/>
      <c r="M84" s="1267"/>
      <c r="CA84" s="210" t="str">
        <f t="shared" si="8"/>
        <v/>
      </c>
      <c r="CG84" s="211">
        <f t="shared" si="9"/>
        <v>0</v>
      </c>
      <c r="CH84" s="6"/>
      <c r="CI84" s="6"/>
      <c r="CJ84" s="6"/>
      <c r="CK84" s="6"/>
      <c r="CL84" s="6"/>
      <c r="CM84" s="6"/>
      <c r="CN84" s="6"/>
    </row>
    <row r="85" spans="1:92" ht="15.75" customHeight="1" x14ac:dyDescent="0.2">
      <c r="A85" s="165" t="s">
        <v>123</v>
      </c>
      <c r="B85" s="166">
        <v>1</v>
      </c>
      <c r="C85" s="167">
        <v>18</v>
      </c>
      <c r="D85" s="166">
        <v>1</v>
      </c>
      <c r="E85" s="167">
        <v>64</v>
      </c>
      <c r="F85" s="168">
        <v>1</v>
      </c>
      <c r="G85" s="169">
        <v>68</v>
      </c>
      <c r="H85" s="168"/>
      <c r="I85" s="169">
        <v>4</v>
      </c>
      <c r="J85" s="72" t="str">
        <f t="shared" si="7"/>
        <v/>
      </c>
      <c r="K85" s="1241"/>
      <c r="L85" s="1241"/>
      <c r="M85" s="1267"/>
      <c r="CA85" s="210" t="str">
        <f t="shared" si="8"/>
        <v/>
      </c>
      <c r="CG85" s="211">
        <f t="shared" si="9"/>
        <v>0</v>
      </c>
      <c r="CH85" s="6"/>
      <c r="CI85" s="6"/>
      <c r="CJ85" s="6"/>
      <c r="CK85" s="6"/>
      <c r="CL85" s="6"/>
      <c r="CM85" s="6"/>
      <c r="CN85" s="6"/>
    </row>
    <row r="86" spans="1:92" ht="15.75" customHeight="1" x14ac:dyDescent="0.2">
      <c r="A86" s="165" t="s">
        <v>124</v>
      </c>
      <c r="B86" s="166"/>
      <c r="C86" s="167">
        <v>9</v>
      </c>
      <c r="D86" s="166"/>
      <c r="E86" s="167">
        <v>28</v>
      </c>
      <c r="F86" s="168"/>
      <c r="G86" s="169">
        <v>30</v>
      </c>
      <c r="H86" s="168"/>
      <c r="I86" s="169">
        <v>2</v>
      </c>
      <c r="J86" s="72" t="str">
        <f t="shared" si="7"/>
        <v/>
      </c>
      <c r="K86" s="1241"/>
      <c r="L86" s="1241"/>
      <c r="M86" s="1268"/>
      <c r="N86" s="1241"/>
      <c r="O86" s="1241"/>
      <c r="P86" s="1267"/>
      <c r="BX86" s="2"/>
      <c r="BY86" s="2"/>
      <c r="BZ86" s="2"/>
      <c r="CA86" s="210" t="str">
        <f t="shared" si="8"/>
        <v/>
      </c>
      <c r="CG86" s="211">
        <f t="shared" si="9"/>
        <v>0</v>
      </c>
      <c r="CH86" s="6"/>
      <c r="CI86" s="6"/>
      <c r="CJ86" s="6"/>
      <c r="CK86" s="6"/>
      <c r="CL86" s="6"/>
      <c r="CM86" s="6"/>
      <c r="CN86" s="6"/>
    </row>
    <row r="87" spans="1:92" ht="15.75" customHeight="1" x14ac:dyDescent="0.2">
      <c r="A87" s="165" t="s">
        <v>125</v>
      </c>
      <c r="B87" s="166"/>
      <c r="C87" s="167"/>
      <c r="D87" s="166"/>
      <c r="E87" s="167"/>
      <c r="F87" s="168"/>
      <c r="G87" s="169"/>
      <c r="H87" s="1273"/>
      <c r="I87" s="170"/>
      <c r="J87" s="72" t="str">
        <f t="shared" si="7"/>
        <v/>
      </c>
      <c r="K87" s="1241"/>
      <c r="L87" s="1241"/>
      <c r="M87" s="1268"/>
      <c r="N87" s="1241"/>
      <c r="O87" s="1241"/>
      <c r="P87" s="1267"/>
      <c r="BX87" s="2"/>
      <c r="BY87" s="2"/>
      <c r="BZ87" s="2"/>
      <c r="CA87" s="210" t="str">
        <f>IF(CG87=1," * La suma de los Pacientes Intervenidos debe ser mayor o igual a la Suma de Pacientes Programados menos la Suma de Pacientes Suspendidos. ","")</f>
        <v/>
      </c>
      <c r="CG87" s="211">
        <f t="shared" si="9"/>
        <v>0</v>
      </c>
      <c r="CH87" s="6"/>
      <c r="CI87" s="6"/>
      <c r="CJ87" s="6"/>
      <c r="CK87" s="6"/>
      <c r="CL87" s="6"/>
      <c r="CM87" s="6"/>
      <c r="CN87" s="6"/>
    </row>
    <row r="88" spans="1:92" ht="15.75" customHeight="1" x14ac:dyDescent="0.2">
      <c r="A88" s="409" t="s">
        <v>29</v>
      </c>
      <c r="B88" s="1274">
        <f t="shared" ref="B88:I88" si="10">SUM(B76:B87)</f>
        <v>5</v>
      </c>
      <c r="C88" s="410">
        <f t="shared" si="10"/>
        <v>65</v>
      </c>
      <c r="D88" s="1274">
        <f t="shared" si="10"/>
        <v>64</v>
      </c>
      <c r="E88" s="410">
        <f t="shared" si="10"/>
        <v>418</v>
      </c>
      <c r="F88" s="1275">
        <f t="shared" si="10"/>
        <v>69</v>
      </c>
      <c r="G88" s="411">
        <f t="shared" si="10"/>
        <v>456</v>
      </c>
      <c r="H88" s="1275">
        <f t="shared" si="10"/>
        <v>5</v>
      </c>
      <c r="I88" s="411">
        <f t="shared" si="10"/>
        <v>38</v>
      </c>
      <c r="J88" s="1241"/>
      <c r="K88" s="1241"/>
      <c r="L88" s="1241"/>
      <c r="M88" s="1267"/>
      <c r="CG88" s="6"/>
      <c r="CH88" s="6"/>
      <c r="CI88" s="6"/>
      <c r="CJ88" s="6"/>
      <c r="CK88" s="6"/>
      <c r="CL88" s="6"/>
      <c r="CM88" s="6"/>
      <c r="CN88" s="6"/>
    </row>
    <row r="89" spans="1:92" ht="32.1" customHeight="1" x14ac:dyDescent="0.2">
      <c r="A89" s="1491" t="s">
        <v>126</v>
      </c>
      <c r="B89" s="1491"/>
      <c r="C89" s="1491"/>
      <c r="D89" s="1491"/>
      <c r="E89" s="1491"/>
      <c r="F89" s="1491"/>
      <c r="G89" s="1491"/>
      <c r="H89" s="1276"/>
      <c r="I89" s="1276"/>
      <c r="J89" s="1268"/>
      <c r="K89" s="1241"/>
      <c r="L89" s="1241"/>
      <c r="M89" s="1267"/>
      <c r="CG89" s="6"/>
      <c r="CH89" s="6"/>
      <c r="CI89" s="6"/>
      <c r="CJ89" s="6"/>
      <c r="CK89" s="6"/>
      <c r="CL89" s="6"/>
      <c r="CM89" s="6"/>
      <c r="CN89" s="6"/>
    </row>
    <row r="90" spans="1:92" ht="24" customHeight="1" x14ac:dyDescent="0.2">
      <c r="A90" s="1536" t="s">
        <v>127</v>
      </c>
      <c r="B90" s="1577" t="s">
        <v>128</v>
      </c>
      <c r="C90" s="1534"/>
      <c r="D90" s="1534"/>
      <c r="E90" s="1534"/>
      <c r="F90" s="1534"/>
      <c r="G90" s="1592"/>
      <c r="H90" s="1248"/>
      <c r="I90" s="1268"/>
      <c r="J90" s="1241"/>
      <c r="K90" s="1241"/>
      <c r="L90" s="1267"/>
      <c r="CG90" s="6"/>
      <c r="CH90" s="6"/>
      <c r="CI90" s="6"/>
      <c r="CJ90" s="6"/>
      <c r="CK90" s="6"/>
      <c r="CL90" s="6"/>
      <c r="CM90" s="6"/>
      <c r="CN90" s="6"/>
    </row>
    <row r="91" spans="1:92" ht="31.5" customHeight="1" x14ac:dyDescent="0.2">
      <c r="A91" s="1537"/>
      <c r="B91" s="362" t="s">
        <v>129</v>
      </c>
      <c r="C91" s="1270" t="s">
        <v>44</v>
      </c>
      <c r="D91" s="343" t="s">
        <v>45</v>
      </c>
      <c r="E91" s="284" t="s">
        <v>15</v>
      </c>
      <c r="F91" s="1277" t="s">
        <v>16</v>
      </c>
      <c r="G91" s="1277" t="s">
        <v>17</v>
      </c>
      <c r="H91" s="1248"/>
      <c r="I91" s="1248"/>
      <c r="J91" s="1268"/>
      <c r="K91" s="1241"/>
      <c r="L91" s="1241"/>
      <c r="M91" s="1267"/>
      <c r="CG91" s="6"/>
      <c r="CH91" s="6"/>
      <c r="CI91" s="6"/>
      <c r="CJ91" s="6"/>
      <c r="CK91" s="6"/>
      <c r="CL91" s="6"/>
      <c r="CM91" s="6"/>
      <c r="CN91" s="6"/>
    </row>
    <row r="92" spans="1:92" ht="16.5" customHeight="1" x14ac:dyDescent="0.2">
      <c r="A92" s="1271" t="s">
        <v>130</v>
      </c>
      <c r="B92" s="1206">
        <f t="shared" ref="B92:B98" si="11">SUM(C92+D92)</f>
        <v>37</v>
      </c>
      <c r="C92" s="280">
        <v>3</v>
      </c>
      <c r="D92" s="1278">
        <v>34</v>
      </c>
      <c r="E92" s="1279">
        <v>30</v>
      </c>
      <c r="F92" s="216">
        <v>7</v>
      </c>
      <c r="G92" s="216"/>
      <c r="H92" s="72" t="str">
        <f>CA92</f>
        <v/>
      </c>
      <c r="I92" s="1248"/>
      <c r="J92" s="1268"/>
      <c r="K92" s="1241"/>
      <c r="L92" s="1241"/>
      <c r="M92" s="1267"/>
      <c r="CA92" s="210" t="str">
        <f>IF(CH92=1," * La suma de los Beneficiarios MAI, MLE y Otros debe seri igual al Total. ","")</f>
        <v/>
      </c>
      <c r="CB92" s="210"/>
      <c r="CG92" s="211"/>
      <c r="CH92" s="211">
        <f t="shared" ref="CH92:CH98" si="12">IF(B92&lt;&gt;(E92+F92+G92),1,0)</f>
        <v>0</v>
      </c>
      <c r="CI92" s="6"/>
      <c r="CJ92" s="6"/>
      <c r="CK92" s="6"/>
      <c r="CL92" s="6"/>
      <c r="CM92" s="6"/>
      <c r="CN92" s="6"/>
    </row>
    <row r="93" spans="1:92" ht="16.5" customHeight="1" x14ac:dyDescent="0.2">
      <c r="A93" s="1280" t="s">
        <v>131</v>
      </c>
      <c r="B93" s="1281">
        <f t="shared" si="11"/>
        <v>0</v>
      </c>
      <c r="C93" s="168"/>
      <c r="D93" s="1282"/>
      <c r="E93" s="1283"/>
      <c r="F93" s="1284"/>
      <c r="G93" s="1284"/>
      <c r="H93" s="72" t="str">
        <f t="shared" ref="H93:H99" si="13">CA93</f>
        <v/>
      </c>
      <c r="I93" s="1248"/>
      <c r="J93" s="1268"/>
      <c r="K93" s="1241"/>
      <c r="L93" s="1241"/>
      <c r="M93" s="1267"/>
      <c r="CA93" s="210" t="str">
        <f t="shared" ref="CA93:CA98" si="14">IF(CH93=1," * La suma de los Beneficiarios MAI, MLE y Otros debe seri igual al Total. ","")</f>
        <v/>
      </c>
      <c r="CB93" s="210"/>
      <c r="CG93" s="6"/>
      <c r="CH93" s="211">
        <f t="shared" si="12"/>
        <v>0</v>
      </c>
      <c r="CI93" s="6"/>
      <c r="CJ93" s="6"/>
      <c r="CK93" s="6"/>
      <c r="CL93" s="6"/>
      <c r="CM93" s="6"/>
      <c r="CN93" s="6"/>
    </row>
    <row r="94" spans="1:92" ht="16.5" customHeight="1" x14ac:dyDescent="0.2">
      <c r="A94" s="165" t="s">
        <v>132</v>
      </c>
      <c r="B94" s="1281">
        <f t="shared" si="11"/>
        <v>0</v>
      </c>
      <c r="C94" s="168"/>
      <c r="D94" s="1282"/>
      <c r="E94" s="1283"/>
      <c r="F94" s="1284"/>
      <c r="G94" s="1284"/>
      <c r="H94" s="72" t="str">
        <f t="shared" si="13"/>
        <v/>
      </c>
      <c r="I94" s="1248"/>
      <c r="J94" s="1268"/>
      <c r="K94" s="1241"/>
      <c r="L94" s="1241"/>
      <c r="M94" s="1267"/>
      <c r="CA94" s="210" t="str">
        <f t="shared" si="14"/>
        <v/>
      </c>
      <c r="CB94" s="210"/>
      <c r="CG94" s="6"/>
      <c r="CH94" s="211">
        <f t="shared" si="12"/>
        <v>0</v>
      </c>
      <c r="CI94" s="6"/>
      <c r="CJ94" s="6"/>
      <c r="CK94" s="6"/>
      <c r="CL94" s="6"/>
      <c r="CM94" s="6"/>
      <c r="CN94" s="6"/>
    </row>
    <row r="95" spans="1:92" ht="16.5" customHeight="1" x14ac:dyDescent="0.2">
      <c r="A95" s="165" t="s">
        <v>133</v>
      </c>
      <c r="B95" s="1281">
        <f t="shared" si="11"/>
        <v>6</v>
      </c>
      <c r="C95" s="168">
        <v>2</v>
      </c>
      <c r="D95" s="1282">
        <v>4</v>
      </c>
      <c r="E95" s="1283">
        <v>6</v>
      </c>
      <c r="F95" s="1284"/>
      <c r="G95" s="1284"/>
      <c r="H95" s="72" t="str">
        <f t="shared" si="13"/>
        <v/>
      </c>
      <c r="I95" s="1248"/>
      <c r="J95" s="1268"/>
      <c r="K95" s="1241"/>
      <c r="L95" s="1241"/>
      <c r="M95" s="1267"/>
      <c r="CA95" s="210" t="str">
        <f t="shared" si="14"/>
        <v/>
      </c>
      <c r="CB95" s="210"/>
      <c r="CG95" s="6"/>
      <c r="CH95" s="211">
        <f t="shared" si="12"/>
        <v>0</v>
      </c>
      <c r="CI95" s="6"/>
      <c r="CJ95" s="6"/>
      <c r="CK95" s="6"/>
      <c r="CL95" s="6"/>
      <c r="CM95" s="6"/>
      <c r="CN95" s="6"/>
    </row>
    <row r="96" spans="1:92" ht="16.5" customHeight="1" x14ac:dyDescent="0.2">
      <c r="A96" s="165" t="s">
        <v>134</v>
      </c>
      <c r="B96" s="1281">
        <f t="shared" si="11"/>
        <v>0</v>
      </c>
      <c r="C96" s="168"/>
      <c r="D96" s="1282"/>
      <c r="E96" s="1283"/>
      <c r="F96" s="1284"/>
      <c r="G96" s="1284"/>
      <c r="H96" s="72" t="str">
        <f t="shared" si="13"/>
        <v/>
      </c>
      <c r="I96" s="1254"/>
      <c r="J96" s="1285"/>
      <c r="K96" s="1253"/>
      <c r="L96" s="1253"/>
      <c r="M96" s="1286"/>
      <c r="N96" s="11"/>
      <c r="O96" s="11"/>
      <c r="P96" s="11"/>
      <c r="Q96" s="11"/>
      <c r="R96" s="11"/>
      <c r="S96" s="11"/>
      <c r="CA96" s="210" t="str">
        <f t="shared" si="14"/>
        <v/>
      </c>
      <c r="CB96" s="210"/>
      <c r="CG96" s="6"/>
      <c r="CH96" s="211">
        <f t="shared" si="12"/>
        <v>0</v>
      </c>
      <c r="CI96" s="6"/>
      <c r="CJ96" s="6"/>
      <c r="CK96" s="6"/>
      <c r="CL96" s="6"/>
      <c r="CM96" s="6"/>
      <c r="CN96" s="6"/>
    </row>
    <row r="97" spans="1:92" ht="16.5" customHeight="1" x14ac:dyDescent="0.2">
      <c r="A97" s="1280" t="s">
        <v>135</v>
      </c>
      <c r="B97" s="1281">
        <f t="shared" si="11"/>
        <v>0</v>
      </c>
      <c r="C97" s="168"/>
      <c r="D97" s="1282"/>
      <c r="E97" s="1283"/>
      <c r="F97" s="1284"/>
      <c r="G97" s="1284"/>
      <c r="H97" s="72" t="str">
        <f t="shared" si="13"/>
        <v/>
      </c>
      <c r="I97" s="1254"/>
      <c r="J97" s="1285"/>
      <c r="K97" s="1253"/>
      <c r="L97" s="1253"/>
      <c r="M97" s="1286"/>
      <c r="N97" s="11"/>
      <c r="O97" s="11"/>
      <c r="P97" s="11"/>
      <c r="Q97" s="11"/>
      <c r="R97" s="11"/>
      <c r="S97" s="11"/>
      <c r="CA97" s="210" t="str">
        <f t="shared" si="14"/>
        <v/>
      </c>
      <c r="CB97" s="210"/>
      <c r="CG97" s="6"/>
      <c r="CH97" s="211">
        <f t="shared" si="12"/>
        <v>0</v>
      </c>
      <c r="CI97" s="6"/>
      <c r="CJ97" s="6"/>
      <c r="CK97" s="6"/>
      <c r="CL97" s="6"/>
      <c r="CM97" s="6"/>
      <c r="CN97" s="6"/>
    </row>
    <row r="98" spans="1:92" ht="16.5" customHeight="1" x14ac:dyDescent="0.2">
      <c r="A98" s="228" t="s">
        <v>136</v>
      </c>
      <c r="B98" s="229">
        <f t="shared" si="11"/>
        <v>0</v>
      </c>
      <c r="C98" s="168"/>
      <c r="D98" s="1282"/>
      <c r="E98" s="1283"/>
      <c r="F98" s="747"/>
      <c r="G98" s="747"/>
      <c r="H98" s="72" t="str">
        <f t="shared" si="13"/>
        <v/>
      </c>
      <c r="I98" s="1254"/>
      <c r="J98" s="1285"/>
      <c r="K98" s="1253"/>
      <c r="L98" s="1253"/>
      <c r="M98" s="1286"/>
      <c r="N98" s="11"/>
      <c r="O98" s="11"/>
      <c r="P98" s="11"/>
      <c r="Q98" s="11"/>
      <c r="R98" s="11"/>
      <c r="S98" s="11"/>
      <c r="CA98" s="210" t="str">
        <f t="shared" si="14"/>
        <v/>
      </c>
      <c r="CB98" s="210"/>
      <c r="CG98" s="6"/>
      <c r="CH98" s="211">
        <f t="shared" si="12"/>
        <v>0</v>
      </c>
      <c r="CI98" s="6"/>
      <c r="CJ98" s="6"/>
      <c r="CK98" s="6"/>
      <c r="CL98" s="6"/>
      <c r="CM98" s="6"/>
      <c r="CN98" s="6"/>
    </row>
    <row r="99" spans="1:92" ht="16.5" customHeight="1" x14ac:dyDescent="0.2">
      <c r="A99" s="186" t="s">
        <v>29</v>
      </c>
      <c r="B99" s="423">
        <f t="shared" ref="B99:G99" si="15">SUM(B92:B98)</f>
        <v>43</v>
      </c>
      <c r="C99" s="1275">
        <f t="shared" si="15"/>
        <v>5</v>
      </c>
      <c r="D99" s="286">
        <f t="shared" si="15"/>
        <v>38</v>
      </c>
      <c r="E99" s="287">
        <f t="shared" si="15"/>
        <v>36</v>
      </c>
      <c r="F99" s="1287">
        <f t="shared" si="15"/>
        <v>7</v>
      </c>
      <c r="G99" s="1287">
        <f t="shared" si="15"/>
        <v>0</v>
      </c>
      <c r="H99" s="72" t="str">
        <f t="shared" si="13"/>
        <v/>
      </c>
      <c r="I99" s="143"/>
      <c r="J99" s="143"/>
      <c r="K99" s="143"/>
      <c r="L99" s="143"/>
      <c r="M99" s="143"/>
      <c r="N99" s="143"/>
      <c r="O99" s="143"/>
      <c r="P99" s="143"/>
      <c r="Q99" s="143"/>
      <c r="R99" s="143"/>
      <c r="S99" s="143"/>
      <c r="CA99" s="210" t="str">
        <f>IF(CG99=1," * El total de causas de suspensión debe coincidir con la suma de Suspendidos sección F. ","")</f>
        <v/>
      </c>
      <c r="CG99" s="211">
        <f>IF(B99&lt;&gt;(H88+I88),1,0)</f>
        <v>0</v>
      </c>
      <c r="CH99" s="211"/>
      <c r="CI99" s="6"/>
      <c r="CJ99" s="6"/>
      <c r="CK99" s="6"/>
      <c r="CL99" s="6"/>
      <c r="CM99" s="6"/>
      <c r="CN99" s="6"/>
    </row>
    <row r="100" spans="1:92" x14ac:dyDescent="0.2">
      <c r="D100" s="1267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CA100" s="210"/>
      <c r="CG100" s="6"/>
      <c r="CH100" s="6"/>
      <c r="CI100" s="6"/>
      <c r="CJ100" s="6"/>
      <c r="CK100" s="6"/>
      <c r="CL100" s="6"/>
      <c r="CM100" s="6"/>
      <c r="CN100" s="6"/>
    </row>
    <row r="101" spans="1:92" x14ac:dyDescent="0.2"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CG101" s="6"/>
      <c r="CH101" s="6"/>
      <c r="CI101" s="6"/>
      <c r="CJ101" s="6"/>
      <c r="CK101" s="6"/>
      <c r="CL101" s="6"/>
      <c r="CM101" s="6"/>
      <c r="CN101" s="6"/>
    </row>
    <row r="102" spans="1:92" x14ac:dyDescent="0.2">
      <c r="CG102" s="6"/>
      <c r="CH102" s="6"/>
      <c r="CI102" s="6"/>
      <c r="CJ102" s="6"/>
      <c r="CK102" s="6"/>
      <c r="CL102" s="6"/>
      <c r="CM102" s="6"/>
      <c r="CN102" s="6"/>
    </row>
    <row r="103" spans="1:92" x14ac:dyDescent="0.2">
      <c r="CG103" s="6"/>
      <c r="CH103" s="6"/>
      <c r="CI103" s="6"/>
      <c r="CJ103" s="6"/>
      <c r="CK103" s="6"/>
      <c r="CL103" s="6"/>
      <c r="CM103" s="6"/>
      <c r="CN103" s="6"/>
    </row>
    <row r="104" spans="1:92" x14ac:dyDescent="0.2">
      <c r="CG104" s="6"/>
      <c r="CH104" s="6"/>
      <c r="CI104" s="6"/>
      <c r="CJ104" s="6"/>
      <c r="CK104" s="6"/>
      <c r="CL104" s="6"/>
      <c r="CM104" s="6"/>
      <c r="CN104" s="6"/>
    </row>
    <row r="105" spans="1:92" x14ac:dyDescent="0.2">
      <c r="CG105" s="6"/>
      <c r="CH105" s="6"/>
      <c r="CI105" s="6"/>
      <c r="CJ105" s="6"/>
      <c r="CK105" s="6"/>
      <c r="CL105" s="6"/>
      <c r="CM105" s="6"/>
      <c r="CN105" s="6"/>
    </row>
    <row r="106" spans="1:92" x14ac:dyDescent="0.2">
      <c r="CG106" s="6"/>
      <c r="CH106" s="6"/>
      <c r="CI106" s="6"/>
      <c r="CJ106" s="6"/>
      <c r="CK106" s="6"/>
      <c r="CL106" s="6"/>
      <c r="CM106" s="6"/>
      <c r="CN106" s="6"/>
    </row>
    <row r="107" spans="1:92" x14ac:dyDescent="0.2">
      <c r="CG107" s="6"/>
      <c r="CH107" s="6"/>
      <c r="CI107" s="6"/>
      <c r="CJ107" s="6"/>
      <c r="CK107" s="6"/>
      <c r="CL107" s="6"/>
      <c r="CM107" s="6"/>
      <c r="CN107" s="6"/>
    </row>
    <row r="108" spans="1:92" x14ac:dyDescent="0.2">
      <c r="CG108" s="6"/>
      <c r="CH108" s="6"/>
      <c r="CI108" s="6"/>
      <c r="CJ108" s="6"/>
      <c r="CK108" s="6"/>
      <c r="CL108" s="6"/>
      <c r="CM108" s="6"/>
      <c r="CN108" s="6"/>
    </row>
    <row r="109" spans="1:92" x14ac:dyDescent="0.2">
      <c r="CG109" s="6"/>
      <c r="CH109" s="6"/>
      <c r="CI109" s="6"/>
      <c r="CJ109" s="6"/>
      <c r="CK109" s="6"/>
      <c r="CL109" s="6"/>
      <c r="CM109" s="6"/>
      <c r="CN109" s="6"/>
    </row>
    <row r="110" spans="1:92" x14ac:dyDescent="0.2">
      <c r="CG110" s="6"/>
      <c r="CH110" s="6"/>
      <c r="CI110" s="6"/>
      <c r="CJ110" s="6"/>
      <c r="CK110" s="6"/>
      <c r="CL110" s="6"/>
      <c r="CM110" s="6"/>
      <c r="CN110" s="6"/>
    </row>
    <row r="111" spans="1:92" x14ac:dyDescent="0.2">
      <c r="CG111" s="6"/>
      <c r="CH111" s="6"/>
      <c r="CI111" s="6"/>
      <c r="CJ111" s="6"/>
      <c r="CK111" s="6"/>
      <c r="CL111" s="6"/>
      <c r="CM111" s="6"/>
      <c r="CN111" s="6"/>
    </row>
    <row r="112" spans="1:92" x14ac:dyDescent="0.2">
      <c r="CG112" s="6"/>
      <c r="CH112" s="6"/>
      <c r="CI112" s="6"/>
      <c r="CJ112" s="6"/>
      <c r="CK112" s="6"/>
      <c r="CL112" s="6"/>
      <c r="CM112" s="6"/>
      <c r="CN112" s="6"/>
    </row>
    <row r="113" spans="85:92" x14ac:dyDescent="0.2">
      <c r="CG113" s="6"/>
      <c r="CH113" s="6"/>
      <c r="CI113" s="6"/>
      <c r="CJ113" s="6"/>
      <c r="CK113" s="6"/>
      <c r="CL113" s="6"/>
      <c r="CM113" s="6"/>
      <c r="CN113" s="6"/>
    </row>
    <row r="114" spans="85:92" x14ac:dyDescent="0.2">
      <c r="CG114" s="6"/>
      <c r="CH114" s="6"/>
      <c r="CI114" s="6"/>
      <c r="CJ114" s="6"/>
      <c r="CK114" s="6"/>
      <c r="CL114" s="6"/>
      <c r="CM114" s="6"/>
      <c r="CN114" s="6"/>
    </row>
    <row r="115" spans="85:92" x14ac:dyDescent="0.2">
      <c r="CG115" s="6"/>
      <c r="CH115" s="6"/>
      <c r="CI115" s="6"/>
      <c r="CJ115" s="6"/>
      <c r="CK115" s="6"/>
      <c r="CL115" s="6"/>
      <c r="CM115" s="6"/>
      <c r="CN115" s="6"/>
    </row>
    <row r="211" spans="1:104" s="191" customFormat="1" ht="18.600000000000001" hidden="1" customHeight="1" x14ac:dyDescent="0.2">
      <c r="A211" s="191">
        <f>SUM(B12:O12,B19:B23,B37:B45,C67,B88:I88,B99:G99,C68:C71,B48:B50,C28:C34)</f>
        <v>14433.9</v>
      </c>
      <c r="B211" s="191">
        <f>SUM(CG3:CN115)</f>
        <v>0</v>
      </c>
      <c r="BX211" s="192"/>
      <c r="BY211" s="192"/>
      <c r="BZ211" s="192"/>
      <c r="CA211" s="192"/>
      <c r="CB211" s="192"/>
      <c r="CC211" s="192"/>
      <c r="CD211" s="192"/>
      <c r="CE211" s="192"/>
      <c r="CF211" s="192"/>
      <c r="CG211" s="192"/>
      <c r="CH211" s="192"/>
      <c r="CI211" s="192"/>
      <c r="CJ211" s="192"/>
      <c r="CK211" s="192"/>
      <c r="CL211" s="192"/>
      <c r="CM211" s="192"/>
      <c r="CN211" s="192"/>
      <c r="CO211" s="192"/>
      <c r="CP211" s="192"/>
      <c r="CQ211" s="192"/>
      <c r="CR211" s="192"/>
      <c r="CS211" s="192"/>
      <c r="CT211" s="192"/>
      <c r="CU211" s="192"/>
      <c r="CV211" s="192"/>
      <c r="CW211" s="192"/>
      <c r="CX211" s="192"/>
      <c r="CY211" s="192"/>
      <c r="CZ211" s="192"/>
    </row>
    <row r="212" spans="1:104" hidden="1" x14ac:dyDescent="0.2"/>
    <row r="213" spans="1:104" hidden="1" x14ac:dyDescent="0.2"/>
    <row r="214" spans="1:104" hidden="1" x14ac:dyDescent="0.2"/>
    <row r="215" spans="1:104" hidden="1" x14ac:dyDescent="0.2"/>
    <row r="216" spans="1:104" hidden="1" x14ac:dyDescent="0.2"/>
    <row r="217" spans="1:104" hidden="1" x14ac:dyDescent="0.2"/>
    <row r="218" spans="1:104" hidden="1" x14ac:dyDescent="0.2"/>
    <row r="219" spans="1:104" hidden="1" x14ac:dyDescent="0.2"/>
    <row r="220" spans="1:104" hidden="1" x14ac:dyDescent="0.2"/>
  </sheetData>
  <mergeCells count="34">
    <mergeCell ref="Z9:AB10"/>
    <mergeCell ref="A26:B27"/>
    <mergeCell ref="C26:C27"/>
    <mergeCell ref="D26:E26"/>
    <mergeCell ref="F26:K26"/>
    <mergeCell ref="A9:A11"/>
    <mergeCell ref="B9:B11"/>
    <mergeCell ref="C9:C11"/>
    <mergeCell ref="D9:D11"/>
    <mergeCell ref="E9:E11"/>
    <mergeCell ref="F9:F11"/>
    <mergeCell ref="A34:B34"/>
    <mergeCell ref="G9:J10"/>
    <mergeCell ref="K9:O10"/>
    <mergeCell ref="P9:T10"/>
    <mergeCell ref="U9:Y10"/>
    <mergeCell ref="A28:B28"/>
    <mergeCell ref="A29:B29"/>
    <mergeCell ref="A30:B30"/>
    <mergeCell ref="A31:B31"/>
    <mergeCell ref="A32:A33"/>
    <mergeCell ref="A65:E65"/>
    <mergeCell ref="A67:B67"/>
    <mergeCell ref="A68:A69"/>
    <mergeCell ref="A70:A71"/>
    <mergeCell ref="A73:A75"/>
    <mergeCell ref="B73:C74"/>
    <mergeCell ref="D73:E74"/>
    <mergeCell ref="F73:I73"/>
    <mergeCell ref="F74:G74"/>
    <mergeCell ref="H74:I74"/>
    <mergeCell ref="A89:G89"/>
    <mergeCell ref="A90:A91"/>
    <mergeCell ref="B90:G90"/>
  </mergeCells>
  <dataValidations count="1">
    <dataValidation type="whole" allowBlank="1" showInputMessage="1" showErrorMessage="1" sqref="A64 B58:E64 B52:D52 C53:D55" xr:uid="{ECDDCCC9-5701-434D-AA79-CEA8E895C1D4}">
      <formula1>0</formula1>
      <formula2>1E+27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RESUMEN</vt:lpstr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OCTUBRE</vt:lpstr>
      <vt:lpstr>NOVIEMBRE</vt:lpstr>
      <vt:lpstr>DICIEMBRE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Depto. Bioestadistica</dc:creator>
  <cp:lastModifiedBy>Depto. Bioestadistica</cp:lastModifiedBy>
  <dcterms:created xsi:type="dcterms:W3CDTF">2021-03-18T18:51:31Z</dcterms:created>
  <dcterms:modified xsi:type="dcterms:W3CDTF">2022-01-20T12:39:47Z</dcterms:modified>
</cp:coreProperties>
</file>