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ATALIA\CONSOLIDADOS AÑO 2020\REM B\"/>
    </mc:Choice>
  </mc:AlternateContent>
  <bookViews>
    <workbookView xWindow="0" yWindow="0" windowWidth="24000" windowHeight="9735" tabRatio="913"/>
  </bookViews>
  <sheets>
    <sheet name="CONSOLIDADO" sheetId="19" r:id="rId1"/>
    <sheet name="ENERO" sheetId="1" r:id="rId2"/>
    <sheet name="FEBRERO" sheetId="7" r:id="rId3"/>
    <sheet name="MARZO" sheetId="8" r:id="rId4"/>
    <sheet name="ABRIL" sheetId="9" r:id="rId5"/>
    <sheet name="MAYO" sheetId="10" r:id="rId6"/>
    <sheet name="JUNIO" sheetId="11" r:id="rId7"/>
    <sheet name="JULIO" sheetId="12" r:id="rId8"/>
    <sheet name="AGOSTO" sheetId="13" r:id="rId9"/>
    <sheet name="SEPTIEMBRE" sheetId="14" r:id="rId10"/>
    <sheet name="OCTUBRE" sheetId="15" r:id="rId11"/>
    <sheet name="NOVIEMBRE" sheetId="16" r:id="rId12"/>
    <sheet name="DICIEMBRE" sheetId="17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52511"/>
</workbook>
</file>

<file path=xl/calcChain.xml><?xml version="1.0" encoding="utf-8"?>
<calcChain xmlns="http://schemas.openxmlformats.org/spreadsheetml/2006/main">
  <c r="G9" i="17" l="1"/>
  <c r="H492" i="17"/>
  <c r="M491" i="17"/>
  <c r="L491" i="17"/>
  <c r="K491" i="17"/>
  <c r="J491" i="17"/>
  <c r="I491" i="17"/>
  <c r="H491" i="17"/>
  <c r="G491" i="17"/>
  <c r="F491" i="17"/>
  <c r="E491" i="17"/>
  <c r="D491" i="17"/>
  <c r="C490" i="17"/>
  <c r="C489" i="17"/>
  <c r="C488" i="17"/>
  <c r="C487" i="17"/>
  <c r="C486" i="17"/>
  <c r="C491" i="17" s="1"/>
  <c r="M485" i="17"/>
  <c r="L485" i="17"/>
  <c r="K485" i="17"/>
  <c r="J485" i="17"/>
  <c r="I485" i="17"/>
  <c r="H485" i="17"/>
  <c r="G485" i="17"/>
  <c r="F485" i="17"/>
  <c r="E485" i="17"/>
  <c r="D485" i="17"/>
  <c r="C484" i="17"/>
  <c r="C483" i="17"/>
  <c r="C482" i="17"/>
  <c r="C481" i="17"/>
  <c r="C480" i="17"/>
  <c r="C485" i="17" s="1"/>
  <c r="C479" i="17"/>
  <c r="M478" i="17"/>
  <c r="L478" i="17"/>
  <c r="K478" i="17"/>
  <c r="K492" i="17" s="1"/>
  <c r="J478" i="17"/>
  <c r="I478" i="17"/>
  <c r="H478" i="17"/>
  <c r="G478" i="17"/>
  <c r="F478" i="17"/>
  <c r="E478" i="17"/>
  <c r="D478" i="17"/>
  <c r="C477" i="17"/>
  <c r="C476" i="17"/>
  <c r="C475" i="17"/>
  <c r="C474" i="17"/>
  <c r="C473" i="17"/>
  <c r="C472" i="17"/>
  <c r="C471" i="17"/>
  <c r="C470" i="17"/>
  <c r="C478" i="17" s="1"/>
  <c r="M469" i="17"/>
  <c r="L469" i="17"/>
  <c r="K469" i="17"/>
  <c r="J469" i="17"/>
  <c r="I469" i="17"/>
  <c r="H469" i="17"/>
  <c r="G469" i="17"/>
  <c r="F469" i="17"/>
  <c r="E469" i="17"/>
  <c r="D469" i="17"/>
  <c r="C468" i="17"/>
  <c r="C469" i="17" s="1"/>
  <c r="C467" i="17"/>
  <c r="C466" i="17"/>
  <c r="M465" i="17"/>
  <c r="L465" i="17"/>
  <c r="K465" i="17"/>
  <c r="J465" i="17"/>
  <c r="I465" i="17"/>
  <c r="H465" i="17"/>
  <c r="G465" i="17"/>
  <c r="F465" i="17"/>
  <c r="E465" i="17"/>
  <c r="D465" i="17"/>
  <c r="C464" i="17"/>
  <c r="C463" i="17"/>
  <c r="C462" i="17"/>
  <c r="C465" i="17" s="1"/>
  <c r="M461" i="17"/>
  <c r="L461" i="17"/>
  <c r="K461" i="17"/>
  <c r="J461" i="17"/>
  <c r="I461" i="17"/>
  <c r="H461" i="17"/>
  <c r="G461" i="17"/>
  <c r="G492" i="17" s="1"/>
  <c r="F461" i="17"/>
  <c r="E461" i="17"/>
  <c r="D461" i="17"/>
  <c r="C460" i="17"/>
  <c r="C461" i="17" s="1"/>
  <c r="C459" i="17"/>
  <c r="C458" i="17"/>
  <c r="M457" i="17"/>
  <c r="L457" i="17"/>
  <c r="L492" i="17" s="1"/>
  <c r="K457" i="17"/>
  <c r="J457" i="17"/>
  <c r="J492" i="17" s="1"/>
  <c r="I457" i="17"/>
  <c r="H457" i="17"/>
  <c r="G457" i="17"/>
  <c r="F457" i="17"/>
  <c r="F492" i="17" s="1"/>
  <c r="E457" i="17"/>
  <c r="D457" i="17"/>
  <c r="D492" i="17" s="1"/>
  <c r="C456" i="17"/>
  <c r="C455" i="17"/>
  <c r="C454" i="17"/>
  <c r="C453" i="17"/>
  <c r="C452" i="17"/>
  <c r="C446" i="17"/>
  <c r="C445" i="17"/>
  <c r="AB442" i="17"/>
  <c r="AA442" i="17"/>
  <c r="F442" i="17"/>
  <c r="AB441" i="17"/>
  <c r="AA441" i="17"/>
  <c r="F441" i="17" s="1"/>
  <c r="AB440" i="17"/>
  <c r="AA440" i="17"/>
  <c r="F440" i="17" s="1"/>
  <c r="AA437" i="17"/>
  <c r="K437" i="17"/>
  <c r="C437" i="17"/>
  <c r="AB437" i="17" s="1"/>
  <c r="AA436" i="17"/>
  <c r="K436" i="17" s="1"/>
  <c r="C436" i="17"/>
  <c r="AB436" i="17" s="1"/>
  <c r="AA435" i="17"/>
  <c r="K435" i="17"/>
  <c r="C435" i="17"/>
  <c r="AB435" i="17" s="1"/>
  <c r="D422" i="17"/>
  <c r="C422" i="17"/>
  <c r="E421" i="17"/>
  <c r="D421" i="17"/>
  <c r="C421" i="17"/>
  <c r="E420" i="17"/>
  <c r="D420" i="17"/>
  <c r="C420" i="17"/>
  <c r="E419" i="17"/>
  <c r="D419" i="17"/>
  <c r="C419" i="17"/>
  <c r="E418" i="17"/>
  <c r="D418" i="17"/>
  <c r="C418" i="17"/>
  <c r="D417" i="17"/>
  <c r="C417" i="17"/>
  <c r="E416" i="17"/>
  <c r="D416" i="17"/>
  <c r="C416" i="17"/>
  <c r="D415" i="17"/>
  <c r="C415" i="17"/>
  <c r="E414" i="17"/>
  <c r="D414" i="17"/>
  <c r="D423" i="17" s="1"/>
  <c r="C414" i="17"/>
  <c r="C423" i="17" s="1"/>
  <c r="D413" i="17"/>
  <c r="C413" i="17"/>
  <c r="L409" i="17"/>
  <c r="D409" i="17"/>
  <c r="K408" i="17"/>
  <c r="Q407" i="17"/>
  <c r="P407" i="17"/>
  <c r="O407" i="17"/>
  <c r="N407" i="17"/>
  <c r="M407" i="17"/>
  <c r="L407" i="17"/>
  <c r="K407" i="17"/>
  <c r="J407" i="17"/>
  <c r="I407" i="17"/>
  <c r="H407" i="17"/>
  <c r="G407" i="17"/>
  <c r="F407" i="17"/>
  <c r="E407" i="17"/>
  <c r="D407" i="17"/>
  <c r="C407" i="17"/>
  <c r="Q406" i="17"/>
  <c r="M406" i="17"/>
  <c r="L406" i="17"/>
  <c r="I406" i="17"/>
  <c r="E406" i="17"/>
  <c r="D406" i="17"/>
  <c r="Q405" i="17"/>
  <c r="P405" i="17"/>
  <c r="P406" i="17" s="1"/>
  <c r="O405" i="17"/>
  <c r="N405" i="17"/>
  <c r="M405" i="17"/>
  <c r="L405" i="17"/>
  <c r="K405" i="17"/>
  <c r="J405" i="17"/>
  <c r="I405" i="17"/>
  <c r="H405" i="17"/>
  <c r="H406" i="17" s="1"/>
  <c r="G405" i="17"/>
  <c r="F405" i="17"/>
  <c r="E405" i="17"/>
  <c r="D405" i="17"/>
  <c r="C405" i="17"/>
  <c r="Q404" i="17"/>
  <c r="P404" i="17"/>
  <c r="O404" i="17"/>
  <c r="N404" i="17"/>
  <c r="N406" i="17" s="1"/>
  <c r="M404" i="17"/>
  <c r="L404" i="17"/>
  <c r="K404" i="17"/>
  <c r="J404" i="17"/>
  <c r="J406" i="17" s="1"/>
  <c r="I404" i="17"/>
  <c r="H404" i="17"/>
  <c r="G404" i="17"/>
  <c r="F404" i="17"/>
  <c r="F406" i="17" s="1"/>
  <c r="E404" i="17"/>
  <c r="D404" i="17"/>
  <c r="C404" i="17"/>
  <c r="C406" i="17" s="1"/>
  <c r="Q403" i="17"/>
  <c r="N403" i="17"/>
  <c r="M403" i="17"/>
  <c r="J403" i="17"/>
  <c r="I403" i="17"/>
  <c r="F403" i="17"/>
  <c r="E403" i="17"/>
  <c r="Q402" i="17"/>
  <c r="P402" i="17"/>
  <c r="O402" i="17"/>
  <c r="N402" i="17"/>
  <c r="M402" i="17"/>
  <c r="L402" i="17"/>
  <c r="K402" i="17"/>
  <c r="J402" i="17"/>
  <c r="I402" i="17"/>
  <c r="H402" i="17"/>
  <c r="G402" i="17"/>
  <c r="F402" i="17"/>
  <c r="E402" i="17"/>
  <c r="D402" i="17"/>
  <c r="C402" i="17"/>
  <c r="Q401" i="17"/>
  <c r="P401" i="17"/>
  <c r="O401" i="17"/>
  <c r="O403" i="17" s="1"/>
  <c r="N401" i="17"/>
  <c r="M401" i="17"/>
  <c r="L401" i="17"/>
  <c r="K401" i="17"/>
  <c r="K403" i="17" s="1"/>
  <c r="J401" i="17"/>
  <c r="I401" i="17"/>
  <c r="H401" i="17"/>
  <c r="G401" i="17"/>
  <c r="G403" i="17" s="1"/>
  <c r="F401" i="17"/>
  <c r="E401" i="17"/>
  <c r="D401" i="17"/>
  <c r="C401" i="17"/>
  <c r="C403" i="17" s="1"/>
  <c r="O400" i="17"/>
  <c r="N400" i="17"/>
  <c r="K400" i="17"/>
  <c r="J400" i="17"/>
  <c r="G400" i="17"/>
  <c r="F400" i="17"/>
  <c r="C400" i="17"/>
  <c r="Q399" i="17"/>
  <c r="P399" i="17"/>
  <c r="O399" i="17"/>
  <c r="N399" i="17"/>
  <c r="M399" i="17"/>
  <c r="L399" i="17"/>
  <c r="K399" i="17"/>
  <c r="J399" i="17"/>
  <c r="I399" i="17"/>
  <c r="H399" i="17"/>
  <c r="G399" i="17"/>
  <c r="F399" i="17"/>
  <c r="E399" i="17"/>
  <c r="D399" i="17"/>
  <c r="C399" i="17"/>
  <c r="Q398" i="17"/>
  <c r="P398" i="17"/>
  <c r="P400" i="17" s="1"/>
  <c r="O398" i="17"/>
  <c r="N398" i="17"/>
  <c r="M398" i="17"/>
  <c r="L398" i="17"/>
  <c r="L400" i="17" s="1"/>
  <c r="K398" i="17"/>
  <c r="J398" i="17"/>
  <c r="I398" i="17"/>
  <c r="H398" i="17"/>
  <c r="H400" i="17" s="1"/>
  <c r="G398" i="17"/>
  <c r="F398" i="17"/>
  <c r="E398" i="17"/>
  <c r="D398" i="17"/>
  <c r="D400" i="17" s="1"/>
  <c r="C398" i="17"/>
  <c r="P397" i="17"/>
  <c r="L397" i="17"/>
  <c r="K397" i="17"/>
  <c r="H397" i="17"/>
  <c r="D397" i="17"/>
  <c r="C397" i="17"/>
  <c r="Q396" i="17"/>
  <c r="P396" i="17"/>
  <c r="O396" i="17"/>
  <c r="O397" i="17" s="1"/>
  <c r="N396" i="17"/>
  <c r="M396" i="17"/>
  <c r="L396" i="17"/>
  <c r="K396" i="17"/>
  <c r="J396" i="17"/>
  <c r="I396" i="17"/>
  <c r="H396" i="17"/>
  <c r="G396" i="17"/>
  <c r="G397" i="17" s="1"/>
  <c r="F396" i="17"/>
  <c r="E396" i="17"/>
  <c r="D396" i="17"/>
  <c r="C396" i="17"/>
  <c r="Q395" i="17"/>
  <c r="Q397" i="17" s="1"/>
  <c r="P395" i="17"/>
  <c r="O395" i="17"/>
  <c r="N395" i="17"/>
  <c r="M395" i="17"/>
  <c r="M397" i="17" s="1"/>
  <c r="L395" i="17"/>
  <c r="K395" i="17"/>
  <c r="J395" i="17"/>
  <c r="I395" i="17"/>
  <c r="I397" i="17" s="1"/>
  <c r="H395" i="17"/>
  <c r="G395" i="17"/>
  <c r="F395" i="17"/>
  <c r="E395" i="17"/>
  <c r="E397" i="17" s="1"/>
  <c r="D395" i="17"/>
  <c r="C395" i="17"/>
  <c r="Q394" i="17"/>
  <c r="M394" i="17"/>
  <c r="I394" i="17"/>
  <c r="E394" i="17"/>
  <c r="Q393" i="17"/>
  <c r="P393" i="17"/>
  <c r="P394" i="17" s="1"/>
  <c r="O393" i="17"/>
  <c r="N393" i="17"/>
  <c r="M393" i="17"/>
  <c r="L393" i="17"/>
  <c r="L394" i="17" s="1"/>
  <c r="K393" i="17"/>
  <c r="J393" i="17"/>
  <c r="I393" i="17"/>
  <c r="H393" i="17"/>
  <c r="H394" i="17" s="1"/>
  <c r="G393" i="17"/>
  <c r="F393" i="17"/>
  <c r="E393" i="17"/>
  <c r="D393" i="17"/>
  <c r="D394" i="17" s="1"/>
  <c r="C393" i="17"/>
  <c r="Q392" i="17"/>
  <c r="P392" i="17"/>
  <c r="O392" i="17"/>
  <c r="N392" i="17"/>
  <c r="N394" i="17" s="1"/>
  <c r="M392" i="17"/>
  <c r="L392" i="17"/>
  <c r="K392" i="17"/>
  <c r="J392" i="17"/>
  <c r="J394" i="17" s="1"/>
  <c r="I392" i="17"/>
  <c r="H392" i="17"/>
  <c r="G392" i="17"/>
  <c r="F392" i="17"/>
  <c r="F394" i="17" s="1"/>
  <c r="E392" i="17"/>
  <c r="D392" i="17"/>
  <c r="C392" i="17"/>
  <c r="Q391" i="17"/>
  <c r="P391" i="17"/>
  <c r="O391" i="17"/>
  <c r="N391" i="17"/>
  <c r="M391" i="17"/>
  <c r="L391" i="17"/>
  <c r="K391" i="17"/>
  <c r="J391" i="17"/>
  <c r="I391" i="17"/>
  <c r="H391" i="17"/>
  <c r="G391" i="17"/>
  <c r="F391" i="17"/>
  <c r="E391" i="17"/>
  <c r="D391" i="17"/>
  <c r="C391" i="17"/>
  <c r="Q390" i="17"/>
  <c r="P390" i="17"/>
  <c r="O390" i="17"/>
  <c r="N390" i="17"/>
  <c r="M390" i="17"/>
  <c r="L390" i="17"/>
  <c r="K390" i="17"/>
  <c r="J390" i="17"/>
  <c r="I390" i="17"/>
  <c r="H390" i="17"/>
  <c r="G390" i="17"/>
  <c r="F390" i="17"/>
  <c r="E390" i="17"/>
  <c r="D390" i="17"/>
  <c r="C390" i="17"/>
  <c r="P389" i="17"/>
  <c r="L389" i="17"/>
  <c r="H389" i="17"/>
  <c r="D389" i="17"/>
  <c r="Q388" i="17"/>
  <c r="P388" i="17"/>
  <c r="O388" i="17"/>
  <c r="N388" i="17"/>
  <c r="M388" i="17"/>
  <c r="L388" i="17"/>
  <c r="K388" i="17"/>
  <c r="K389" i="17" s="1"/>
  <c r="J388" i="17"/>
  <c r="I388" i="17"/>
  <c r="H388" i="17"/>
  <c r="G388" i="17"/>
  <c r="F388" i="17"/>
  <c r="E388" i="17"/>
  <c r="D388" i="17"/>
  <c r="C388" i="17"/>
  <c r="C389" i="17" s="1"/>
  <c r="Q387" i="17"/>
  <c r="Q389" i="17" s="1"/>
  <c r="P387" i="17"/>
  <c r="O387" i="17"/>
  <c r="N387" i="17"/>
  <c r="M387" i="17"/>
  <c r="M389" i="17" s="1"/>
  <c r="L387" i="17"/>
  <c r="K387" i="17"/>
  <c r="J387" i="17"/>
  <c r="J389" i="17" s="1"/>
  <c r="I387" i="17"/>
  <c r="I389" i="17" s="1"/>
  <c r="H387" i="17"/>
  <c r="G387" i="17"/>
  <c r="F387" i="17"/>
  <c r="E387" i="17"/>
  <c r="E389" i="17" s="1"/>
  <c r="D387" i="17"/>
  <c r="C387" i="17"/>
  <c r="Q386" i="17"/>
  <c r="M386" i="17"/>
  <c r="L386" i="17"/>
  <c r="I386" i="17"/>
  <c r="E386" i="17"/>
  <c r="D386" i="17"/>
  <c r="Q385" i="17"/>
  <c r="P385" i="17"/>
  <c r="P386" i="17" s="1"/>
  <c r="O385" i="17"/>
  <c r="N385" i="17"/>
  <c r="M385" i="17"/>
  <c r="L385" i="17"/>
  <c r="K385" i="17"/>
  <c r="K409" i="17" s="1"/>
  <c r="J385" i="17"/>
  <c r="I385" i="17"/>
  <c r="H385" i="17"/>
  <c r="H386" i="17" s="1"/>
  <c r="G385" i="17"/>
  <c r="F385" i="17"/>
  <c r="E385" i="17"/>
  <c r="D385" i="17"/>
  <c r="C385" i="17"/>
  <c r="Q384" i="17"/>
  <c r="P384" i="17"/>
  <c r="O384" i="17"/>
  <c r="N384" i="17"/>
  <c r="N386" i="17" s="1"/>
  <c r="M384" i="17"/>
  <c r="L384" i="17"/>
  <c r="K384" i="17"/>
  <c r="J384" i="17"/>
  <c r="J386" i="17" s="1"/>
  <c r="I384" i="17"/>
  <c r="H384" i="17"/>
  <c r="G384" i="17"/>
  <c r="F384" i="17"/>
  <c r="F386" i="17" s="1"/>
  <c r="E384" i="17"/>
  <c r="D384" i="17"/>
  <c r="C384" i="17"/>
  <c r="Q383" i="17"/>
  <c r="N383" i="17"/>
  <c r="M383" i="17"/>
  <c r="J383" i="17"/>
  <c r="I383" i="17"/>
  <c r="F383" i="17"/>
  <c r="E383" i="17"/>
  <c r="Q382" i="17"/>
  <c r="Q409" i="17" s="1"/>
  <c r="P382" i="17"/>
  <c r="P409" i="17" s="1"/>
  <c r="O382" i="17"/>
  <c r="N382" i="17"/>
  <c r="N409" i="17" s="1"/>
  <c r="M382" i="17"/>
  <c r="M409" i="17" s="1"/>
  <c r="L382" i="17"/>
  <c r="K382" i="17"/>
  <c r="J382" i="17"/>
  <c r="J409" i="17" s="1"/>
  <c r="I382" i="17"/>
  <c r="I409" i="17" s="1"/>
  <c r="H382" i="17"/>
  <c r="H409" i="17" s="1"/>
  <c r="G382" i="17"/>
  <c r="F382" i="17"/>
  <c r="F409" i="17" s="1"/>
  <c r="E382" i="17"/>
  <c r="E409" i="17" s="1"/>
  <c r="D382" i="17"/>
  <c r="C382" i="17"/>
  <c r="Q381" i="17"/>
  <c r="Q408" i="17" s="1"/>
  <c r="Q410" i="17" s="1"/>
  <c r="P381" i="17"/>
  <c r="O381" i="17"/>
  <c r="O383" i="17" s="1"/>
  <c r="N381" i="17"/>
  <c r="M381" i="17"/>
  <c r="M408" i="17" s="1"/>
  <c r="M410" i="17" s="1"/>
  <c r="L381" i="17"/>
  <c r="K381" i="17"/>
  <c r="K383" i="17" s="1"/>
  <c r="J381" i="17"/>
  <c r="I381" i="17"/>
  <c r="I408" i="17" s="1"/>
  <c r="I410" i="17" s="1"/>
  <c r="H381" i="17"/>
  <c r="G381" i="17"/>
  <c r="G383" i="17" s="1"/>
  <c r="F381" i="17"/>
  <c r="E381" i="17"/>
  <c r="E408" i="17" s="1"/>
  <c r="E410" i="17" s="1"/>
  <c r="D381" i="17"/>
  <c r="C381" i="17"/>
  <c r="C383" i="17" s="1"/>
  <c r="D376" i="17"/>
  <c r="C376" i="17"/>
  <c r="D375" i="17"/>
  <c r="C375" i="17"/>
  <c r="F371" i="17"/>
  <c r="E371" i="17"/>
  <c r="AA370" i="17"/>
  <c r="K370" i="17" s="1"/>
  <c r="F370" i="17"/>
  <c r="E370" i="17"/>
  <c r="C370" i="17"/>
  <c r="AB370" i="17" s="1"/>
  <c r="F369" i="17"/>
  <c r="C369" i="17" s="1"/>
  <c r="E369" i="17"/>
  <c r="AA368" i="17"/>
  <c r="K368" i="17" s="1"/>
  <c r="F368" i="17"/>
  <c r="E368" i="17"/>
  <c r="C368" i="17"/>
  <c r="AB368" i="17" s="1"/>
  <c r="H364" i="17"/>
  <c r="G364" i="17"/>
  <c r="R363" i="17"/>
  <c r="Q363" i="17"/>
  <c r="Q364" i="17" s="1"/>
  <c r="P363" i="17"/>
  <c r="O363" i="17"/>
  <c r="N363" i="17"/>
  <c r="M363" i="17"/>
  <c r="M364" i="17" s="1"/>
  <c r="L363" i="17"/>
  <c r="L364" i="17" s="1"/>
  <c r="J363" i="17"/>
  <c r="I363" i="17"/>
  <c r="H363" i="17"/>
  <c r="G363" i="17"/>
  <c r="F363" i="17"/>
  <c r="E363" i="17"/>
  <c r="D363" i="17"/>
  <c r="C363" i="17"/>
  <c r="R362" i="17"/>
  <c r="Q362" i="17"/>
  <c r="P362" i="17"/>
  <c r="O362" i="17"/>
  <c r="N362" i="17"/>
  <c r="M362" i="17"/>
  <c r="L362" i="17"/>
  <c r="J362" i="17"/>
  <c r="I362" i="17"/>
  <c r="H362" i="17"/>
  <c r="G362" i="17"/>
  <c r="F362" i="17"/>
  <c r="E362" i="17"/>
  <c r="D362" i="17"/>
  <c r="C362" i="17"/>
  <c r="R361" i="17"/>
  <c r="Q361" i="17"/>
  <c r="P361" i="17"/>
  <c r="O361" i="17"/>
  <c r="N361" i="17"/>
  <c r="M361" i="17"/>
  <c r="L361" i="17"/>
  <c r="K364" i="17"/>
  <c r="J361" i="17"/>
  <c r="I361" i="17"/>
  <c r="H361" i="17"/>
  <c r="G361" i="17"/>
  <c r="F361" i="17"/>
  <c r="E361" i="17"/>
  <c r="D361" i="17"/>
  <c r="C361" i="17"/>
  <c r="C364" i="17" s="1"/>
  <c r="R360" i="17"/>
  <c r="Q360" i="17"/>
  <c r="P360" i="17"/>
  <c r="O360" i="17"/>
  <c r="N360" i="17"/>
  <c r="M360" i="17"/>
  <c r="L360" i="17"/>
  <c r="J360" i="17"/>
  <c r="J357" i="17" s="1"/>
  <c r="I360" i="17"/>
  <c r="H360" i="17"/>
  <c r="G360" i="17"/>
  <c r="F360" i="17"/>
  <c r="E360" i="17"/>
  <c r="D360" i="17"/>
  <c r="C360" i="17"/>
  <c r="R359" i="17"/>
  <c r="Q359" i="17"/>
  <c r="P359" i="17"/>
  <c r="O359" i="17"/>
  <c r="N359" i="17"/>
  <c r="M359" i="17"/>
  <c r="L359" i="17"/>
  <c r="J359" i="17"/>
  <c r="I359" i="17"/>
  <c r="H359" i="17"/>
  <c r="G359" i="17"/>
  <c r="F359" i="17"/>
  <c r="E359" i="17"/>
  <c r="D359" i="17"/>
  <c r="C359" i="17"/>
  <c r="R358" i="17"/>
  <c r="R357" i="17" s="1"/>
  <c r="Q358" i="17"/>
  <c r="Q357" i="17" s="1"/>
  <c r="P358" i="17"/>
  <c r="O358" i="17"/>
  <c r="N358" i="17"/>
  <c r="N357" i="17" s="1"/>
  <c r="M358" i="17"/>
  <c r="M357" i="17" s="1"/>
  <c r="L358" i="17"/>
  <c r="J358" i="17"/>
  <c r="I358" i="17"/>
  <c r="I357" i="17" s="1"/>
  <c r="H358" i="17"/>
  <c r="H357" i="17" s="1"/>
  <c r="G358" i="17"/>
  <c r="F358" i="17"/>
  <c r="E358" i="17"/>
  <c r="E357" i="17" s="1"/>
  <c r="D358" i="17"/>
  <c r="D357" i="17" s="1"/>
  <c r="C358" i="17"/>
  <c r="P357" i="17"/>
  <c r="P364" i="17" s="1"/>
  <c r="O357" i="17"/>
  <c r="O364" i="17" s="1"/>
  <c r="L357" i="17"/>
  <c r="G357" i="17"/>
  <c r="F357" i="17"/>
  <c r="C357" i="17"/>
  <c r="R356" i="17"/>
  <c r="Q356" i="17"/>
  <c r="P356" i="17"/>
  <c r="O356" i="17"/>
  <c r="N356" i="17"/>
  <c r="M356" i="17"/>
  <c r="L356" i="17"/>
  <c r="J356" i="17"/>
  <c r="I356" i="17"/>
  <c r="H356" i="17"/>
  <c r="G356" i="17"/>
  <c r="F356" i="17"/>
  <c r="E356" i="17"/>
  <c r="D356" i="17"/>
  <c r="C356" i="17"/>
  <c r="R355" i="17"/>
  <c r="Q355" i="17"/>
  <c r="P355" i="17"/>
  <c r="O355" i="17"/>
  <c r="N355" i="17"/>
  <c r="M355" i="17"/>
  <c r="L355" i="17"/>
  <c r="J355" i="17"/>
  <c r="I355" i="17"/>
  <c r="H355" i="17"/>
  <c r="G355" i="17"/>
  <c r="F355" i="17"/>
  <c r="E355" i="17"/>
  <c r="D355" i="17"/>
  <c r="C355" i="17"/>
  <c r="R354" i="17"/>
  <c r="Q354" i="17"/>
  <c r="P354" i="17"/>
  <c r="O354" i="17"/>
  <c r="N354" i="17"/>
  <c r="M354" i="17"/>
  <c r="L354" i="17"/>
  <c r="J354" i="17"/>
  <c r="I354" i="17"/>
  <c r="H354" i="17"/>
  <c r="G354" i="17"/>
  <c r="F354" i="17"/>
  <c r="E354" i="17"/>
  <c r="D354" i="17"/>
  <c r="C354" i="17"/>
  <c r="R353" i="17"/>
  <c r="Q353" i="17"/>
  <c r="P353" i="17"/>
  <c r="O353" i="17"/>
  <c r="N353" i="17"/>
  <c r="M353" i="17"/>
  <c r="L353" i="17"/>
  <c r="J353" i="17"/>
  <c r="I353" i="17"/>
  <c r="H353" i="17"/>
  <c r="G353" i="17"/>
  <c r="F353" i="17"/>
  <c r="E353" i="17"/>
  <c r="D353" i="17"/>
  <c r="C353" i="17"/>
  <c r="R352" i="17"/>
  <c r="Q352" i="17"/>
  <c r="P352" i="17"/>
  <c r="O352" i="17"/>
  <c r="N352" i="17"/>
  <c r="M352" i="17"/>
  <c r="L352" i="17"/>
  <c r="J352" i="17"/>
  <c r="I352" i="17"/>
  <c r="H352" i="17"/>
  <c r="G352" i="17"/>
  <c r="F352" i="17"/>
  <c r="E352" i="17"/>
  <c r="D352" i="17"/>
  <c r="C352" i="17"/>
  <c r="R351" i="17"/>
  <c r="Q351" i="17"/>
  <c r="P351" i="17"/>
  <c r="O351" i="17"/>
  <c r="N351" i="17"/>
  <c r="M351" i="17"/>
  <c r="L351" i="17"/>
  <c r="J351" i="17"/>
  <c r="I351" i="17"/>
  <c r="H351" i="17"/>
  <c r="G351" i="17"/>
  <c r="F351" i="17"/>
  <c r="E351" i="17"/>
  <c r="D351" i="17"/>
  <c r="C351" i="17"/>
  <c r="R350" i="17"/>
  <c r="Q350" i="17"/>
  <c r="P350" i="17"/>
  <c r="O350" i="17"/>
  <c r="N350" i="17"/>
  <c r="M350" i="17"/>
  <c r="L350" i="17"/>
  <c r="J350" i="17"/>
  <c r="I350" i="17"/>
  <c r="H350" i="17"/>
  <c r="G350" i="17"/>
  <c r="F350" i="17"/>
  <c r="E350" i="17"/>
  <c r="D350" i="17"/>
  <c r="C350" i="17"/>
  <c r="R349" i="17"/>
  <c r="Q349" i="17"/>
  <c r="P349" i="17"/>
  <c r="O349" i="17"/>
  <c r="N349" i="17"/>
  <c r="M349" i="17"/>
  <c r="L349" i="17"/>
  <c r="J349" i="17"/>
  <c r="I349" i="17"/>
  <c r="H349" i="17"/>
  <c r="G349" i="17"/>
  <c r="F349" i="17"/>
  <c r="E349" i="17"/>
  <c r="D349" i="17"/>
  <c r="C349" i="17"/>
  <c r="R348" i="17"/>
  <c r="Q348" i="17"/>
  <c r="P348" i="17"/>
  <c r="O348" i="17"/>
  <c r="N348" i="17"/>
  <c r="M348" i="17"/>
  <c r="L348" i="17"/>
  <c r="J348" i="17"/>
  <c r="I348" i="17"/>
  <c r="H348" i="17"/>
  <c r="G348" i="17"/>
  <c r="F348" i="17"/>
  <c r="E348" i="17"/>
  <c r="D348" i="17"/>
  <c r="C348" i="17"/>
  <c r="R347" i="17"/>
  <c r="Q347" i="17"/>
  <c r="P347" i="17"/>
  <c r="O347" i="17"/>
  <c r="N347" i="17"/>
  <c r="M347" i="17"/>
  <c r="L347" i="17"/>
  <c r="J347" i="17"/>
  <c r="I347" i="17"/>
  <c r="H347" i="17"/>
  <c r="G347" i="17"/>
  <c r="F347" i="17"/>
  <c r="E347" i="17"/>
  <c r="D347" i="17"/>
  <c r="C347" i="17"/>
  <c r="R346" i="17"/>
  <c r="Q346" i="17"/>
  <c r="P346" i="17"/>
  <c r="O346" i="17"/>
  <c r="N346" i="17"/>
  <c r="M346" i="17"/>
  <c r="L346" i="17"/>
  <c r="J346" i="17"/>
  <c r="I346" i="17"/>
  <c r="H346" i="17"/>
  <c r="G346" i="17"/>
  <c r="F346" i="17"/>
  <c r="E346" i="17"/>
  <c r="D346" i="17"/>
  <c r="C346" i="17"/>
  <c r="R345" i="17"/>
  <c r="Q345" i="17"/>
  <c r="P345" i="17"/>
  <c r="O345" i="17"/>
  <c r="N345" i="17"/>
  <c r="M345" i="17"/>
  <c r="L345" i="17"/>
  <c r="J345" i="17"/>
  <c r="I345" i="17"/>
  <c r="H345" i="17"/>
  <c r="G345" i="17"/>
  <c r="F345" i="17"/>
  <c r="E345" i="17"/>
  <c r="D345" i="17"/>
  <c r="C345" i="17"/>
  <c r="R344" i="17"/>
  <c r="Q344" i="17"/>
  <c r="P344" i="17"/>
  <c r="O344" i="17"/>
  <c r="N344" i="17"/>
  <c r="M344" i="17"/>
  <c r="L344" i="17"/>
  <c r="J344" i="17"/>
  <c r="I344" i="17"/>
  <c r="H344" i="17"/>
  <c r="G344" i="17"/>
  <c r="F344" i="17"/>
  <c r="E344" i="17"/>
  <c r="D344" i="17"/>
  <c r="D364" i="17" s="1"/>
  <c r="C344" i="17"/>
  <c r="P339" i="17"/>
  <c r="H339" i="17"/>
  <c r="Q338" i="17"/>
  <c r="P338" i="17"/>
  <c r="O338" i="17"/>
  <c r="N338" i="17"/>
  <c r="M338" i="17"/>
  <c r="L338" i="17"/>
  <c r="K338" i="17"/>
  <c r="J338" i="17"/>
  <c r="I338" i="17"/>
  <c r="H338" i="17"/>
  <c r="G338" i="17"/>
  <c r="F338" i="17"/>
  <c r="E338" i="17"/>
  <c r="D338" i="17"/>
  <c r="C338" i="17"/>
  <c r="Q337" i="17"/>
  <c r="P337" i="17"/>
  <c r="O337" i="17"/>
  <c r="N337" i="17"/>
  <c r="M337" i="17"/>
  <c r="L337" i="17"/>
  <c r="K337" i="17"/>
  <c r="J337" i="17"/>
  <c r="I337" i="17"/>
  <c r="H337" i="17"/>
  <c r="G337" i="17"/>
  <c r="F337" i="17"/>
  <c r="E337" i="17"/>
  <c r="D337" i="17"/>
  <c r="C337" i="17"/>
  <c r="Q336" i="17"/>
  <c r="P336" i="17"/>
  <c r="O336" i="17"/>
  <c r="N336" i="17"/>
  <c r="M336" i="17"/>
  <c r="L336" i="17"/>
  <c r="K336" i="17"/>
  <c r="J336" i="17"/>
  <c r="I336" i="17"/>
  <c r="H336" i="17"/>
  <c r="G336" i="17"/>
  <c r="F336" i="17"/>
  <c r="E336" i="17"/>
  <c r="D336" i="17"/>
  <c r="C336" i="17"/>
  <c r="Q335" i="17"/>
  <c r="P335" i="17"/>
  <c r="O335" i="17"/>
  <c r="N335" i="17"/>
  <c r="M335" i="17"/>
  <c r="L335" i="17"/>
  <c r="K335" i="17"/>
  <c r="J335" i="17"/>
  <c r="I335" i="17"/>
  <c r="H335" i="17"/>
  <c r="G335" i="17"/>
  <c r="F335" i="17"/>
  <c r="E335" i="17"/>
  <c r="D335" i="17"/>
  <c r="C335" i="17"/>
  <c r="Q334" i="17"/>
  <c r="P334" i="17"/>
  <c r="O334" i="17"/>
  <c r="N334" i="17"/>
  <c r="M334" i="17"/>
  <c r="L334" i="17"/>
  <c r="K334" i="17"/>
  <c r="J334" i="17"/>
  <c r="I334" i="17"/>
  <c r="H334" i="17"/>
  <c r="G334" i="17"/>
  <c r="F334" i="17"/>
  <c r="E334" i="17"/>
  <c r="D334" i="17"/>
  <c r="C334" i="17"/>
  <c r="Q333" i="17"/>
  <c r="P333" i="17"/>
  <c r="O333" i="17"/>
  <c r="N333" i="17"/>
  <c r="M333" i="17"/>
  <c r="L333" i="17"/>
  <c r="K333" i="17"/>
  <c r="J333" i="17"/>
  <c r="I333" i="17"/>
  <c r="H333" i="17"/>
  <c r="G333" i="17"/>
  <c r="F333" i="17"/>
  <c r="E333" i="17"/>
  <c r="D333" i="17"/>
  <c r="C333" i="17"/>
  <c r="Q332" i="17"/>
  <c r="P332" i="17"/>
  <c r="O332" i="17"/>
  <c r="N332" i="17"/>
  <c r="M332" i="17"/>
  <c r="L332" i="17"/>
  <c r="K332" i="17"/>
  <c r="J332" i="17"/>
  <c r="I332" i="17"/>
  <c r="H332" i="17"/>
  <c r="G332" i="17"/>
  <c r="F332" i="17"/>
  <c r="E332" i="17"/>
  <c r="D332" i="17"/>
  <c r="C332" i="17"/>
  <c r="Q331" i="17"/>
  <c r="P331" i="17"/>
  <c r="O331" i="17"/>
  <c r="O339" i="17" s="1"/>
  <c r="N331" i="17"/>
  <c r="N339" i="17" s="1"/>
  <c r="M331" i="17"/>
  <c r="L331" i="17"/>
  <c r="L339" i="17" s="1"/>
  <c r="K331" i="17"/>
  <c r="K339" i="17" s="1"/>
  <c r="J331" i="17"/>
  <c r="J339" i="17" s="1"/>
  <c r="I331" i="17"/>
  <c r="H331" i="17"/>
  <c r="G331" i="17"/>
  <c r="G339" i="17" s="1"/>
  <c r="F331" i="17"/>
  <c r="F339" i="17" s="1"/>
  <c r="E331" i="17"/>
  <c r="D331" i="17"/>
  <c r="D339" i="17" s="1"/>
  <c r="C331" i="17"/>
  <c r="C339" i="17" s="1"/>
  <c r="O326" i="17"/>
  <c r="G326" i="17"/>
  <c r="Q325" i="17"/>
  <c r="P325" i="17"/>
  <c r="O325" i="17"/>
  <c r="N325" i="17"/>
  <c r="M325" i="17"/>
  <c r="L325" i="17"/>
  <c r="K325" i="17"/>
  <c r="J325" i="17"/>
  <c r="I325" i="17"/>
  <c r="H325" i="17"/>
  <c r="G325" i="17"/>
  <c r="F325" i="17"/>
  <c r="E325" i="17"/>
  <c r="D325" i="17"/>
  <c r="C325" i="17"/>
  <c r="Q324" i="17"/>
  <c r="P324" i="17"/>
  <c r="O324" i="17"/>
  <c r="N324" i="17"/>
  <c r="M324" i="17"/>
  <c r="L324" i="17"/>
  <c r="K324" i="17"/>
  <c r="J324" i="17"/>
  <c r="I324" i="17"/>
  <c r="H324" i="17"/>
  <c r="G324" i="17"/>
  <c r="F324" i="17"/>
  <c r="E324" i="17"/>
  <c r="D324" i="17"/>
  <c r="C324" i="17"/>
  <c r="Q323" i="17"/>
  <c r="P323" i="17"/>
  <c r="O323" i="17"/>
  <c r="N323" i="17"/>
  <c r="M323" i="17"/>
  <c r="L323" i="17"/>
  <c r="K323" i="17"/>
  <c r="J323" i="17"/>
  <c r="I323" i="17"/>
  <c r="H323" i="17"/>
  <c r="G323" i="17"/>
  <c r="F323" i="17"/>
  <c r="E323" i="17"/>
  <c r="D323" i="17"/>
  <c r="C323" i="17"/>
  <c r="Q321" i="17"/>
  <c r="P321" i="17"/>
  <c r="O321" i="17"/>
  <c r="N321" i="17"/>
  <c r="N326" i="17" s="1"/>
  <c r="M321" i="17"/>
  <c r="L321" i="17"/>
  <c r="K321" i="17"/>
  <c r="K326" i="17" s="1"/>
  <c r="J321" i="17"/>
  <c r="J326" i="17" s="1"/>
  <c r="I321" i="17"/>
  <c r="H321" i="17"/>
  <c r="G321" i="17"/>
  <c r="F321" i="17"/>
  <c r="F326" i="17" s="1"/>
  <c r="E321" i="17"/>
  <c r="D321" i="17"/>
  <c r="C321" i="17"/>
  <c r="C326" i="17" s="1"/>
  <c r="Q319" i="17"/>
  <c r="P319" i="17"/>
  <c r="O319" i="17"/>
  <c r="N319" i="17"/>
  <c r="M319" i="17"/>
  <c r="L319" i="17"/>
  <c r="K319" i="17"/>
  <c r="J319" i="17"/>
  <c r="I319" i="17"/>
  <c r="H319" i="17"/>
  <c r="G319" i="17"/>
  <c r="F319" i="17"/>
  <c r="E319" i="17"/>
  <c r="D319" i="17"/>
  <c r="C319" i="17"/>
  <c r="Q318" i="17"/>
  <c r="P318" i="17"/>
  <c r="P326" i="17" s="1"/>
  <c r="O318" i="17"/>
  <c r="N318" i="17"/>
  <c r="M318" i="17"/>
  <c r="L318" i="17"/>
  <c r="L326" i="17" s="1"/>
  <c r="K318" i="17"/>
  <c r="J318" i="17"/>
  <c r="I318" i="17"/>
  <c r="H318" i="17"/>
  <c r="H326" i="17" s="1"/>
  <c r="G318" i="17"/>
  <c r="F318" i="17"/>
  <c r="E318" i="17"/>
  <c r="D318" i="17"/>
  <c r="D326" i="17" s="1"/>
  <c r="C318" i="17"/>
  <c r="Q311" i="17"/>
  <c r="P311" i="17"/>
  <c r="O311" i="17"/>
  <c r="N311" i="17"/>
  <c r="M311" i="17"/>
  <c r="L311" i="17"/>
  <c r="K311" i="17"/>
  <c r="J311" i="17"/>
  <c r="I311" i="17"/>
  <c r="H311" i="17"/>
  <c r="G311" i="17"/>
  <c r="F311" i="17"/>
  <c r="E311" i="17"/>
  <c r="D311" i="17"/>
  <c r="C311" i="17"/>
  <c r="Q310" i="17"/>
  <c r="P310" i="17"/>
  <c r="O310" i="17"/>
  <c r="N310" i="17"/>
  <c r="M310" i="17"/>
  <c r="L310" i="17"/>
  <c r="K310" i="17"/>
  <c r="J310" i="17"/>
  <c r="I310" i="17"/>
  <c r="H310" i="17"/>
  <c r="G310" i="17"/>
  <c r="F310" i="17"/>
  <c r="E310" i="17"/>
  <c r="D310" i="17"/>
  <c r="C310" i="17"/>
  <c r="Q309" i="17"/>
  <c r="P309" i="17"/>
  <c r="O309" i="17"/>
  <c r="N309" i="17"/>
  <c r="M309" i="17"/>
  <c r="L309" i="17"/>
  <c r="K309" i="17"/>
  <c r="J309" i="17"/>
  <c r="I309" i="17"/>
  <c r="H309" i="17"/>
  <c r="G309" i="17"/>
  <c r="F309" i="17"/>
  <c r="E309" i="17"/>
  <c r="D309" i="17"/>
  <c r="C309" i="17"/>
  <c r="Q308" i="17"/>
  <c r="P308" i="17"/>
  <c r="O308" i="17"/>
  <c r="N308" i="17"/>
  <c r="M308" i="17"/>
  <c r="L308" i="17"/>
  <c r="K308" i="17"/>
  <c r="J308" i="17"/>
  <c r="I308" i="17"/>
  <c r="H308" i="17"/>
  <c r="G308" i="17"/>
  <c r="F308" i="17"/>
  <c r="E308" i="17"/>
  <c r="D308" i="17"/>
  <c r="C308" i="17"/>
  <c r="Q307" i="17"/>
  <c r="P307" i="17"/>
  <c r="O307" i="17"/>
  <c r="N307" i="17"/>
  <c r="M307" i="17"/>
  <c r="L307" i="17"/>
  <c r="K307" i="17"/>
  <c r="J307" i="17"/>
  <c r="I307" i="17"/>
  <c r="H307" i="17"/>
  <c r="G307" i="17"/>
  <c r="G304" i="17" s="1"/>
  <c r="G300" i="17" s="1"/>
  <c r="F307" i="17"/>
  <c r="E307" i="17"/>
  <c r="D307" i="17"/>
  <c r="C307" i="17"/>
  <c r="C304" i="17" s="1"/>
  <c r="Q306" i="17"/>
  <c r="P306" i="17"/>
  <c r="P304" i="17" s="1"/>
  <c r="O306" i="17"/>
  <c r="N306" i="17"/>
  <c r="N304" i="17" s="1"/>
  <c r="M306" i="17"/>
  <c r="L306" i="17"/>
  <c r="L304" i="17" s="1"/>
  <c r="K306" i="17"/>
  <c r="J306" i="17"/>
  <c r="I306" i="17"/>
  <c r="H306" i="17"/>
  <c r="H304" i="17" s="1"/>
  <c r="G306" i="17"/>
  <c r="F306" i="17"/>
  <c r="E306" i="17"/>
  <c r="D306" i="17"/>
  <c r="D304" i="17" s="1"/>
  <c r="C306" i="17"/>
  <c r="Q305" i="17"/>
  <c r="P305" i="17"/>
  <c r="O305" i="17"/>
  <c r="N305" i="17"/>
  <c r="M305" i="17"/>
  <c r="M304" i="17" s="1"/>
  <c r="L305" i="17"/>
  <c r="K305" i="17"/>
  <c r="J305" i="17"/>
  <c r="I305" i="17"/>
  <c r="I304" i="17" s="1"/>
  <c r="H305" i="17"/>
  <c r="G305" i="17"/>
  <c r="F305" i="17"/>
  <c r="E305" i="17"/>
  <c r="D305" i="17"/>
  <c r="C305" i="17"/>
  <c r="R304" i="17"/>
  <c r="Q304" i="17"/>
  <c r="O304" i="17"/>
  <c r="K304" i="17"/>
  <c r="J304" i="17"/>
  <c r="F304" i="17"/>
  <c r="E304" i="17"/>
  <c r="Q303" i="17"/>
  <c r="P303" i="17"/>
  <c r="O303" i="17"/>
  <c r="N303" i="17"/>
  <c r="M303" i="17"/>
  <c r="L303" i="17"/>
  <c r="K303" i="17"/>
  <c r="J303" i="17"/>
  <c r="I303" i="17"/>
  <c r="H303" i="17"/>
  <c r="H300" i="17" s="1"/>
  <c r="G303" i="17"/>
  <c r="F303" i="17"/>
  <c r="E303" i="17"/>
  <c r="D303" i="17"/>
  <c r="D300" i="17" s="1"/>
  <c r="C303" i="17"/>
  <c r="Q302" i="17"/>
  <c r="P302" i="17"/>
  <c r="O302" i="17"/>
  <c r="N302" i="17"/>
  <c r="M302" i="17"/>
  <c r="L302" i="17"/>
  <c r="K302" i="17"/>
  <c r="J302" i="17"/>
  <c r="I302" i="17"/>
  <c r="H302" i="17"/>
  <c r="G302" i="17"/>
  <c r="F302" i="17"/>
  <c r="E302" i="17"/>
  <c r="D302" i="17"/>
  <c r="C302" i="17"/>
  <c r="Q301" i="17"/>
  <c r="P301" i="17"/>
  <c r="O301" i="17"/>
  <c r="O300" i="17" s="1"/>
  <c r="N301" i="17"/>
  <c r="M301" i="17"/>
  <c r="L301" i="17"/>
  <c r="K301" i="17"/>
  <c r="J301" i="17"/>
  <c r="J300" i="17" s="1"/>
  <c r="I301" i="17"/>
  <c r="H301" i="17"/>
  <c r="G301" i="17"/>
  <c r="F301" i="17"/>
  <c r="E301" i="17"/>
  <c r="D301" i="17"/>
  <c r="C301" i="17"/>
  <c r="R300" i="17"/>
  <c r="P300" i="17"/>
  <c r="L300" i="17"/>
  <c r="K300" i="17"/>
  <c r="F300" i="17"/>
  <c r="Q299" i="17"/>
  <c r="P299" i="17"/>
  <c r="O299" i="17"/>
  <c r="N299" i="17"/>
  <c r="M299" i="17"/>
  <c r="L299" i="17"/>
  <c r="K299" i="17"/>
  <c r="J299" i="17"/>
  <c r="I299" i="17"/>
  <c r="H299" i="17"/>
  <c r="G299" i="17"/>
  <c r="F299" i="17"/>
  <c r="E299" i="17"/>
  <c r="D299" i="17"/>
  <c r="C299" i="17"/>
  <c r="Q298" i="17"/>
  <c r="P298" i="17"/>
  <c r="O298" i="17"/>
  <c r="N298" i="17"/>
  <c r="M298" i="17"/>
  <c r="L298" i="17"/>
  <c r="K298" i="17"/>
  <c r="J298" i="17"/>
  <c r="I298" i="17"/>
  <c r="H298" i="17"/>
  <c r="G298" i="17"/>
  <c r="F298" i="17"/>
  <c r="E298" i="17"/>
  <c r="D298" i="17"/>
  <c r="C298" i="17"/>
  <c r="Q297" i="17"/>
  <c r="P297" i="17"/>
  <c r="O297" i="17"/>
  <c r="N297" i="17"/>
  <c r="M297" i="17"/>
  <c r="L297" i="17"/>
  <c r="K297" i="17"/>
  <c r="J297" i="17"/>
  <c r="I297" i="17"/>
  <c r="H297" i="17"/>
  <c r="G297" i="17"/>
  <c r="F297" i="17"/>
  <c r="E297" i="17"/>
  <c r="D297" i="17"/>
  <c r="C297" i="17"/>
  <c r="Q296" i="17"/>
  <c r="P296" i="17"/>
  <c r="O296" i="17"/>
  <c r="N296" i="17"/>
  <c r="M296" i="17"/>
  <c r="L296" i="17"/>
  <c r="K296" i="17"/>
  <c r="J296" i="17"/>
  <c r="I296" i="17"/>
  <c r="H296" i="17"/>
  <c r="G296" i="17"/>
  <c r="G293" i="17" s="1"/>
  <c r="F296" i="17"/>
  <c r="E296" i="17"/>
  <c r="D296" i="17"/>
  <c r="C296" i="17"/>
  <c r="Q295" i="17"/>
  <c r="P295" i="17"/>
  <c r="O295" i="17"/>
  <c r="N295" i="17"/>
  <c r="M295" i="17"/>
  <c r="L295" i="17"/>
  <c r="K295" i="17"/>
  <c r="J295" i="17"/>
  <c r="I295" i="17"/>
  <c r="H295" i="17"/>
  <c r="G295" i="17"/>
  <c r="F295" i="17"/>
  <c r="E295" i="17"/>
  <c r="E293" i="17" s="1"/>
  <c r="D295" i="17"/>
  <c r="C295" i="17"/>
  <c r="Q294" i="17"/>
  <c r="Q293" i="17" s="1"/>
  <c r="P294" i="17"/>
  <c r="P293" i="17" s="1"/>
  <c r="O294" i="17"/>
  <c r="N294" i="17"/>
  <c r="M294" i="17"/>
  <c r="L294" i="17"/>
  <c r="L293" i="17" s="1"/>
  <c r="K294" i="17"/>
  <c r="J294" i="17"/>
  <c r="I294" i="17"/>
  <c r="H294" i="17"/>
  <c r="G294" i="17"/>
  <c r="F294" i="17"/>
  <c r="E294" i="17"/>
  <c r="D294" i="17"/>
  <c r="C294" i="17"/>
  <c r="O293" i="17"/>
  <c r="M293" i="17"/>
  <c r="K293" i="17"/>
  <c r="I293" i="17"/>
  <c r="H293" i="17"/>
  <c r="D293" i="17"/>
  <c r="C293" i="17"/>
  <c r="Q292" i="17"/>
  <c r="P292" i="17"/>
  <c r="O292" i="17"/>
  <c r="N292" i="17"/>
  <c r="M292" i="17"/>
  <c r="L292" i="17"/>
  <c r="K292" i="17"/>
  <c r="J292" i="17"/>
  <c r="I292" i="17"/>
  <c r="H292" i="17"/>
  <c r="G292" i="17"/>
  <c r="F292" i="17"/>
  <c r="E292" i="17"/>
  <c r="D292" i="17"/>
  <c r="C292" i="17"/>
  <c r="Q291" i="17"/>
  <c r="P291" i="17"/>
  <c r="O291" i="17"/>
  <c r="N291" i="17"/>
  <c r="M291" i="17"/>
  <c r="M287" i="17" s="1"/>
  <c r="L291" i="17"/>
  <c r="K291" i="17"/>
  <c r="J291" i="17"/>
  <c r="I291" i="17"/>
  <c r="H291" i="17"/>
  <c r="G291" i="17"/>
  <c r="F291" i="17"/>
  <c r="E291" i="17"/>
  <c r="D291" i="17"/>
  <c r="C291" i="17"/>
  <c r="Q290" i="17"/>
  <c r="P290" i="17"/>
  <c r="O290" i="17"/>
  <c r="N290" i="17"/>
  <c r="M290" i="17"/>
  <c r="L290" i="17"/>
  <c r="K290" i="17"/>
  <c r="J290" i="17"/>
  <c r="I290" i="17"/>
  <c r="H290" i="17"/>
  <c r="G290" i="17"/>
  <c r="F290" i="17"/>
  <c r="E290" i="17"/>
  <c r="D290" i="17"/>
  <c r="C290" i="17"/>
  <c r="Q289" i="17"/>
  <c r="P289" i="17"/>
  <c r="O289" i="17"/>
  <c r="N289" i="17"/>
  <c r="M289" i="17"/>
  <c r="L289" i="17"/>
  <c r="K289" i="17"/>
  <c r="J289" i="17"/>
  <c r="I289" i="17"/>
  <c r="H289" i="17"/>
  <c r="G289" i="17"/>
  <c r="G287" i="17" s="1"/>
  <c r="F289" i="17"/>
  <c r="E289" i="17"/>
  <c r="E287" i="17" s="1"/>
  <c r="D289" i="17"/>
  <c r="C289" i="17"/>
  <c r="Q288" i="17"/>
  <c r="P288" i="17"/>
  <c r="O288" i="17"/>
  <c r="N288" i="17"/>
  <c r="M288" i="17"/>
  <c r="L288" i="17"/>
  <c r="K288" i="17"/>
  <c r="J288" i="17"/>
  <c r="I288" i="17"/>
  <c r="H288" i="17"/>
  <c r="G288" i="17"/>
  <c r="F288" i="17"/>
  <c r="E288" i="17"/>
  <c r="D288" i="17"/>
  <c r="C288" i="17"/>
  <c r="Q287" i="17"/>
  <c r="K287" i="17"/>
  <c r="C281" i="17"/>
  <c r="E280" i="17"/>
  <c r="D280" i="17"/>
  <c r="C280" i="17"/>
  <c r="E277" i="17"/>
  <c r="D277" i="17"/>
  <c r="E276" i="17"/>
  <c r="D276" i="17"/>
  <c r="C276" i="17"/>
  <c r="E275" i="17"/>
  <c r="D275" i="17"/>
  <c r="C275" i="17"/>
  <c r="E272" i="17"/>
  <c r="C271" i="17"/>
  <c r="E270" i="17"/>
  <c r="D270" i="17"/>
  <c r="C270" i="17"/>
  <c r="C269" i="17"/>
  <c r="E268" i="17"/>
  <c r="D268" i="17"/>
  <c r="D272" i="17" s="1"/>
  <c r="C268" i="17"/>
  <c r="C267" i="17"/>
  <c r="C266" i="17"/>
  <c r="C265" i="17"/>
  <c r="C264" i="17"/>
  <c r="C263" i="17"/>
  <c r="C262" i="17"/>
  <c r="C261" i="17"/>
  <c r="C260" i="17"/>
  <c r="C272" i="17" s="1"/>
  <c r="C259" i="17"/>
  <c r="C258" i="17"/>
  <c r="E253" i="17"/>
  <c r="D253" i="17"/>
  <c r="C253" i="17"/>
  <c r="E252" i="17"/>
  <c r="D252" i="17"/>
  <c r="C252" i="17"/>
  <c r="E251" i="17"/>
  <c r="D251" i="17"/>
  <c r="C251" i="17"/>
  <c r="E250" i="17"/>
  <c r="D250" i="17"/>
  <c r="C250" i="17"/>
  <c r="E249" i="17"/>
  <c r="D249" i="17"/>
  <c r="C249" i="17"/>
  <c r="E248" i="17"/>
  <c r="D248" i="17"/>
  <c r="C248" i="17"/>
  <c r="E247" i="17"/>
  <c r="D247" i="17"/>
  <c r="C247" i="17"/>
  <c r="E246" i="17"/>
  <c r="D246" i="17"/>
  <c r="D254" i="17" s="1"/>
  <c r="C246" i="17"/>
  <c r="C254" i="17" s="1"/>
  <c r="C242" i="17"/>
  <c r="E241" i="17"/>
  <c r="D241" i="17"/>
  <c r="C241" i="17"/>
  <c r="E240" i="17"/>
  <c r="D240" i="17"/>
  <c r="C240" i="17"/>
  <c r="E239" i="17"/>
  <c r="D239" i="17"/>
  <c r="C239" i="17"/>
  <c r="C243" i="17" s="1"/>
  <c r="E235" i="17"/>
  <c r="D235" i="17"/>
  <c r="C235" i="17"/>
  <c r="E234" i="17"/>
  <c r="D234" i="17"/>
  <c r="C234" i="17"/>
  <c r="E233" i="17"/>
  <c r="D233" i="17"/>
  <c r="D236" i="17" s="1"/>
  <c r="C233" i="17"/>
  <c r="C236" i="17" s="1"/>
  <c r="E229" i="17"/>
  <c r="D229" i="17"/>
  <c r="C229" i="17"/>
  <c r="E228" i="17"/>
  <c r="D228" i="17"/>
  <c r="C228" i="17"/>
  <c r="E227" i="17"/>
  <c r="D227" i="17"/>
  <c r="C227" i="17"/>
  <c r="E226" i="17"/>
  <c r="E230" i="17" s="1"/>
  <c r="D226" i="17"/>
  <c r="C226" i="17"/>
  <c r="E225" i="17"/>
  <c r="D225" i="17"/>
  <c r="C225" i="17"/>
  <c r="E224" i="17"/>
  <c r="D224" i="17"/>
  <c r="C224" i="17"/>
  <c r="E223" i="17"/>
  <c r="D223" i="17"/>
  <c r="C223" i="17"/>
  <c r="E220" i="17"/>
  <c r="E219" i="17"/>
  <c r="D219" i="17"/>
  <c r="C219" i="17"/>
  <c r="E218" i="17"/>
  <c r="D218" i="17"/>
  <c r="C218" i="17"/>
  <c r="E217" i="17"/>
  <c r="D217" i="17"/>
  <c r="C217" i="17"/>
  <c r="E216" i="17"/>
  <c r="D216" i="17"/>
  <c r="C216" i="17"/>
  <c r="C220" i="17" s="1"/>
  <c r="E215" i="17"/>
  <c r="D215" i="17"/>
  <c r="D220" i="17" s="1"/>
  <c r="C215" i="17"/>
  <c r="D212" i="17"/>
  <c r="C211" i="17"/>
  <c r="C210" i="17"/>
  <c r="C209" i="17"/>
  <c r="C208" i="17"/>
  <c r="C212" i="17" s="1"/>
  <c r="C207" i="17"/>
  <c r="C206" i="17"/>
  <c r="C205" i="17"/>
  <c r="E204" i="17"/>
  <c r="E212" i="17" s="1"/>
  <c r="D204" i="17"/>
  <c r="C204" i="17"/>
  <c r="D201" i="17"/>
  <c r="E200" i="17"/>
  <c r="D200" i="17"/>
  <c r="C200" i="17"/>
  <c r="E199" i="17"/>
  <c r="D199" i="17"/>
  <c r="C199" i="17"/>
  <c r="E198" i="17"/>
  <c r="D198" i="17"/>
  <c r="C198" i="17"/>
  <c r="E197" i="17"/>
  <c r="D197" i="17"/>
  <c r="C197" i="17"/>
  <c r="E196" i="17"/>
  <c r="D196" i="17"/>
  <c r="C196" i="17"/>
  <c r="E195" i="17"/>
  <c r="D195" i="17"/>
  <c r="C195" i="17"/>
  <c r="E194" i="17"/>
  <c r="D194" i="17"/>
  <c r="C194" i="17"/>
  <c r="E193" i="17"/>
  <c r="D193" i="17"/>
  <c r="C193" i="17"/>
  <c r="E192" i="17"/>
  <c r="D192" i="17"/>
  <c r="C192" i="17"/>
  <c r="E191" i="17"/>
  <c r="D191" i="17"/>
  <c r="C191" i="17"/>
  <c r="E190" i="17"/>
  <c r="D190" i="17"/>
  <c r="C190" i="17"/>
  <c r="E189" i="17"/>
  <c r="D189" i="17"/>
  <c r="C189" i="17"/>
  <c r="E188" i="17"/>
  <c r="D188" i="17"/>
  <c r="C188" i="17"/>
  <c r="E187" i="17"/>
  <c r="D187" i="17"/>
  <c r="C187" i="17"/>
  <c r="E186" i="17"/>
  <c r="D186" i="17"/>
  <c r="C186" i="17"/>
  <c r="E185" i="17"/>
  <c r="D185" i="17"/>
  <c r="C185" i="17"/>
  <c r="E184" i="17"/>
  <c r="D184" i="17"/>
  <c r="C184" i="17"/>
  <c r="E183" i="17"/>
  <c r="D183" i="17"/>
  <c r="C183" i="17"/>
  <c r="E182" i="17"/>
  <c r="D182" i="17"/>
  <c r="C182" i="17"/>
  <c r="E181" i="17"/>
  <c r="D181" i="17"/>
  <c r="C181" i="17"/>
  <c r="E180" i="17"/>
  <c r="D180" i="17"/>
  <c r="C180" i="17"/>
  <c r="E179" i="17"/>
  <c r="D179" i="17"/>
  <c r="C179" i="17"/>
  <c r="E178" i="17"/>
  <c r="D178" i="17"/>
  <c r="C178" i="17"/>
  <c r="E177" i="17"/>
  <c r="D177" i="17"/>
  <c r="C177" i="17"/>
  <c r="E176" i="17"/>
  <c r="D176" i="17"/>
  <c r="C176" i="17"/>
  <c r="E175" i="17"/>
  <c r="D175" i="17"/>
  <c r="C175" i="17"/>
  <c r="E174" i="17"/>
  <c r="D174" i="17"/>
  <c r="C174" i="17"/>
  <c r="E173" i="17"/>
  <c r="D173" i="17"/>
  <c r="C173" i="17"/>
  <c r="E172" i="17"/>
  <c r="D172" i="17"/>
  <c r="C172" i="17"/>
  <c r="E171" i="17"/>
  <c r="D171" i="17"/>
  <c r="C171" i="17"/>
  <c r="E170" i="17"/>
  <c r="D170" i="17"/>
  <c r="C170" i="17"/>
  <c r="E169" i="17"/>
  <c r="D169" i="17"/>
  <c r="C169" i="17"/>
  <c r="E168" i="17"/>
  <c r="D168" i="17"/>
  <c r="C168" i="17"/>
  <c r="E167" i="17"/>
  <c r="D167" i="17"/>
  <c r="C167" i="17"/>
  <c r="E164" i="17"/>
  <c r="E163" i="17"/>
  <c r="D163" i="17"/>
  <c r="C163" i="17"/>
  <c r="E162" i="17"/>
  <c r="D162" i="17"/>
  <c r="C162" i="17"/>
  <c r="C164" i="17" s="1"/>
  <c r="C158" i="17"/>
  <c r="C157" i="17"/>
  <c r="C156" i="17"/>
  <c r="C155" i="17"/>
  <c r="C154" i="17"/>
  <c r="C153" i="17" s="1"/>
  <c r="E152" i="17"/>
  <c r="D152" i="17"/>
  <c r="C152" i="17"/>
  <c r="E151" i="17"/>
  <c r="D151" i="17"/>
  <c r="C151" i="17"/>
  <c r="E150" i="17"/>
  <c r="D150" i="17"/>
  <c r="C150" i="17"/>
  <c r="E149" i="17"/>
  <c r="D149" i="17"/>
  <c r="C149" i="17"/>
  <c r="E148" i="17"/>
  <c r="D148" i="17"/>
  <c r="C148" i="17"/>
  <c r="E147" i="17"/>
  <c r="D147" i="17"/>
  <c r="C147" i="17"/>
  <c r="E146" i="17"/>
  <c r="D146" i="17"/>
  <c r="C146" i="17"/>
  <c r="E145" i="17"/>
  <c r="D145" i="17"/>
  <c r="C145" i="17"/>
  <c r="E144" i="17"/>
  <c r="D144" i="17"/>
  <c r="C144" i="17"/>
  <c r="E143" i="17"/>
  <c r="D143" i="17"/>
  <c r="C143" i="17"/>
  <c r="E142" i="17"/>
  <c r="E140" i="17"/>
  <c r="D140" i="17"/>
  <c r="C140" i="17"/>
  <c r="E139" i="17"/>
  <c r="D139" i="17"/>
  <c r="C139" i="17"/>
  <c r="E138" i="17"/>
  <c r="D138" i="17"/>
  <c r="C138" i="17"/>
  <c r="E137" i="17"/>
  <c r="D137" i="17"/>
  <c r="C137" i="17"/>
  <c r="E136" i="17"/>
  <c r="D136" i="17"/>
  <c r="C136" i="17"/>
  <c r="E135" i="17"/>
  <c r="D135" i="17"/>
  <c r="C135" i="17"/>
  <c r="E134" i="17"/>
  <c r="D134" i="17"/>
  <c r="C134" i="17"/>
  <c r="E133" i="17"/>
  <c r="D133" i="17"/>
  <c r="C133" i="17"/>
  <c r="E132" i="17"/>
  <c r="D132" i="17"/>
  <c r="C132" i="17"/>
  <c r="E131" i="17"/>
  <c r="D131" i="17"/>
  <c r="C131" i="17"/>
  <c r="E130" i="17"/>
  <c r="D130" i="17"/>
  <c r="C130" i="17"/>
  <c r="E129" i="17"/>
  <c r="D129" i="17"/>
  <c r="D141" i="17" s="1"/>
  <c r="C129" i="17"/>
  <c r="E128" i="17"/>
  <c r="D128" i="17"/>
  <c r="C128" i="17"/>
  <c r="C141" i="17" s="1"/>
  <c r="H123" i="17"/>
  <c r="G123" i="17"/>
  <c r="G124" i="17" s="1"/>
  <c r="D123" i="17"/>
  <c r="C123" i="17"/>
  <c r="H122" i="17"/>
  <c r="F122" i="17"/>
  <c r="E122" i="17"/>
  <c r="D122" i="17"/>
  <c r="C122" i="17"/>
  <c r="H121" i="17"/>
  <c r="H118" i="17" s="1"/>
  <c r="F121" i="17"/>
  <c r="E121" i="17"/>
  <c r="D121" i="17"/>
  <c r="C121" i="17"/>
  <c r="C118" i="17" s="1"/>
  <c r="H120" i="17"/>
  <c r="F120" i="17"/>
  <c r="E120" i="17"/>
  <c r="D120" i="17"/>
  <c r="D118" i="17" s="1"/>
  <c r="C120" i="17"/>
  <c r="H119" i="17"/>
  <c r="F119" i="17"/>
  <c r="E119" i="17"/>
  <c r="E118" i="17" s="1"/>
  <c r="D119" i="17"/>
  <c r="C119" i="17"/>
  <c r="F118" i="17"/>
  <c r="H117" i="17"/>
  <c r="F117" i="17"/>
  <c r="E117" i="17"/>
  <c r="D117" i="17"/>
  <c r="C117" i="17"/>
  <c r="H116" i="17"/>
  <c r="F116" i="17"/>
  <c r="E116" i="17"/>
  <c r="D116" i="17"/>
  <c r="C116" i="17"/>
  <c r="H115" i="17"/>
  <c r="F115" i="17"/>
  <c r="E115" i="17"/>
  <c r="D115" i="17"/>
  <c r="C115" i="17"/>
  <c r="H114" i="17"/>
  <c r="F114" i="17"/>
  <c r="E114" i="17"/>
  <c r="D114" i="17"/>
  <c r="C114" i="17"/>
  <c r="H113" i="17"/>
  <c r="F113" i="17"/>
  <c r="E113" i="17"/>
  <c r="D113" i="17"/>
  <c r="C113" i="17"/>
  <c r="H112" i="17"/>
  <c r="F112" i="17"/>
  <c r="E112" i="17"/>
  <c r="D112" i="17"/>
  <c r="C112" i="17"/>
  <c r="H111" i="17"/>
  <c r="F111" i="17"/>
  <c r="E111" i="17"/>
  <c r="D111" i="17"/>
  <c r="C111" i="17"/>
  <c r="H110" i="17"/>
  <c r="F110" i="17"/>
  <c r="E110" i="17"/>
  <c r="D110" i="17"/>
  <c r="C110" i="17"/>
  <c r="H109" i="17"/>
  <c r="F109" i="17"/>
  <c r="E109" i="17"/>
  <c r="D109" i="17"/>
  <c r="C109" i="17"/>
  <c r="H108" i="17"/>
  <c r="F108" i="17"/>
  <c r="E108" i="17"/>
  <c r="D108" i="17"/>
  <c r="C108" i="17"/>
  <c r="H107" i="17"/>
  <c r="F107" i="17"/>
  <c r="E107" i="17"/>
  <c r="E124" i="17" s="1"/>
  <c r="D107" i="17"/>
  <c r="C107" i="17"/>
  <c r="H106" i="17"/>
  <c r="F106" i="17"/>
  <c r="E106" i="17"/>
  <c r="D106" i="17"/>
  <c r="C106" i="17"/>
  <c r="H105" i="17"/>
  <c r="F105" i="17"/>
  <c r="E105" i="17"/>
  <c r="D105" i="17"/>
  <c r="C105" i="17"/>
  <c r="C102" i="17"/>
  <c r="E101" i="17"/>
  <c r="D101" i="17"/>
  <c r="C101" i="17"/>
  <c r="E100" i="17"/>
  <c r="D100" i="17"/>
  <c r="C100" i="17"/>
  <c r="E99" i="17"/>
  <c r="D99" i="17"/>
  <c r="D102" i="17" s="1"/>
  <c r="C99" i="17"/>
  <c r="E96" i="17"/>
  <c r="D96" i="17"/>
  <c r="C96" i="17"/>
  <c r="C95" i="17"/>
  <c r="E94" i="17"/>
  <c r="D94" i="17"/>
  <c r="C94" i="17"/>
  <c r="E93" i="17"/>
  <c r="D93" i="17"/>
  <c r="C93" i="17"/>
  <c r="E92" i="17"/>
  <c r="D92" i="17"/>
  <c r="C92" i="17"/>
  <c r="E91" i="17"/>
  <c r="D91" i="17"/>
  <c r="D90" i="17" s="1"/>
  <c r="C91" i="17"/>
  <c r="C90" i="17"/>
  <c r="E89" i="17"/>
  <c r="D89" i="17"/>
  <c r="C89" i="17"/>
  <c r="E88" i="17"/>
  <c r="D88" i="17"/>
  <c r="C88" i="17"/>
  <c r="E87" i="17"/>
  <c r="D87" i="17"/>
  <c r="C87" i="17"/>
  <c r="C86" i="17"/>
  <c r="E85" i="17"/>
  <c r="D85" i="17"/>
  <c r="C85" i="17"/>
  <c r="E84" i="17"/>
  <c r="D84" i="17"/>
  <c r="C84" i="17"/>
  <c r="E83" i="17"/>
  <c r="D83" i="17"/>
  <c r="C83" i="17"/>
  <c r="E82" i="17"/>
  <c r="D82" i="17"/>
  <c r="C82" i="17"/>
  <c r="E81" i="17"/>
  <c r="D81" i="17"/>
  <c r="C81" i="17"/>
  <c r="E80" i="17"/>
  <c r="E79" i="17" s="1"/>
  <c r="D80" i="17"/>
  <c r="C80" i="17"/>
  <c r="D79" i="17"/>
  <c r="C79" i="17"/>
  <c r="E78" i="17"/>
  <c r="D78" i="17"/>
  <c r="C78" i="17"/>
  <c r="E77" i="17"/>
  <c r="D77" i="17"/>
  <c r="C77" i="17"/>
  <c r="E76" i="17"/>
  <c r="D76" i="17"/>
  <c r="C76" i="17"/>
  <c r="E75" i="17"/>
  <c r="D75" i="17"/>
  <c r="C75" i="17"/>
  <c r="E74" i="17"/>
  <c r="D74" i="17"/>
  <c r="C74" i="17"/>
  <c r="E73" i="17"/>
  <c r="C69" i="17"/>
  <c r="C68" i="17"/>
  <c r="C67" i="17" s="1"/>
  <c r="E66" i="17"/>
  <c r="D66" i="17"/>
  <c r="C66" i="17"/>
  <c r="E65" i="17"/>
  <c r="D65" i="17"/>
  <c r="C65" i="17"/>
  <c r="E64" i="17"/>
  <c r="E63" i="17" s="1"/>
  <c r="D64" i="17"/>
  <c r="C64" i="17"/>
  <c r="D63" i="17"/>
  <c r="C63" i="17"/>
  <c r="C62" i="17"/>
  <c r="C61" i="17"/>
  <c r="E60" i="17"/>
  <c r="D60" i="17"/>
  <c r="C60" i="17"/>
  <c r="E59" i="17"/>
  <c r="D59" i="17"/>
  <c r="C59" i="17"/>
  <c r="E58" i="17"/>
  <c r="D58" i="17"/>
  <c r="C58" i="17"/>
  <c r="E57" i="17"/>
  <c r="E56" i="17" s="1"/>
  <c r="D57" i="17"/>
  <c r="C57" i="17"/>
  <c r="D56" i="17"/>
  <c r="C55" i="17"/>
  <c r="C54" i="17"/>
  <c r="E53" i="17"/>
  <c r="D53" i="17"/>
  <c r="C53" i="17"/>
  <c r="E52" i="17"/>
  <c r="D52" i="17"/>
  <c r="D51" i="17" s="1"/>
  <c r="C52" i="17"/>
  <c r="C51" i="17"/>
  <c r="C50" i="17"/>
  <c r="C49" i="17"/>
  <c r="C48" i="17"/>
  <c r="C47" i="17"/>
  <c r="C45" i="17" s="1"/>
  <c r="C46" i="17"/>
  <c r="E44" i="17"/>
  <c r="D44" i="17"/>
  <c r="C44" i="17"/>
  <c r="E43" i="17"/>
  <c r="D43" i="17"/>
  <c r="C43" i="17"/>
  <c r="E42" i="17"/>
  <c r="D42" i="17"/>
  <c r="C42" i="17"/>
  <c r="E41" i="17"/>
  <c r="D41" i="17"/>
  <c r="C41" i="17"/>
  <c r="E40" i="17"/>
  <c r="D40" i="17"/>
  <c r="C40" i="17"/>
  <c r="E39" i="17"/>
  <c r="D39" i="17"/>
  <c r="C39" i="17"/>
  <c r="E38" i="17"/>
  <c r="D38" i="17"/>
  <c r="C38" i="17"/>
  <c r="E37" i="17"/>
  <c r="D37" i="17"/>
  <c r="C37" i="17"/>
  <c r="E36" i="17"/>
  <c r="E33" i="17" s="1"/>
  <c r="D36" i="17"/>
  <c r="C36" i="17"/>
  <c r="E35" i="17"/>
  <c r="D35" i="17"/>
  <c r="C35" i="17"/>
  <c r="E34" i="17"/>
  <c r="D34" i="17"/>
  <c r="C34" i="17"/>
  <c r="C33" i="17" s="1"/>
  <c r="C32" i="17"/>
  <c r="C31" i="17"/>
  <c r="C30" i="17"/>
  <c r="C29" i="17"/>
  <c r="C28" i="17"/>
  <c r="C27" i="17"/>
  <c r="C26" i="17" s="1"/>
  <c r="E25" i="17"/>
  <c r="D25" i="17"/>
  <c r="C25" i="17"/>
  <c r="E24" i="17"/>
  <c r="D24" i="17"/>
  <c r="C24" i="17"/>
  <c r="E23" i="17"/>
  <c r="D23" i="17"/>
  <c r="C23" i="17"/>
  <c r="E22" i="17"/>
  <c r="D22" i="17"/>
  <c r="C22" i="17"/>
  <c r="E21" i="17"/>
  <c r="D21" i="17"/>
  <c r="C21" i="17"/>
  <c r="E20" i="17"/>
  <c r="D20" i="17"/>
  <c r="C20" i="17"/>
  <c r="E19" i="17"/>
  <c r="D19" i="17"/>
  <c r="C19" i="17"/>
  <c r="E18" i="17"/>
  <c r="D18" i="17"/>
  <c r="C18" i="17"/>
  <c r="E17" i="17"/>
  <c r="D17" i="17"/>
  <c r="C17" i="17"/>
  <c r="E16" i="17"/>
  <c r="D16" i="17"/>
  <c r="C16" i="17"/>
  <c r="E15" i="17"/>
  <c r="D15" i="17"/>
  <c r="C15" i="17"/>
  <c r="E14" i="17"/>
  <c r="D14" i="17"/>
  <c r="C14" i="17"/>
  <c r="E13" i="17"/>
  <c r="D13" i="17"/>
  <c r="C13" i="17"/>
  <c r="E12" i="17"/>
  <c r="D12" i="17"/>
  <c r="C12" i="17"/>
  <c r="E11" i="17"/>
  <c r="E10" i="17" s="1"/>
  <c r="D11" i="17"/>
  <c r="C11" i="17"/>
  <c r="C10" i="17" s="1"/>
  <c r="D10" i="17"/>
  <c r="A5" i="17"/>
  <c r="A4" i="17"/>
  <c r="A3" i="17"/>
  <c r="A2" i="17"/>
  <c r="E70" i="17" l="1"/>
  <c r="D33" i="17"/>
  <c r="D70" i="17" s="1"/>
  <c r="C73" i="17"/>
  <c r="E90" i="17"/>
  <c r="E102" i="17"/>
  <c r="F124" i="17"/>
  <c r="E141" i="17"/>
  <c r="E159" i="17" s="1"/>
  <c r="C142" i="17"/>
  <c r="C159" i="17" s="1"/>
  <c r="D164" i="17"/>
  <c r="C56" i="17"/>
  <c r="C70" i="17" s="1"/>
  <c r="D86" i="17"/>
  <c r="C124" i="17"/>
  <c r="E86" i="17"/>
  <c r="D124" i="17"/>
  <c r="C201" i="17"/>
  <c r="E201" i="17"/>
  <c r="D230" i="17"/>
  <c r="E243" i="17"/>
  <c r="C287" i="17"/>
  <c r="O287" i="17"/>
  <c r="I287" i="17"/>
  <c r="N300" i="17"/>
  <c r="C300" i="17"/>
  <c r="AA369" i="17"/>
  <c r="K369" i="17" s="1"/>
  <c r="AB369" i="17"/>
  <c r="K410" i="17"/>
  <c r="E51" i="17"/>
  <c r="D73" i="17"/>
  <c r="H124" i="17"/>
  <c r="D142" i="17"/>
  <c r="D159" i="17" s="1"/>
  <c r="C230" i="17"/>
  <c r="N287" i="17"/>
  <c r="F389" i="17"/>
  <c r="F408" i="17"/>
  <c r="F410" i="17" s="1"/>
  <c r="N389" i="17"/>
  <c r="N408" i="17"/>
  <c r="N410" i="17" s="1"/>
  <c r="G409" i="17"/>
  <c r="C409" i="17" s="1"/>
  <c r="G389" i="17"/>
  <c r="O409" i="17"/>
  <c r="O389" i="17"/>
  <c r="G394" i="17"/>
  <c r="O394" i="17"/>
  <c r="E236" i="17"/>
  <c r="F293" i="17"/>
  <c r="F287" i="17" s="1"/>
  <c r="J293" i="17"/>
  <c r="J287" i="17" s="1"/>
  <c r="N293" i="17"/>
  <c r="E300" i="17"/>
  <c r="I300" i="17"/>
  <c r="M300" i="17"/>
  <c r="Q300" i="17"/>
  <c r="E339" i="17"/>
  <c r="I339" i="17"/>
  <c r="M339" i="17"/>
  <c r="Q339" i="17"/>
  <c r="E364" i="17"/>
  <c r="I364" i="17"/>
  <c r="C371" i="17"/>
  <c r="D408" i="17"/>
  <c r="D383" i="17"/>
  <c r="H408" i="17"/>
  <c r="H410" i="17" s="1"/>
  <c r="H383" i="17"/>
  <c r="L408" i="17"/>
  <c r="L410" i="17" s="1"/>
  <c r="L383" i="17"/>
  <c r="P408" i="17"/>
  <c r="P410" i="17" s="1"/>
  <c r="P383" i="17"/>
  <c r="C386" i="17"/>
  <c r="G386" i="17"/>
  <c r="K386" i="17"/>
  <c r="O386" i="17"/>
  <c r="E400" i="17"/>
  <c r="I400" i="17"/>
  <c r="M400" i="17"/>
  <c r="Q400" i="17"/>
  <c r="D403" i="17"/>
  <c r="H403" i="17"/>
  <c r="L403" i="17"/>
  <c r="P403" i="17"/>
  <c r="G406" i="17"/>
  <c r="K406" i="17"/>
  <c r="O406" i="17"/>
  <c r="J408" i="17"/>
  <c r="J410" i="17" s="1"/>
  <c r="E423" i="17"/>
  <c r="E492" i="17"/>
  <c r="I492" i="17"/>
  <c r="M492" i="17"/>
  <c r="D243" i="17"/>
  <c r="C394" i="17"/>
  <c r="K394" i="17"/>
  <c r="E254" i="17"/>
  <c r="C277" i="17"/>
  <c r="D287" i="17"/>
  <c r="H287" i="17"/>
  <c r="L287" i="17"/>
  <c r="P287" i="17"/>
  <c r="E326" i="17"/>
  <c r="I326" i="17"/>
  <c r="M326" i="17"/>
  <c r="Q326" i="17"/>
  <c r="F364" i="17"/>
  <c r="J364" i="17"/>
  <c r="N364" i="17"/>
  <c r="R364" i="17"/>
  <c r="F397" i="17"/>
  <c r="J397" i="17"/>
  <c r="N397" i="17"/>
  <c r="G408" i="17"/>
  <c r="O408" i="17"/>
  <c r="O410" i="17" s="1"/>
  <c r="C457" i="17"/>
  <c r="C492" i="17" s="1"/>
  <c r="G410" i="17" l="1"/>
  <c r="D410" i="17"/>
  <c r="C408" i="17"/>
  <c r="C410" i="17" s="1"/>
  <c r="AA371" i="17"/>
  <c r="K371" i="17" s="1"/>
  <c r="AB371" i="17"/>
  <c r="G9" i="16" l="1"/>
  <c r="H492" i="16"/>
  <c r="G492" i="16"/>
  <c r="M491" i="16"/>
  <c r="L491" i="16"/>
  <c r="K491" i="16"/>
  <c r="J491" i="16"/>
  <c r="I491" i="16"/>
  <c r="H491" i="16"/>
  <c r="G491" i="16"/>
  <c r="F491" i="16"/>
  <c r="E491" i="16"/>
  <c r="D491" i="16"/>
  <c r="C490" i="16"/>
  <c r="C489" i="16"/>
  <c r="C488" i="16"/>
  <c r="C487" i="16"/>
  <c r="C486" i="16"/>
  <c r="C491" i="16" s="1"/>
  <c r="M485" i="16"/>
  <c r="L485" i="16"/>
  <c r="K485" i="16"/>
  <c r="J485" i="16"/>
  <c r="I485" i="16"/>
  <c r="H485" i="16"/>
  <c r="G485" i="16"/>
  <c r="F485" i="16"/>
  <c r="E485" i="16"/>
  <c r="D485" i="16"/>
  <c r="C484" i="16"/>
  <c r="C483" i="16"/>
  <c r="C482" i="16"/>
  <c r="C481" i="16"/>
  <c r="C480" i="16"/>
  <c r="C479" i="16"/>
  <c r="C485" i="16" s="1"/>
  <c r="M478" i="16"/>
  <c r="L478" i="16"/>
  <c r="K478" i="16"/>
  <c r="J478" i="16"/>
  <c r="I478" i="16"/>
  <c r="H478" i="16"/>
  <c r="G478" i="16"/>
  <c r="F478" i="16"/>
  <c r="E478" i="16"/>
  <c r="D478" i="16"/>
  <c r="C477" i="16"/>
  <c r="C476" i="16"/>
  <c r="C475" i="16"/>
  <c r="C474" i="16"/>
  <c r="C473" i="16"/>
  <c r="C472" i="16"/>
  <c r="C471" i="16"/>
  <c r="C470" i="16"/>
  <c r="C478" i="16" s="1"/>
  <c r="M469" i="16"/>
  <c r="L469" i="16"/>
  <c r="K469" i="16"/>
  <c r="J469" i="16"/>
  <c r="I469" i="16"/>
  <c r="H469" i="16"/>
  <c r="G469" i="16"/>
  <c r="F469" i="16"/>
  <c r="E469" i="16"/>
  <c r="D469" i="16"/>
  <c r="C468" i="16"/>
  <c r="C467" i="16"/>
  <c r="C469" i="16" s="1"/>
  <c r="C466" i="16"/>
  <c r="M465" i="16"/>
  <c r="L465" i="16"/>
  <c r="K465" i="16"/>
  <c r="J465" i="16"/>
  <c r="I465" i="16"/>
  <c r="H465" i="16"/>
  <c r="G465" i="16"/>
  <c r="F465" i="16"/>
  <c r="E465" i="16"/>
  <c r="D465" i="16"/>
  <c r="C465" i="16"/>
  <c r="C464" i="16"/>
  <c r="C463" i="16"/>
  <c r="C462" i="16"/>
  <c r="M461" i="16"/>
  <c r="L461" i="16"/>
  <c r="K461" i="16"/>
  <c r="J461" i="16"/>
  <c r="J492" i="16" s="1"/>
  <c r="I461" i="16"/>
  <c r="H461" i="16"/>
  <c r="G461" i="16"/>
  <c r="F461" i="16"/>
  <c r="E461" i="16"/>
  <c r="D461" i="16"/>
  <c r="C460" i="16"/>
  <c r="C459" i="16"/>
  <c r="C461" i="16" s="1"/>
  <c r="C458" i="16"/>
  <c r="M457" i="16"/>
  <c r="L457" i="16"/>
  <c r="L492" i="16" s="1"/>
  <c r="K457" i="16"/>
  <c r="K492" i="16" s="1"/>
  <c r="J457" i="16"/>
  <c r="I457" i="16"/>
  <c r="H457" i="16"/>
  <c r="G457" i="16"/>
  <c r="F457" i="16"/>
  <c r="E457" i="16"/>
  <c r="D457" i="16"/>
  <c r="D492" i="16" s="1"/>
  <c r="C456" i="16"/>
  <c r="C455" i="16"/>
  <c r="C454" i="16"/>
  <c r="C453" i="16"/>
  <c r="C457" i="16" s="1"/>
  <c r="C492" i="16" s="1"/>
  <c r="C452" i="16"/>
  <c r="C446" i="16"/>
  <c r="C445" i="16"/>
  <c r="AB442" i="16"/>
  <c r="AA442" i="16"/>
  <c r="F442" i="16"/>
  <c r="AB441" i="16"/>
  <c r="AA441" i="16"/>
  <c r="F441" i="16" s="1"/>
  <c r="AB440" i="16"/>
  <c r="AA440" i="16"/>
  <c r="F440" i="16"/>
  <c r="C437" i="16"/>
  <c r="AA436" i="16"/>
  <c r="K436" i="16"/>
  <c r="C436" i="16"/>
  <c r="AB436" i="16" s="1"/>
  <c r="AA435" i="16"/>
  <c r="K435" i="16" s="1"/>
  <c r="C435" i="16"/>
  <c r="AB435" i="16" s="1"/>
  <c r="D422" i="16"/>
  <c r="C422" i="16"/>
  <c r="E421" i="16"/>
  <c r="D421" i="16"/>
  <c r="C421" i="16"/>
  <c r="E420" i="16"/>
  <c r="D420" i="16"/>
  <c r="C420" i="16"/>
  <c r="E419" i="16"/>
  <c r="D419" i="16"/>
  <c r="C419" i="16"/>
  <c r="E418" i="16"/>
  <c r="D418" i="16"/>
  <c r="C418" i="16"/>
  <c r="D417" i="16"/>
  <c r="C417" i="16"/>
  <c r="E416" i="16"/>
  <c r="D416" i="16"/>
  <c r="C416" i="16"/>
  <c r="D415" i="16"/>
  <c r="C415" i="16"/>
  <c r="E414" i="16"/>
  <c r="D414" i="16"/>
  <c r="C414" i="16"/>
  <c r="D413" i="16"/>
  <c r="D423" i="16" s="1"/>
  <c r="C413" i="16"/>
  <c r="N408" i="16"/>
  <c r="Q407" i="16"/>
  <c r="P407" i="16"/>
  <c r="O407" i="16"/>
  <c r="N407" i="16"/>
  <c r="M407" i="16"/>
  <c r="L407" i="16"/>
  <c r="K407" i="16"/>
  <c r="J407" i="16"/>
  <c r="I407" i="16"/>
  <c r="H407" i="16"/>
  <c r="G407" i="16"/>
  <c r="F407" i="16"/>
  <c r="E407" i="16"/>
  <c r="D407" i="16"/>
  <c r="C407" i="16"/>
  <c r="Q406" i="16"/>
  <c r="I406" i="16"/>
  <c r="G406" i="16"/>
  <c r="E406" i="16"/>
  <c r="Q405" i="16"/>
  <c r="P405" i="16"/>
  <c r="P406" i="16" s="1"/>
  <c r="O405" i="16"/>
  <c r="N405" i="16"/>
  <c r="M405" i="16"/>
  <c r="L405" i="16"/>
  <c r="L406" i="16" s="1"/>
  <c r="K405" i="16"/>
  <c r="J405" i="16"/>
  <c r="I405" i="16"/>
  <c r="H405" i="16"/>
  <c r="H406" i="16" s="1"/>
  <c r="G405" i="16"/>
  <c r="F405" i="16"/>
  <c r="E405" i="16"/>
  <c r="D405" i="16"/>
  <c r="D406" i="16" s="1"/>
  <c r="C405" i="16"/>
  <c r="Q404" i="16"/>
  <c r="P404" i="16"/>
  <c r="O404" i="16"/>
  <c r="O406" i="16" s="1"/>
  <c r="N404" i="16"/>
  <c r="N406" i="16" s="1"/>
  <c r="M404" i="16"/>
  <c r="M406" i="16" s="1"/>
  <c r="L404" i="16"/>
  <c r="K404" i="16"/>
  <c r="K406" i="16" s="1"/>
  <c r="J404" i="16"/>
  <c r="J406" i="16" s="1"/>
  <c r="I404" i="16"/>
  <c r="H404" i="16"/>
  <c r="G404" i="16"/>
  <c r="F404" i="16"/>
  <c r="F406" i="16" s="1"/>
  <c r="E404" i="16"/>
  <c r="D404" i="16"/>
  <c r="C404" i="16"/>
  <c r="C406" i="16" s="1"/>
  <c r="N403" i="16"/>
  <c r="M403" i="16"/>
  <c r="L403" i="16"/>
  <c r="F403" i="16"/>
  <c r="D403" i="16"/>
  <c r="Q402" i="16"/>
  <c r="Q403" i="16" s="1"/>
  <c r="P402" i="16"/>
  <c r="O402" i="16"/>
  <c r="N402" i="16"/>
  <c r="M402" i="16"/>
  <c r="L402" i="16"/>
  <c r="K402" i="16"/>
  <c r="J402" i="16"/>
  <c r="I402" i="16"/>
  <c r="I403" i="16" s="1"/>
  <c r="H402" i="16"/>
  <c r="H403" i="16" s="1"/>
  <c r="G402" i="16"/>
  <c r="F402" i="16"/>
  <c r="E402" i="16"/>
  <c r="E403" i="16" s="1"/>
  <c r="D402" i="16"/>
  <c r="C402" i="16"/>
  <c r="Q401" i="16"/>
  <c r="P401" i="16"/>
  <c r="O401" i="16"/>
  <c r="O403" i="16" s="1"/>
  <c r="N401" i="16"/>
  <c r="M401" i="16"/>
  <c r="L401" i="16"/>
  <c r="K401" i="16"/>
  <c r="K403" i="16" s="1"/>
  <c r="J401" i="16"/>
  <c r="J403" i="16" s="1"/>
  <c r="I401" i="16"/>
  <c r="H401" i="16"/>
  <c r="G401" i="16"/>
  <c r="G403" i="16" s="1"/>
  <c r="F401" i="16"/>
  <c r="E401" i="16"/>
  <c r="D401" i="16"/>
  <c r="C401" i="16"/>
  <c r="C403" i="16" s="1"/>
  <c r="O400" i="16"/>
  <c r="N400" i="16"/>
  <c r="G400" i="16"/>
  <c r="C400" i="16"/>
  <c r="Q399" i="16"/>
  <c r="P399" i="16"/>
  <c r="O399" i="16"/>
  <c r="N399" i="16"/>
  <c r="M399" i="16"/>
  <c r="L399" i="16"/>
  <c r="K399" i="16"/>
  <c r="J399" i="16"/>
  <c r="J400" i="16" s="1"/>
  <c r="I399" i="16"/>
  <c r="I400" i="16" s="1"/>
  <c r="H399" i="16"/>
  <c r="G399" i="16"/>
  <c r="F399" i="16"/>
  <c r="F400" i="16" s="1"/>
  <c r="E399" i="16"/>
  <c r="D399" i="16"/>
  <c r="C399" i="16"/>
  <c r="Q398" i="16"/>
  <c r="P398" i="16"/>
  <c r="P400" i="16" s="1"/>
  <c r="O398" i="16"/>
  <c r="N398" i="16"/>
  <c r="M398" i="16"/>
  <c r="M400" i="16" s="1"/>
  <c r="L398" i="16"/>
  <c r="L400" i="16" s="1"/>
  <c r="K398" i="16"/>
  <c r="K400" i="16" s="1"/>
  <c r="J398" i="16"/>
  <c r="I398" i="16"/>
  <c r="H398" i="16"/>
  <c r="H400" i="16" s="1"/>
  <c r="G398" i="16"/>
  <c r="F398" i="16"/>
  <c r="E398" i="16"/>
  <c r="E400" i="16" s="1"/>
  <c r="D398" i="16"/>
  <c r="D400" i="16" s="1"/>
  <c r="C398" i="16"/>
  <c r="P397" i="16"/>
  <c r="H397" i="16"/>
  <c r="D397" i="16"/>
  <c r="Q396" i="16"/>
  <c r="P396" i="16"/>
  <c r="O396" i="16"/>
  <c r="O397" i="16" s="1"/>
  <c r="N396" i="16"/>
  <c r="M396" i="16"/>
  <c r="L396" i="16"/>
  <c r="K396" i="16"/>
  <c r="K397" i="16" s="1"/>
  <c r="J396" i="16"/>
  <c r="I396" i="16"/>
  <c r="H396" i="16"/>
  <c r="G396" i="16"/>
  <c r="G397" i="16" s="1"/>
  <c r="F396" i="16"/>
  <c r="E396" i="16"/>
  <c r="D396" i="16"/>
  <c r="C396" i="16"/>
  <c r="C397" i="16" s="1"/>
  <c r="Q395" i="16"/>
  <c r="Q397" i="16" s="1"/>
  <c r="P395" i="16"/>
  <c r="O395" i="16"/>
  <c r="N395" i="16"/>
  <c r="N397" i="16" s="1"/>
  <c r="M395" i="16"/>
  <c r="M397" i="16" s="1"/>
  <c r="L395" i="16"/>
  <c r="L397" i="16" s="1"/>
  <c r="K395" i="16"/>
  <c r="J395" i="16"/>
  <c r="J397" i="16" s="1"/>
  <c r="I395" i="16"/>
  <c r="I397" i="16" s="1"/>
  <c r="H395" i="16"/>
  <c r="G395" i="16"/>
  <c r="F395" i="16"/>
  <c r="F397" i="16" s="1"/>
  <c r="E395" i="16"/>
  <c r="E397" i="16" s="1"/>
  <c r="D395" i="16"/>
  <c r="C395" i="16"/>
  <c r="L394" i="16"/>
  <c r="K394" i="16"/>
  <c r="C394" i="16"/>
  <c r="Q393" i="16"/>
  <c r="P393" i="16"/>
  <c r="P394" i="16" s="1"/>
  <c r="O393" i="16"/>
  <c r="N393" i="16"/>
  <c r="M393" i="16"/>
  <c r="L393" i="16"/>
  <c r="K393" i="16"/>
  <c r="J393" i="16"/>
  <c r="I393" i="16"/>
  <c r="H393" i="16"/>
  <c r="H394" i="16" s="1"/>
  <c r="G393" i="16"/>
  <c r="F393" i="16"/>
  <c r="E393" i="16"/>
  <c r="D393" i="16"/>
  <c r="D394" i="16" s="1"/>
  <c r="C393" i="16"/>
  <c r="Q392" i="16"/>
  <c r="Q394" i="16" s="1"/>
  <c r="P392" i="16"/>
  <c r="O392" i="16"/>
  <c r="O394" i="16" s="1"/>
  <c r="N392" i="16"/>
  <c r="M392" i="16"/>
  <c r="M394" i="16" s="1"/>
  <c r="L392" i="16"/>
  <c r="K392" i="16"/>
  <c r="J392" i="16"/>
  <c r="I392" i="16"/>
  <c r="I394" i="16" s="1"/>
  <c r="H392" i="16"/>
  <c r="G392" i="16"/>
  <c r="G394" i="16" s="1"/>
  <c r="F392" i="16"/>
  <c r="E392" i="16"/>
  <c r="E394" i="16" s="1"/>
  <c r="D392" i="16"/>
  <c r="C392" i="16"/>
  <c r="Q391" i="16"/>
  <c r="P391" i="16"/>
  <c r="O391" i="16"/>
  <c r="N391" i="16"/>
  <c r="M391" i="16"/>
  <c r="L391" i="16"/>
  <c r="K391" i="16"/>
  <c r="J391" i="16"/>
  <c r="I391" i="16"/>
  <c r="H391" i="16"/>
  <c r="G391" i="16"/>
  <c r="F391" i="16"/>
  <c r="E391" i="16"/>
  <c r="D391" i="16"/>
  <c r="C391" i="16"/>
  <c r="Q390" i="16"/>
  <c r="P390" i="16"/>
  <c r="O390" i="16"/>
  <c r="N390" i="16"/>
  <c r="M390" i="16"/>
  <c r="L390" i="16"/>
  <c r="K390" i="16"/>
  <c r="J390" i="16"/>
  <c r="I390" i="16"/>
  <c r="H390" i="16"/>
  <c r="G390" i="16"/>
  <c r="F390" i="16"/>
  <c r="E390" i="16"/>
  <c r="D390" i="16"/>
  <c r="C390" i="16"/>
  <c r="L389" i="16"/>
  <c r="D389" i="16"/>
  <c r="Q388" i="16"/>
  <c r="P388" i="16"/>
  <c r="O388" i="16"/>
  <c r="N388" i="16"/>
  <c r="M388" i="16"/>
  <c r="L388" i="16"/>
  <c r="K388" i="16"/>
  <c r="K389" i="16" s="1"/>
  <c r="J388" i="16"/>
  <c r="I388" i="16"/>
  <c r="H388" i="16"/>
  <c r="G388" i="16"/>
  <c r="G389" i="16" s="1"/>
  <c r="F388" i="16"/>
  <c r="E388" i="16"/>
  <c r="D388" i="16"/>
  <c r="C388" i="16"/>
  <c r="C389" i="16" s="1"/>
  <c r="Q387" i="16"/>
  <c r="P387" i="16"/>
  <c r="P389" i="16" s="1"/>
  <c r="O387" i="16"/>
  <c r="N387" i="16"/>
  <c r="N389" i="16" s="1"/>
  <c r="M387" i="16"/>
  <c r="L387" i="16"/>
  <c r="K387" i="16"/>
  <c r="J387" i="16"/>
  <c r="J389" i="16" s="1"/>
  <c r="I387" i="16"/>
  <c r="H387" i="16"/>
  <c r="H389" i="16" s="1"/>
  <c r="G387" i="16"/>
  <c r="F387" i="16"/>
  <c r="F389" i="16" s="1"/>
  <c r="E387" i="16"/>
  <c r="D387" i="16"/>
  <c r="C387" i="16"/>
  <c r="O386" i="16"/>
  <c r="L386" i="16"/>
  <c r="H386" i="16"/>
  <c r="D386" i="16"/>
  <c r="C386" i="16"/>
  <c r="Q385" i="16"/>
  <c r="P385" i="16"/>
  <c r="P386" i="16" s="1"/>
  <c r="O385" i="16"/>
  <c r="N385" i="16"/>
  <c r="N409" i="16" s="1"/>
  <c r="M385" i="16"/>
  <c r="L385" i="16"/>
  <c r="K385" i="16"/>
  <c r="J385" i="16"/>
  <c r="J409" i="16" s="1"/>
  <c r="I385" i="16"/>
  <c r="H385" i="16"/>
  <c r="G385" i="16"/>
  <c r="G386" i="16" s="1"/>
  <c r="F385" i="16"/>
  <c r="F409" i="16" s="1"/>
  <c r="E385" i="16"/>
  <c r="D385" i="16"/>
  <c r="C385" i="16"/>
  <c r="Q384" i="16"/>
  <c r="Q408" i="16" s="1"/>
  <c r="P384" i="16"/>
  <c r="O384" i="16"/>
  <c r="N384" i="16"/>
  <c r="M384" i="16"/>
  <c r="L384" i="16"/>
  <c r="K384" i="16"/>
  <c r="J384" i="16"/>
  <c r="I384" i="16"/>
  <c r="I408" i="16" s="1"/>
  <c r="H384" i="16"/>
  <c r="G384" i="16"/>
  <c r="F384" i="16"/>
  <c r="E384" i="16"/>
  <c r="D384" i="16"/>
  <c r="C384" i="16"/>
  <c r="Q383" i="16"/>
  <c r="P383" i="16"/>
  <c r="N383" i="16"/>
  <c r="J383" i="16"/>
  <c r="I383" i="16"/>
  <c r="F383" i="16"/>
  <c r="E383" i="16"/>
  <c r="Q382" i="16"/>
  <c r="P382" i="16"/>
  <c r="P409" i="16" s="1"/>
  <c r="O382" i="16"/>
  <c r="N382" i="16"/>
  <c r="M382" i="16"/>
  <c r="L382" i="16"/>
  <c r="K382" i="16"/>
  <c r="J382" i="16"/>
  <c r="I382" i="16"/>
  <c r="H382" i="16"/>
  <c r="H409" i="16" s="1"/>
  <c r="G382" i="16"/>
  <c r="F382" i="16"/>
  <c r="E382" i="16"/>
  <c r="D382" i="16"/>
  <c r="C382" i="16"/>
  <c r="Q381" i="16"/>
  <c r="P381" i="16"/>
  <c r="O381" i="16"/>
  <c r="N381" i="16"/>
  <c r="M381" i="16"/>
  <c r="L381" i="16"/>
  <c r="K381" i="16"/>
  <c r="J381" i="16"/>
  <c r="I381" i="16"/>
  <c r="H381" i="16"/>
  <c r="G381" i="16"/>
  <c r="G383" i="16" s="1"/>
  <c r="F381" i="16"/>
  <c r="F408" i="16" s="1"/>
  <c r="F410" i="16" s="1"/>
  <c r="E381" i="16"/>
  <c r="D381" i="16"/>
  <c r="C381" i="16"/>
  <c r="C383" i="16" s="1"/>
  <c r="D376" i="16"/>
  <c r="C376" i="16"/>
  <c r="D375" i="16"/>
  <c r="C375" i="16"/>
  <c r="F371" i="16"/>
  <c r="E371" i="16"/>
  <c r="C371" i="16" s="1"/>
  <c r="F370" i="16"/>
  <c r="E370" i="16"/>
  <c r="C370" i="16" s="1"/>
  <c r="F369" i="16"/>
  <c r="E369" i="16"/>
  <c r="F368" i="16"/>
  <c r="E368" i="16"/>
  <c r="C368" i="16"/>
  <c r="AB368" i="16" s="1"/>
  <c r="K364" i="16"/>
  <c r="R363" i="16"/>
  <c r="Q363" i="16"/>
  <c r="P363" i="16"/>
  <c r="O363" i="16"/>
  <c r="N363" i="16"/>
  <c r="N364" i="16" s="1"/>
  <c r="M363" i="16"/>
  <c r="L363" i="16"/>
  <c r="J363" i="16"/>
  <c r="I363" i="16"/>
  <c r="H363" i="16"/>
  <c r="G363" i="16"/>
  <c r="F363" i="16"/>
  <c r="E363" i="16"/>
  <c r="D363" i="16"/>
  <c r="C363" i="16"/>
  <c r="R362" i="16"/>
  <c r="Q362" i="16"/>
  <c r="P362" i="16"/>
  <c r="O362" i="16"/>
  <c r="N362" i="16"/>
  <c r="M362" i="16"/>
  <c r="L362" i="16"/>
  <c r="J362" i="16"/>
  <c r="I362" i="16"/>
  <c r="H362" i="16"/>
  <c r="G362" i="16"/>
  <c r="F362" i="16"/>
  <c r="E362" i="16"/>
  <c r="D362" i="16"/>
  <c r="C362" i="16"/>
  <c r="R361" i="16"/>
  <c r="Q361" i="16"/>
  <c r="P361" i="16"/>
  <c r="O361" i="16"/>
  <c r="N361" i="16"/>
  <c r="M361" i="16"/>
  <c r="L361" i="16"/>
  <c r="J361" i="16"/>
  <c r="I361" i="16"/>
  <c r="H361" i="16"/>
  <c r="G361" i="16"/>
  <c r="F361" i="16"/>
  <c r="E361" i="16"/>
  <c r="D361" i="16"/>
  <c r="C361" i="16"/>
  <c r="R360" i="16"/>
  <c r="Q360" i="16"/>
  <c r="P360" i="16"/>
  <c r="O360" i="16"/>
  <c r="N360" i="16"/>
  <c r="N357" i="16" s="1"/>
  <c r="M360" i="16"/>
  <c r="L360" i="16"/>
  <c r="J360" i="16"/>
  <c r="I360" i="16"/>
  <c r="I357" i="16" s="1"/>
  <c r="H360" i="16"/>
  <c r="G360" i="16"/>
  <c r="F360" i="16"/>
  <c r="E360" i="16"/>
  <c r="D360" i="16"/>
  <c r="C360" i="16"/>
  <c r="R359" i="16"/>
  <c r="Q359" i="16"/>
  <c r="P359" i="16"/>
  <c r="O359" i="16"/>
  <c r="N359" i="16"/>
  <c r="M359" i="16"/>
  <c r="L359" i="16"/>
  <c r="L357" i="16" s="1"/>
  <c r="J359" i="16"/>
  <c r="I359" i="16"/>
  <c r="H359" i="16"/>
  <c r="G359" i="16"/>
  <c r="G357" i="16" s="1"/>
  <c r="F359" i="16"/>
  <c r="E359" i="16"/>
  <c r="D359" i="16"/>
  <c r="C359" i="16"/>
  <c r="R358" i="16"/>
  <c r="Q358" i="16"/>
  <c r="P358" i="16"/>
  <c r="O358" i="16"/>
  <c r="O357" i="16" s="1"/>
  <c r="N358" i="16"/>
  <c r="M358" i="16"/>
  <c r="L358" i="16"/>
  <c r="J358" i="16"/>
  <c r="I358" i="16"/>
  <c r="H358" i="16"/>
  <c r="G358" i="16"/>
  <c r="F358" i="16"/>
  <c r="F357" i="16" s="1"/>
  <c r="E358" i="16"/>
  <c r="D358" i="16"/>
  <c r="C358" i="16"/>
  <c r="R357" i="16"/>
  <c r="P357" i="16"/>
  <c r="J357" i="16"/>
  <c r="E357" i="16"/>
  <c r="R356" i="16"/>
  <c r="Q356" i="16"/>
  <c r="P356" i="16"/>
  <c r="O356" i="16"/>
  <c r="N356" i="16"/>
  <c r="M356" i="16"/>
  <c r="L356" i="16"/>
  <c r="J356" i="16"/>
  <c r="I356" i="16"/>
  <c r="H356" i="16"/>
  <c r="G356" i="16"/>
  <c r="F356" i="16"/>
  <c r="E356" i="16"/>
  <c r="D356" i="16"/>
  <c r="C356" i="16"/>
  <c r="R355" i="16"/>
  <c r="Q355" i="16"/>
  <c r="P355" i="16"/>
  <c r="O355" i="16"/>
  <c r="N355" i="16"/>
  <c r="M355" i="16"/>
  <c r="L355" i="16"/>
  <c r="J355" i="16"/>
  <c r="I355" i="16"/>
  <c r="H355" i="16"/>
  <c r="G355" i="16"/>
  <c r="F355" i="16"/>
  <c r="E355" i="16"/>
  <c r="D355" i="16"/>
  <c r="C355" i="16"/>
  <c r="R354" i="16"/>
  <c r="Q354" i="16"/>
  <c r="P354" i="16"/>
  <c r="O354" i="16"/>
  <c r="N354" i="16"/>
  <c r="M354" i="16"/>
  <c r="L354" i="16"/>
  <c r="J354" i="16"/>
  <c r="I354" i="16"/>
  <c r="H354" i="16"/>
  <c r="G354" i="16"/>
  <c r="F354" i="16"/>
  <c r="E354" i="16"/>
  <c r="D354" i="16"/>
  <c r="C354" i="16"/>
  <c r="R353" i="16"/>
  <c r="Q353" i="16"/>
  <c r="P353" i="16"/>
  <c r="O353" i="16"/>
  <c r="N353" i="16"/>
  <c r="M353" i="16"/>
  <c r="L353" i="16"/>
  <c r="J353" i="16"/>
  <c r="I353" i="16"/>
  <c r="H353" i="16"/>
  <c r="G353" i="16"/>
  <c r="F353" i="16"/>
  <c r="E353" i="16"/>
  <c r="D353" i="16"/>
  <c r="C353" i="16"/>
  <c r="R352" i="16"/>
  <c r="Q352" i="16"/>
  <c r="P352" i="16"/>
  <c r="O352" i="16"/>
  <c r="N352" i="16"/>
  <c r="M352" i="16"/>
  <c r="L352" i="16"/>
  <c r="J352" i="16"/>
  <c r="I352" i="16"/>
  <c r="H352" i="16"/>
  <c r="G352" i="16"/>
  <c r="F352" i="16"/>
  <c r="E352" i="16"/>
  <c r="D352" i="16"/>
  <c r="C352" i="16"/>
  <c r="R351" i="16"/>
  <c r="Q351" i="16"/>
  <c r="P351" i="16"/>
  <c r="O351" i="16"/>
  <c r="N351" i="16"/>
  <c r="M351" i="16"/>
  <c r="L351" i="16"/>
  <c r="J351" i="16"/>
  <c r="I351" i="16"/>
  <c r="H351" i="16"/>
  <c r="G351" i="16"/>
  <c r="F351" i="16"/>
  <c r="E351" i="16"/>
  <c r="D351" i="16"/>
  <c r="C351" i="16"/>
  <c r="R350" i="16"/>
  <c r="Q350" i="16"/>
  <c r="P350" i="16"/>
  <c r="O350" i="16"/>
  <c r="N350" i="16"/>
  <c r="M350" i="16"/>
  <c r="L350" i="16"/>
  <c r="J350" i="16"/>
  <c r="I350" i="16"/>
  <c r="H350" i="16"/>
  <c r="G350" i="16"/>
  <c r="F350" i="16"/>
  <c r="E350" i="16"/>
  <c r="D350" i="16"/>
  <c r="C350" i="16"/>
  <c r="R349" i="16"/>
  <c r="Q349" i="16"/>
  <c r="P349" i="16"/>
  <c r="O349" i="16"/>
  <c r="N349" i="16"/>
  <c r="M349" i="16"/>
  <c r="L349" i="16"/>
  <c r="J349" i="16"/>
  <c r="I349" i="16"/>
  <c r="H349" i="16"/>
  <c r="G349" i="16"/>
  <c r="F349" i="16"/>
  <c r="E349" i="16"/>
  <c r="D349" i="16"/>
  <c r="C349" i="16"/>
  <c r="R348" i="16"/>
  <c r="Q348" i="16"/>
  <c r="P348" i="16"/>
  <c r="O348" i="16"/>
  <c r="N348" i="16"/>
  <c r="M348" i="16"/>
  <c r="L348" i="16"/>
  <c r="J348" i="16"/>
  <c r="I348" i="16"/>
  <c r="H348" i="16"/>
  <c r="G348" i="16"/>
  <c r="F348" i="16"/>
  <c r="E348" i="16"/>
  <c r="D348" i="16"/>
  <c r="C348" i="16"/>
  <c r="R347" i="16"/>
  <c r="Q347" i="16"/>
  <c r="P347" i="16"/>
  <c r="O347" i="16"/>
  <c r="N347" i="16"/>
  <c r="M347" i="16"/>
  <c r="L347" i="16"/>
  <c r="J347" i="16"/>
  <c r="I347" i="16"/>
  <c r="H347" i="16"/>
  <c r="G347" i="16"/>
  <c r="F347" i="16"/>
  <c r="E347" i="16"/>
  <c r="D347" i="16"/>
  <c r="C347" i="16"/>
  <c r="R346" i="16"/>
  <c r="Q346" i="16"/>
  <c r="P346" i="16"/>
  <c r="O346" i="16"/>
  <c r="N346" i="16"/>
  <c r="M346" i="16"/>
  <c r="L346" i="16"/>
  <c r="J346" i="16"/>
  <c r="I346" i="16"/>
  <c r="H346" i="16"/>
  <c r="G346" i="16"/>
  <c r="F346" i="16"/>
  <c r="E346" i="16"/>
  <c r="D346" i="16"/>
  <c r="C346" i="16"/>
  <c r="R345" i="16"/>
  <c r="Q345" i="16"/>
  <c r="P345" i="16"/>
  <c r="O345" i="16"/>
  <c r="N345" i="16"/>
  <c r="M345" i="16"/>
  <c r="L345" i="16"/>
  <c r="J345" i="16"/>
  <c r="I345" i="16"/>
  <c r="H345" i="16"/>
  <c r="G345" i="16"/>
  <c r="F345" i="16"/>
  <c r="E345" i="16"/>
  <c r="D345" i="16"/>
  <c r="C345" i="16"/>
  <c r="R344" i="16"/>
  <c r="Q344" i="16"/>
  <c r="P344" i="16"/>
  <c r="P364" i="16" s="1"/>
  <c r="O344" i="16"/>
  <c r="N344" i="16"/>
  <c r="M344" i="16"/>
  <c r="L344" i="16"/>
  <c r="L364" i="16" s="1"/>
  <c r="J344" i="16"/>
  <c r="I344" i="16"/>
  <c r="H344" i="16"/>
  <c r="G344" i="16"/>
  <c r="G364" i="16" s="1"/>
  <c r="F344" i="16"/>
  <c r="E344" i="16"/>
  <c r="D344" i="16"/>
  <c r="C344" i="16"/>
  <c r="Q338" i="16"/>
  <c r="P338" i="16"/>
  <c r="O338" i="16"/>
  <c r="N338" i="16"/>
  <c r="M338" i="16"/>
  <c r="L338" i="16"/>
  <c r="K338" i="16"/>
  <c r="J338" i="16"/>
  <c r="I338" i="16"/>
  <c r="H338" i="16"/>
  <c r="G338" i="16"/>
  <c r="F338" i="16"/>
  <c r="E338" i="16"/>
  <c r="D338" i="16"/>
  <c r="C338" i="16"/>
  <c r="Q337" i="16"/>
  <c r="P337" i="16"/>
  <c r="O337" i="16"/>
  <c r="N337" i="16"/>
  <c r="M337" i="16"/>
  <c r="L337" i="16"/>
  <c r="K337" i="16"/>
  <c r="J337" i="16"/>
  <c r="I337" i="16"/>
  <c r="H337" i="16"/>
  <c r="G337" i="16"/>
  <c r="F337" i="16"/>
  <c r="E337" i="16"/>
  <c r="D337" i="16"/>
  <c r="C337" i="16"/>
  <c r="Q336" i="16"/>
  <c r="P336" i="16"/>
  <c r="O336" i="16"/>
  <c r="N336" i="16"/>
  <c r="M336" i="16"/>
  <c r="L336" i="16"/>
  <c r="K336" i="16"/>
  <c r="J336" i="16"/>
  <c r="I336" i="16"/>
  <c r="H336" i="16"/>
  <c r="G336" i="16"/>
  <c r="F336" i="16"/>
  <c r="E336" i="16"/>
  <c r="D336" i="16"/>
  <c r="C336" i="16"/>
  <c r="Q335" i="16"/>
  <c r="P335" i="16"/>
  <c r="O335" i="16"/>
  <c r="N335" i="16"/>
  <c r="M335" i="16"/>
  <c r="L335" i="16"/>
  <c r="K335" i="16"/>
  <c r="J335" i="16"/>
  <c r="I335" i="16"/>
  <c r="H335" i="16"/>
  <c r="G335" i="16"/>
  <c r="F335" i="16"/>
  <c r="E335" i="16"/>
  <c r="D335" i="16"/>
  <c r="C335" i="16"/>
  <c r="Q334" i="16"/>
  <c r="P334" i="16"/>
  <c r="O334" i="16"/>
  <c r="N334" i="16"/>
  <c r="N339" i="16" s="1"/>
  <c r="M334" i="16"/>
  <c r="L334" i="16"/>
  <c r="K334" i="16"/>
  <c r="J334" i="16"/>
  <c r="I334" i="16"/>
  <c r="H334" i="16"/>
  <c r="G334" i="16"/>
  <c r="F334" i="16"/>
  <c r="F339" i="16" s="1"/>
  <c r="E334" i="16"/>
  <c r="D334" i="16"/>
  <c r="C334" i="16"/>
  <c r="Q333" i="16"/>
  <c r="P333" i="16"/>
  <c r="O333" i="16"/>
  <c r="N333" i="16"/>
  <c r="M333" i="16"/>
  <c r="L333" i="16"/>
  <c r="K333" i="16"/>
  <c r="J333" i="16"/>
  <c r="I333" i="16"/>
  <c r="H333" i="16"/>
  <c r="G333" i="16"/>
  <c r="F333" i="16"/>
  <c r="E333" i="16"/>
  <c r="D333" i="16"/>
  <c r="C333" i="16"/>
  <c r="Q332" i="16"/>
  <c r="P332" i="16"/>
  <c r="P339" i="16" s="1"/>
  <c r="O332" i="16"/>
  <c r="N332" i="16"/>
  <c r="M332" i="16"/>
  <c r="L332" i="16"/>
  <c r="L339" i="16" s="1"/>
  <c r="K332" i="16"/>
  <c r="J332" i="16"/>
  <c r="I332" i="16"/>
  <c r="H332" i="16"/>
  <c r="H339" i="16" s="1"/>
  <c r="G332" i="16"/>
  <c r="F332" i="16"/>
  <c r="E332" i="16"/>
  <c r="D332" i="16"/>
  <c r="C332" i="16"/>
  <c r="Q331" i="16"/>
  <c r="P331" i="16"/>
  <c r="O331" i="16"/>
  <c r="O339" i="16" s="1"/>
  <c r="N331" i="16"/>
  <c r="M331" i="16"/>
  <c r="L331" i="16"/>
  <c r="K331" i="16"/>
  <c r="K339" i="16" s="1"/>
  <c r="J331" i="16"/>
  <c r="I331" i="16"/>
  <c r="H331" i="16"/>
  <c r="G331" i="16"/>
  <c r="G339" i="16" s="1"/>
  <c r="F331" i="16"/>
  <c r="E331" i="16"/>
  <c r="D331" i="16"/>
  <c r="C331" i="16"/>
  <c r="C339" i="16" s="1"/>
  <c r="M326" i="16"/>
  <c r="K326" i="16"/>
  <c r="F326" i="16"/>
  <c r="E326" i="16"/>
  <c r="Q325" i="16"/>
  <c r="P325" i="16"/>
  <c r="O325" i="16"/>
  <c r="N325" i="16"/>
  <c r="M325" i="16"/>
  <c r="L325" i="16"/>
  <c r="K325" i="16"/>
  <c r="J325" i="16"/>
  <c r="I325" i="16"/>
  <c r="H325" i="16"/>
  <c r="G325" i="16"/>
  <c r="F325" i="16"/>
  <c r="E325" i="16"/>
  <c r="D325" i="16"/>
  <c r="C325" i="16"/>
  <c r="Q324" i="16"/>
  <c r="P324" i="16"/>
  <c r="O324" i="16"/>
  <c r="N324" i="16"/>
  <c r="M324" i="16"/>
  <c r="L324" i="16"/>
  <c r="K324" i="16"/>
  <c r="J324" i="16"/>
  <c r="I324" i="16"/>
  <c r="H324" i="16"/>
  <c r="G324" i="16"/>
  <c r="F324" i="16"/>
  <c r="E324" i="16"/>
  <c r="D324" i="16"/>
  <c r="C324" i="16"/>
  <c r="Q323" i="16"/>
  <c r="P323" i="16"/>
  <c r="O323" i="16"/>
  <c r="N323" i="16"/>
  <c r="M323" i="16"/>
  <c r="L323" i="16"/>
  <c r="K323" i="16"/>
  <c r="J323" i="16"/>
  <c r="I323" i="16"/>
  <c r="H323" i="16"/>
  <c r="G323" i="16"/>
  <c r="F323" i="16"/>
  <c r="E323" i="16"/>
  <c r="D323" i="16"/>
  <c r="C323" i="16"/>
  <c r="Q321" i="16"/>
  <c r="P321" i="16"/>
  <c r="O321" i="16"/>
  <c r="N321" i="16"/>
  <c r="M321" i="16"/>
  <c r="L321" i="16"/>
  <c r="K321" i="16"/>
  <c r="J321" i="16"/>
  <c r="J326" i="16" s="1"/>
  <c r="I321" i="16"/>
  <c r="H321" i="16"/>
  <c r="G321" i="16"/>
  <c r="F321" i="16"/>
  <c r="E321" i="16"/>
  <c r="D321" i="16"/>
  <c r="C321" i="16"/>
  <c r="Q319" i="16"/>
  <c r="Q326" i="16" s="1"/>
  <c r="P319" i="16"/>
  <c r="O319" i="16"/>
  <c r="N319" i="16"/>
  <c r="N326" i="16" s="1"/>
  <c r="M319" i="16"/>
  <c r="L319" i="16"/>
  <c r="K319" i="16"/>
  <c r="J319" i="16"/>
  <c r="I319" i="16"/>
  <c r="H319" i="16"/>
  <c r="G319" i="16"/>
  <c r="F319" i="16"/>
  <c r="E319" i="16"/>
  <c r="D319" i="16"/>
  <c r="C319" i="16"/>
  <c r="Q318" i="16"/>
  <c r="P318" i="16"/>
  <c r="O318" i="16"/>
  <c r="O326" i="16" s="1"/>
  <c r="N318" i="16"/>
  <c r="M318" i="16"/>
  <c r="L318" i="16"/>
  <c r="K318" i="16"/>
  <c r="J318" i="16"/>
  <c r="I318" i="16"/>
  <c r="I326" i="16" s="1"/>
  <c r="H318" i="16"/>
  <c r="G318" i="16"/>
  <c r="G326" i="16" s="1"/>
  <c r="F318" i="16"/>
  <c r="E318" i="16"/>
  <c r="D318" i="16"/>
  <c r="C318" i="16"/>
  <c r="C326" i="16" s="1"/>
  <c r="Q311" i="16"/>
  <c r="P311" i="16"/>
  <c r="O311" i="16"/>
  <c r="N311" i="16"/>
  <c r="M311" i="16"/>
  <c r="L311" i="16"/>
  <c r="K311" i="16"/>
  <c r="J311" i="16"/>
  <c r="I311" i="16"/>
  <c r="H311" i="16"/>
  <c r="G311" i="16"/>
  <c r="F311" i="16"/>
  <c r="E311" i="16"/>
  <c r="D311" i="16"/>
  <c r="C311" i="16"/>
  <c r="Q310" i="16"/>
  <c r="P310" i="16"/>
  <c r="O310" i="16"/>
  <c r="N310" i="16"/>
  <c r="M310" i="16"/>
  <c r="L310" i="16"/>
  <c r="K310" i="16"/>
  <c r="J310" i="16"/>
  <c r="I310" i="16"/>
  <c r="H310" i="16"/>
  <c r="G310" i="16"/>
  <c r="F310" i="16"/>
  <c r="E310" i="16"/>
  <c r="D310" i="16"/>
  <c r="C310" i="16"/>
  <c r="Q309" i="16"/>
  <c r="P309" i="16"/>
  <c r="O309" i="16"/>
  <c r="N309" i="16"/>
  <c r="M309" i="16"/>
  <c r="L309" i="16"/>
  <c r="K309" i="16"/>
  <c r="J309" i="16"/>
  <c r="I309" i="16"/>
  <c r="H309" i="16"/>
  <c r="G309" i="16"/>
  <c r="F309" i="16"/>
  <c r="E309" i="16"/>
  <c r="D309" i="16"/>
  <c r="C309" i="16"/>
  <c r="Q308" i="16"/>
  <c r="P308" i="16"/>
  <c r="O308" i="16"/>
  <c r="N308" i="16"/>
  <c r="M308" i="16"/>
  <c r="L308" i="16"/>
  <c r="K308" i="16"/>
  <c r="J308" i="16"/>
  <c r="I308" i="16"/>
  <c r="H308" i="16"/>
  <c r="G308" i="16"/>
  <c r="F308" i="16"/>
  <c r="E308" i="16"/>
  <c r="D308" i="16"/>
  <c r="C308" i="16"/>
  <c r="Q307" i="16"/>
  <c r="P307" i="16"/>
  <c r="O307" i="16"/>
  <c r="N307" i="16"/>
  <c r="M307" i="16"/>
  <c r="L307" i="16"/>
  <c r="K307" i="16"/>
  <c r="J307" i="16"/>
  <c r="J304" i="16" s="1"/>
  <c r="I307" i="16"/>
  <c r="H307" i="16"/>
  <c r="G307" i="16"/>
  <c r="F307" i="16"/>
  <c r="E307" i="16"/>
  <c r="D307" i="16"/>
  <c r="C307" i="16"/>
  <c r="Q306" i="16"/>
  <c r="Q304" i="16" s="1"/>
  <c r="Q300" i="16" s="1"/>
  <c r="P306" i="16"/>
  <c r="O306" i="16"/>
  <c r="N306" i="16"/>
  <c r="M306" i="16"/>
  <c r="L306" i="16"/>
  <c r="K306" i="16"/>
  <c r="J306" i="16"/>
  <c r="I306" i="16"/>
  <c r="H306" i="16"/>
  <c r="G306" i="16"/>
  <c r="F306" i="16"/>
  <c r="E306" i="16"/>
  <c r="D306" i="16"/>
  <c r="C306" i="16"/>
  <c r="Q305" i="16"/>
  <c r="P305" i="16"/>
  <c r="O305" i="16"/>
  <c r="N305" i="16"/>
  <c r="M305" i="16"/>
  <c r="L305" i="16"/>
  <c r="K305" i="16"/>
  <c r="J305" i="16"/>
  <c r="I305" i="16"/>
  <c r="H305" i="16"/>
  <c r="H304" i="16" s="1"/>
  <c r="G305" i="16"/>
  <c r="F305" i="16"/>
  <c r="E305" i="16"/>
  <c r="D305" i="16"/>
  <c r="D304" i="16" s="1"/>
  <c r="C305" i="16"/>
  <c r="R304" i="16"/>
  <c r="P304" i="16"/>
  <c r="N304" i="16"/>
  <c r="L304" i="16"/>
  <c r="I304" i="16"/>
  <c r="F304" i="16"/>
  <c r="E304" i="16"/>
  <c r="Q303" i="16"/>
  <c r="P303" i="16"/>
  <c r="O303" i="16"/>
  <c r="N303" i="16"/>
  <c r="M303" i="16"/>
  <c r="L303" i="16"/>
  <c r="K303" i="16"/>
  <c r="J303" i="16"/>
  <c r="I303" i="16"/>
  <c r="H303" i="16"/>
  <c r="G303" i="16"/>
  <c r="F303" i="16"/>
  <c r="E303" i="16"/>
  <c r="D303" i="16"/>
  <c r="C303" i="16"/>
  <c r="Q302" i="16"/>
  <c r="P302" i="16"/>
  <c r="O302" i="16"/>
  <c r="N302" i="16"/>
  <c r="M302" i="16"/>
  <c r="L302" i="16"/>
  <c r="K302" i="16"/>
  <c r="J302" i="16"/>
  <c r="I302" i="16"/>
  <c r="H302" i="16"/>
  <c r="G302" i="16"/>
  <c r="F302" i="16"/>
  <c r="E302" i="16"/>
  <c r="D302" i="16"/>
  <c r="C302" i="16"/>
  <c r="Q301" i="16"/>
  <c r="P301" i="16"/>
  <c r="O301" i="16"/>
  <c r="N301" i="16"/>
  <c r="N300" i="16" s="1"/>
  <c r="M301" i="16"/>
  <c r="L301" i="16"/>
  <c r="K301" i="16"/>
  <c r="J301" i="16"/>
  <c r="J300" i="16" s="1"/>
  <c r="I301" i="16"/>
  <c r="I300" i="16" s="1"/>
  <c r="H301" i="16"/>
  <c r="G301" i="16"/>
  <c r="F301" i="16"/>
  <c r="F300" i="16" s="1"/>
  <c r="E301" i="16"/>
  <c r="D301" i="16"/>
  <c r="C301" i="16"/>
  <c r="R300" i="16"/>
  <c r="E300" i="16"/>
  <c r="Q299" i="16"/>
  <c r="P299" i="16"/>
  <c r="O299" i="16"/>
  <c r="N299" i="16"/>
  <c r="M299" i="16"/>
  <c r="L299" i="16"/>
  <c r="K299" i="16"/>
  <c r="J299" i="16"/>
  <c r="I299" i="16"/>
  <c r="H299" i="16"/>
  <c r="G299" i="16"/>
  <c r="F299" i="16"/>
  <c r="E299" i="16"/>
  <c r="D299" i="16"/>
  <c r="C299" i="16"/>
  <c r="Q298" i="16"/>
  <c r="P298" i="16"/>
  <c r="O298" i="16"/>
  <c r="N298" i="16"/>
  <c r="M298" i="16"/>
  <c r="L298" i="16"/>
  <c r="K298" i="16"/>
  <c r="J298" i="16"/>
  <c r="I298" i="16"/>
  <c r="H298" i="16"/>
  <c r="G298" i="16"/>
  <c r="F298" i="16"/>
  <c r="E298" i="16"/>
  <c r="D298" i="16"/>
  <c r="C298" i="16"/>
  <c r="Q297" i="16"/>
  <c r="P297" i="16"/>
  <c r="O297" i="16"/>
  <c r="N297" i="16"/>
  <c r="M297" i="16"/>
  <c r="L297" i="16"/>
  <c r="K297" i="16"/>
  <c r="J297" i="16"/>
  <c r="I297" i="16"/>
  <c r="H297" i="16"/>
  <c r="G297" i="16"/>
  <c r="F297" i="16"/>
  <c r="E297" i="16"/>
  <c r="D297" i="16"/>
  <c r="C297" i="16"/>
  <c r="Q296" i="16"/>
  <c r="P296" i="16"/>
  <c r="O296" i="16"/>
  <c r="N296" i="16"/>
  <c r="M296" i="16"/>
  <c r="L296" i="16"/>
  <c r="K296" i="16"/>
  <c r="J296" i="16"/>
  <c r="I296" i="16"/>
  <c r="H296" i="16"/>
  <c r="G296" i="16"/>
  <c r="F296" i="16"/>
  <c r="F293" i="16" s="1"/>
  <c r="E296" i="16"/>
  <c r="D296" i="16"/>
  <c r="C296" i="16"/>
  <c r="Q295" i="16"/>
  <c r="P295" i="16"/>
  <c r="O295" i="16"/>
  <c r="N295" i="16"/>
  <c r="M295" i="16"/>
  <c r="L295" i="16"/>
  <c r="K295" i="16"/>
  <c r="J295" i="16"/>
  <c r="I295" i="16"/>
  <c r="H295" i="16"/>
  <c r="G295" i="16"/>
  <c r="F295" i="16"/>
  <c r="E295" i="16"/>
  <c r="D295" i="16"/>
  <c r="C295" i="16"/>
  <c r="Q294" i="16"/>
  <c r="P294" i="16"/>
  <c r="P293" i="16" s="1"/>
  <c r="O294" i="16"/>
  <c r="N294" i="16"/>
  <c r="M294" i="16"/>
  <c r="L294" i="16"/>
  <c r="L293" i="16" s="1"/>
  <c r="K294" i="16"/>
  <c r="J294" i="16"/>
  <c r="I294" i="16"/>
  <c r="H294" i="16"/>
  <c r="G294" i="16"/>
  <c r="F294" i="16"/>
  <c r="E294" i="16"/>
  <c r="E293" i="16" s="1"/>
  <c r="D294" i="16"/>
  <c r="C294" i="16"/>
  <c r="O293" i="16"/>
  <c r="N293" i="16"/>
  <c r="K293" i="16"/>
  <c r="J293" i="16"/>
  <c r="H293" i="16"/>
  <c r="G293" i="16"/>
  <c r="D293" i="16"/>
  <c r="C293" i="16"/>
  <c r="Q292" i="16"/>
  <c r="P292" i="16"/>
  <c r="O292" i="16"/>
  <c r="N292" i="16"/>
  <c r="M292" i="16"/>
  <c r="L292" i="16"/>
  <c r="K292" i="16"/>
  <c r="J292" i="16"/>
  <c r="I292" i="16"/>
  <c r="H292" i="16"/>
  <c r="G292" i="16"/>
  <c r="F292" i="16"/>
  <c r="E292" i="16"/>
  <c r="D292" i="16"/>
  <c r="C292" i="16"/>
  <c r="Q291" i="16"/>
  <c r="P291" i="16"/>
  <c r="O291" i="16"/>
  <c r="N291" i="16"/>
  <c r="M291" i="16"/>
  <c r="L291" i="16"/>
  <c r="K291" i="16"/>
  <c r="J291" i="16"/>
  <c r="I291" i="16"/>
  <c r="H291" i="16"/>
  <c r="G291" i="16"/>
  <c r="F291" i="16"/>
  <c r="E291" i="16"/>
  <c r="D291" i="16"/>
  <c r="C291" i="16"/>
  <c r="Q290" i="16"/>
  <c r="P290" i="16"/>
  <c r="O290" i="16"/>
  <c r="N290" i="16"/>
  <c r="M290" i="16"/>
  <c r="L290" i="16"/>
  <c r="K290" i="16"/>
  <c r="J290" i="16"/>
  <c r="I290" i="16"/>
  <c r="H290" i="16"/>
  <c r="H287" i="16" s="1"/>
  <c r="G290" i="16"/>
  <c r="F290" i="16"/>
  <c r="E290" i="16"/>
  <c r="D290" i="16"/>
  <c r="C290" i="16"/>
  <c r="Q289" i="16"/>
  <c r="P289" i="16"/>
  <c r="O289" i="16"/>
  <c r="N289" i="16"/>
  <c r="M289" i="16"/>
  <c r="L289" i="16"/>
  <c r="K289" i="16"/>
  <c r="J289" i="16"/>
  <c r="I289" i="16"/>
  <c r="H289" i="16"/>
  <c r="G289" i="16"/>
  <c r="F289" i="16"/>
  <c r="E289" i="16"/>
  <c r="D289" i="16"/>
  <c r="C289" i="16"/>
  <c r="Q288" i="16"/>
  <c r="P288" i="16"/>
  <c r="O288" i="16"/>
  <c r="N288" i="16"/>
  <c r="M288" i="16"/>
  <c r="L288" i="16"/>
  <c r="K288" i="16"/>
  <c r="J288" i="16"/>
  <c r="J287" i="16" s="1"/>
  <c r="I288" i="16"/>
  <c r="H288" i="16"/>
  <c r="G288" i="16"/>
  <c r="F288" i="16"/>
  <c r="E288" i="16"/>
  <c r="D288" i="16"/>
  <c r="C288" i="16"/>
  <c r="L287" i="16"/>
  <c r="F287" i="16"/>
  <c r="C281" i="16"/>
  <c r="E280" i="16"/>
  <c r="D280" i="16"/>
  <c r="C280" i="16"/>
  <c r="E277" i="16"/>
  <c r="D277" i="16"/>
  <c r="E276" i="16"/>
  <c r="D276" i="16"/>
  <c r="C276" i="16"/>
  <c r="E275" i="16"/>
  <c r="D275" i="16"/>
  <c r="C275" i="16"/>
  <c r="E272" i="16"/>
  <c r="C271" i="16"/>
  <c r="E270" i="16"/>
  <c r="D270" i="16"/>
  <c r="C270" i="16"/>
  <c r="C269" i="16"/>
  <c r="E268" i="16"/>
  <c r="D268" i="16"/>
  <c r="D272" i="16" s="1"/>
  <c r="C268" i="16"/>
  <c r="C267" i="16"/>
  <c r="C266" i="16"/>
  <c r="C265" i="16"/>
  <c r="C264" i="16"/>
  <c r="C263" i="16"/>
  <c r="C262" i="16"/>
  <c r="C261" i="16"/>
  <c r="C260" i="16"/>
  <c r="C259" i="16"/>
  <c r="C258" i="16"/>
  <c r="E253" i="16"/>
  <c r="D253" i="16"/>
  <c r="C253" i="16"/>
  <c r="E252" i="16"/>
  <c r="D252" i="16"/>
  <c r="C252" i="16"/>
  <c r="E251" i="16"/>
  <c r="D251" i="16"/>
  <c r="C251" i="16"/>
  <c r="E250" i="16"/>
  <c r="D250" i="16"/>
  <c r="C250" i="16"/>
  <c r="E249" i="16"/>
  <c r="D249" i="16"/>
  <c r="C249" i="16"/>
  <c r="E248" i="16"/>
  <c r="D248" i="16"/>
  <c r="C248" i="16"/>
  <c r="E247" i="16"/>
  <c r="D247" i="16"/>
  <c r="C247" i="16"/>
  <c r="E246" i="16"/>
  <c r="E254" i="16" s="1"/>
  <c r="D246" i="16"/>
  <c r="C246" i="16"/>
  <c r="E243" i="16"/>
  <c r="D243" i="16"/>
  <c r="C242" i="16"/>
  <c r="E241" i="16"/>
  <c r="D241" i="16"/>
  <c r="C241" i="16"/>
  <c r="E240" i="16"/>
  <c r="D240" i="16"/>
  <c r="C240" i="16"/>
  <c r="E239" i="16"/>
  <c r="D239" i="16"/>
  <c r="C239" i="16"/>
  <c r="E235" i="16"/>
  <c r="E236" i="16" s="1"/>
  <c r="D235" i="16"/>
  <c r="C235" i="16"/>
  <c r="E234" i="16"/>
  <c r="D234" i="16"/>
  <c r="C234" i="16"/>
  <c r="E233" i="16"/>
  <c r="D233" i="16"/>
  <c r="C233" i="16"/>
  <c r="C236" i="16" s="1"/>
  <c r="E229" i="16"/>
  <c r="D229" i="16"/>
  <c r="C229" i="16"/>
  <c r="E228" i="16"/>
  <c r="D228" i="16"/>
  <c r="C228" i="16"/>
  <c r="E227" i="16"/>
  <c r="D227" i="16"/>
  <c r="C227" i="16"/>
  <c r="E226" i="16"/>
  <c r="D226" i="16"/>
  <c r="C226" i="16"/>
  <c r="E225" i="16"/>
  <c r="E230" i="16" s="1"/>
  <c r="D225" i="16"/>
  <c r="C225" i="16"/>
  <c r="E224" i="16"/>
  <c r="D224" i="16"/>
  <c r="C224" i="16"/>
  <c r="E223" i="16"/>
  <c r="D223" i="16"/>
  <c r="C223" i="16"/>
  <c r="E219" i="16"/>
  <c r="D219" i="16"/>
  <c r="C219" i="16"/>
  <c r="E218" i="16"/>
  <c r="D218" i="16"/>
  <c r="C218" i="16"/>
  <c r="E217" i="16"/>
  <c r="D217" i="16"/>
  <c r="C217" i="16"/>
  <c r="E216" i="16"/>
  <c r="D216" i="16"/>
  <c r="C216" i="16"/>
  <c r="E215" i="16"/>
  <c r="E220" i="16" s="1"/>
  <c r="D215" i="16"/>
  <c r="C215" i="16"/>
  <c r="D212" i="16"/>
  <c r="C211" i="16"/>
  <c r="C210" i="16"/>
  <c r="C209" i="16"/>
  <c r="C208" i="16"/>
  <c r="C212" i="16" s="1"/>
  <c r="C207" i="16"/>
  <c r="C206" i="16"/>
  <c r="C205" i="16"/>
  <c r="E204" i="16"/>
  <c r="E212" i="16" s="1"/>
  <c r="D204" i="16"/>
  <c r="C204" i="16"/>
  <c r="D201" i="16"/>
  <c r="E200" i="16"/>
  <c r="D200" i="16"/>
  <c r="C200" i="16"/>
  <c r="E199" i="16"/>
  <c r="D199" i="16"/>
  <c r="C199" i="16"/>
  <c r="E198" i="16"/>
  <c r="D198" i="16"/>
  <c r="C198" i="16"/>
  <c r="E197" i="16"/>
  <c r="D197" i="16"/>
  <c r="C197" i="16"/>
  <c r="E196" i="16"/>
  <c r="D196" i="16"/>
  <c r="C196" i="16"/>
  <c r="E195" i="16"/>
  <c r="D195" i="16"/>
  <c r="C195" i="16"/>
  <c r="E194" i="16"/>
  <c r="D194" i="16"/>
  <c r="C194" i="16"/>
  <c r="E193" i="16"/>
  <c r="D193" i="16"/>
  <c r="C193" i="16"/>
  <c r="E192" i="16"/>
  <c r="D192" i="16"/>
  <c r="C192" i="16"/>
  <c r="E191" i="16"/>
  <c r="D191" i="16"/>
  <c r="C191" i="16"/>
  <c r="E190" i="16"/>
  <c r="D190" i="16"/>
  <c r="C190" i="16"/>
  <c r="E189" i="16"/>
  <c r="D189" i="16"/>
  <c r="C189" i="16"/>
  <c r="E188" i="16"/>
  <c r="D188" i="16"/>
  <c r="C188" i="16"/>
  <c r="E187" i="16"/>
  <c r="D187" i="16"/>
  <c r="C187" i="16"/>
  <c r="E186" i="16"/>
  <c r="D186" i="16"/>
  <c r="C186" i="16"/>
  <c r="E185" i="16"/>
  <c r="D185" i="16"/>
  <c r="C185" i="16"/>
  <c r="E184" i="16"/>
  <c r="D184" i="16"/>
  <c r="C184" i="16"/>
  <c r="E183" i="16"/>
  <c r="D183" i="16"/>
  <c r="C183" i="16"/>
  <c r="E182" i="16"/>
  <c r="D182" i="16"/>
  <c r="C182" i="16"/>
  <c r="E181" i="16"/>
  <c r="D181" i="16"/>
  <c r="C181" i="16"/>
  <c r="E180" i="16"/>
  <c r="D180" i="16"/>
  <c r="C180" i="16"/>
  <c r="E179" i="16"/>
  <c r="D179" i="16"/>
  <c r="C179" i="16"/>
  <c r="E178" i="16"/>
  <c r="D178" i="16"/>
  <c r="C178" i="16"/>
  <c r="E177" i="16"/>
  <c r="D177" i="16"/>
  <c r="C177" i="16"/>
  <c r="E176" i="16"/>
  <c r="D176" i="16"/>
  <c r="C176" i="16"/>
  <c r="E175" i="16"/>
  <c r="D175" i="16"/>
  <c r="C175" i="16"/>
  <c r="E174" i="16"/>
  <c r="D174" i="16"/>
  <c r="C174" i="16"/>
  <c r="E173" i="16"/>
  <c r="D173" i="16"/>
  <c r="C173" i="16"/>
  <c r="E172" i="16"/>
  <c r="D172" i="16"/>
  <c r="C172" i="16"/>
  <c r="E171" i="16"/>
  <c r="D171" i="16"/>
  <c r="C171" i="16"/>
  <c r="E170" i="16"/>
  <c r="E201" i="16" s="1"/>
  <c r="D170" i="16"/>
  <c r="C170" i="16"/>
  <c r="E169" i="16"/>
  <c r="D169" i="16"/>
  <c r="C169" i="16"/>
  <c r="E168" i="16"/>
  <c r="D168" i="16"/>
  <c r="C168" i="16"/>
  <c r="E167" i="16"/>
  <c r="D167" i="16"/>
  <c r="C167" i="16"/>
  <c r="E163" i="16"/>
  <c r="E164" i="16" s="1"/>
  <c r="D163" i="16"/>
  <c r="C163" i="16"/>
  <c r="E162" i="16"/>
  <c r="D162" i="16"/>
  <c r="D164" i="16" s="1"/>
  <c r="C162" i="16"/>
  <c r="C164" i="16" s="1"/>
  <c r="C158" i="16"/>
  <c r="C157" i="16"/>
  <c r="C156" i="16"/>
  <c r="C155" i="16"/>
  <c r="C154" i="16"/>
  <c r="C153" i="16" s="1"/>
  <c r="E152" i="16"/>
  <c r="D152" i="16"/>
  <c r="C152" i="16"/>
  <c r="E151" i="16"/>
  <c r="D151" i="16"/>
  <c r="C151" i="16"/>
  <c r="E150" i="16"/>
  <c r="D150" i="16"/>
  <c r="C150" i="16"/>
  <c r="E149" i="16"/>
  <c r="D149" i="16"/>
  <c r="C149" i="16"/>
  <c r="E148" i="16"/>
  <c r="D148" i="16"/>
  <c r="C148" i="16"/>
  <c r="E147" i="16"/>
  <c r="D147" i="16"/>
  <c r="C147" i="16"/>
  <c r="E146" i="16"/>
  <c r="D146" i="16"/>
  <c r="C146" i="16"/>
  <c r="E145" i="16"/>
  <c r="D145" i="16"/>
  <c r="C145" i="16"/>
  <c r="E144" i="16"/>
  <c r="D144" i="16"/>
  <c r="C144" i="16"/>
  <c r="E143" i="16"/>
  <c r="D143" i="16"/>
  <c r="D142" i="16" s="1"/>
  <c r="C143" i="16"/>
  <c r="E142" i="16"/>
  <c r="D141" i="16"/>
  <c r="D159" i="16" s="1"/>
  <c r="E140" i="16"/>
  <c r="D140" i="16"/>
  <c r="C140" i="16"/>
  <c r="E139" i="16"/>
  <c r="D139" i="16"/>
  <c r="C139" i="16"/>
  <c r="E138" i="16"/>
  <c r="D138" i="16"/>
  <c r="C138" i="16"/>
  <c r="E137" i="16"/>
  <c r="D137" i="16"/>
  <c r="C137" i="16"/>
  <c r="E136" i="16"/>
  <c r="D136" i="16"/>
  <c r="C136" i="16"/>
  <c r="E135" i="16"/>
  <c r="D135" i="16"/>
  <c r="C135" i="16"/>
  <c r="E134" i="16"/>
  <c r="D134" i="16"/>
  <c r="C134" i="16"/>
  <c r="E133" i="16"/>
  <c r="D133" i="16"/>
  <c r="C133" i="16"/>
  <c r="E132" i="16"/>
  <c r="D132" i="16"/>
  <c r="C132" i="16"/>
  <c r="E131" i="16"/>
  <c r="D131" i="16"/>
  <c r="C131" i="16"/>
  <c r="E130" i="16"/>
  <c r="E141" i="16" s="1"/>
  <c r="E159" i="16" s="1"/>
  <c r="D130" i="16"/>
  <c r="C130" i="16"/>
  <c r="E129" i="16"/>
  <c r="D129" i="16"/>
  <c r="C129" i="16"/>
  <c r="E128" i="16"/>
  <c r="D128" i="16"/>
  <c r="C128" i="16"/>
  <c r="C141" i="16" s="1"/>
  <c r="H123" i="16"/>
  <c r="G123" i="16"/>
  <c r="G124" i="16" s="1"/>
  <c r="D123" i="16"/>
  <c r="C123" i="16"/>
  <c r="H122" i="16"/>
  <c r="F122" i="16"/>
  <c r="E122" i="16"/>
  <c r="D122" i="16"/>
  <c r="C122" i="16"/>
  <c r="H121" i="16"/>
  <c r="H118" i="16" s="1"/>
  <c r="F121" i="16"/>
  <c r="E121" i="16"/>
  <c r="D121" i="16"/>
  <c r="C121" i="16"/>
  <c r="H120" i="16"/>
  <c r="F120" i="16"/>
  <c r="E120" i="16"/>
  <c r="D120" i="16"/>
  <c r="D118" i="16" s="1"/>
  <c r="C120" i="16"/>
  <c r="H119" i="16"/>
  <c r="F119" i="16"/>
  <c r="E119" i="16"/>
  <c r="E118" i="16" s="1"/>
  <c r="D119" i="16"/>
  <c r="C119" i="16"/>
  <c r="F118" i="16"/>
  <c r="C118" i="16"/>
  <c r="H117" i="16"/>
  <c r="F117" i="16"/>
  <c r="E117" i="16"/>
  <c r="D117" i="16"/>
  <c r="C117" i="16"/>
  <c r="H116" i="16"/>
  <c r="F116" i="16"/>
  <c r="E116" i="16"/>
  <c r="D116" i="16"/>
  <c r="C116" i="16"/>
  <c r="H115" i="16"/>
  <c r="F115" i="16"/>
  <c r="E115" i="16"/>
  <c r="D115" i="16"/>
  <c r="C115" i="16"/>
  <c r="H114" i="16"/>
  <c r="F114" i="16"/>
  <c r="E114" i="16"/>
  <c r="D114" i="16"/>
  <c r="C114" i="16"/>
  <c r="H113" i="16"/>
  <c r="F113" i="16"/>
  <c r="E113" i="16"/>
  <c r="D113" i="16"/>
  <c r="C113" i="16"/>
  <c r="H112" i="16"/>
  <c r="F112" i="16"/>
  <c r="E112" i="16"/>
  <c r="D112" i="16"/>
  <c r="C112" i="16"/>
  <c r="H111" i="16"/>
  <c r="F111" i="16"/>
  <c r="E111" i="16"/>
  <c r="D111" i="16"/>
  <c r="C111" i="16"/>
  <c r="H110" i="16"/>
  <c r="F110" i="16"/>
  <c r="E110" i="16"/>
  <c r="D110" i="16"/>
  <c r="C110" i="16"/>
  <c r="H109" i="16"/>
  <c r="F109" i="16"/>
  <c r="E109" i="16"/>
  <c r="D109" i="16"/>
  <c r="C109" i="16"/>
  <c r="H108" i="16"/>
  <c r="F108" i="16"/>
  <c r="E108" i="16"/>
  <c r="D108" i="16"/>
  <c r="C108" i="16"/>
  <c r="H107" i="16"/>
  <c r="F107" i="16"/>
  <c r="F124" i="16" s="1"/>
  <c r="E107" i="16"/>
  <c r="E124" i="16" s="1"/>
  <c r="D107" i="16"/>
  <c r="C107" i="16"/>
  <c r="H106" i="16"/>
  <c r="F106" i="16"/>
  <c r="E106" i="16"/>
  <c r="D106" i="16"/>
  <c r="C106" i="16"/>
  <c r="H105" i="16"/>
  <c r="F105" i="16"/>
  <c r="E105" i="16"/>
  <c r="D105" i="16"/>
  <c r="C105" i="16"/>
  <c r="E101" i="16"/>
  <c r="D101" i="16"/>
  <c r="C101" i="16"/>
  <c r="E100" i="16"/>
  <c r="D100" i="16"/>
  <c r="C100" i="16"/>
  <c r="E99" i="16"/>
  <c r="D99" i="16"/>
  <c r="C99" i="16"/>
  <c r="C102" i="16" s="1"/>
  <c r="E96" i="16"/>
  <c r="D96" i="16"/>
  <c r="C96" i="16"/>
  <c r="C95" i="16"/>
  <c r="E94" i="16"/>
  <c r="D94" i="16"/>
  <c r="C94" i="16"/>
  <c r="E93" i="16"/>
  <c r="D93" i="16"/>
  <c r="C93" i="16"/>
  <c r="E92" i="16"/>
  <c r="D92" i="16"/>
  <c r="C92" i="16"/>
  <c r="E91" i="16"/>
  <c r="D91" i="16"/>
  <c r="C91" i="16"/>
  <c r="C90" i="16"/>
  <c r="C86" i="16" s="1"/>
  <c r="E89" i="16"/>
  <c r="D89" i="16"/>
  <c r="C89" i="16"/>
  <c r="E88" i="16"/>
  <c r="D88" i="16"/>
  <c r="C88" i="16"/>
  <c r="E87" i="16"/>
  <c r="D87" i="16"/>
  <c r="C87" i="16"/>
  <c r="E85" i="16"/>
  <c r="D85" i="16"/>
  <c r="C85" i="16"/>
  <c r="E84" i="16"/>
  <c r="D84" i="16"/>
  <c r="C84" i="16"/>
  <c r="E83" i="16"/>
  <c r="D83" i="16"/>
  <c r="C83" i="16"/>
  <c r="E82" i="16"/>
  <c r="D82" i="16"/>
  <c r="C82" i="16"/>
  <c r="E81" i="16"/>
  <c r="D81" i="16"/>
  <c r="C81" i="16"/>
  <c r="E80" i="16"/>
  <c r="D80" i="16"/>
  <c r="D79" i="16" s="1"/>
  <c r="C80" i="16"/>
  <c r="C79" i="16"/>
  <c r="E78" i="16"/>
  <c r="D78" i="16"/>
  <c r="C78" i="16"/>
  <c r="E77" i="16"/>
  <c r="D77" i="16"/>
  <c r="C77" i="16"/>
  <c r="E76" i="16"/>
  <c r="D76" i="16"/>
  <c r="C76" i="16"/>
  <c r="E75" i="16"/>
  <c r="D75" i="16"/>
  <c r="C75" i="16"/>
  <c r="E74" i="16"/>
  <c r="D74" i="16"/>
  <c r="C74" i="16"/>
  <c r="C69" i="16"/>
  <c r="C68" i="16"/>
  <c r="C67" i="16"/>
  <c r="E66" i="16"/>
  <c r="D66" i="16"/>
  <c r="C66" i="16"/>
  <c r="E65" i="16"/>
  <c r="D65" i="16"/>
  <c r="C65" i="16"/>
  <c r="E64" i="16"/>
  <c r="D64" i="16"/>
  <c r="D63" i="16" s="1"/>
  <c r="C64" i="16"/>
  <c r="C63" i="16"/>
  <c r="C62" i="16"/>
  <c r="C61" i="16"/>
  <c r="E60" i="16"/>
  <c r="D60" i="16"/>
  <c r="C60" i="16"/>
  <c r="E59" i="16"/>
  <c r="D59" i="16"/>
  <c r="C59" i="16"/>
  <c r="E58" i="16"/>
  <c r="D58" i="16"/>
  <c r="C58" i="16"/>
  <c r="E57" i="16"/>
  <c r="E56" i="16" s="1"/>
  <c r="D57" i="16"/>
  <c r="C57" i="16"/>
  <c r="C56" i="16" s="1"/>
  <c r="D56" i="16"/>
  <c r="C55" i="16"/>
  <c r="C54" i="16"/>
  <c r="E53" i="16"/>
  <c r="D53" i="16"/>
  <c r="C53" i="16"/>
  <c r="E52" i="16"/>
  <c r="E51" i="16" s="1"/>
  <c r="D52" i="16"/>
  <c r="C52" i="16"/>
  <c r="D51" i="16"/>
  <c r="C51" i="16"/>
  <c r="C50" i="16"/>
  <c r="C49" i="16"/>
  <c r="C48" i="16"/>
  <c r="C47" i="16"/>
  <c r="C45" i="16" s="1"/>
  <c r="C46" i="16"/>
  <c r="E44" i="16"/>
  <c r="D44" i="16"/>
  <c r="C44" i="16"/>
  <c r="E43" i="16"/>
  <c r="D43" i="16"/>
  <c r="C43" i="16"/>
  <c r="E42" i="16"/>
  <c r="D42" i="16"/>
  <c r="C42" i="16"/>
  <c r="E41" i="16"/>
  <c r="D41" i="16"/>
  <c r="C41" i="16"/>
  <c r="E40" i="16"/>
  <c r="D40" i="16"/>
  <c r="C40" i="16"/>
  <c r="E39" i="16"/>
  <c r="D39" i="16"/>
  <c r="C39" i="16"/>
  <c r="E38" i="16"/>
  <c r="D38" i="16"/>
  <c r="C38" i="16"/>
  <c r="E37" i="16"/>
  <c r="D37" i="16"/>
  <c r="C37" i="16"/>
  <c r="E36" i="16"/>
  <c r="D36" i="16"/>
  <c r="C36" i="16"/>
  <c r="E35" i="16"/>
  <c r="D35" i="16"/>
  <c r="C35" i="16"/>
  <c r="E34" i="16"/>
  <c r="D34" i="16"/>
  <c r="C34" i="16"/>
  <c r="E33" i="16"/>
  <c r="C32" i="16"/>
  <c r="C31" i="16"/>
  <c r="C30" i="16"/>
  <c r="C29" i="16"/>
  <c r="C28" i="16"/>
  <c r="C27" i="16"/>
  <c r="E25" i="16"/>
  <c r="D25" i="16"/>
  <c r="C25" i="16"/>
  <c r="E24" i="16"/>
  <c r="D24" i="16"/>
  <c r="C24" i="16"/>
  <c r="E23" i="16"/>
  <c r="D23" i="16"/>
  <c r="C23" i="16"/>
  <c r="E22" i="16"/>
  <c r="D22" i="16"/>
  <c r="C22" i="16"/>
  <c r="E21" i="16"/>
  <c r="D21" i="16"/>
  <c r="C21" i="16"/>
  <c r="E20" i="16"/>
  <c r="D20" i="16"/>
  <c r="C20" i="16"/>
  <c r="E19" i="16"/>
  <c r="D19" i="16"/>
  <c r="C19" i="16"/>
  <c r="E18" i="16"/>
  <c r="D18" i="16"/>
  <c r="C18" i="16"/>
  <c r="E17" i="16"/>
  <c r="D17" i="16"/>
  <c r="C17" i="16"/>
  <c r="E16" i="16"/>
  <c r="D16" i="16"/>
  <c r="C16" i="16"/>
  <c r="E15" i="16"/>
  <c r="D15" i="16"/>
  <c r="C15" i="16"/>
  <c r="E14" i="16"/>
  <c r="D14" i="16"/>
  <c r="C14" i="16"/>
  <c r="E13" i="16"/>
  <c r="D13" i="16"/>
  <c r="C13" i="16"/>
  <c r="E12" i="16"/>
  <c r="D12" i="16"/>
  <c r="C12" i="16"/>
  <c r="E11" i="16"/>
  <c r="E10" i="16" s="1"/>
  <c r="D11" i="16"/>
  <c r="C11" i="16"/>
  <c r="D10" i="16"/>
  <c r="A5" i="16"/>
  <c r="A4" i="16"/>
  <c r="A3" i="16"/>
  <c r="A2" i="16"/>
  <c r="E70" i="16" l="1"/>
  <c r="K300" i="16"/>
  <c r="D73" i="16"/>
  <c r="C364" i="16"/>
  <c r="E408" i="16"/>
  <c r="E386" i="16"/>
  <c r="M408" i="16"/>
  <c r="M410" i="16" s="1"/>
  <c r="M386" i="16"/>
  <c r="Q410" i="16"/>
  <c r="N410" i="16"/>
  <c r="AB437" i="16"/>
  <c r="AA437" i="16"/>
  <c r="K437" i="16" s="1"/>
  <c r="C220" i="16"/>
  <c r="D236" i="16"/>
  <c r="D339" i="16"/>
  <c r="D364" i="16"/>
  <c r="AB370" i="16"/>
  <c r="AA370" i="16"/>
  <c r="K370" i="16" s="1"/>
  <c r="K383" i="16"/>
  <c r="K408" i="16"/>
  <c r="K410" i="16" s="1"/>
  <c r="O383" i="16"/>
  <c r="O408" i="16"/>
  <c r="D409" i="16"/>
  <c r="D383" i="16"/>
  <c r="L409" i="16"/>
  <c r="L383" i="16"/>
  <c r="G409" i="16"/>
  <c r="C10" i="16"/>
  <c r="C70" i="16" s="1"/>
  <c r="C33" i="16"/>
  <c r="E63" i="16"/>
  <c r="E79" i="16"/>
  <c r="E73" i="16" s="1"/>
  <c r="D90" i="16"/>
  <c r="D86" i="16" s="1"/>
  <c r="D102" i="16"/>
  <c r="C124" i="16"/>
  <c r="H124" i="16"/>
  <c r="C201" i="16"/>
  <c r="C230" i="16"/>
  <c r="C243" i="16"/>
  <c r="C254" i="16"/>
  <c r="C277" i="16"/>
  <c r="N287" i="16"/>
  <c r="E364" i="16"/>
  <c r="I364" i="16"/>
  <c r="M364" i="16"/>
  <c r="Q386" i="16"/>
  <c r="O389" i="16"/>
  <c r="O409" i="16"/>
  <c r="C26" i="16"/>
  <c r="D33" i="16"/>
  <c r="D70" i="16" s="1"/>
  <c r="C73" i="16"/>
  <c r="E90" i="16"/>
  <c r="E86" i="16" s="1"/>
  <c r="E102" i="16"/>
  <c r="D124" i="16"/>
  <c r="C142" i="16"/>
  <c r="C159" i="16" s="1"/>
  <c r="D220" i="16"/>
  <c r="D230" i="16"/>
  <c r="D254" i="16"/>
  <c r="C272" i="16"/>
  <c r="C287" i="16"/>
  <c r="G287" i="16"/>
  <c r="K287" i="16"/>
  <c r="O287" i="16"/>
  <c r="D287" i="16"/>
  <c r="P287" i="16"/>
  <c r="E287" i="16"/>
  <c r="F364" i="16"/>
  <c r="R364" i="16"/>
  <c r="C369" i="16"/>
  <c r="AA371" i="16"/>
  <c r="K371" i="16" s="1"/>
  <c r="AB371" i="16"/>
  <c r="I386" i="16"/>
  <c r="G408" i="16"/>
  <c r="G410" i="16" s="1"/>
  <c r="C423" i="16"/>
  <c r="E339" i="16"/>
  <c r="I339" i="16"/>
  <c r="M339" i="16"/>
  <c r="Q339" i="16"/>
  <c r="C357" i="16"/>
  <c r="J364" i="16"/>
  <c r="F386" i="16"/>
  <c r="J386" i="16"/>
  <c r="N386" i="16"/>
  <c r="Q400" i="16"/>
  <c r="F492" i="16"/>
  <c r="M304" i="16"/>
  <c r="M300" i="16" s="1"/>
  <c r="D326" i="16"/>
  <c r="H326" i="16"/>
  <c r="L326" i="16"/>
  <c r="P326" i="16"/>
  <c r="J339" i="16"/>
  <c r="O364" i="16"/>
  <c r="AA368" i="16"/>
  <c r="K368" i="16" s="1"/>
  <c r="J408" i="16"/>
  <c r="J410" i="16" s="1"/>
  <c r="K409" i="16"/>
  <c r="K386" i="16"/>
  <c r="P403" i="16"/>
  <c r="E423" i="16"/>
  <c r="E492" i="16"/>
  <c r="I492" i="16"/>
  <c r="M492" i="16"/>
  <c r="I293" i="16"/>
  <c r="I287" i="16" s="1"/>
  <c r="M293" i="16"/>
  <c r="M287" i="16" s="1"/>
  <c r="Q293" i="16"/>
  <c r="Q287" i="16" s="1"/>
  <c r="D300" i="16"/>
  <c r="H300" i="16"/>
  <c r="L300" i="16"/>
  <c r="P300" i="16"/>
  <c r="C304" i="16"/>
  <c r="C300" i="16" s="1"/>
  <c r="G304" i="16"/>
  <c r="G300" i="16" s="1"/>
  <c r="K304" i="16"/>
  <c r="O304" i="16"/>
  <c r="O300" i="16" s="1"/>
  <c r="D357" i="16"/>
  <c r="H357" i="16"/>
  <c r="H364" i="16" s="1"/>
  <c r="M357" i="16"/>
  <c r="Q357" i="16"/>
  <c r="Q364" i="16" s="1"/>
  <c r="D408" i="16"/>
  <c r="H408" i="16"/>
  <c r="H410" i="16" s="1"/>
  <c r="L408" i="16"/>
  <c r="L410" i="16" s="1"/>
  <c r="P408" i="16"/>
  <c r="P410" i="16" s="1"/>
  <c r="E409" i="16"/>
  <c r="I409" i="16"/>
  <c r="I410" i="16" s="1"/>
  <c r="M409" i="16"/>
  <c r="Q409" i="16"/>
  <c r="H383" i="16"/>
  <c r="M383" i="16"/>
  <c r="E389" i="16"/>
  <c r="I389" i="16"/>
  <c r="M389" i="16"/>
  <c r="Q389" i="16"/>
  <c r="F394" i="16"/>
  <c r="J394" i="16"/>
  <c r="N394" i="16"/>
  <c r="D410" i="16" l="1"/>
  <c r="C408" i="16"/>
  <c r="AA369" i="16"/>
  <c r="K369" i="16" s="1"/>
  <c r="AB369" i="16"/>
  <c r="C409" i="16"/>
  <c r="E410" i="16"/>
  <c r="O410" i="16"/>
  <c r="G9" i="15"/>
  <c r="G9" i="14"/>
  <c r="G9" i="13"/>
  <c r="G9" i="12"/>
  <c r="G9" i="11"/>
  <c r="G9" i="10"/>
  <c r="G9" i="9"/>
  <c r="G9" i="8"/>
  <c r="C410" i="16" l="1"/>
  <c r="M491" i="15" l="1"/>
  <c r="L491" i="15"/>
  <c r="K491" i="15"/>
  <c r="J491" i="15"/>
  <c r="I491" i="15"/>
  <c r="H491" i="15"/>
  <c r="G491" i="15"/>
  <c r="F491" i="15"/>
  <c r="E491" i="15"/>
  <c r="D491" i="15"/>
  <c r="C490" i="15"/>
  <c r="C489" i="15"/>
  <c r="C488" i="15"/>
  <c r="C487" i="15"/>
  <c r="C486" i="15"/>
  <c r="M485" i="15"/>
  <c r="L485" i="15"/>
  <c r="K485" i="15"/>
  <c r="J485" i="15"/>
  <c r="I485" i="15"/>
  <c r="H485" i="15"/>
  <c r="G485" i="15"/>
  <c r="F485" i="15"/>
  <c r="E485" i="15"/>
  <c r="D485" i="15"/>
  <c r="C484" i="15"/>
  <c r="C483" i="15"/>
  <c r="C482" i="15"/>
  <c r="C481" i="15"/>
  <c r="C480" i="15"/>
  <c r="C479" i="15"/>
  <c r="M478" i="15"/>
  <c r="L478" i="15"/>
  <c r="K478" i="15"/>
  <c r="J478" i="15"/>
  <c r="I478" i="15"/>
  <c r="H478" i="15"/>
  <c r="G478" i="15"/>
  <c r="F478" i="15"/>
  <c r="E478" i="15"/>
  <c r="D478" i="15"/>
  <c r="C477" i="15"/>
  <c r="C476" i="15"/>
  <c r="C475" i="15"/>
  <c r="C474" i="15"/>
  <c r="C473" i="15"/>
  <c r="C472" i="15"/>
  <c r="C471" i="15"/>
  <c r="C470" i="15"/>
  <c r="C478" i="15" s="1"/>
  <c r="M469" i="15"/>
  <c r="L469" i="15"/>
  <c r="K469" i="15"/>
  <c r="J469" i="15"/>
  <c r="I469" i="15"/>
  <c r="H469" i="15"/>
  <c r="G469" i="15"/>
  <c r="F469" i="15"/>
  <c r="E469" i="15"/>
  <c r="D469" i="15"/>
  <c r="C468" i="15"/>
  <c r="C467" i="15"/>
  <c r="C466" i="15"/>
  <c r="M465" i="15"/>
  <c r="L465" i="15"/>
  <c r="K465" i="15"/>
  <c r="J465" i="15"/>
  <c r="I465" i="15"/>
  <c r="H465" i="15"/>
  <c r="G465" i="15"/>
  <c r="F465" i="15"/>
  <c r="E465" i="15"/>
  <c r="D465" i="15"/>
  <c r="C465" i="15"/>
  <c r="C464" i="15"/>
  <c r="C463" i="15"/>
  <c r="C462" i="15"/>
  <c r="M461" i="15"/>
  <c r="M492" i="15" s="1"/>
  <c r="L461" i="15"/>
  <c r="K461" i="15"/>
  <c r="J461" i="15"/>
  <c r="I461" i="15"/>
  <c r="I492" i="15" s="1"/>
  <c r="H461" i="15"/>
  <c r="G461" i="15"/>
  <c r="F461" i="15"/>
  <c r="E461" i="15"/>
  <c r="E492" i="15" s="1"/>
  <c r="D461" i="15"/>
  <c r="C460" i="15"/>
  <c r="C459" i="15"/>
  <c r="C458" i="15"/>
  <c r="C461" i="15" s="1"/>
  <c r="M457" i="15"/>
  <c r="L457" i="15"/>
  <c r="K457" i="15"/>
  <c r="K492" i="15" s="1"/>
  <c r="J457" i="15"/>
  <c r="J492" i="15" s="1"/>
  <c r="I457" i="15"/>
  <c r="H457" i="15"/>
  <c r="G457" i="15"/>
  <c r="F457" i="15"/>
  <c r="F492" i="15" s="1"/>
  <c r="E457" i="15"/>
  <c r="D457" i="15"/>
  <c r="C456" i="15"/>
  <c r="C455" i="15"/>
  <c r="C454" i="15"/>
  <c r="C453" i="15"/>
  <c r="C452" i="15"/>
  <c r="C457" i="15" s="1"/>
  <c r="C446" i="15"/>
  <c r="C445" i="15"/>
  <c r="AB442" i="15"/>
  <c r="AA442" i="15"/>
  <c r="F442" i="15" s="1"/>
  <c r="AB441" i="15"/>
  <c r="AA441" i="15"/>
  <c r="F441" i="15"/>
  <c r="AB440" i="15"/>
  <c r="AA440" i="15"/>
  <c r="F440" i="15" s="1"/>
  <c r="C437" i="15"/>
  <c r="C436" i="15"/>
  <c r="C435" i="15"/>
  <c r="D422" i="15"/>
  <c r="C422" i="15"/>
  <c r="E421" i="15"/>
  <c r="D421" i="15"/>
  <c r="C421" i="15"/>
  <c r="E420" i="15"/>
  <c r="D420" i="15"/>
  <c r="C420" i="15"/>
  <c r="E419" i="15"/>
  <c r="D419" i="15"/>
  <c r="C419" i="15"/>
  <c r="E418" i="15"/>
  <c r="D418" i="15"/>
  <c r="C418" i="15"/>
  <c r="D417" i="15"/>
  <c r="C417" i="15"/>
  <c r="E416" i="15"/>
  <c r="D416" i="15"/>
  <c r="C416" i="15"/>
  <c r="D415" i="15"/>
  <c r="C415" i="15"/>
  <c r="E414" i="15"/>
  <c r="D414" i="15"/>
  <c r="C414" i="15"/>
  <c r="C423" i="15" s="1"/>
  <c r="D413" i="15"/>
  <c r="C413" i="15"/>
  <c r="I409" i="15"/>
  <c r="P408" i="15"/>
  <c r="N408" i="15"/>
  <c r="H408" i="15"/>
  <c r="Q407" i="15"/>
  <c r="P407" i="15"/>
  <c r="O407" i="15"/>
  <c r="N407" i="15"/>
  <c r="M407" i="15"/>
  <c r="L407" i="15"/>
  <c r="K407" i="15"/>
  <c r="J407" i="15"/>
  <c r="I407" i="15"/>
  <c r="H407" i="15"/>
  <c r="G407" i="15"/>
  <c r="F407" i="15"/>
  <c r="E407" i="15"/>
  <c r="D407" i="15"/>
  <c r="C407" i="15"/>
  <c r="O406" i="15"/>
  <c r="L406" i="15"/>
  <c r="G406" i="15"/>
  <c r="D406" i="15"/>
  <c r="Q405" i="15"/>
  <c r="P405" i="15"/>
  <c r="O405" i="15"/>
  <c r="N405" i="15"/>
  <c r="M405" i="15"/>
  <c r="L405" i="15"/>
  <c r="K405" i="15"/>
  <c r="K406" i="15" s="1"/>
  <c r="J405" i="15"/>
  <c r="I405" i="15"/>
  <c r="H405" i="15"/>
  <c r="G405" i="15"/>
  <c r="F405" i="15"/>
  <c r="E405" i="15"/>
  <c r="D405" i="15"/>
  <c r="C405" i="15"/>
  <c r="C406" i="15" s="1"/>
  <c r="Q404" i="15"/>
  <c r="P404" i="15"/>
  <c r="P406" i="15" s="1"/>
  <c r="O404" i="15"/>
  <c r="N404" i="15"/>
  <c r="N406" i="15" s="1"/>
  <c r="M404" i="15"/>
  <c r="L404" i="15"/>
  <c r="K404" i="15"/>
  <c r="J404" i="15"/>
  <c r="J406" i="15" s="1"/>
  <c r="I404" i="15"/>
  <c r="H404" i="15"/>
  <c r="H406" i="15" s="1"/>
  <c r="G404" i="15"/>
  <c r="F404" i="15"/>
  <c r="F406" i="15" s="1"/>
  <c r="E404" i="15"/>
  <c r="D404" i="15"/>
  <c r="C404" i="15"/>
  <c r="Q403" i="15"/>
  <c r="L403" i="15"/>
  <c r="I403" i="15"/>
  <c r="H403" i="15"/>
  <c r="D403" i="15"/>
  <c r="C403" i="15"/>
  <c r="Q402" i="15"/>
  <c r="P402" i="15"/>
  <c r="P403" i="15" s="1"/>
  <c r="O402" i="15"/>
  <c r="O403" i="15" s="1"/>
  <c r="N402" i="15"/>
  <c r="M402" i="15"/>
  <c r="L402" i="15"/>
  <c r="K402" i="15"/>
  <c r="J402" i="15"/>
  <c r="I402" i="15"/>
  <c r="H402" i="15"/>
  <c r="G402" i="15"/>
  <c r="G403" i="15" s="1"/>
  <c r="F402" i="15"/>
  <c r="E402" i="15"/>
  <c r="D402" i="15"/>
  <c r="C402" i="15"/>
  <c r="Q401" i="15"/>
  <c r="P401" i="15"/>
  <c r="O401" i="15"/>
  <c r="N401" i="15"/>
  <c r="M401" i="15"/>
  <c r="M403" i="15" s="1"/>
  <c r="L401" i="15"/>
  <c r="K401" i="15"/>
  <c r="J401" i="15"/>
  <c r="I401" i="15"/>
  <c r="H401" i="15"/>
  <c r="G401" i="15"/>
  <c r="F401" i="15"/>
  <c r="E401" i="15"/>
  <c r="E403" i="15" s="1"/>
  <c r="D401" i="15"/>
  <c r="C401" i="15"/>
  <c r="Q400" i="15"/>
  <c r="N400" i="15"/>
  <c r="J400" i="15"/>
  <c r="I400" i="15"/>
  <c r="F400" i="15"/>
  <c r="E400" i="15"/>
  <c r="D400" i="15"/>
  <c r="Q399" i="15"/>
  <c r="P399" i="15"/>
  <c r="P400" i="15" s="1"/>
  <c r="O399" i="15"/>
  <c r="N399" i="15"/>
  <c r="M399" i="15"/>
  <c r="M400" i="15" s="1"/>
  <c r="L399" i="15"/>
  <c r="L400" i="15" s="1"/>
  <c r="K399" i="15"/>
  <c r="J399" i="15"/>
  <c r="I399" i="15"/>
  <c r="H399" i="15"/>
  <c r="G399" i="15"/>
  <c r="F399" i="15"/>
  <c r="E399" i="15"/>
  <c r="D399" i="15"/>
  <c r="C399" i="15"/>
  <c r="Q398" i="15"/>
  <c r="P398" i="15"/>
  <c r="O398" i="15"/>
  <c r="O400" i="15" s="1"/>
  <c r="N398" i="15"/>
  <c r="M398" i="15"/>
  <c r="L398" i="15"/>
  <c r="K398" i="15"/>
  <c r="K400" i="15" s="1"/>
  <c r="J398" i="15"/>
  <c r="I398" i="15"/>
  <c r="H398" i="15"/>
  <c r="G398" i="15"/>
  <c r="G400" i="15" s="1"/>
  <c r="F398" i="15"/>
  <c r="E398" i="15"/>
  <c r="D398" i="15"/>
  <c r="C398" i="15"/>
  <c r="C400" i="15" s="1"/>
  <c r="O397" i="15"/>
  <c r="M397" i="15"/>
  <c r="J397" i="15"/>
  <c r="F397" i="15"/>
  <c r="E397" i="15"/>
  <c r="Q396" i="15"/>
  <c r="Q397" i="15" s="1"/>
  <c r="P396" i="15"/>
  <c r="O396" i="15"/>
  <c r="N396" i="15"/>
  <c r="N397" i="15" s="1"/>
  <c r="M396" i="15"/>
  <c r="L396" i="15"/>
  <c r="K396" i="15"/>
  <c r="J396" i="15"/>
  <c r="I396" i="15"/>
  <c r="H396" i="15"/>
  <c r="G396" i="15"/>
  <c r="F396" i="15"/>
  <c r="E396" i="15"/>
  <c r="D396" i="15"/>
  <c r="C396" i="15"/>
  <c r="Q395" i="15"/>
  <c r="P395" i="15"/>
  <c r="O395" i="15"/>
  <c r="N395" i="15"/>
  <c r="M395" i="15"/>
  <c r="L395" i="15"/>
  <c r="K395" i="15"/>
  <c r="K397" i="15" s="1"/>
  <c r="J395" i="15"/>
  <c r="I395" i="15"/>
  <c r="I397" i="15" s="1"/>
  <c r="H395" i="15"/>
  <c r="G395" i="15"/>
  <c r="G397" i="15" s="1"/>
  <c r="F395" i="15"/>
  <c r="E395" i="15"/>
  <c r="D395" i="15"/>
  <c r="C395" i="15"/>
  <c r="C397" i="15" s="1"/>
  <c r="P394" i="15"/>
  <c r="K394" i="15"/>
  <c r="H394" i="15"/>
  <c r="G394" i="15"/>
  <c r="C394" i="15"/>
  <c r="Q393" i="15"/>
  <c r="P393" i="15"/>
  <c r="O393" i="15"/>
  <c r="O394" i="15" s="1"/>
  <c r="N393" i="15"/>
  <c r="N394" i="15" s="1"/>
  <c r="M393" i="15"/>
  <c r="L393" i="15"/>
  <c r="K393" i="15"/>
  <c r="J393" i="15"/>
  <c r="I393" i="15"/>
  <c r="H393" i="15"/>
  <c r="G393" i="15"/>
  <c r="F393" i="15"/>
  <c r="F394" i="15" s="1"/>
  <c r="E393" i="15"/>
  <c r="E409" i="15" s="1"/>
  <c r="D393" i="15"/>
  <c r="C393" i="15"/>
  <c r="Q392" i="15"/>
  <c r="P392" i="15"/>
  <c r="O392" i="15"/>
  <c r="N392" i="15"/>
  <c r="M392" i="15"/>
  <c r="L392" i="15"/>
  <c r="L394" i="15" s="1"/>
  <c r="K392" i="15"/>
  <c r="J392" i="15"/>
  <c r="I392" i="15"/>
  <c r="H392" i="15"/>
  <c r="G392" i="15"/>
  <c r="F392" i="15"/>
  <c r="E392" i="15"/>
  <c r="D392" i="15"/>
  <c r="D394" i="15" s="1"/>
  <c r="C392" i="15"/>
  <c r="Q391" i="15"/>
  <c r="P391" i="15"/>
  <c r="O391" i="15"/>
  <c r="N391" i="15"/>
  <c r="M391" i="15"/>
  <c r="L391" i="15"/>
  <c r="K391" i="15"/>
  <c r="J391" i="15"/>
  <c r="I391" i="15"/>
  <c r="H391" i="15"/>
  <c r="G391" i="15"/>
  <c r="F391" i="15"/>
  <c r="E391" i="15"/>
  <c r="D391" i="15"/>
  <c r="C391" i="15"/>
  <c r="Q390" i="15"/>
  <c r="P390" i="15"/>
  <c r="O390" i="15"/>
  <c r="N390" i="15"/>
  <c r="M390" i="15"/>
  <c r="L390" i="15"/>
  <c r="K390" i="15"/>
  <c r="J390" i="15"/>
  <c r="I390" i="15"/>
  <c r="H390" i="15"/>
  <c r="G390" i="15"/>
  <c r="F390" i="15"/>
  <c r="E390" i="15"/>
  <c r="D390" i="15"/>
  <c r="C390" i="15"/>
  <c r="Q389" i="15"/>
  <c r="O389" i="15"/>
  <c r="K389" i="15"/>
  <c r="J389" i="15"/>
  <c r="F389" i="15"/>
  <c r="E389" i="15"/>
  <c r="Q388" i="15"/>
  <c r="P388" i="15"/>
  <c r="O388" i="15"/>
  <c r="N388" i="15"/>
  <c r="N389" i="15" s="1"/>
  <c r="M388" i="15"/>
  <c r="M389" i="15" s="1"/>
  <c r="L388" i="15"/>
  <c r="K388" i="15"/>
  <c r="J388" i="15"/>
  <c r="I388" i="15"/>
  <c r="H388" i="15"/>
  <c r="G388" i="15"/>
  <c r="F388" i="15"/>
  <c r="E388" i="15"/>
  <c r="D388" i="15"/>
  <c r="C388" i="15"/>
  <c r="Q387" i="15"/>
  <c r="P387" i="15"/>
  <c r="O387" i="15"/>
  <c r="N387" i="15"/>
  <c r="M387" i="15"/>
  <c r="L387" i="15"/>
  <c r="K387" i="15"/>
  <c r="J387" i="15"/>
  <c r="I387" i="15"/>
  <c r="I389" i="15" s="1"/>
  <c r="H387" i="15"/>
  <c r="G387" i="15"/>
  <c r="G389" i="15" s="1"/>
  <c r="F387" i="15"/>
  <c r="E387" i="15"/>
  <c r="D387" i="15"/>
  <c r="C387" i="15"/>
  <c r="C389" i="15" s="1"/>
  <c r="L386" i="15"/>
  <c r="K386" i="15"/>
  <c r="G386" i="15"/>
  <c r="C386" i="15"/>
  <c r="Q385" i="15"/>
  <c r="P385" i="15"/>
  <c r="O385" i="15"/>
  <c r="O386" i="15" s="1"/>
  <c r="N385" i="15"/>
  <c r="N409" i="15" s="1"/>
  <c r="M385" i="15"/>
  <c r="L385" i="15"/>
  <c r="K385" i="15"/>
  <c r="J385" i="15"/>
  <c r="I385" i="15"/>
  <c r="H385" i="15"/>
  <c r="G385" i="15"/>
  <c r="F385" i="15"/>
  <c r="F386" i="15" s="1"/>
  <c r="E385" i="15"/>
  <c r="D385" i="15"/>
  <c r="C385" i="15"/>
  <c r="Q384" i="15"/>
  <c r="Q386" i="15" s="1"/>
  <c r="P384" i="15"/>
  <c r="P386" i="15" s="1"/>
  <c r="O384" i="15"/>
  <c r="N384" i="15"/>
  <c r="M384" i="15"/>
  <c r="M386" i="15" s="1"/>
  <c r="L384" i="15"/>
  <c r="K384" i="15"/>
  <c r="J384" i="15"/>
  <c r="I384" i="15"/>
  <c r="H384" i="15"/>
  <c r="H386" i="15" s="1"/>
  <c r="G384" i="15"/>
  <c r="F384" i="15"/>
  <c r="E384" i="15"/>
  <c r="E386" i="15" s="1"/>
  <c r="D384" i="15"/>
  <c r="D386" i="15" s="1"/>
  <c r="C384" i="15"/>
  <c r="P383" i="15"/>
  <c r="O383" i="15"/>
  <c r="I383" i="15"/>
  <c r="H383" i="15"/>
  <c r="D383" i="15"/>
  <c r="Q382" i="15"/>
  <c r="P382" i="15"/>
  <c r="O382" i="15"/>
  <c r="O409" i="15" s="1"/>
  <c r="N382" i="15"/>
  <c r="M382" i="15"/>
  <c r="L382" i="15"/>
  <c r="K382" i="15"/>
  <c r="K383" i="15" s="1"/>
  <c r="J382" i="15"/>
  <c r="I382" i="15"/>
  <c r="H382" i="15"/>
  <c r="G382" i="15"/>
  <c r="G409" i="15" s="1"/>
  <c r="F382" i="15"/>
  <c r="E382" i="15"/>
  <c r="D382" i="15"/>
  <c r="C382" i="15"/>
  <c r="C383" i="15" s="1"/>
  <c r="Q381" i="15"/>
  <c r="P381" i="15"/>
  <c r="O381" i="15"/>
  <c r="N381" i="15"/>
  <c r="N383" i="15" s="1"/>
  <c r="M381" i="15"/>
  <c r="M383" i="15" s="1"/>
  <c r="L381" i="15"/>
  <c r="K381" i="15"/>
  <c r="J381" i="15"/>
  <c r="I381" i="15"/>
  <c r="H381" i="15"/>
  <c r="G381" i="15"/>
  <c r="F381" i="15"/>
  <c r="E381" i="15"/>
  <c r="E383" i="15" s="1"/>
  <c r="D381" i="15"/>
  <c r="C381" i="15"/>
  <c r="D376" i="15"/>
  <c r="C376" i="15"/>
  <c r="D375" i="15"/>
  <c r="C375" i="15"/>
  <c r="AB371" i="15"/>
  <c r="F371" i="15"/>
  <c r="E371" i="15"/>
  <c r="C371" i="15"/>
  <c r="AA371" i="15" s="1"/>
  <c r="K371" i="15" s="1"/>
  <c r="F370" i="15"/>
  <c r="E370" i="15"/>
  <c r="C370" i="15"/>
  <c r="F369" i="15"/>
  <c r="E369" i="15"/>
  <c r="AA368" i="15"/>
  <c r="K368" i="15" s="1"/>
  <c r="F368" i="15"/>
  <c r="E368" i="15"/>
  <c r="C368" i="15"/>
  <c r="AB368" i="15" s="1"/>
  <c r="K364" i="15"/>
  <c r="R363" i="15"/>
  <c r="Q363" i="15"/>
  <c r="P363" i="15"/>
  <c r="O363" i="15"/>
  <c r="N363" i="15"/>
  <c r="M363" i="15"/>
  <c r="L363" i="15"/>
  <c r="J363" i="15"/>
  <c r="I363" i="15"/>
  <c r="H363" i="15"/>
  <c r="G363" i="15"/>
  <c r="F363" i="15"/>
  <c r="E363" i="15"/>
  <c r="D363" i="15"/>
  <c r="C363" i="15"/>
  <c r="R362" i="15"/>
  <c r="Q362" i="15"/>
  <c r="P362" i="15"/>
  <c r="O362" i="15"/>
  <c r="N362" i="15"/>
  <c r="M362" i="15"/>
  <c r="L362" i="15"/>
  <c r="J362" i="15"/>
  <c r="I362" i="15"/>
  <c r="H362" i="15"/>
  <c r="G362" i="15"/>
  <c r="F362" i="15"/>
  <c r="E362" i="15"/>
  <c r="D362" i="15"/>
  <c r="C362" i="15"/>
  <c r="R361" i="15"/>
  <c r="Q361" i="15"/>
  <c r="P361" i="15"/>
  <c r="O361" i="15"/>
  <c r="N361" i="15"/>
  <c r="M361" i="15"/>
  <c r="L361" i="15"/>
  <c r="J361" i="15"/>
  <c r="I361" i="15"/>
  <c r="H361" i="15"/>
  <c r="G361" i="15"/>
  <c r="F361" i="15"/>
  <c r="E361" i="15"/>
  <c r="E364" i="15" s="1"/>
  <c r="D361" i="15"/>
  <c r="C361" i="15"/>
  <c r="R360" i="15"/>
  <c r="Q360" i="15"/>
  <c r="P360" i="15"/>
  <c r="O360" i="15"/>
  <c r="N360" i="15"/>
  <c r="N357" i="15" s="1"/>
  <c r="M360" i="15"/>
  <c r="L360" i="15"/>
  <c r="J360" i="15"/>
  <c r="I360" i="15"/>
  <c r="H360" i="15"/>
  <c r="G360" i="15"/>
  <c r="F360" i="15"/>
  <c r="E360" i="15"/>
  <c r="E357" i="15" s="1"/>
  <c r="D360" i="15"/>
  <c r="C360" i="15"/>
  <c r="R359" i="15"/>
  <c r="Q359" i="15"/>
  <c r="P359" i="15"/>
  <c r="O359" i="15"/>
  <c r="N359" i="15"/>
  <c r="M359" i="15"/>
  <c r="L359" i="15"/>
  <c r="J359" i="15"/>
  <c r="I359" i="15"/>
  <c r="H359" i="15"/>
  <c r="G359" i="15"/>
  <c r="F359" i="15"/>
  <c r="E359" i="15"/>
  <c r="D359" i="15"/>
  <c r="C359" i="15"/>
  <c r="R358" i="15"/>
  <c r="Q358" i="15"/>
  <c r="P358" i="15"/>
  <c r="O358" i="15"/>
  <c r="O357" i="15" s="1"/>
  <c r="N358" i="15"/>
  <c r="M358" i="15"/>
  <c r="L358" i="15"/>
  <c r="J358" i="15"/>
  <c r="I358" i="15"/>
  <c r="H358" i="15"/>
  <c r="G358" i="15"/>
  <c r="F358" i="15"/>
  <c r="E358" i="15"/>
  <c r="D358" i="15"/>
  <c r="C358" i="15"/>
  <c r="R357" i="15"/>
  <c r="J357" i="15"/>
  <c r="F357" i="15"/>
  <c r="R356" i="15"/>
  <c r="Q356" i="15"/>
  <c r="P356" i="15"/>
  <c r="O356" i="15"/>
  <c r="N356" i="15"/>
  <c r="M356" i="15"/>
  <c r="L356" i="15"/>
  <c r="J356" i="15"/>
  <c r="I356" i="15"/>
  <c r="H356" i="15"/>
  <c r="G356" i="15"/>
  <c r="F356" i="15"/>
  <c r="E356" i="15"/>
  <c r="D356" i="15"/>
  <c r="C356" i="15"/>
  <c r="R355" i="15"/>
  <c r="Q355" i="15"/>
  <c r="P355" i="15"/>
  <c r="O355" i="15"/>
  <c r="N355" i="15"/>
  <c r="M355" i="15"/>
  <c r="L355" i="15"/>
  <c r="J355" i="15"/>
  <c r="I355" i="15"/>
  <c r="H355" i="15"/>
  <c r="G355" i="15"/>
  <c r="F355" i="15"/>
  <c r="E355" i="15"/>
  <c r="D355" i="15"/>
  <c r="C355" i="15"/>
  <c r="R354" i="15"/>
  <c r="Q354" i="15"/>
  <c r="P354" i="15"/>
  <c r="O354" i="15"/>
  <c r="N354" i="15"/>
  <c r="M354" i="15"/>
  <c r="L354" i="15"/>
  <c r="J354" i="15"/>
  <c r="I354" i="15"/>
  <c r="H354" i="15"/>
  <c r="G354" i="15"/>
  <c r="F354" i="15"/>
  <c r="E354" i="15"/>
  <c r="D354" i="15"/>
  <c r="C354" i="15"/>
  <c r="R353" i="15"/>
  <c r="Q353" i="15"/>
  <c r="P353" i="15"/>
  <c r="O353" i="15"/>
  <c r="N353" i="15"/>
  <c r="M353" i="15"/>
  <c r="L353" i="15"/>
  <c r="J353" i="15"/>
  <c r="I353" i="15"/>
  <c r="H353" i="15"/>
  <c r="G353" i="15"/>
  <c r="F353" i="15"/>
  <c r="E353" i="15"/>
  <c r="D353" i="15"/>
  <c r="C353" i="15"/>
  <c r="R352" i="15"/>
  <c r="Q352" i="15"/>
  <c r="P352" i="15"/>
  <c r="O352" i="15"/>
  <c r="N352" i="15"/>
  <c r="M352" i="15"/>
  <c r="L352" i="15"/>
  <c r="J352" i="15"/>
  <c r="I352" i="15"/>
  <c r="H352" i="15"/>
  <c r="G352" i="15"/>
  <c r="F352" i="15"/>
  <c r="E352" i="15"/>
  <c r="D352" i="15"/>
  <c r="C352" i="15"/>
  <c r="R351" i="15"/>
  <c r="Q351" i="15"/>
  <c r="P351" i="15"/>
  <c r="O351" i="15"/>
  <c r="N351" i="15"/>
  <c r="M351" i="15"/>
  <c r="L351" i="15"/>
  <c r="J351" i="15"/>
  <c r="I351" i="15"/>
  <c r="H351" i="15"/>
  <c r="G351" i="15"/>
  <c r="F351" i="15"/>
  <c r="E351" i="15"/>
  <c r="D351" i="15"/>
  <c r="C351" i="15"/>
  <c r="R350" i="15"/>
  <c r="Q350" i="15"/>
  <c r="P350" i="15"/>
  <c r="O350" i="15"/>
  <c r="N350" i="15"/>
  <c r="M350" i="15"/>
  <c r="L350" i="15"/>
  <c r="J350" i="15"/>
  <c r="I350" i="15"/>
  <c r="H350" i="15"/>
  <c r="G350" i="15"/>
  <c r="F350" i="15"/>
  <c r="E350" i="15"/>
  <c r="D350" i="15"/>
  <c r="C350" i="15"/>
  <c r="R349" i="15"/>
  <c r="Q349" i="15"/>
  <c r="P349" i="15"/>
  <c r="O349" i="15"/>
  <c r="N349" i="15"/>
  <c r="M349" i="15"/>
  <c r="L349" i="15"/>
  <c r="J349" i="15"/>
  <c r="I349" i="15"/>
  <c r="H349" i="15"/>
  <c r="G349" i="15"/>
  <c r="F349" i="15"/>
  <c r="E349" i="15"/>
  <c r="D349" i="15"/>
  <c r="C349" i="15"/>
  <c r="R348" i="15"/>
  <c r="Q348" i="15"/>
  <c r="P348" i="15"/>
  <c r="O348" i="15"/>
  <c r="N348" i="15"/>
  <c r="M348" i="15"/>
  <c r="L348" i="15"/>
  <c r="J348" i="15"/>
  <c r="I348" i="15"/>
  <c r="H348" i="15"/>
  <c r="G348" i="15"/>
  <c r="F348" i="15"/>
  <c r="E348" i="15"/>
  <c r="D348" i="15"/>
  <c r="C348" i="15"/>
  <c r="R347" i="15"/>
  <c r="Q347" i="15"/>
  <c r="P347" i="15"/>
  <c r="O347" i="15"/>
  <c r="N347" i="15"/>
  <c r="M347" i="15"/>
  <c r="L347" i="15"/>
  <c r="J347" i="15"/>
  <c r="I347" i="15"/>
  <c r="H347" i="15"/>
  <c r="G347" i="15"/>
  <c r="F347" i="15"/>
  <c r="E347" i="15"/>
  <c r="D347" i="15"/>
  <c r="C347" i="15"/>
  <c r="R346" i="15"/>
  <c r="Q346" i="15"/>
  <c r="P346" i="15"/>
  <c r="O346" i="15"/>
  <c r="N346" i="15"/>
  <c r="M346" i="15"/>
  <c r="L346" i="15"/>
  <c r="J346" i="15"/>
  <c r="I346" i="15"/>
  <c r="H346" i="15"/>
  <c r="G346" i="15"/>
  <c r="F346" i="15"/>
  <c r="E346" i="15"/>
  <c r="D346" i="15"/>
  <c r="C346" i="15"/>
  <c r="R345" i="15"/>
  <c r="Q345" i="15"/>
  <c r="P345" i="15"/>
  <c r="O345" i="15"/>
  <c r="N345" i="15"/>
  <c r="M345" i="15"/>
  <c r="L345" i="15"/>
  <c r="J345" i="15"/>
  <c r="I345" i="15"/>
  <c r="H345" i="15"/>
  <c r="G345" i="15"/>
  <c r="F345" i="15"/>
  <c r="E345" i="15"/>
  <c r="D345" i="15"/>
  <c r="C345" i="15"/>
  <c r="R344" i="15"/>
  <c r="Q344" i="15"/>
  <c r="P344" i="15"/>
  <c r="O344" i="15"/>
  <c r="N344" i="15"/>
  <c r="M344" i="15"/>
  <c r="L344" i="15"/>
  <c r="J344" i="15"/>
  <c r="I344" i="15"/>
  <c r="H344" i="15"/>
  <c r="G344" i="15"/>
  <c r="F344" i="15"/>
  <c r="E344" i="15"/>
  <c r="D344" i="15"/>
  <c r="C344" i="15"/>
  <c r="Q338" i="15"/>
  <c r="P338" i="15"/>
  <c r="O338" i="15"/>
  <c r="N338" i="15"/>
  <c r="M338" i="15"/>
  <c r="L338" i="15"/>
  <c r="K338" i="15"/>
  <c r="J338" i="15"/>
  <c r="I338" i="15"/>
  <c r="H338" i="15"/>
  <c r="G338" i="15"/>
  <c r="F338" i="15"/>
  <c r="E338" i="15"/>
  <c r="D338" i="15"/>
  <c r="C338" i="15"/>
  <c r="Q337" i="15"/>
  <c r="P337" i="15"/>
  <c r="O337" i="15"/>
  <c r="N337" i="15"/>
  <c r="M337" i="15"/>
  <c r="L337" i="15"/>
  <c r="K337" i="15"/>
  <c r="J337" i="15"/>
  <c r="I337" i="15"/>
  <c r="H337" i="15"/>
  <c r="G337" i="15"/>
  <c r="F337" i="15"/>
  <c r="E337" i="15"/>
  <c r="D337" i="15"/>
  <c r="C337" i="15"/>
  <c r="Q336" i="15"/>
  <c r="P336" i="15"/>
  <c r="O336" i="15"/>
  <c r="N336" i="15"/>
  <c r="M336" i="15"/>
  <c r="L336" i="15"/>
  <c r="K336" i="15"/>
  <c r="J336" i="15"/>
  <c r="I336" i="15"/>
  <c r="H336" i="15"/>
  <c r="G336" i="15"/>
  <c r="F336" i="15"/>
  <c r="E336" i="15"/>
  <c r="D336" i="15"/>
  <c r="C336" i="15"/>
  <c r="Q335" i="15"/>
  <c r="P335" i="15"/>
  <c r="O335" i="15"/>
  <c r="N335" i="15"/>
  <c r="M335" i="15"/>
  <c r="L335" i="15"/>
  <c r="K335" i="15"/>
  <c r="J335" i="15"/>
  <c r="I335" i="15"/>
  <c r="H335" i="15"/>
  <c r="G335" i="15"/>
  <c r="F335" i="15"/>
  <c r="E335" i="15"/>
  <c r="D335" i="15"/>
  <c r="C335" i="15"/>
  <c r="Q334" i="15"/>
  <c r="P334" i="15"/>
  <c r="O334" i="15"/>
  <c r="N334" i="15"/>
  <c r="M334" i="15"/>
  <c r="L334" i="15"/>
  <c r="K334" i="15"/>
  <c r="J334" i="15"/>
  <c r="I334" i="15"/>
  <c r="H334" i="15"/>
  <c r="G334" i="15"/>
  <c r="F334" i="15"/>
  <c r="E334" i="15"/>
  <c r="D334" i="15"/>
  <c r="C334" i="15"/>
  <c r="Q333" i="15"/>
  <c r="P333" i="15"/>
  <c r="O333" i="15"/>
  <c r="N333" i="15"/>
  <c r="M333" i="15"/>
  <c r="L333" i="15"/>
  <c r="K333" i="15"/>
  <c r="J333" i="15"/>
  <c r="I333" i="15"/>
  <c r="H333" i="15"/>
  <c r="G333" i="15"/>
  <c r="F333" i="15"/>
  <c r="E333" i="15"/>
  <c r="D333" i="15"/>
  <c r="C333" i="15"/>
  <c r="Q332" i="15"/>
  <c r="P332" i="15"/>
  <c r="O332" i="15"/>
  <c r="N332" i="15"/>
  <c r="M332" i="15"/>
  <c r="L332" i="15"/>
  <c r="K332" i="15"/>
  <c r="J332" i="15"/>
  <c r="I332" i="15"/>
  <c r="H332" i="15"/>
  <c r="G332" i="15"/>
  <c r="G339" i="15" s="1"/>
  <c r="F332" i="15"/>
  <c r="E332" i="15"/>
  <c r="D332" i="15"/>
  <c r="C332" i="15"/>
  <c r="Q331" i="15"/>
  <c r="Q339" i="15" s="1"/>
  <c r="P331" i="15"/>
  <c r="O331" i="15"/>
  <c r="N331" i="15"/>
  <c r="M331" i="15"/>
  <c r="M339" i="15" s="1"/>
  <c r="L331" i="15"/>
  <c r="K331" i="15"/>
  <c r="J331" i="15"/>
  <c r="I331" i="15"/>
  <c r="I339" i="15" s="1"/>
  <c r="H331" i="15"/>
  <c r="G331" i="15"/>
  <c r="F331" i="15"/>
  <c r="E331" i="15"/>
  <c r="E339" i="15" s="1"/>
  <c r="D331" i="15"/>
  <c r="C331" i="15"/>
  <c r="Q325" i="15"/>
  <c r="P325" i="15"/>
  <c r="O325" i="15"/>
  <c r="N325" i="15"/>
  <c r="M325" i="15"/>
  <c r="L325" i="15"/>
  <c r="K325" i="15"/>
  <c r="J325" i="15"/>
  <c r="I325" i="15"/>
  <c r="H325" i="15"/>
  <c r="G325" i="15"/>
  <c r="F325" i="15"/>
  <c r="E325" i="15"/>
  <c r="D325" i="15"/>
  <c r="C325" i="15"/>
  <c r="Q324" i="15"/>
  <c r="P324" i="15"/>
  <c r="O324" i="15"/>
  <c r="N324" i="15"/>
  <c r="M324" i="15"/>
  <c r="L324" i="15"/>
  <c r="K324" i="15"/>
  <c r="J324" i="15"/>
  <c r="I324" i="15"/>
  <c r="H324" i="15"/>
  <c r="G324" i="15"/>
  <c r="F324" i="15"/>
  <c r="E324" i="15"/>
  <c r="D324" i="15"/>
  <c r="C324" i="15"/>
  <c r="Q323" i="15"/>
  <c r="P323" i="15"/>
  <c r="O323" i="15"/>
  <c r="N323" i="15"/>
  <c r="M323" i="15"/>
  <c r="L323" i="15"/>
  <c r="K323" i="15"/>
  <c r="J323" i="15"/>
  <c r="I323" i="15"/>
  <c r="H323" i="15"/>
  <c r="G323" i="15"/>
  <c r="F323" i="15"/>
  <c r="E323" i="15"/>
  <c r="D323" i="15"/>
  <c r="C323" i="15"/>
  <c r="Q321" i="15"/>
  <c r="P321" i="15"/>
  <c r="O321" i="15"/>
  <c r="N321" i="15"/>
  <c r="M321" i="15"/>
  <c r="L321" i="15"/>
  <c r="K321" i="15"/>
  <c r="J321" i="15"/>
  <c r="I321" i="15"/>
  <c r="H321" i="15"/>
  <c r="G321" i="15"/>
  <c r="F321" i="15"/>
  <c r="F326" i="15" s="1"/>
  <c r="E321" i="15"/>
  <c r="D321" i="15"/>
  <c r="C321" i="15"/>
  <c r="Q319" i="15"/>
  <c r="Q326" i="15" s="1"/>
  <c r="P319" i="15"/>
  <c r="O319" i="15"/>
  <c r="N319" i="15"/>
  <c r="M319" i="15"/>
  <c r="M326" i="15" s="1"/>
  <c r="L319" i="15"/>
  <c r="K319" i="15"/>
  <c r="J319" i="15"/>
  <c r="I319" i="15"/>
  <c r="I326" i="15" s="1"/>
  <c r="H319" i="15"/>
  <c r="G319" i="15"/>
  <c r="F319" i="15"/>
  <c r="E319" i="15"/>
  <c r="E326" i="15" s="1"/>
  <c r="D319" i="15"/>
  <c r="C319" i="15"/>
  <c r="Q318" i="15"/>
  <c r="P318" i="15"/>
  <c r="P326" i="15" s="1"/>
  <c r="O318" i="15"/>
  <c r="N318" i="15"/>
  <c r="M318" i="15"/>
  <c r="L318" i="15"/>
  <c r="L326" i="15" s="1"/>
  <c r="K318" i="15"/>
  <c r="J318" i="15"/>
  <c r="I318" i="15"/>
  <c r="H318" i="15"/>
  <c r="H326" i="15" s="1"/>
  <c r="G318" i="15"/>
  <c r="F318" i="15"/>
  <c r="E318" i="15"/>
  <c r="D318" i="15"/>
  <c r="D326" i="15" s="1"/>
  <c r="C318" i="15"/>
  <c r="Q311" i="15"/>
  <c r="P311" i="15"/>
  <c r="O311" i="15"/>
  <c r="N311" i="15"/>
  <c r="M311" i="15"/>
  <c r="L311" i="15"/>
  <c r="K311" i="15"/>
  <c r="J311" i="15"/>
  <c r="I311" i="15"/>
  <c r="H311" i="15"/>
  <c r="G311" i="15"/>
  <c r="F311" i="15"/>
  <c r="E311" i="15"/>
  <c r="D311" i="15"/>
  <c r="C311" i="15"/>
  <c r="Q310" i="15"/>
  <c r="P310" i="15"/>
  <c r="O310" i="15"/>
  <c r="N310" i="15"/>
  <c r="M310" i="15"/>
  <c r="L310" i="15"/>
  <c r="K310" i="15"/>
  <c r="J310" i="15"/>
  <c r="I310" i="15"/>
  <c r="H310" i="15"/>
  <c r="G310" i="15"/>
  <c r="F310" i="15"/>
  <c r="E310" i="15"/>
  <c r="D310" i="15"/>
  <c r="C310" i="15"/>
  <c r="Q309" i="15"/>
  <c r="P309" i="15"/>
  <c r="O309" i="15"/>
  <c r="N309" i="15"/>
  <c r="M309" i="15"/>
  <c r="L309" i="15"/>
  <c r="K309" i="15"/>
  <c r="J309" i="15"/>
  <c r="I309" i="15"/>
  <c r="H309" i="15"/>
  <c r="G309" i="15"/>
  <c r="F309" i="15"/>
  <c r="E309" i="15"/>
  <c r="D309" i="15"/>
  <c r="C309" i="15"/>
  <c r="Q308" i="15"/>
  <c r="P308" i="15"/>
  <c r="O308" i="15"/>
  <c r="N308" i="15"/>
  <c r="M308" i="15"/>
  <c r="L308" i="15"/>
  <c r="K308" i="15"/>
  <c r="J308" i="15"/>
  <c r="I308" i="15"/>
  <c r="H308" i="15"/>
  <c r="G308" i="15"/>
  <c r="F308" i="15"/>
  <c r="E308" i="15"/>
  <c r="D308" i="15"/>
  <c r="C308" i="15"/>
  <c r="Q307" i="15"/>
  <c r="P307" i="15"/>
  <c r="O307" i="15"/>
  <c r="N307" i="15"/>
  <c r="M307" i="15"/>
  <c r="L307" i="15"/>
  <c r="K307" i="15"/>
  <c r="K304" i="15" s="1"/>
  <c r="J307" i="15"/>
  <c r="I307" i="15"/>
  <c r="H307" i="15"/>
  <c r="G307" i="15"/>
  <c r="F307" i="15"/>
  <c r="E307" i="15"/>
  <c r="D307" i="15"/>
  <c r="C307" i="15"/>
  <c r="Q306" i="15"/>
  <c r="P306" i="15"/>
  <c r="P304" i="15" s="1"/>
  <c r="O306" i="15"/>
  <c r="N306" i="15"/>
  <c r="N304" i="15" s="1"/>
  <c r="M306" i="15"/>
  <c r="L306" i="15"/>
  <c r="K306" i="15"/>
  <c r="J306" i="15"/>
  <c r="J304" i="15" s="1"/>
  <c r="I306" i="15"/>
  <c r="H306" i="15"/>
  <c r="G306" i="15"/>
  <c r="F306" i="15"/>
  <c r="F304" i="15" s="1"/>
  <c r="E306" i="15"/>
  <c r="D306" i="15"/>
  <c r="C306" i="15"/>
  <c r="Q305" i="15"/>
  <c r="P305" i="15"/>
  <c r="O305" i="15"/>
  <c r="O304" i="15" s="1"/>
  <c r="N305" i="15"/>
  <c r="M305" i="15"/>
  <c r="M304" i="15" s="1"/>
  <c r="M300" i="15" s="1"/>
  <c r="L305" i="15"/>
  <c r="K305" i="15"/>
  <c r="J305" i="15"/>
  <c r="I305" i="15"/>
  <c r="I304" i="15" s="1"/>
  <c r="I300" i="15" s="1"/>
  <c r="H305" i="15"/>
  <c r="G305" i="15"/>
  <c r="F305" i="15"/>
  <c r="E305" i="15"/>
  <c r="E304" i="15" s="1"/>
  <c r="D305" i="15"/>
  <c r="C305" i="15"/>
  <c r="R304" i="15"/>
  <c r="Q304" i="15"/>
  <c r="Q300" i="15" s="1"/>
  <c r="D304" i="15"/>
  <c r="D300" i="15" s="1"/>
  <c r="Q303" i="15"/>
  <c r="P303" i="15"/>
  <c r="O303" i="15"/>
  <c r="N303" i="15"/>
  <c r="M303" i="15"/>
  <c r="L303" i="15"/>
  <c r="K303" i="15"/>
  <c r="J303" i="15"/>
  <c r="I303" i="15"/>
  <c r="H303" i="15"/>
  <c r="G303" i="15"/>
  <c r="F303" i="15"/>
  <c r="E303" i="15"/>
  <c r="D303" i="15"/>
  <c r="C303" i="15"/>
  <c r="Q302" i="15"/>
  <c r="P302" i="15"/>
  <c r="O302" i="15"/>
  <c r="N302" i="15"/>
  <c r="M302" i="15"/>
  <c r="L302" i="15"/>
  <c r="K302" i="15"/>
  <c r="J302" i="15"/>
  <c r="I302" i="15"/>
  <c r="H302" i="15"/>
  <c r="G302" i="15"/>
  <c r="F302" i="15"/>
  <c r="E302" i="15"/>
  <c r="D302" i="15"/>
  <c r="C302" i="15"/>
  <c r="Q301" i="15"/>
  <c r="P301" i="15"/>
  <c r="O301" i="15"/>
  <c r="N301" i="15"/>
  <c r="M301" i="15"/>
  <c r="L301" i="15"/>
  <c r="K301" i="15"/>
  <c r="J301" i="15"/>
  <c r="I301" i="15"/>
  <c r="H301" i="15"/>
  <c r="G301" i="15"/>
  <c r="F301" i="15"/>
  <c r="E301" i="15"/>
  <c r="D301" i="15"/>
  <c r="C301" i="15"/>
  <c r="R300" i="15"/>
  <c r="Q299" i="15"/>
  <c r="P299" i="15"/>
  <c r="O299" i="15"/>
  <c r="N299" i="15"/>
  <c r="M299" i="15"/>
  <c r="L299" i="15"/>
  <c r="K299" i="15"/>
  <c r="J299" i="15"/>
  <c r="I299" i="15"/>
  <c r="H299" i="15"/>
  <c r="G299" i="15"/>
  <c r="F299" i="15"/>
  <c r="E299" i="15"/>
  <c r="D299" i="15"/>
  <c r="C299" i="15"/>
  <c r="Q298" i="15"/>
  <c r="P298" i="15"/>
  <c r="O298" i="15"/>
  <c r="N298" i="15"/>
  <c r="M298" i="15"/>
  <c r="L298" i="15"/>
  <c r="K298" i="15"/>
  <c r="J298" i="15"/>
  <c r="I298" i="15"/>
  <c r="H298" i="15"/>
  <c r="G298" i="15"/>
  <c r="F298" i="15"/>
  <c r="E298" i="15"/>
  <c r="D298" i="15"/>
  <c r="C298" i="15"/>
  <c r="Q297" i="15"/>
  <c r="P297" i="15"/>
  <c r="O297" i="15"/>
  <c r="N297" i="15"/>
  <c r="M297" i="15"/>
  <c r="L297" i="15"/>
  <c r="K297" i="15"/>
  <c r="J297" i="15"/>
  <c r="I297" i="15"/>
  <c r="H297" i="15"/>
  <c r="G297" i="15"/>
  <c r="F297" i="15"/>
  <c r="E297" i="15"/>
  <c r="D297" i="15"/>
  <c r="C297" i="15"/>
  <c r="Q296" i="15"/>
  <c r="P296" i="15"/>
  <c r="O296" i="15"/>
  <c r="N296" i="15"/>
  <c r="M296" i="15"/>
  <c r="M293" i="15" s="1"/>
  <c r="L296" i="15"/>
  <c r="K296" i="15"/>
  <c r="J296" i="15"/>
  <c r="I296" i="15"/>
  <c r="I293" i="15" s="1"/>
  <c r="I287" i="15" s="1"/>
  <c r="H296" i="15"/>
  <c r="G296" i="15"/>
  <c r="F296" i="15"/>
  <c r="F293" i="15" s="1"/>
  <c r="E296" i="15"/>
  <c r="E293" i="15" s="1"/>
  <c r="D296" i="15"/>
  <c r="C296" i="15"/>
  <c r="Q295" i="15"/>
  <c r="P295" i="15"/>
  <c r="O295" i="15"/>
  <c r="N295" i="15"/>
  <c r="M295" i="15"/>
  <c r="L295" i="15"/>
  <c r="K295" i="15"/>
  <c r="J295" i="15"/>
  <c r="I295" i="15"/>
  <c r="H295" i="15"/>
  <c r="G295" i="15"/>
  <c r="F295" i="15"/>
  <c r="E295" i="15"/>
  <c r="D295" i="15"/>
  <c r="C295" i="15"/>
  <c r="Q294" i="15"/>
  <c r="P294" i="15"/>
  <c r="O294" i="15"/>
  <c r="O293" i="15" s="1"/>
  <c r="N294" i="15"/>
  <c r="M294" i="15"/>
  <c r="L294" i="15"/>
  <c r="K294" i="15"/>
  <c r="K293" i="15" s="1"/>
  <c r="J294" i="15"/>
  <c r="I294" i="15"/>
  <c r="H294" i="15"/>
  <c r="G294" i="15"/>
  <c r="G293" i="15" s="1"/>
  <c r="F294" i="15"/>
  <c r="E294" i="15"/>
  <c r="D294" i="15"/>
  <c r="C294" i="15"/>
  <c r="N293" i="15"/>
  <c r="J293" i="15"/>
  <c r="C293" i="15"/>
  <c r="Q292" i="15"/>
  <c r="P292" i="15"/>
  <c r="O292" i="15"/>
  <c r="N292" i="15"/>
  <c r="M292" i="15"/>
  <c r="L292" i="15"/>
  <c r="K292" i="15"/>
  <c r="J292" i="15"/>
  <c r="I292" i="15"/>
  <c r="H292" i="15"/>
  <c r="G292" i="15"/>
  <c r="F292" i="15"/>
  <c r="E292" i="15"/>
  <c r="D292" i="15"/>
  <c r="C292" i="15"/>
  <c r="Q291" i="15"/>
  <c r="P291" i="15"/>
  <c r="O291" i="15"/>
  <c r="N291" i="15"/>
  <c r="M291" i="15"/>
  <c r="L291" i="15"/>
  <c r="K291" i="15"/>
  <c r="J291" i="15"/>
  <c r="I291" i="15"/>
  <c r="H291" i="15"/>
  <c r="G291" i="15"/>
  <c r="F291" i="15"/>
  <c r="E291" i="15"/>
  <c r="D291" i="15"/>
  <c r="C291" i="15"/>
  <c r="Q290" i="15"/>
  <c r="P290" i="15"/>
  <c r="O290" i="15"/>
  <c r="N290" i="15"/>
  <c r="M290" i="15"/>
  <c r="L290" i="15"/>
  <c r="K290" i="15"/>
  <c r="J290" i="15"/>
  <c r="I290" i="15"/>
  <c r="H290" i="15"/>
  <c r="G290" i="15"/>
  <c r="F290" i="15"/>
  <c r="E290" i="15"/>
  <c r="D290" i="15"/>
  <c r="C290" i="15"/>
  <c r="Q289" i="15"/>
  <c r="P289" i="15"/>
  <c r="O289" i="15"/>
  <c r="N289" i="15"/>
  <c r="M289" i="15"/>
  <c r="L289" i="15"/>
  <c r="K289" i="15"/>
  <c r="J289" i="15"/>
  <c r="I289" i="15"/>
  <c r="H289" i="15"/>
  <c r="G289" i="15"/>
  <c r="F289" i="15"/>
  <c r="E289" i="15"/>
  <c r="D289" i="15"/>
  <c r="C289" i="15"/>
  <c r="Q288" i="15"/>
  <c r="P288" i="15"/>
  <c r="O288" i="15"/>
  <c r="N288" i="15"/>
  <c r="N287" i="15" s="1"/>
  <c r="M288" i="15"/>
  <c r="L288" i="15"/>
  <c r="K288" i="15"/>
  <c r="J288" i="15"/>
  <c r="J287" i="15" s="1"/>
  <c r="I288" i="15"/>
  <c r="H288" i="15"/>
  <c r="G288" i="15"/>
  <c r="F288" i="15"/>
  <c r="F287" i="15" s="1"/>
  <c r="E288" i="15"/>
  <c r="D288" i="15"/>
  <c r="C288" i="15"/>
  <c r="C281" i="15"/>
  <c r="E280" i="15"/>
  <c r="D280" i="15"/>
  <c r="C280" i="15"/>
  <c r="D277" i="15"/>
  <c r="C277" i="15"/>
  <c r="E276" i="15"/>
  <c r="D276" i="15"/>
  <c r="C276" i="15"/>
  <c r="E275" i="15"/>
  <c r="E277" i="15" s="1"/>
  <c r="D275" i="15"/>
  <c r="C275" i="15"/>
  <c r="E272" i="15"/>
  <c r="D272" i="15"/>
  <c r="C271" i="15"/>
  <c r="E270" i="15"/>
  <c r="D270" i="15"/>
  <c r="C270" i="15"/>
  <c r="C269" i="15"/>
  <c r="E268" i="15"/>
  <c r="D268" i="15"/>
  <c r="C268" i="15"/>
  <c r="C267" i="15"/>
  <c r="C266" i="15"/>
  <c r="C265" i="15"/>
  <c r="C264" i="15"/>
  <c r="C263" i="15"/>
  <c r="C262" i="15"/>
  <c r="C261" i="15"/>
  <c r="C260" i="15"/>
  <c r="C259" i="15"/>
  <c r="C258" i="15"/>
  <c r="E253" i="15"/>
  <c r="D253" i="15"/>
  <c r="C253" i="15"/>
  <c r="E252" i="15"/>
  <c r="D252" i="15"/>
  <c r="C252" i="15"/>
  <c r="E251" i="15"/>
  <c r="D251" i="15"/>
  <c r="C251" i="15"/>
  <c r="E250" i="15"/>
  <c r="D250" i="15"/>
  <c r="C250" i="15"/>
  <c r="E249" i="15"/>
  <c r="D249" i="15"/>
  <c r="C249" i="15"/>
  <c r="E248" i="15"/>
  <c r="E254" i="15" s="1"/>
  <c r="D248" i="15"/>
  <c r="C248" i="15"/>
  <c r="E247" i="15"/>
  <c r="D247" i="15"/>
  <c r="C247" i="15"/>
  <c r="E246" i="15"/>
  <c r="D246" i="15"/>
  <c r="C246" i="15"/>
  <c r="C254" i="15" s="1"/>
  <c r="C242" i="15"/>
  <c r="E241" i="15"/>
  <c r="D241" i="15"/>
  <c r="C241" i="15"/>
  <c r="E240" i="15"/>
  <c r="D240" i="15"/>
  <c r="C240" i="15"/>
  <c r="E239" i="15"/>
  <c r="D239" i="15"/>
  <c r="C239" i="15"/>
  <c r="E236" i="15"/>
  <c r="E235" i="15"/>
  <c r="D235" i="15"/>
  <c r="C235" i="15"/>
  <c r="E234" i="15"/>
  <c r="D234" i="15"/>
  <c r="C234" i="15"/>
  <c r="E233" i="15"/>
  <c r="D233" i="15"/>
  <c r="C233" i="15"/>
  <c r="E229" i="15"/>
  <c r="D229" i="15"/>
  <c r="C229" i="15"/>
  <c r="E228" i="15"/>
  <c r="D228" i="15"/>
  <c r="C228" i="15"/>
  <c r="E227" i="15"/>
  <c r="D227" i="15"/>
  <c r="C227" i="15"/>
  <c r="E226" i="15"/>
  <c r="D226" i="15"/>
  <c r="C226" i="15"/>
  <c r="C230" i="15" s="1"/>
  <c r="E225" i="15"/>
  <c r="D225" i="15"/>
  <c r="C225" i="15"/>
  <c r="E224" i="15"/>
  <c r="E230" i="15" s="1"/>
  <c r="D224" i="15"/>
  <c r="C224" i="15"/>
  <c r="E223" i="15"/>
  <c r="D223" i="15"/>
  <c r="D230" i="15" s="1"/>
  <c r="C223" i="15"/>
  <c r="E219" i="15"/>
  <c r="D219" i="15"/>
  <c r="C219" i="15"/>
  <c r="E218" i="15"/>
  <c r="D218" i="15"/>
  <c r="C218" i="15"/>
  <c r="E217" i="15"/>
  <c r="D217" i="15"/>
  <c r="C217" i="15"/>
  <c r="E216" i="15"/>
  <c r="D216" i="15"/>
  <c r="C216" i="15"/>
  <c r="C220" i="15" s="1"/>
  <c r="E215" i="15"/>
  <c r="D215" i="15"/>
  <c r="C215" i="15"/>
  <c r="E212" i="15"/>
  <c r="D212" i="15"/>
  <c r="C211" i="15"/>
  <c r="C210" i="15"/>
  <c r="C209" i="15"/>
  <c r="C208" i="15"/>
  <c r="C207" i="15"/>
  <c r="C206" i="15"/>
  <c r="C205" i="15"/>
  <c r="E204" i="15"/>
  <c r="D204" i="15"/>
  <c r="C204" i="15"/>
  <c r="E201" i="15"/>
  <c r="E200" i="15"/>
  <c r="D200" i="15"/>
  <c r="C200" i="15"/>
  <c r="E199" i="15"/>
  <c r="D199" i="15"/>
  <c r="C199" i="15"/>
  <c r="E198" i="15"/>
  <c r="D198" i="15"/>
  <c r="C198" i="15"/>
  <c r="E197" i="15"/>
  <c r="D197" i="15"/>
  <c r="C197" i="15"/>
  <c r="E196" i="15"/>
  <c r="D196" i="15"/>
  <c r="C196" i="15"/>
  <c r="E195" i="15"/>
  <c r="D195" i="15"/>
  <c r="C195" i="15"/>
  <c r="E194" i="15"/>
  <c r="D194" i="15"/>
  <c r="C194" i="15"/>
  <c r="E193" i="15"/>
  <c r="D193" i="15"/>
  <c r="C193" i="15"/>
  <c r="E192" i="15"/>
  <c r="D192" i="15"/>
  <c r="C192" i="15"/>
  <c r="E191" i="15"/>
  <c r="D191" i="15"/>
  <c r="C191" i="15"/>
  <c r="E190" i="15"/>
  <c r="D190" i="15"/>
  <c r="C190" i="15"/>
  <c r="E189" i="15"/>
  <c r="D189" i="15"/>
  <c r="C189" i="15"/>
  <c r="E188" i="15"/>
  <c r="D188" i="15"/>
  <c r="C188" i="15"/>
  <c r="E187" i="15"/>
  <c r="D187" i="15"/>
  <c r="C187" i="15"/>
  <c r="E186" i="15"/>
  <c r="D186" i="15"/>
  <c r="C186" i="15"/>
  <c r="E185" i="15"/>
  <c r="D185" i="15"/>
  <c r="C185" i="15"/>
  <c r="E184" i="15"/>
  <c r="D184" i="15"/>
  <c r="C184" i="15"/>
  <c r="E183" i="15"/>
  <c r="D183" i="15"/>
  <c r="C183" i="15"/>
  <c r="E182" i="15"/>
  <c r="D182" i="15"/>
  <c r="C182" i="15"/>
  <c r="E181" i="15"/>
  <c r="D181" i="15"/>
  <c r="C181" i="15"/>
  <c r="E180" i="15"/>
  <c r="D180" i="15"/>
  <c r="C180" i="15"/>
  <c r="E179" i="15"/>
  <c r="D179" i="15"/>
  <c r="C179" i="15"/>
  <c r="E178" i="15"/>
  <c r="D178" i="15"/>
  <c r="C178" i="15"/>
  <c r="E177" i="15"/>
  <c r="D177" i="15"/>
  <c r="C177" i="15"/>
  <c r="E176" i="15"/>
  <c r="D176" i="15"/>
  <c r="C176" i="15"/>
  <c r="E175" i="15"/>
  <c r="D175" i="15"/>
  <c r="C175" i="15"/>
  <c r="E174" i="15"/>
  <c r="D174" i="15"/>
  <c r="C174" i="15"/>
  <c r="E173" i="15"/>
  <c r="D173" i="15"/>
  <c r="C173" i="15"/>
  <c r="E172" i="15"/>
  <c r="D172" i="15"/>
  <c r="C172" i="15"/>
  <c r="E171" i="15"/>
  <c r="D171" i="15"/>
  <c r="C171" i="15"/>
  <c r="E170" i="15"/>
  <c r="D170" i="15"/>
  <c r="C170" i="15"/>
  <c r="E169" i="15"/>
  <c r="D169" i="15"/>
  <c r="C169" i="15"/>
  <c r="E168" i="15"/>
  <c r="D168" i="15"/>
  <c r="C168" i="15"/>
  <c r="E167" i="15"/>
  <c r="D167" i="15"/>
  <c r="C167" i="15"/>
  <c r="C201" i="15" s="1"/>
  <c r="E163" i="15"/>
  <c r="E164" i="15" s="1"/>
  <c r="D163" i="15"/>
  <c r="C163" i="15"/>
  <c r="E162" i="15"/>
  <c r="D162" i="15"/>
  <c r="C162" i="15"/>
  <c r="C164" i="15" s="1"/>
  <c r="C158" i="15"/>
  <c r="C157" i="15"/>
  <c r="C156" i="15"/>
  <c r="C153" i="15" s="1"/>
  <c r="C155" i="15"/>
  <c r="C154" i="15"/>
  <c r="E152" i="15"/>
  <c r="D152" i="15"/>
  <c r="C152" i="15"/>
  <c r="E151" i="15"/>
  <c r="D151" i="15"/>
  <c r="C151" i="15"/>
  <c r="E150" i="15"/>
  <c r="D150" i="15"/>
  <c r="C150" i="15"/>
  <c r="E149" i="15"/>
  <c r="D149" i="15"/>
  <c r="C149" i="15"/>
  <c r="E148" i="15"/>
  <c r="D148" i="15"/>
  <c r="C148" i="15"/>
  <c r="E147" i="15"/>
  <c r="D147" i="15"/>
  <c r="C147" i="15"/>
  <c r="E146" i="15"/>
  <c r="D146" i="15"/>
  <c r="C146" i="15"/>
  <c r="C142" i="15" s="1"/>
  <c r="E145" i="15"/>
  <c r="D145" i="15"/>
  <c r="C145" i="15"/>
  <c r="E144" i="15"/>
  <c r="D144" i="15"/>
  <c r="C144" i="15"/>
  <c r="E143" i="15"/>
  <c r="D143" i="15"/>
  <c r="D142" i="15" s="1"/>
  <c r="C143" i="15"/>
  <c r="D141" i="15"/>
  <c r="E140" i="15"/>
  <c r="D140" i="15"/>
  <c r="C140" i="15"/>
  <c r="E139" i="15"/>
  <c r="D139" i="15"/>
  <c r="C139" i="15"/>
  <c r="E138" i="15"/>
  <c r="D138" i="15"/>
  <c r="C138" i="15"/>
  <c r="E137" i="15"/>
  <c r="D137" i="15"/>
  <c r="C137" i="15"/>
  <c r="E136" i="15"/>
  <c r="D136" i="15"/>
  <c r="C136" i="15"/>
  <c r="E135" i="15"/>
  <c r="D135" i="15"/>
  <c r="C135" i="15"/>
  <c r="E134" i="15"/>
  <c r="D134" i="15"/>
  <c r="C134" i="15"/>
  <c r="E133" i="15"/>
  <c r="D133" i="15"/>
  <c r="C133" i="15"/>
  <c r="E132" i="15"/>
  <c r="D132" i="15"/>
  <c r="C132" i="15"/>
  <c r="E131" i="15"/>
  <c r="D131" i="15"/>
  <c r="C131" i="15"/>
  <c r="E130" i="15"/>
  <c r="D130" i="15"/>
  <c r="C130" i="15"/>
  <c r="E129" i="15"/>
  <c r="D129" i="15"/>
  <c r="C129" i="15"/>
  <c r="E128" i="15"/>
  <c r="D128" i="15"/>
  <c r="C128" i="15"/>
  <c r="C141" i="15" s="1"/>
  <c r="G124" i="15"/>
  <c r="H123" i="15"/>
  <c r="G123" i="15"/>
  <c r="D123" i="15"/>
  <c r="C123" i="15"/>
  <c r="H122" i="15"/>
  <c r="F122" i="15"/>
  <c r="F124" i="15" s="1"/>
  <c r="E122" i="15"/>
  <c r="D122" i="15"/>
  <c r="C122" i="15"/>
  <c r="C124" i="15" s="1"/>
  <c r="H121" i="15"/>
  <c r="F121" i="15"/>
  <c r="E121" i="15"/>
  <c r="D121" i="15"/>
  <c r="D118" i="15" s="1"/>
  <c r="C121" i="15"/>
  <c r="H120" i="15"/>
  <c r="F120" i="15"/>
  <c r="E120" i="15"/>
  <c r="D120" i="15"/>
  <c r="C120" i="15"/>
  <c r="H119" i="15"/>
  <c r="F119" i="15"/>
  <c r="F118" i="15" s="1"/>
  <c r="E119" i="15"/>
  <c r="D119" i="15"/>
  <c r="C119" i="15"/>
  <c r="H118" i="15"/>
  <c r="C118" i="15"/>
  <c r="H117" i="15"/>
  <c r="F117" i="15"/>
  <c r="E117" i="15"/>
  <c r="D117" i="15"/>
  <c r="C117" i="15"/>
  <c r="H116" i="15"/>
  <c r="F116" i="15"/>
  <c r="E116" i="15"/>
  <c r="D116" i="15"/>
  <c r="C116" i="15"/>
  <c r="H115" i="15"/>
  <c r="F115" i="15"/>
  <c r="E115" i="15"/>
  <c r="D115" i="15"/>
  <c r="C115" i="15"/>
  <c r="H114" i="15"/>
  <c r="F114" i="15"/>
  <c r="E114" i="15"/>
  <c r="D114" i="15"/>
  <c r="C114" i="15"/>
  <c r="H113" i="15"/>
  <c r="F113" i="15"/>
  <c r="E113" i="15"/>
  <c r="D113" i="15"/>
  <c r="C113" i="15"/>
  <c r="H112" i="15"/>
  <c r="F112" i="15"/>
  <c r="E112" i="15"/>
  <c r="D112" i="15"/>
  <c r="C112" i="15"/>
  <c r="H111" i="15"/>
  <c r="F111" i="15"/>
  <c r="E111" i="15"/>
  <c r="D111" i="15"/>
  <c r="C111" i="15"/>
  <c r="H110" i="15"/>
  <c r="F110" i="15"/>
  <c r="E110" i="15"/>
  <c r="D110" i="15"/>
  <c r="C110" i="15"/>
  <c r="H109" i="15"/>
  <c r="F109" i="15"/>
  <c r="E109" i="15"/>
  <c r="D109" i="15"/>
  <c r="C109" i="15"/>
  <c r="H108" i="15"/>
  <c r="F108" i="15"/>
  <c r="E108" i="15"/>
  <c r="D108" i="15"/>
  <c r="C108" i="15"/>
  <c r="H107" i="15"/>
  <c r="F107" i="15"/>
  <c r="E107" i="15"/>
  <c r="D107" i="15"/>
  <c r="C107" i="15"/>
  <c r="H106" i="15"/>
  <c r="F106" i="15"/>
  <c r="E106" i="15"/>
  <c r="D106" i="15"/>
  <c r="C106" i="15"/>
  <c r="H105" i="15"/>
  <c r="F105" i="15"/>
  <c r="E105" i="15"/>
  <c r="D105" i="15"/>
  <c r="C105" i="15"/>
  <c r="E101" i="15"/>
  <c r="D101" i="15"/>
  <c r="C101" i="15"/>
  <c r="E100" i="15"/>
  <c r="D100" i="15"/>
  <c r="C100" i="15"/>
  <c r="E99" i="15"/>
  <c r="D99" i="15"/>
  <c r="D102" i="15" s="1"/>
  <c r="C99" i="15"/>
  <c r="C102" i="15" s="1"/>
  <c r="E96" i="15"/>
  <c r="D96" i="15"/>
  <c r="C96" i="15"/>
  <c r="C95" i="15"/>
  <c r="E94" i="15"/>
  <c r="D94" i="15"/>
  <c r="C94" i="15"/>
  <c r="E93" i="15"/>
  <c r="D93" i="15"/>
  <c r="C93" i="15"/>
  <c r="E92" i="15"/>
  <c r="D92" i="15"/>
  <c r="C92" i="15"/>
  <c r="E91" i="15"/>
  <c r="D91" i="15"/>
  <c r="C91" i="15"/>
  <c r="C90" i="15" s="1"/>
  <c r="C86" i="15" s="1"/>
  <c r="D90" i="15"/>
  <c r="D86" i="15" s="1"/>
  <c r="E89" i="15"/>
  <c r="D89" i="15"/>
  <c r="C89" i="15"/>
  <c r="E88" i="15"/>
  <c r="D88" i="15"/>
  <c r="C88" i="15"/>
  <c r="E87" i="15"/>
  <c r="D87" i="15"/>
  <c r="C87" i="15"/>
  <c r="E85" i="15"/>
  <c r="D85" i="15"/>
  <c r="C85" i="15"/>
  <c r="E84" i="15"/>
  <c r="D84" i="15"/>
  <c r="C84" i="15"/>
  <c r="E83" i="15"/>
  <c r="D83" i="15"/>
  <c r="C83" i="15"/>
  <c r="E82" i="15"/>
  <c r="D82" i="15"/>
  <c r="C82" i="15"/>
  <c r="E81" i="15"/>
  <c r="D81" i="15"/>
  <c r="C81" i="15"/>
  <c r="C79" i="15" s="1"/>
  <c r="E80" i="15"/>
  <c r="E79" i="15" s="1"/>
  <c r="D80" i="15"/>
  <c r="C80" i="15"/>
  <c r="D79" i="15"/>
  <c r="E78" i="15"/>
  <c r="D78" i="15"/>
  <c r="C78" i="15"/>
  <c r="E77" i="15"/>
  <c r="D77" i="15"/>
  <c r="C77" i="15"/>
  <c r="E76" i="15"/>
  <c r="D76" i="15"/>
  <c r="C76" i="15"/>
  <c r="E75" i="15"/>
  <c r="E73" i="15" s="1"/>
  <c r="D75" i="15"/>
  <c r="C75" i="15"/>
  <c r="E74" i="15"/>
  <c r="D74" i="15"/>
  <c r="C74" i="15"/>
  <c r="C69" i="15"/>
  <c r="C68" i="15"/>
  <c r="C67" i="15"/>
  <c r="E66" i="15"/>
  <c r="D66" i="15"/>
  <c r="C66" i="15"/>
  <c r="E65" i="15"/>
  <c r="D65" i="15"/>
  <c r="C65" i="15"/>
  <c r="E64" i="15"/>
  <c r="E63" i="15" s="1"/>
  <c r="D64" i="15"/>
  <c r="D63" i="15" s="1"/>
  <c r="C64" i="15"/>
  <c r="C63" i="15"/>
  <c r="C62" i="15"/>
  <c r="C61" i="15"/>
  <c r="E60" i="15"/>
  <c r="D60" i="15"/>
  <c r="C60" i="15"/>
  <c r="E59" i="15"/>
  <c r="D59" i="15"/>
  <c r="C59" i="15"/>
  <c r="E58" i="15"/>
  <c r="D58" i="15"/>
  <c r="C58" i="15"/>
  <c r="E57" i="15"/>
  <c r="E56" i="15" s="1"/>
  <c r="D57" i="15"/>
  <c r="C57" i="15"/>
  <c r="D56" i="15"/>
  <c r="C55" i="15"/>
  <c r="C54" i="15" s="1"/>
  <c r="E53" i="15"/>
  <c r="D53" i="15"/>
  <c r="C53" i="15"/>
  <c r="C51" i="15" s="1"/>
  <c r="E52" i="15"/>
  <c r="D52" i="15"/>
  <c r="D51" i="15" s="1"/>
  <c r="C52" i="15"/>
  <c r="E51" i="15"/>
  <c r="C50" i="15"/>
  <c r="C49" i="15"/>
  <c r="C48" i="15"/>
  <c r="C47" i="15"/>
  <c r="C46" i="15"/>
  <c r="C45" i="15"/>
  <c r="E44" i="15"/>
  <c r="D44" i="15"/>
  <c r="C44" i="15"/>
  <c r="E43" i="15"/>
  <c r="D43" i="15"/>
  <c r="C43" i="15"/>
  <c r="E42" i="15"/>
  <c r="D42" i="15"/>
  <c r="C42" i="15"/>
  <c r="E41" i="15"/>
  <c r="D41" i="15"/>
  <c r="C41" i="15"/>
  <c r="E40" i="15"/>
  <c r="D40" i="15"/>
  <c r="C40" i="15"/>
  <c r="E39" i="15"/>
  <c r="D39" i="15"/>
  <c r="C39" i="15"/>
  <c r="E38" i="15"/>
  <c r="D38" i="15"/>
  <c r="C38" i="15"/>
  <c r="E37" i="15"/>
  <c r="D37" i="15"/>
  <c r="C37" i="15"/>
  <c r="C33" i="15" s="1"/>
  <c r="E36" i="15"/>
  <c r="D36" i="15"/>
  <c r="C36" i="15"/>
  <c r="E35" i="15"/>
  <c r="E33" i="15" s="1"/>
  <c r="D35" i="15"/>
  <c r="C35" i="15"/>
  <c r="E34" i="15"/>
  <c r="D34" i="15"/>
  <c r="D33" i="15" s="1"/>
  <c r="C34" i="15"/>
  <c r="C32" i="15"/>
  <c r="C31" i="15"/>
  <c r="C30" i="15"/>
  <c r="C29" i="15"/>
  <c r="C28" i="15"/>
  <c r="C27" i="15"/>
  <c r="E25" i="15"/>
  <c r="D25" i="15"/>
  <c r="C25" i="15"/>
  <c r="E24" i="15"/>
  <c r="D24" i="15"/>
  <c r="C24" i="15"/>
  <c r="E23" i="15"/>
  <c r="D23" i="15"/>
  <c r="C23" i="15"/>
  <c r="E22" i="15"/>
  <c r="D22" i="15"/>
  <c r="C22" i="15"/>
  <c r="E21" i="15"/>
  <c r="D21" i="15"/>
  <c r="C21" i="15"/>
  <c r="E20" i="15"/>
  <c r="D20" i="15"/>
  <c r="C20" i="15"/>
  <c r="E19" i="15"/>
  <c r="D19" i="15"/>
  <c r="C19" i="15"/>
  <c r="E18" i="15"/>
  <c r="D18" i="15"/>
  <c r="C18" i="15"/>
  <c r="E17" i="15"/>
  <c r="D17" i="15"/>
  <c r="C17" i="15"/>
  <c r="E16" i="15"/>
  <c r="D16" i="15"/>
  <c r="C16" i="15"/>
  <c r="E15" i="15"/>
  <c r="D15" i="15"/>
  <c r="C15" i="15"/>
  <c r="E14" i="15"/>
  <c r="D14" i="15"/>
  <c r="C14" i="15"/>
  <c r="E13" i="15"/>
  <c r="D13" i="15"/>
  <c r="C13" i="15"/>
  <c r="E12" i="15"/>
  <c r="D12" i="15"/>
  <c r="C12" i="15"/>
  <c r="E11" i="15"/>
  <c r="E10" i="15" s="1"/>
  <c r="D11" i="15"/>
  <c r="C11" i="15"/>
  <c r="D10" i="15"/>
  <c r="D70" i="15" s="1"/>
  <c r="A5" i="15"/>
  <c r="A4" i="15"/>
  <c r="A3" i="15"/>
  <c r="A2" i="15"/>
  <c r="E124" i="15" l="1"/>
  <c r="E70" i="15"/>
  <c r="C73" i="15"/>
  <c r="D159" i="15"/>
  <c r="P287" i="15"/>
  <c r="H124" i="15"/>
  <c r="AB370" i="15"/>
  <c r="AA370" i="15"/>
  <c r="K370" i="15" s="1"/>
  <c r="I386" i="15"/>
  <c r="I408" i="15"/>
  <c r="I410" i="15" s="1"/>
  <c r="N410" i="15"/>
  <c r="D73" i="15"/>
  <c r="D124" i="15"/>
  <c r="C159" i="15"/>
  <c r="E142" i="15"/>
  <c r="D164" i="15"/>
  <c r="D254" i="15"/>
  <c r="F339" i="15"/>
  <c r="J339" i="15"/>
  <c r="N339" i="15"/>
  <c r="F409" i="15"/>
  <c r="J386" i="15"/>
  <c r="N386" i="15"/>
  <c r="AA437" i="15"/>
  <c r="K437" i="15" s="1"/>
  <c r="AB437" i="15"/>
  <c r="G492" i="15"/>
  <c r="C10" i="15"/>
  <c r="C70" i="15" s="1"/>
  <c r="C243" i="15"/>
  <c r="F300" i="15"/>
  <c r="J300" i="15"/>
  <c r="N300" i="15"/>
  <c r="C300" i="15"/>
  <c r="K300" i="15"/>
  <c r="O300" i="15"/>
  <c r="P300" i="15"/>
  <c r="C304" i="15"/>
  <c r="G304" i="15"/>
  <c r="G300" i="15" s="1"/>
  <c r="J326" i="15"/>
  <c r="N326" i="15"/>
  <c r="F383" i="15"/>
  <c r="F408" i="15"/>
  <c r="J383" i="15"/>
  <c r="J408" i="15"/>
  <c r="E408" i="15"/>
  <c r="E410" i="15" s="1"/>
  <c r="C26" i="15"/>
  <c r="C56" i="15"/>
  <c r="E90" i="15"/>
  <c r="E86" i="15" s="1"/>
  <c r="E102" i="15"/>
  <c r="E118" i="15"/>
  <c r="E141" i="15"/>
  <c r="E159" i="15" s="1"/>
  <c r="D201" i="15"/>
  <c r="E220" i="15"/>
  <c r="D243" i="15"/>
  <c r="E243" i="15"/>
  <c r="E287" i="15"/>
  <c r="M287" i="15"/>
  <c r="C357" i="15"/>
  <c r="C364" i="15" s="1"/>
  <c r="G357" i="15"/>
  <c r="G364" i="15" s="1"/>
  <c r="L357" i="15"/>
  <c r="L364" i="15" s="1"/>
  <c r="P357" i="15"/>
  <c r="P364" i="15" s="1"/>
  <c r="D357" i="15"/>
  <c r="H357" i="15"/>
  <c r="M357" i="15"/>
  <c r="M364" i="15" s="1"/>
  <c r="Q357" i="15"/>
  <c r="Q364" i="15" s="1"/>
  <c r="F364" i="15"/>
  <c r="J364" i="15"/>
  <c r="N364" i="15"/>
  <c r="R364" i="15"/>
  <c r="O364" i="15"/>
  <c r="H410" i="15"/>
  <c r="K409" i="15"/>
  <c r="AA435" i="15"/>
  <c r="K435" i="15" s="1"/>
  <c r="AB435" i="15"/>
  <c r="E423" i="15"/>
  <c r="C212" i="15"/>
  <c r="C236" i="15"/>
  <c r="H304" i="15"/>
  <c r="H300" i="15" s="1"/>
  <c r="L304" i="15"/>
  <c r="L300" i="15" s="1"/>
  <c r="C326" i="15"/>
  <c r="G326" i="15"/>
  <c r="K326" i="15"/>
  <c r="O326" i="15"/>
  <c r="C339" i="15"/>
  <c r="K339" i="15"/>
  <c r="Q408" i="15"/>
  <c r="Q383" i="15"/>
  <c r="J409" i="15"/>
  <c r="Q409" i="15"/>
  <c r="D389" i="15"/>
  <c r="H389" i="15"/>
  <c r="L389" i="15"/>
  <c r="P389" i="15"/>
  <c r="E394" i="15"/>
  <c r="I394" i="15"/>
  <c r="M394" i="15"/>
  <c r="Q394" i="15"/>
  <c r="H400" i="15"/>
  <c r="F403" i="15"/>
  <c r="J403" i="15"/>
  <c r="N403" i="15"/>
  <c r="M408" i="15"/>
  <c r="AA436" i="15"/>
  <c r="K436" i="15" s="1"/>
  <c r="AB436" i="15"/>
  <c r="D220" i="15"/>
  <c r="D236" i="15"/>
  <c r="C272" i="15"/>
  <c r="C287" i="15"/>
  <c r="G287" i="15"/>
  <c r="K287" i="15"/>
  <c r="O287" i="15"/>
  <c r="D293" i="15"/>
  <c r="D287" i="15" s="1"/>
  <c r="H293" i="15"/>
  <c r="H287" i="15" s="1"/>
  <c r="L293" i="15"/>
  <c r="L287" i="15" s="1"/>
  <c r="P293" i="15"/>
  <c r="Q293" i="15"/>
  <c r="Q287" i="15" s="1"/>
  <c r="E300" i="15"/>
  <c r="O339" i="15"/>
  <c r="I357" i="15"/>
  <c r="I364" i="15" s="1"/>
  <c r="D364" i="15"/>
  <c r="H364" i="15"/>
  <c r="C369" i="15"/>
  <c r="G408" i="15"/>
  <c r="G410" i="15" s="1"/>
  <c r="G383" i="15"/>
  <c r="K408" i="15"/>
  <c r="O408" i="15"/>
  <c r="O410" i="15" s="1"/>
  <c r="D409" i="15"/>
  <c r="C409" i="15" s="1"/>
  <c r="H409" i="15"/>
  <c r="L409" i="15"/>
  <c r="L383" i="15"/>
  <c r="P409" i="15"/>
  <c r="P410" i="15" s="1"/>
  <c r="L408" i="15"/>
  <c r="M409" i="15"/>
  <c r="J394" i="15"/>
  <c r="D397" i="15"/>
  <c r="H397" i="15"/>
  <c r="L397" i="15"/>
  <c r="P397" i="15"/>
  <c r="K403" i="15"/>
  <c r="D408" i="15"/>
  <c r="C469" i="15"/>
  <c r="C492" i="15" s="1"/>
  <c r="C485" i="15"/>
  <c r="C491" i="15"/>
  <c r="D339" i="15"/>
  <c r="H339" i="15"/>
  <c r="L339" i="15"/>
  <c r="P339" i="15"/>
  <c r="E406" i="15"/>
  <c r="I406" i="15"/>
  <c r="M406" i="15"/>
  <c r="Q406" i="15"/>
  <c r="D423" i="15"/>
  <c r="D492" i="15"/>
  <c r="H492" i="15"/>
  <c r="L492" i="15"/>
  <c r="AB369" i="15" l="1"/>
  <c r="AA369" i="15"/>
  <c r="K369" i="15" s="1"/>
  <c r="J410" i="15"/>
  <c r="K410" i="15"/>
  <c r="C408" i="15"/>
  <c r="C410" i="15" s="1"/>
  <c r="D410" i="15"/>
  <c r="L410" i="15"/>
  <c r="M410" i="15"/>
  <c r="Q410" i="15"/>
  <c r="F410" i="15"/>
  <c r="M491" i="14" l="1"/>
  <c r="L491" i="14"/>
  <c r="K491" i="14"/>
  <c r="J491" i="14"/>
  <c r="I491" i="14"/>
  <c r="H491" i="14"/>
  <c r="G491" i="14"/>
  <c r="F491" i="14"/>
  <c r="E491" i="14"/>
  <c r="D491" i="14"/>
  <c r="C490" i="14"/>
  <c r="C489" i="14"/>
  <c r="C488" i="14"/>
  <c r="C487" i="14"/>
  <c r="C486" i="14"/>
  <c r="C491" i="14" s="1"/>
  <c r="M485" i="14"/>
  <c r="L485" i="14"/>
  <c r="K485" i="14"/>
  <c r="J485" i="14"/>
  <c r="I485" i="14"/>
  <c r="H485" i="14"/>
  <c r="G485" i="14"/>
  <c r="F485" i="14"/>
  <c r="E485" i="14"/>
  <c r="D485" i="14"/>
  <c r="C484" i="14"/>
  <c r="C483" i="14"/>
  <c r="C482" i="14"/>
  <c r="C481" i="14"/>
  <c r="C480" i="14"/>
  <c r="C485" i="14" s="1"/>
  <c r="C479" i="14"/>
  <c r="M478" i="14"/>
  <c r="L478" i="14"/>
  <c r="K478" i="14"/>
  <c r="J478" i="14"/>
  <c r="I478" i="14"/>
  <c r="H478" i="14"/>
  <c r="G478" i="14"/>
  <c r="F478" i="14"/>
  <c r="E478" i="14"/>
  <c r="D478" i="14"/>
  <c r="C477" i="14"/>
  <c r="C476" i="14"/>
  <c r="C475" i="14"/>
  <c r="C474" i="14"/>
  <c r="C473" i="14"/>
  <c r="C472" i="14"/>
  <c r="C471" i="14"/>
  <c r="C470" i="14"/>
  <c r="C478" i="14" s="1"/>
  <c r="M469" i="14"/>
  <c r="L469" i="14"/>
  <c r="K469" i="14"/>
  <c r="J469" i="14"/>
  <c r="I469" i="14"/>
  <c r="H469" i="14"/>
  <c r="G469" i="14"/>
  <c r="F469" i="14"/>
  <c r="E469" i="14"/>
  <c r="D469" i="14"/>
  <c r="C468" i="14"/>
  <c r="C469" i="14" s="1"/>
  <c r="C467" i="14"/>
  <c r="C466" i="14"/>
  <c r="M465" i="14"/>
  <c r="L465" i="14"/>
  <c r="K465" i="14"/>
  <c r="J465" i="14"/>
  <c r="I465" i="14"/>
  <c r="H465" i="14"/>
  <c r="G465" i="14"/>
  <c r="F465" i="14"/>
  <c r="E465" i="14"/>
  <c r="D465" i="14"/>
  <c r="C464" i="14"/>
  <c r="C463" i="14"/>
  <c r="C462" i="14"/>
  <c r="C465" i="14" s="1"/>
  <c r="M461" i="14"/>
  <c r="L461" i="14"/>
  <c r="K461" i="14"/>
  <c r="J461" i="14"/>
  <c r="J492" i="14" s="1"/>
  <c r="I461" i="14"/>
  <c r="H461" i="14"/>
  <c r="G461" i="14"/>
  <c r="F461" i="14"/>
  <c r="E461" i="14"/>
  <c r="D461" i="14"/>
  <c r="C460" i="14"/>
  <c r="C461" i="14" s="1"/>
  <c r="C459" i="14"/>
  <c r="C458" i="14"/>
  <c r="M457" i="14"/>
  <c r="L457" i="14"/>
  <c r="K457" i="14"/>
  <c r="J457" i="14"/>
  <c r="I457" i="14"/>
  <c r="H457" i="14"/>
  <c r="H492" i="14" s="1"/>
  <c r="G457" i="14"/>
  <c r="G492" i="14" s="1"/>
  <c r="F457" i="14"/>
  <c r="E457" i="14"/>
  <c r="D457" i="14"/>
  <c r="D492" i="14" s="1"/>
  <c r="C456" i="14"/>
  <c r="C455" i="14"/>
  <c r="C454" i="14"/>
  <c r="C453" i="14"/>
  <c r="C457" i="14" s="1"/>
  <c r="C452" i="14"/>
  <c r="C446" i="14"/>
  <c r="C445" i="14"/>
  <c r="AB442" i="14"/>
  <c r="AA442" i="14"/>
  <c r="F442" i="14"/>
  <c r="AB441" i="14"/>
  <c r="AA441" i="14"/>
  <c r="F441" i="14" s="1"/>
  <c r="AB440" i="14"/>
  <c r="AA440" i="14"/>
  <c r="F440" i="14"/>
  <c r="C437" i="14"/>
  <c r="AA436" i="14"/>
  <c r="K436" i="14" s="1"/>
  <c r="C436" i="14"/>
  <c r="AB436" i="14" s="1"/>
  <c r="AA435" i="14"/>
  <c r="K435" i="14"/>
  <c r="C435" i="14"/>
  <c r="AB435" i="14" s="1"/>
  <c r="D422" i="14"/>
  <c r="C422" i="14"/>
  <c r="E421" i="14"/>
  <c r="D421" i="14"/>
  <c r="C421" i="14"/>
  <c r="E420" i="14"/>
  <c r="D420" i="14"/>
  <c r="C420" i="14"/>
  <c r="E419" i="14"/>
  <c r="D419" i="14"/>
  <c r="C419" i="14"/>
  <c r="E418" i="14"/>
  <c r="D418" i="14"/>
  <c r="C418" i="14"/>
  <c r="D417" i="14"/>
  <c r="C417" i="14"/>
  <c r="E416" i="14"/>
  <c r="D416" i="14"/>
  <c r="C416" i="14"/>
  <c r="D415" i="14"/>
  <c r="C415" i="14"/>
  <c r="E414" i="14"/>
  <c r="D414" i="14"/>
  <c r="C414" i="14"/>
  <c r="C423" i="14" s="1"/>
  <c r="D413" i="14"/>
  <c r="D423" i="14" s="1"/>
  <c r="C413" i="14"/>
  <c r="N408" i="14"/>
  <c r="Q407" i="14"/>
  <c r="P407" i="14"/>
  <c r="O407" i="14"/>
  <c r="N407" i="14"/>
  <c r="M407" i="14"/>
  <c r="L407" i="14"/>
  <c r="K407" i="14"/>
  <c r="J407" i="14"/>
  <c r="I407" i="14"/>
  <c r="H407" i="14"/>
  <c r="G407" i="14"/>
  <c r="F407" i="14"/>
  <c r="E407" i="14"/>
  <c r="D407" i="14"/>
  <c r="C407" i="14"/>
  <c r="Q406" i="14"/>
  <c r="G406" i="14"/>
  <c r="E406" i="14"/>
  <c r="Q405" i="14"/>
  <c r="P405" i="14"/>
  <c r="P406" i="14" s="1"/>
  <c r="O405" i="14"/>
  <c r="N405" i="14"/>
  <c r="M405" i="14"/>
  <c r="L405" i="14"/>
  <c r="L406" i="14" s="1"/>
  <c r="K405" i="14"/>
  <c r="J405" i="14"/>
  <c r="I405" i="14"/>
  <c r="H405" i="14"/>
  <c r="H406" i="14" s="1"/>
  <c r="G405" i="14"/>
  <c r="F405" i="14"/>
  <c r="E405" i="14"/>
  <c r="D405" i="14"/>
  <c r="D406" i="14" s="1"/>
  <c r="C405" i="14"/>
  <c r="Q404" i="14"/>
  <c r="P404" i="14"/>
  <c r="O404" i="14"/>
  <c r="O406" i="14" s="1"/>
  <c r="N404" i="14"/>
  <c r="M404" i="14"/>
  <c r="M406" i="14" s="1"/>
  <c r="L404" i="14"/>
  <c r="K404" i="14"/>
  <c r="K406" i="14" s="1"/>
  <c r="J404" i="14"/>
  <c r="I404" i="14"/>
  <c r="I406" i="14" s="1"/>
  <c r="H404" i="14"/>
  <c r="G404" i="14"/>
  <c r="G408" i="14" s="1"/>
  <c r="F404" i="14"/>
  <c r="E404" i="14"/>
  <c r="D404" i="14"/>
  <c r="C404" i="14"/>
  <c r="C406" i="14" s="1"/>
  <c r="N403" i="14"/>
  <c r="I403" i="14"/>
  <c r="H403" i="14"/>
  <c r="D403" i="14"/>
  <c r="Q402" i="14"/>
  <c r="Q403" i="14" s="1"/>
  <c r="P402" i="14"/>
  <c r="O402" i="14"/>
  <c r="N402" i="14"/>
  <c r="M402" i="14"/>
  <c r="M403" i="14" s="1"/>
  <c r="L402" i="14"/>
  <c r="K402" i="14"/>
  <c r="J402" i="14"/>
  <c r="I402" i="14"/>
  <c r="H402" i="14"/>
  <c r="G402" i="14"/>
  <c r="F402" i="14"/>
  <c r="E402" i="14"/>
  <c r="E403" i="14" s="1"/>
  <c r="D402" i="14"/>
  <c r="C402" i="14"/>
  <c r="Q401" i="14"/>
  <c r="P401" i="14"/>
  <c r="P403" i="14" s="1"/>
  <c r="O401" i="14"/>
  <c r="N401" i="14"/>
  <c r="M401" i="14"/>
  <c r="L401" i="14"/>
  <c r="L403" i="14" s="1"/>
  <c r="K401" i="14"/>
  <c r="J401" i="14"/>
  <c r="J403" i="14" s="1"/>
  <c r="I401" i="14"/>
  <c r="H401" i="14"/>
  <c r="G401" i="14"/>
  <c r="F401" i="14"/>
  <c r="F403" i="14" s="1"/>
  <c r="E401" i="14"/>
  <c r="D401" i="14"/>
  <c r="C401" i="14"/>
  <c r="O400" i="14"/>
  <c r="C400" i="14"/>
  <c r="Q399" i="14"/>
  <c r="P399" i="14"/>
  <c r="O399" i="14"/>
  <c r="N399" i="14"/>
  <c r="N400" i="14" s="1"/>
  <c r="M399" i="14"/>
  <c r="L399" i="14"/>
  <c r="K399" i="14"/>
  <c r="J399" i="14"/>
  <c r="J400" i="14" s="1"/>
  <c r="I399" i="14"/>
  <c r="H399" i="14"/>
  <c r="G399" i="14"/>
  <c r="F399" i="14"/>
  <c r="F400" i="14" s="1"/>
  <c r="E399" i="14"/>
  <c r="D399" i="14"/>
  <c r="C399" i="14"/>
  <c r="Q398" i="14"/>
  <c r="Q400" i="14" s="1"/>
  <c r="P398" i="14"/>
  <c r="O398" i="14"/>
  <c r="N398" i="14"/>
  <c r="M398" i="14"/>
  <c r="M400" i="14" s="1"/>
  <c r="L398" i="14"/>
  <c r="K398" i="14"/>
  <c r="K400" i="14" s="1"/>
  <c r="J398" i="14"/>
  <c r="I398" i="14"/>
  <c r="I400" i="14" s="1"/>
  <c r="H398" i="14"/>
  <c r="G398" i="14"/>
  <c r="G400" i="14" s="1"/>
  <c r="F398" i="14"/>
  <c r="E398" i="14"/>
  <c r="E400" i="14" s="1"/>
  <c r="D398" i="14"/>
  <c r="C398" i="14"/>
  <c r="P397" i="14"/>
  <c r="O397" i="14"/>
  <c r="D397" i="14"/>
  <c r="Q396" i="14"/>
  <c r="P396" i="14"/>
  <c r="O396" i="14"/>
  <c r="N396" i="14"/>
  <c r="M396" i="14"/>
  <c r="L396" i="14"/>
  <c r="K396" i="14"/>
  <c r="K397" i="14" s="1"/>
  <c r="J396" i="14"/>
  <c r="I396" i="14"/>
  <c r="H396" i="14"/>
  <c r="G396" i="14"/>
  <c r="G397" i="14" s="1"/>
  <c r="F396" i="14"/>
  <c r="E396" i="14"/>
  <c r="D396" i="14"/>
  <c r="C396" i="14"/>
  <c r="C397" i="14" s="1"/>
  <c r="Q395" i="14"/>
  <c r="P395" i="14"/>
  <c r="O395" i="14"/>
  <c r="N395" i="14"/>
  <c r="N397" i="14" s="1"/>
  <c r="M395" i="14"/>
  <c r="L395" i="14"/>
  <c r="L397" i="14" s="1"/>
  <c r="K395" i="14"/>
  <c r="J395" i="14"/>
  <c r="J397" i="14" s="1"/>
  <c r="I395" i="14"/>
  <c r="H395" i="14"/>
  <c r="H397" i="14" s="1"/>
  <c r="G395" i="14"/>
  <c r="F395" i="14"/>
  <c r="F397" i="14" s="1"/>
  <c r="E395" i="14"/>
  <c r="D395" i="14"/>
  <c r="C395" i="14"/>
  <c r="Q394" i="14"/>
  <c r="M394" i="14"/>
  <c r="L394" i="14"/>
  <c r="H394" i="14"/>
  <c r="G394" i="14"/>
  <c r="D394" i="14"/>
  <c r="C394" i="14"/>
  <c r="Q393" i="14"/>
  <c r="P393" i="14"/>
  <c r="P394" i="14" s="1"/>
  <c r="O393" i="14"/>
  <c r="O394" i="14" s="1"/>
  <c r="N393" i="14"/>
  <c r="M393" i="14"/>
  <c r="L393" i="14"/>
  <c r="K393" i="14"/>
  <c r="J393" i="14"/>
  <c r="I393" i="14"/>
  <c r="H393" i="14"/>
  <c r="G393" i="14"/>
  <c r="F393" i="14"/>
  <c r="E393" i="14"/>
  <c r="D393" i="14"/>
  <c r="C393" i="14"/>
  <c r="Q392" i="14"/>
  <c r="P392" i="14"/>
  <c r="O392" i="14"/>
  <c r="N392" i="14"/>
  <c r="M392" i="14"/>
  <c r="L392" i="14"/>
  <c r="K392" i="14"/>
  <c r="K394" i="14" s="1"/>
  <c r="J392" i="14"/>
  <c r="I392" i="14"/>
  <c r="I394" i="14" s="1"/>
  <c r="H392" i="14"/>
  <c r="G392" i="14"/>
  <c r="F392" i="14"/>
  <c r="E392" i="14"/>
  <c r="E394" i="14" s="1"/>
  <c r="D392" i="14"/>
  <c r="C392" i="14"/>
  <c r="Q391" i="14"/>
  <c r="P391" i="14"/>
  <c r="O391" i="14"/>
  <c r="N391" i="14"/>
  <c r="M391" i="14"/>
  <c r="L391" i="14"/>
  <c r="K391" i="14"/>
  <c r="J391" i="14"/>
  <c r="I391" i="14"/>
  <c r="H391" i="14"/>
  <c r="G391" i="14"/>
  <c r="F391" i="14"/>
  <c r="E391" i="14"/>
  <c r="D391" i="14"/>
  <c r="C391" i="14"/>
  <c r="Q390" i="14"/>
  <c r="P390" i="14"/>
  <c r="O390" i="14"/>
  <c r="N390" i="14"/>
  <c r="M390" i="14"/>
  <c r="L390" i="14"/>
  <c r="K390" i="14"/>
  <c r="J390" i="14"/>
  <c r="I390" i="14"/>
  <c r="H390" i="14"/>
  <c r="G390" i="14"/>
  <c r="F390" i="14"/>
  <c r="E390" i="14"/>
  <c r="D390" i="14"/>
  <c r="C390" i="14"/>
  <c r="K389" i="14"/>
  <c r="G389" i="14"/>
  <c r="F389" i="14"/>
  <c r="C389" i="14"/>
  <c r="Q388" i="14"/>
  <c r="P388" i="14"/>
  <c r="O388" i="14"/>
  <c r="O389" i="14" s="1"/>
  <c r="N388" i="14"/>
  <c r="N389" i="14" s="1"/>
  <c r="M388" i="14"/>
  <c r="L388" i="14"/>
  <c r="K388" i="14"/>
  <c r="J388" i="14"/>
  <c r="I388" i="14"/>
  <c r="H388" i="14"/>
  <c r="G388" i="14"/>
  <c r="F388" i="14"/>
  <c r="E388" i="14"/>
  <c r="D388" i="14"/>
  <c r="C388" i="14"/>
  <c r="Q387" i="14"/>
  <c r="P387" i="14"/>
  <c r="P389" i="14" s="1"/>
  <c r="O387" i="14"/>
  <c r="N387" i="14"/>
  <c r="M387" i="14"/>
  <c r="L387" i="14"/>
  <c r="L389" i="14" s="1"/>
  <c r="K387" i="14"/>
  <c r="J387" i="14"/>
  <c r="J389" i="14" s="1"/>
  <c r="I387" i="14"/>
  <c r="H387" i="14"/>
  <c r="H389" i="14" s="1"/>
  <c r="G387" i="14"/>
  <c r="F387" i="14"/>
  <c r="E387" i="14"/>
  <c r="D387" i="14"/>
  <c r="D389" i="14" s="1"/>
  <c r="C387" i="14"/>
  <c r="I386" i="14"/>
  <c r="H386" i="14"/>
  <c r="D386" i="14"/>
  <c r="C386" i="14"/>
  <c r="Q385" i="14"/>
  <c r="P385" i="14"/>
  <c r="P386" i="14" s="1"/>
  <c r="O385" i="14"/>
  <c r="O386" i="14" s="1"/>
  <c r="N385" i="14"/>
  <c r="N409" i="14" s="1"/>
  <c r="M385" i="14"/>
  <c r="L385" i="14"/>
  <c r="L386" i="14" s="1"/>
  <c r="K385" i="14"/>
  <c r="J385" i="14"/>
  <c r="I385" i="14"/>
  <c r="H385" i="14"/>
  <c r="G385" i="14"/>
  <c r="F385" i="14"/>
  <c r="E385" i="14"/>
  <c r="D385" i="14"/>
  <c r="C385" i="14"/>
  <c r="Q384" i="14"/>
  <c r="P384" i="14"/>
  <c r="O384" i="14"/>
  <c r="N384" i="14"/>
  <c r="M384" i="14"/>
  <c r="M408" i="14" s="1"/>
  <c r="L384" i="14"/>
  <c r="K384" i="14"/>
  <c r="J384" i="14"/>
  <c r="I384" i="14"/>
  <c r="I408" i="14" s="1"/>
  <c r="H384" i="14"/>
  <c r="G384" i="14"/>
  <c r="F384" i="14"/>
  <c r="E384" i="14"/>
  <c r="D384" i="14"/>
  <c r="C384" i="14"/>
  <c r="Q383" i="14"/>
  <c r="P383" i="14"/>
  <c r="L383" i="14"/>
  <c r="E383" i="14"/>
  <c r="Q382" i="14"/>
  <c r="P382" i="14"/>
  <c r="O382" i="14"/>
  <c r="O409" i="14" s="1"/>
  <c r="N382" i="14"/>
  <c r="M382" i="14"/>
  <c r="L382" i="14"/>
  <c r="K382" i="14"/>
  <c r="J382" i="14"/>
  <c r="I382" i="14"/>
  <c r="H382" i="14"/>
  <c r="H409" i="14" s="1"/>
  <c r="G382" i="14"/>
  <c r="F382" i="14"/>
  <c r="E382" i="14"/>
  <c r="D382" i="14"/>
  <c r="C382" i="14"/>
  <c r="Q381" i="14"/>
  <c r="P381" i="14"/>
  <c r="O381" i="14"/>
  <c r="N381" i="14"/>
  <c r="N383" i="14" s="1"/>
  <c r="M381" i="14"/>
  <c r="L381" i="14"/>
  <c r="K381" i="14"/>
  <c r="J381" i="14"/>
  <c r="I381" i="14"/>
  <c r="H381" i="14"/>
  <c r="G381" i="14"/>
  <c r="F381" i="14"/>
  <c r="E381" i="14"/>
  <c r="D381" i="14"/>
  <c r="C381" i="14"/>
  <c r="D376" i="14"/>
  <c r="C376" i="14"/>
  <c r="D375" i="14"/>
  <c r="C375" i="14"/>
  <c r="F371" i="14"/>
  <c r="E371" i="14"/>
  <c r="C371" i="14" s="1"/>
  <c r="AA371" i="14" s="1"/>
  <c r="K371" i="14" s="1"/>
  <c r="F370" i="14"/>
  <c r="E370" i="14"/>
  <c r="C370" i="14" s="1"/>
  <c r="AA370" i="14" s="1"/>
  <c r="K370" i="14" s="1"/>
  <c r="F369" i="14"/>
  <c r="E369" i="14"/>
  <c r="F368" i="14"/>
  <c r="E368" i="14"/>
  <c r="C368" i="14"/>
  <c r="AB368" i="14" s="1"/>
  <c r="R364" i="14"/>
  <c r="R363" i="14"/>
  <c r="Q363" i="14"/>
  <c r="P363" i="14"/>
  <c r="O363" i="14"/>
  <c r="N363" i="14"/>
  <c r="M363" i="14"/>
  <c r="L363" i="14"/>
  <c r="J363" i="14"/>
  <c r="I363" i="14"/>
  <c r="H363" i="14"/>
  <c r="G363" i="14"/>
  <c r="F363" i="14"/>
  <c r="E363" i="14"/>
  <c r="D363" i="14"/>
  <c r="C363" i="14"/>
  <c r="R362" i="14"/>
  <c r="Q362" i="14"/>
  <c r="P362" i="14"/>
  <c r="O362" i="14"/>
  <c r="N362" i="14"/>
  <c r="M362" i="14"/>
  <c r="L362" i="14"/>
  <c r="J362" i="14"/>
  <c r="I362" i="14"/>
  <c r="H362" i="14"/>
  <c r="G362" i="14"/>
  <c r="F362" i="14"/>
  <c r="E362" i="14"/>
  <c r="D362" i="14"/>
  <c r="C362" i="14"/>
  <c r="R361" i="14"/>
  <c r="Q361" i="14"/>
  <c r="P361" i="14"/>
  <c r="O361" i="14"/>
  <c r="O364" i="14" s="1"/>
  <c r="N361" i="14"/>
  <c r="N364" i="14" s="1"/>
  <c r="M361" i="14"/>
  <c r="L361" i="14"/>
  <c r="K364" i="14"/>
  <c r="J361" i="14"/>
  <c r="I361" i="14"/>
  <c r="H361" i="14"/>
  <c r="G361" i="14"/>
  <c r="F361" i="14"/>
  <c r="E361" i="14"/>
  <c r="D361" i="14"/>
  <c r="C361" i="14"/>
  <c r="R360" i="14"/>
  <c r="Q360" i="14"/>
  <c r="P360" i="14"/>
  <c r="O360" i="14"/>
  <c r="N360" i="14"/>
  <c r="M360" i="14"/>
  <c r="L360" i="14"/>
  <c r="J360" i="14"/>
  <c r="I360" i="14"/>
  <c r="I357" i="14" s="1"/>
  <c r="H360" i="14"/>
  <c r="G360" i="14"/>
  <c r="F360" i="14"/>
  <c r="E360" i="14"/>
  <c r="D360" i="14"/>
  <c r="C360" i="14"/>
  <c r="R359" i="14"/>
  <c r="Q359" i="14"/>
  <c r="P359" i="14"/>
  <c r="O359" i="14"/>
  <c r="N359" i="14"/>
  <c r="M359" i="14"/>
  <c r="L359" i="14"/>
  <c r="J359" i="14"/>
  <c r="I359" i="14"/>
  <c r="H359" i="14"/>
  <c r="G359" i="14"/>
  <c r="G357" i="14" s="1"/>
  <c r="F359" i="14"/>
  <c r="E359" i="14"/>
  <c r="E357" i="14" s="1"/>
  <c r="D359" i="14"/>
  <c r="C359" i="14"/>
  <c r="R358" i="14"/>
  <c r="Q358" i="14"/>
  <c r="P358" i="14"/>
  <c r="O358" i="14"/>
  <c r="O357" i="14" s="1"/>
  <c r="N358" i="14"/>
  <c r="M358" i="14"/>
  <c r="L358" i="14"/>
  <c r="J358" i="14"/>
  <c r="J357" i="14" s="1"/>
  <c r="I358" i="14"/>
  <c r="H358" i="14"/>
  <c r="G358" i="14"/>
  <c r="F358" i="14"/>
  <c r="E358" i="14"/>
  <c r="D358" i="14"/>
  <c r="C358" i="14"/>
  <c r="R357" i="14"/>
  <c r="N357" i="14"/>
  <c r="L357" i="14"/>
  <c r="F357" i="14"/>
  <c r="R356" i="14"/>
  <c r="Q356" i="14"/>
  <c r="P356" i="14"/>
  <c r="O356" i="14"/>
  <c r="N356" i="14"/>
  <c r="M356" i="14"/>
  <c r="L356" i="14"/>
  <c r="J356" i="14"/>
  <c r="I356" i="14"/>
  <c r="H356" i="14"/>
  <c r="G356" i="14"/>
  <c r="F356" i="14"/>
  <c r="E356" i="14"/>
  <c r="D356" i="14"/>
  <c r="C356" i="14"/>
  <c r="R355" i="14"/>
  <c r="Q355" i="14"/>
  <c r="P355" i="14"/>
  <c r="O355" i="14"/>
  <c r="N355" i="14"/>
  <c r="M355" i="14"/>
  <c r="L355" i="14"/>
  <c r="J355" i="14"/>
  <c r="I355" i="14"/>
  <c r="H355" i="14"/>
  <c r="G355" i="14"/>
  <c r="F355" i="14"/>
  <c r="E355" i="14"/>
  <c r="D355" i="14"/>
  <c r="C355" i="14"/>
  <c r="R354" i="14"/>
  <c r="Q354" i="14"/>
  <c r="P354" i="14"/>
  <c r="O354" i="14"/>
  <c r="N354" i="14"/>
  <c r="M354" i="14"/>
  <c r="L354" i="14"/>
  <c r="J354" i="14"/>
  <c r="I354" i="14"/>
  <c r="H354" i="14"/>
  <c r="G354" i="14"/>
  <c r="F354" i="14"/>
  <c r="E354" i="14"/>
  <c r="D354" i="14"/>
  <c r="C354" i="14"/>
  <c r="R353" i="14"/>
  <c r="Q353" i="14"/>
  <c r="P353" i="14"/>
  <c r="O353" i="14"/>
  <c r="N353" i="14"/>
  <c r="M353" i="14"/>
  <c r="L353" i="14"/>
  <c r="J353" i="14"/>
  <c r="I353" i="14"/>
  <c r="H353" i="14"/>
  <c r="G353" i="14"/>
  <c r="F353" i="14"/>
  <c r="E353" i="14"/>
  <c r="D353" i="14"/>
  <c r="C353" i="14"/>
  <c r="R352" i="14"/>
  <c r="Q352" i="14"/>
  <c r="P352" i="14"/>
  <c r="O352" i="14"/>
  <c r="N352" i="14"/>
  <c r="M352" i="14"/>
  <c r="L352" i="14"/>
  <c r="J352" i="14"/>
  <c r="I352" i="14"/>
  <c r="H352" i="14"/>
  <c r="G352" i="14"/>
  <c r="F352" i="14"/>
  <c r="E352" i="14"/>
  <c r="D352" i="14"/>
  <c r="C352" i="14"/>
  <c r="R351" i="14"/>
  <c r="Q351" i="14"/>
  <c r="P351" i="14"/>
  <c r="O351" i="14"/>
  <c r="N351" i="14"/>
  <c r="M351" i="14"/>
  <c r="L351" i="14"/>
  <c r="J351" i="14"/>
  <c r="I351" i="14"/>
  <c r="H351" i="14"/>
  <c r="G351" i="14"/>
  <c r="F351" i="14"/>
  <c r="E351" i="14"/>
  <c r="D351" i="14"/>
  <c r="C351" i="14"/>
  <c r="R350" i="14"/>
  <c r="Q350" i="14"/>
  <c r="P350" i="14"/>
  <c r="O350" i="14"/>
  <c r="N350" i="14"/>
  <c r="M350" i="14"/>
  <c r="L350" i="14"/>
  <c r="J350" i="14"/>
  <c r="I350" i="14"/>
  <c r="H350" i="14"/>
  <c r="G350" i="14"/>
  <c r="F350" i="14"/>
  <c r="E350" i="14"/>
  <c r="D350" i="14"/>
  <c r="C350" i="14"/>
  <c r="R349" i="14"/>
  <c r="Q349" i="14"/>
  <c r="P349" i="14"/>
  <c r="O349" i="14"/>
  <c r="N349" i="14"/>
  <c r="M349" i="14"/>
  <c r="L349" i="14"/>
  <c r="J349" i="14"/>
  <c r="I349" i="14"/>
  <c r="H349" i="14"/>
  <c r="G349" i="14"/>
  <c r="F349" i="14"/>
  <c r="E349" i="14"/>
  <c r="D349" i="14"/>
  <c r="C349" i="14"/>
  <c r="R348" i="14"/>
  <c r="Q348" i="14"/>
  <c r="P348" i="14"/>
  <c r="O348" i="14"/>
  <c r="N348" i="14"/>
  <c r="M348" i="14"/>
  <c r="L348" i="14"/>
  <c r="J348" i="14"/>
  <c r="I348" i="14"/>
  <c r="H348" i="14"/>
  <c r="G348" i="14"/>
  <c r="F348" i="14"/>
  <c r="E348" i="14"/>
  <c r="D348" i="14"/>
  <c r="C348" i="14"/>
  <c r="R347" i="14"/>
  <c r="Q347" i="14"/>
  <c r="P347" i="14"/>
  <c r="O347" i="14"/>
  <c r="N347" i="14"/>
  <c r="M347" i="14"/>
  <c r="L347" i="14"/>
  <c r="J347" i="14"/>
  <c r="I347" i="14"/>
  <c r="H347" i="14"/>
  <c r="G347" i="14"/>
  <c r="F347" i="14"/>
  <c r="E347" i="14"/>
  <c r="D347" i="14"/>
  <c r="C347" i="14"/>
  <c r="R346" i="14"/>
  <c r="Q346" i="14"/>
  <c r="P346" i="14"/>
  <c r="O346" i="14"/>
  <c r="N346" i="14"/>
  <c r="M346" i="14"/>
  <c r="L346" i="14"/>
  <c r="J346" i="14"/>
  <c r="I346" i="14"/>
  <c r="H346" i="14"/>
  <c r="G346" i="14"/>
  <c r="F346" i="14"/>
  <c r="E346" i="14"/>
  <c r="D346" i="14"/>
  <c r="C346" i="14"/>
  <c r="R345" i="14"/>
  <c r="Q345" i="14"/>
  <c r="P345" i="14"/>
  <c r="O345" i="14"/>
  <c r="N345" i="14"/>
  <c r="M345" i="14"/>
  <c r="L345" i="14"/>
  <c r="J345" i="14"/>
  <c r="I345" i="14"/>
  <c r="H345" i="14"/>
  <c r="G345" i="14"/>
  <c r="F345" i="14"/>
  <c r="E345" i="14"/>
  <c r="D345" i="14"/>
  <c r="C345" i="14"/>
  <c r="R344" i="14"/>
  <c r="Q344" i="14"/>
  <c r="P344" i="14"/>
  <c r="O344" i="14"/>
  <c r="N344" i="14"/>
  <c r="M344" i="14"/>
  <c r="L344" i="14"/>
  <c r="L364" i="14" s="1"/>
  <c r="J344" i="14"/>
  <c r="I344" i="14"/>
  <c r="H344" i="14"/>
  <c r="G344" i="14"/>
  <c r="G364" i="14" s="1"/>
  <c r="F344" i="14"/>
  <c r="E344" i="14"/>
  <c r="D344" i="14"/>
  <c r="C344" i="14"/>
  <c r="Q338" i="14"/>
  <c r="P338" i="14"/>
  <c r="O338" i="14"/>
  <c r="N338" i="14"/>
  <c r="M338" i="14"/>
  <c r="L338" i="14"/>
  <c r="K338" i="14"/>
  <c r="J338" i="14"/>
  <c r="I338" i="14"/>
  <c r="H338" i="14"/>
  <c r="G338" i="14"/>
  <c r="F338" i="14"/>
  <c r="E338" i="14"/>
  <c r="D338" i="14"/>
  <c r="C338" i="14"/>
  <c r="Q337" i="14"/>
  <c r="P337" i="14"/>
  <c r="O337" i="14"/>
  <c r="N337" i="14"/>
  <c r="M337" i="14"/>
  <c r="L337" i="14"/>
  <c r="K337" i="14"/>
  <c r="J337" i="14"/>
  <c r="I337" i="14"/>
  <c r="H337" i="14"/>
  <c r="G337" i="14"/>
  <c r="F337" i="14"/>
  <c r="E337" i="14"/>
  <c r="D337" i="14"/>
  <c r="C337" i="14"/>
  <c r="Q336" i="14"/>
  <c r="P336" i="14"/>
  <c r="O336" i="14"/>
  <c r="N336" i="14"/>
  <c r="M336" i="14"/>
  <c r="L336" i="14"/>
  <c r="K336" i="14"/>
  <c r="J336" i="14"/>
  <c r="I336" i="14"/>
  <c r="H336" i="14"/>
  <c r="G336" i="14"/>
  <c r="F336" i="14"/>
  <c r="E336" i="14"/>
  <c r="D336" i="14"/>
  <c r="C336" i="14"/>
  <c r="Q335" i="14"/>
  <c r="P335" i="14"/>
  <c r="O335" i="14"/>
  <c r="N335" i="14"/>
  <c r="M335" i="14"/>
  <c r="L335" i="14"/>
  <c r="K335" i="14"/>
  <c r="J335" i="14"/>
  <c r="I335" i="14"/>
  <c r="H335" i="14"/>
  <c r="G335" i="14"/>
  <c r="F335" i="14"/>
  <c r="E335" i="14"/>
  <c r="D335" i="14"/>
  <c r="C335" i="14"/>
  <c r="Q334" i="14"/>
  <c r="P334" i="14"/>
  <c r="O334" i="14"/>
  <c r="N334" i="14"/>
  <c r="M334" i="14"/>
  <c r="L334" i="14"/>
  <c r="K334" i="14"/>
  <c r="J334" i="14"/>
  <c r="I334" i="14"/>
  <c r="H334" i="14"/>
  <c r="G334" i="14"/>
  <c r="G339" i="14" s="1"/>
  <c r="F334" i="14"/>
  <c r="E334" i="14"/>
  <c r="D334" i="14"/>
  <c r="C334" i="14"/>
  <c r="Q333" i="14"/>
  <c r="P333" i="14"/>
  <c r="O333" i="14"/>
  <c r="N333" i="14"/>
  <c r="M333" i="14"/>
  <c r="L333" i="14"/>
  <c r="K333" i="14"/>
  <c r="J333" i="14"/>
  <c r="I333" i="14"/>
  <c r="H333" i="14"/>
  <c r="G333" i="14"/>
  <c r="F333" i="14"/>
  <c r="E333" i="14"/>
  <c r="D333" i="14"/>
  <c r="C333" i="14"/>
  <c r="Q332" i="14"/>
  <c r="P332" i="14"/>
  <c r="O332" i="14"/>
  <c r="N332" i="14"/>
  <c r="M332" i="14"/>
  <c r="L332" i="14"/>
  <c r="K332" i="14"/>
  <c r="J332" i="14"/>
  <c r="I332" i="14"/>
  <c r="H332" i="14"/>
  <c r="G332" i="14"/>
  <c r="F332" i="14"/>
  <c r="E332" i="14"/>
  <c r="D332" i="14"/>
  <c r="C332" i="14"/>
  <c r="Q331" i="14"/>
  <c r="P331" i="14"/>
  <c r="P339" i="14" s="1"/>
  <c r="O331" i="14"/>
  <c r="N331" i="14"/>
  <c r="N339" i="14" s="1"/>
  <c r="M331" i="14"/>
  <c r="L331" i="14"/>
  <c r="L339" i="14" s="1"/>
  <c r="K331" i="14"/>
  <c r="J331" i="14"/>
  <c r="I331" i="14"/>
  <c r="H331" i="14"/>
  <c r="H339" i="14" s="1"/>
  <c r="G331" i="14"/>
  <c r="F331" i="14"/>
  <c r="E331" i="14"/>
  <c r="D331" i="14"/>
  <c r="D339" i="14" s="1"/>
  <c r="C331" i="14"/>
  <c r="C339" i="14" s="1"/>
  <c r="M326" i="14"/>
  <c r="F326" i="14"/>
  <c r="Q325" i="14"/>
  <c r="P325" i="14"/>
  <c r="O325" i="14"/>
  <c r="N325" i="14"/>
  <c r="M325" i="14"/>
  <c r="L325" i="14"/>
  <c r="K325" i="14"/>
  <c r="J325" i="14"/>
  <c r="I325" i="14"/>
  <c r="H325" i="14"/>
  <c r="G325" i="14"/>
  <c r="F325" i="14"/>
  <c r="E325" i="14"/>
  <c r="D325" i="14"/>
  <c r="C325" i="14"/>
  <c r="Q324" i="14"/>
  <c r="P324" i="14"/>
  <c r="O324" i="14"/>
  <c r="N324" i="14"/>
  <c r="M324" i="14"/>
  <c r="L324" i="14"/>
  <c r="K324" i="14"/>
  <c r="J324" i="14"/>
  <c r="I324" i="14"/>
  <c r="H324" i="14"/>
  <c r="G324" i="14"/>
  <c r="F324" i="14"/>
  <c r="E324" i="14"/>
  <c r="D324" i="14"/>
  <c r="C324" i="14"/>
  <c r="Q323" i="14"/>
  <c r="P323" i="14"/>
  <c r="O323" i="14"/>
  <c r="N323" i="14"/>
  <c r="N326" i="14" s="1"/>
  <c r="M323" i="14"/>
  <c r="L323" i="14"/>
  <c r="K323" i="14"/>
  <c r="J323" i="14"/>
  <c r="I323" i="14"/>
  <c r="H323" i="14"/>
  <c r="G323" i="14"/>
  <c r="F323" i="14"/>
  <c r="E323" i="14"/>
  <c r="D323" i="14"/>
  <c r="C323" i="14"/>
  <c r="Q321" i="14"/>
  <c r="P321" i="14"/>
  <c r="O321" i="14"/>
  <c r="N321" i="14"/>
  <c r="M321" i="14"/>
  <c r="L321" i="14"/>
  <c r="K321" i="14"/>
  <c r="J321" i="14"/>
  <c r="I321" i="14"/>
  <c r="H321" i="14"/>
  <c r="G321" i="14"/>
  <c r="F321" i="14"/>
  <c r="E321" i="14"/>
  <c r="D321" i="14"/>
  <c r="C321" i="14"/>
  <c r="Q319" i="14"/>
  <c r="Q326" i="14" s="1"/>
  <c r="P319" i="14"/>
  <c r="O319" i="14"/>
  <c r="N319" i="14"/>
  <c r="M319" i="14"/>
  <c r="L319" i="14"/>
  <c r="K319" i="14"/>
  <c r="J319" i="14"/>
  <c r="I319" i="14"/>
  <c r="I326" i="14" s="1"/>
  <c r="H319" i="14"/>
  <c r="G319" i="14"/>
  <c r="F319" i="14"/>
  <c r="E319" i="14"/>
  <c r="D319" i="14"/>
  <c r="C319" i="14"/>
  <c r="Q318" i="14"/>
  <c r="P318" i="14"/>
  <c r="O318" i="14"/>
  <c r="O326" i="14" s="1"/>
  <c r="N318" i="14"/>
  <c r="M318" i="14"/>
  <c r="L318" i="14"/>
  <c r="K318" i="14"/>
  <c r="K326" i="14" s="1"/>
  <c r="J318" i="14"/>
  <c r="I318" i="14"/>
  <c r="H318" i="14"/>
  <c r="G318" i="14"/>
  <c r="G326" i="14" s="1"/>
  <c r="F318" i="14"/>
  <c r="E318" i="14"/>
  <c r="D318" i="14"/>
  <c r="C318" i="14"/>
  <c r="C326" i="14" s="1"/>
  <c r="Q311" i="14"/>
  <c r="P311" i="14"/>
  <c r="O311" i="14"/>
  <c r="N311" i="14"/>
  <c r="M311" i="14"/>
  <c r="L311" i="14"/>
  <c r="K311" i="14"/>
  <c r="J311" i="14"/>
  <c r="I311" i="14"/>
  <c r="H311" i="14"/>
  <c r="G311" i="14"/>
  <c r="F311" i="14"/>
  <c r="E311" i="14"/>
  <c r="D311" i="14"/>
  <c r="C311" i="14"/>
  <c r="Q310" i="14"/>
  <c r="P310" i="14"/>
  <c r="O310" i="14"/>
  <c r="N310" i="14"/>
  <c r="M310" i="14"/>
  <c r="L310" i="14"/>
  <c r="K310" i="14"/>
  <c r="J310" i="14"/>
  <c r="I310" i="14"/>
  <c r="H310" i="14"/>
  <c r="G310" i="14"/>
  <c r="F310" i="14"/>
  <c r="E310" i="14"/>
  <c r="D310" i="14"/>
  <c r="C310" i="14"/>
  <c r="Q309" i="14"/>
  <c r="P309" i="14"/>
  <c r="O309" i="14"/>
  <c r="N309" i="14"/>
  <c r="M309" i="14"/>
  <c r="L309" i="14"/>
  <c r="K309" i="14"/>
  <c r="J309" i="14"/>
  <c r="I309" i="14"/>
  <c r="H309" i="14"/>
  <c r="G309" i="14"/>
  <c r="F309" i="14"/>
  <c r="E309" i="14"/>
  <c r="D309" i="14"/>
  <c r="C309" i="14"/>
  <c r="Q308" i="14"/>
  <c r="P308" i="14"/>
  <c r="O308" i="14"/>
  <c r="N308" i="14"/>
  <c r="M308" i="14"/>
  <c r="L308" i="14"/>
  <c r="K308" i="14"/>
  <c r="J308" i="14"/>
  <c r="I308" i="14"/>
  <c r="H308" i="14"/>
  <c r="G308" i="14"/>
  <c r="F308" i="14"/>
  <c r="E308" i="14"/>
  <c r="D308" i="14"/>
  <c r="C308" i="14"/>
  <c r="Q307" i="14"/>
  <c r="P307" i="14"/>
  <c r="O307" i="14"/>
  <c r="N307" i="14"/>
  <c r="M307" i="14"/>
  <c r="L307" i="14"/>
  <c r="K307" i="14"/>
  <c r="J307" i="14"/>
  <c r="J304" i="14" s="1"/>
  <c r="I307" i="14"/>
  <c r="H307" i="14"/>
  <c r="G307" i="14"/>
  <c r="F307" i="14"/>
  <c r="E307" i="14"/>
  <c r="D307" i="14"/>
  <c r="C307" i="14"/>
  <c r="Q306" i="14"/>
  <c r="Q304" i="14" s="1"/>
  <c r="Q300" i="14" s="1"/>
  <c r="P306" i="14"/>
  <c r="O306" i="14"/>
  <c r="N306" i="14"/>
  <c r="M306" i="14"/>
  <c r="L306" i="14"/>
  <c r="K306" i="14"/>
  <c r="J306" i="14"/>
  <c r="I306" i="14"/>
  <c r="H306" i="14"/>
  <c r="G306" i="14"/>
  <c r="F306" i="14"/>
  <c r="E306" i="14"/>
  <c r="D306" i="14"/>
  <c r="C306" i="14"/>
  <c r="Q305" i="14"/>
  <c r="P305" i="14"/>
  <c r="O305" i="14"/>
  <c r="N305" i="14"/>
  <c r="M305" i="14"/>
  <c r="L305" i="14"/>
  <c r="L304" i="14" s="1"/>
  <c r="K305" i="14"/>
  <c r="J305" i="14"/>
  <c r="I305" i="14"/>
  <c r="H305" i="14"/>
  <c r="G305" i="14"/>
  <c r="F305" i="14"/>
  <c r="E305" i="14"/>
  <c r="E304" i="14" s="1"/>
  <c r="D305" i="14"/>
  <c r="D304" i="14" s="1"/>
  <c r="C305" i="14"/>
  <c r="R304" i="14"/>
  <c r="P304" i="14"/>
  <c r="M304" i="14"/>
  <c r="H304" i="14"/>
  <c r="F304" i="14"/>
  <c r="Q303" i="14"/>
  <c r="P303" i="14"/>
  <c r="O303" i="14"/>
  <c r="N303" i="14"/>
  <c r="M303" i="14"/>
  <c r="L303" i="14"/>
  <c r="K303" i="14"/>
  <c r="J303" i="14"/>
  <c r="I303" i="14"/>
  <c r="H303" i="14"/>
  <c r="G303" i="14"/>
  <c r="F303" i="14"/>
  <c r="E303" i="14"/>
  <c r="D303" i="14"/>
  <c r="C303" i="14"/>
  <c r="Q302" i="14"/>
  <c r="P302" i="14"/>
  <c r="O302" i="14"/>
  <c r="N302" i="14"/>
  <c r="M302" i="14"/>
  <c r="L302" i="14"/>
  <c r="K302" i="14"/>
  <c r="J302" i="14"/>
  <c r="I302" i="14"/>
  <c r="H302" i="14"/>
  <c r="G302" i="14"/>
  <c r="F302" i="14"/>
  <c r="E302" i="14"/>
  <c r="D302" i="14"/>
  <c r="C302" i="14"/>
  <c r="Q301" i="14"/>
  <c r="P301" i="14"/>
  <c r="O301" i="14"/>
  <c r="N301" i="14"/>
  <c r="M301" i="14"/>
  <c r="M300" i="14" s="1"/>
  <c r="L301" i="14"/>
  <c r="K301" i="14"/>
  <c r="J301" i="14"/>
  <c r="I301" i="14"/>
  <c r="H301" i="14"/>
  <c r="G301" i="14"/>
  <c r="F301" i="14"/>
  <c r="F300" i="14" s="1"/>
  <c r="E301" i="14"/>
  <c r="D301" i="14"/>
  <c r="C301" i="14"/>
  <c r="R300" i="14"/>
  <c r="Q299" i="14"/>
  <c r="P299" i="14"/>
  <c r="O299" i="14"/>
  <c r="N299" i="14"/>
  <c r="M299" i="14"/>
  <c r="L299" i="14"/>
  <c r="K299" i="14"/>
  <c r="J299" i="14"/>
  <c r="I299" i="14"/>
  <c r="H299" i="14"/>
  <c r="G299" i="14"/>
  <c r="F299" i="14"/>
  <c r="E299" i="14"/>
  <c r="D299" i="14"/>
  <c r="C299" i="14"/>
  <c r="Q298" i="14"/>
  <c r="P298" i="14"/>
  <c r="O298" i="14"/>
  <c r="N298" i="14"/>
  <c r="M298" i="14"/>
  <c r="L298" i="14"/>
  <c r="K298" i="14"/>
  <c r="J298" i="14"/>
  <c r="I298" i="14"/>
  <c r="H298" i="14"/>
  <c r="G298" i="14"/>
  <c r="F298" i="14"/>
  <c r="E298" i="14"/>
  <c r="D298" i="14"/>
  <c r="C298" i="14"/>
  <c r="Q297" i="14"/>
  <c r="P297" i="14"/>
  <c r="O297" i="14"/>
  <c r="N297" i="14"/>
  <c r="M297" i="14"/>
  <c r="L297" i="14"/>
  <c r="K297" i="14"/>
  <c r="J297" i="14"/>
  <c r="I297" i="14"/>
  <c r="H297" i="14"/>
  <c r="G297" i="14"/>
  <c r="F297" i="14"/>
  <c r="E297" i="14"/>
  <c r="D297" i="14"/>
  <c r="C297" i="14"/>
  <c r="Q296" i="14"/>
  <c r="P296" i="14"/>
  <c r="O296" i="14"/>
  <c r="O293" i="14" s="1"/>
  <c r="N296" i="14"/>
  <c r="N293" i="14" s="1"/>
  <c r="M296" i="14"/>
  <c r="L296" i="14"/>
  <c r="K296" i="14"/>
  <c r="J296" i="14"/>
  <c r="I296" i="14"/>
  <c r="H296" i="14"/>
  <c r="G296" i="14"/>
  <c r="F296" i="14"/>
  <c r="E296" i="14"/>
  <c r="D296" i="14"/>
  <c r="C296" i="14"/>
  <c r="C293" i="14" s="1"/>
  <c r="Q295" i="14"/>
  <c r="P295" i="14"/>
  <c r="O295" i="14"/>
  <c r="N295" i="14"/>
  <c r="M295" i="14"/>
  <c r="L295" i="14"/>
  <c r="K295" i="14"/>
  <c r="J295" i="14"/>
  <c r="J293" i="14" s="1"/>
  <c r="I295" i="14"/>
  <c r="H295" i="14"/>
  <c r="G295" i="14"/>
  <c r="F295" i="14"/>
  <c r="E295" i="14"/>
  <c r="D295" i="14"/>
  <c r="C295" i="14"/>
  <c r="Q294" i="14"/>
  <c r="P294" i="14"/>
  <c r="P293" i="14" s="1"/>
  <c r="O294" i="14"/>
  <c r="N294" i="14"/>
  <c r="M294" i="14"/>
  <c r="L294" i="14"/>
  <c r="K294" i="14"/>
  <c r="J294" i="14"/>
  <c r="I294" i="14"/>
  <c r="H294" i="14"/>
  <c r="H293" i="14" s="1"/>
  <c r="G294" i="14"/>
  <c r="F294" i="14"/>
  <c r="E294" i="14"/>
  <c r="D294" i="14"/>
  <c r="C294" i="14"/>
  <c r="L293" i="14"/>
  <c r="G293" i="14"/>
  <c r="D293" i="14"/>
  <c r="Q292" i="14"/>
  <c r="P292" i="14"/>
  <c r="O292" i="14"/>
  <c r="N292" i="14"/>
  <c r="M292" i="14"/>
  <c r="L292" i="14"/>
  <c r="K292" i="14"/>
  <c r="J292" i="14"/>
  <c r="I292" i="14"/>
  <c r="H292" i="14"/>
  <c r="G292" i="14"/>
  <c r="F292" i="14"/>
  <c r="E292" i="14"/>
  <c r="D292" i="14"/>
  <c r="C292" i="14"/>
  <c r="Q291" i="14"/>
  <c r="P291" i="14"/>
  <c r="O291" i="14"/>
  <c r="N291" i="14"/>
  <c r="M291" i="14"/>
  <c r="L291" i="14"/>
  <c r="K291" i="14"/>
  <c r="J291" i="14"/>
  <c r="I291" i="14"/>
  <c r="H291" i="14"/>
  <c r="G291" i="14"/>
  <c r="F291" i="14"/>
  <c r="E291" i="14"/>
  <c r="D291" i="14"/>
  <c r="C291" i="14"/>
  <c r="Q290" i="14"/>
  <c r="P290" i="14"/>
  <c r="O290" i="14"/>
  <c r="N290" i="14"/>
  <c r="M290" i="14"/>
  <c r="L290" i="14"/>
  <c r="K290" i="14"/>
  <c r="J290" i="14"/>
  <c r="I290" i="14"/>
  <c r="H290" i="14"/>
  <c r="G290" i="14"/>
  <c r="F290" i="14"/>
  <c r="E290" i="14"/>
  <c r="D290" i="14"/>
  <c r="C290" i="14"/>
  <c r="Q289" i="14"/>
  <c r="P289" i="14"/>
  <c r="P287" i="14" s="1"/>
  <c r="O289" i="14"/>
  <c r="N289" i="14"/>
  <c r="M289" i="14"/>
  <c r="L289" i="14"/>
  <c r="K289" i="14"/>
  <c r="J289" i="14"/>
  <c r="J287" i="14" s="1"/>
  <c r="I289" i="14"/>
  <c r="H289" i="14"/>
  <c r="G289" i="14"/>
  <c r="F289" i="14"/>
  <c r="E289" i="14"/>
  <c r="D289" i="14"/>
  <c r="D287" i="14" s="1"/>
  <c r="C289" i="14"/>
  <c r="Q288" i="14"/>
  <c r="P288" i="14"/>
  <c r="O288" i="14"/>
  <c r="N288" i="14"/>
  <c r="M288" i="14"/>
  <c r="L288" i="14"/>
  <c r="K288" i="14"/>
  <c r="J288" i="14"/>
  <c r="I288" i="14"/>
  <c r="H288" i="14"/>
  <c r="G288" i="14"/>
  <c r="G287" i="14" s="1"/>
  <c r="F288" i="14"/>
  <c r="E288" i="14"/>
  <c r="D288" i="14"/>
  <c r="C288" i="14"/>
  <c r="L287" i="14"/>
  <c r="C281" i="14"/>
  <c r="E280" i="14"/>
  <c r="D280" i="14"/>
  <c r="C280" i="14"/>
  <c r="D277" i="14"/>
  <c r="C277" i="14"/>
  <c r="E276" i="14"/>
  <c r="D276" i="14"/>
  <c r="C276" i="14"/>
  <c r="E275" i="14"/>
  <c r="E277" i="14" s="1"/>
  <c r="D275" i="14"/>
  <c r="C275" i="14"/>
  <c r="E272" i="14"/>
  <c r="D272" i="14"/>
  <c r="C271" i="14"/>
  <c r="E270" i="14"/>
  <c r="D270" i="14"/>
  <c r="C270" i="14"/>
  <c r="C269" i="14"/>
  <c r="E268" i="14"/>
  <c r="D268" i="14"/>
  <c r="C268" i="14"/>
  <c r="C267" i="14"/>
  <c r="C266" i="14"/>
  <c r="C265" i="14"/>
  <c r="C264" i="14"/>
  <c r="C263" i="14"/>
  <c r="C262" i="14"/>
  <c r="C261" i="14"/>
  <c r="C260" i="14"/>
  <c r="C259" i="14"/>
  <c r="C258" i="14"/>
  <c r="E253" i="14"/>
  <c r="D253" i="14"/>
  <c r="C253" i="14"/>
  <c r="E252" i="14"/>
  <c r="D252" i="14"/>
  <c r="C252" i="14"/>
  <c r="E251" i="14"/>
  <c r="D251" i="14"/>
  <c r="C251" i="14"/>
  <c r="E250" i="14"/>
  <c r="D250" i="14"/>
  <c r="C250" i="14"/>
  <c r="E249" i="14"/>
  <c r="D249" i="14"/>
  <c r="C249" i="14"/>
  <c r="E248" i="14"/>
  <c r="D248" i="14"/>
  <c r="D254" i="14" s="1"/>
  <c r="C248" i="14"/>
  <c r="E247" i="14"/>
  <c r="E254" i="14" s="1"/>
  <c r="D247" i="14"/>
  <c r="C247" i="14"/>
  <c r="E246" i="14"/>
  <c r="D246" i="14"/>
  <c r="C246" i="14"/>
  <c r="C242" i="14"/>
  <c r="E241" i="14"/>
  <c r="E243" i="14" s="1"/>
  <c r="D241" i="14"/>
  <c r="C241" i="14"/>
  <c r="E240" i="14"/>
  <c r="D240" i="14"/>
  <c r="D243" i="14" s="1"/>
  <c r="C240" i="14"/>
  <c r="E239" i="14"/>
  <c r="D239" i="14"/>
  <c r="C239" i="14"/>
  <c r="C243" i="14" s="1"/>
  <c r="E235" i="14"/>
  <c r="D235" i="14"/>
  <c r="C235" i="14"/>
  <c r="E234" i="14"/>
  <c r="D234" i="14"/>
  <c r="D236" i="14" s="1"/>
  <c r="C234" i="14"/>
  <c r="E233" i="14"/>
  <c r="E236" i="14" s="1"/>
  <c r="D233" i="14"/>
  <c r="C233" i="14"/>
  <c r="E229" i="14"/>
  <c r="D229" i="14"/>
  <c r="C229" i="14"/>
  <c r="E228" i="14"/>
  <c r="D228" i="14"/>
  <c r="C228" i="14"/>
  <c r="E227" i="14"/>
  <c r="D227" i="14"/>
  <c r="C227" i="14"/>
  <c r="E226" i="14"/>
  <c r="D226" i="14"/>
  <c r="C226" i="14"/>
  <c r="E225" i="14"/>
  <c r="D225" i="14"/>
  <c r="C225" i="14"/>
  <c r="E224" i="14"/>
  <c r="D224" i="14"/>
  <c r="D230" i="14" s="1"/>
  <c r="C224" i="14"/>
  <c r="E223" i="14"/>
  <c r="E230" i="14" s="1"/>
  <c r="D223" i="14"/>
  <c r="C223" i="14"/>
  <c r="D220" i="14"/>
  <c r="E219" i="14"/>
  <c r="D219" i="14"/>
  <c r="C219" i="14"/>
  <c r="E218" i="14"/>
  <c r="D218" i="14"/>
  <c r="C218" i="14"/>
  <c r="E217" i="14"/>
  <c r="E220" i="14" s="1"/>
  <c r="D217" i="14"/>
  <c r="C217" i="14"/>
  <c r="E216" i="14"/>
  <c r="D216" i="14"/>
  <c r="C216" i="14"/>
  <c r="E215" i="14"/>
  <c r="D215" i="14"/>
  <c r="C215" i="14"/>
  <c r="C220" i="14" s="1"/>
  <c r="D212" i="14"/>
  <c r="C211" i="14"/>
  <c r="C210" i="14"/>
  <c r="C209" i="14"/>
  <c r="C208" i="14"/>
  <c r="C207" i="14"/>
  <c r="C206" i="14"/>
  <c r="C205" i="14"/>
  <c r="C212" i="14" s="1"/>
  <c r="E204" i="14"/>
  <c r="E212" i="14" s="1"/>
  <c r="D204" i="14"/>
  <c r="C204" i="14"/>
  <c r="E200" i="14"/>
  <c r="D200" i="14"/>
  <c r="C200" i="14"/>
  <c r="E199" i="14"/>
  <c r="D199" i="14"/>
  <c r="C199" i="14"/>
  <c r="E198" i="14"/>
  <c r="D198" i="14"/>
  <c r="C198" i="14"/>
  <c r="E197" i="14"/>
  <c r="D197" i="14"/>
  <c r="C197" i="14"/>
  <c r="E196" i="14"/>
  <c r="D196" i="14"/>
  <c r="C196" i="14"/>
  <c r="E195" i="14"/>
  <c r="D195" i="14"/>
  <c r="C195" i="14"/>
  <c r="E194" i="14"/>
  <c r="D194" i="14"/>
  <c r="C194" i="14"/>
  <c r="E193" i="14"/>
  <c r="D193" i="14"/>
  <c r="C193" i="14"/>
  <c r="E192" i="14"/>
  <c r="D192" i="14"/>
  <c r="C192" i="14"/>
  <c r="E191" i="14"/>
  <c r="D191" i="14"/>
  <c r="C191" i="14"/>
  <c r="E190" i="14"/>
  <c r="D190" i="14"/>
  <c r="C190" i="14"/>
  <c r="E189" i="14"/>
  <c r="D189" i="14"/>
  <c r="C189" i="14"/>
  <c r="E188" i="14"/>
  <c r="D188" i="14"/>
  <c r="C188" i="14"/>
  <c r="E187" i="14"/>
  <c r="D187" i="14"/>
  <c r="C187" i="14"/>
  <c r="E186" i="14"/>
  <c r="D186" i="14"/>
  <c r="C186" i="14"/>
  <c r="E185" i="14"/>
  <c r="D185" i="14"/>
  <c r="C185" i="14"/>
  <c r="E184" i="14"/>
  <c r="D184" i="14"/>
  <c r="C184" i="14"/>
  <c r="E183" i="14"/>
  <c r="D183" i="14"/>
  <c r="C183" i="14"/>
  <c r="E182" i="14"/>
  <c r="D182" i="14"/>
  <c r="C182" i="14"/>
  <c r="E181" i="14"/>
  <c r="D181" i="14"/>
  <c r="C181" i="14"/>
  <c r="E180" i="14"/>
  <c r="D180" i="14"/>
  <c r="C180" i="14"/>
  <c r="E179" i="14"/>
  <c r="D179" i="14"/>
  <c r="C179" i="14"/>
  <c r="E178" i="14"/>
  <c r="D178" i="14"/>
  <c r="C178" i="14"/>
  <c r="E177" i="14"/>
  <c r="D177" i="14"/>
  <c r="C177" i="14"/>
  <c r="E176" i="14"/>
  <c r="D176" i="14"/>
  <c r="C176" i="14"/>
  <c r="E175" i="14"/>
  <c r="D175" i="14"/>
  <c r="C175" i="14"/>
  <c r="E174" i="14"/>
  <c r="D174" i="14"/>
  <c r="C174" i="14"/>
  <c r="E173" i="14"/>
  <c r="D173" i="14"/>
  <c r="C173" i="14"/>
  <c r="E172" i="14"/>
  <c r="D172" i="14"/>
  <c r="C172" i="14"/>
  <c r="E171" i="14"/>
  <c r="D171" i="14"/>
  <c r="C171" i="14"/>
  <c r="E170" i="14"/>
  <c r="D170" i="14"/>
  <c r="C170" i="14"/>
  <c r="E169" i="14"/>
  <c r="E201" i="14" s="1"/>
  <c r="D169" i="14"/>
  <c r="C169" i="14"/>
  <c r="E168" i="14"/>
  <c r="D168" i="14"/>
  <c r="D201" i="14" s="1"/>
  <c r="C168" i="14"/>
  <c r="E167" i="14"/>
  <c r="D167" i="14"/>
  <c r="C167" i="14"/>
  <c r="C201" i="14" s="1"/>
  <c r="E163" i="14"/>
  <c r="E164" i="14" s="1"/>
  <c r="D163" i="14"/>
  <c r="C163" i="14"/>
  <c r="E162" i="14"/>
  <c r="D162" i="14"/>
  <c r="D164" i="14" s="1"/>
  <c r="C162" i="14"/>
  <c r="C164" i="14" s="1"/>
  <c r="C158" i="14"/>
  <c r="C157" i="14"/>
  <c r="C156" i="14"/>
  <c r="C155" i="14"/>
  <c r="C154" i="14"/>
  <c r="C153" i="14"/>
  <c r="E152" i="14"/>
  <c r="D152" i="14"/>
  <c r="C152" i="14"/>
  <c r="E151" i="14"/>
  <c r="D151" i="14"/>
  <c r="C151" i="14"/>
  <c r="E150" i="14"/>
  <c r="D150" i="14"/>
  <c r="C150" i="14"/>
  <c r="E149" i="14"/>
  <c r="D149" i="14"/>
  <c r="C149" i="14"/>
  <c r="E148" i="14"/>
  <c r="D148" i="14"/>
  <c r="C148" i="14"/>
  <c r="E147" i="14"/>
  <c r="D147" i="14"/>
  <c r="C147" i="14"/>
  <c r="E146" i="14"/>
  <c r="D146" i="14"/>
  <c r="C146" i="14"/>
  <c r="E145" i="14"/>
  <c r="D145" i="14"/>
  <c r="C145" i="14"/>
  <c r="E144" i="14"/>
  <c r="D144" i="14"/>
  <c r="C144" i="14"/>
  <c r="E143" i="14"/>
  <c r="E142" i="14" s="1"/>
  <c r="D143" i="14"/>
  <c r="C143" i="14"/>
  <c r="D142" i="14"/>
  <c r="E140" i="14"/>
  <c r="D140" i="14"/>
  <c r="C140" i="14"/>
  <c r="E139" i="14"/>
  <c r="D139" i="14"/>
  <c r="C139" i="14"/>
  <c r="E138" i="14"/>
  <c r="D138" i="14"/>
  <c r="C138" i="14"/>
  <c r="E137" i="14"/>
  <c r="D137" i="14"/>
  <c r="C137" i="14"/>
  <c r="E136" i="14"/>
  <c r="D136" i="14"/>
  <c r="C136" i="14"/>
  <c r="E135" i="14"/>
  <c r="D135" i="14"/>
  <c r="C135" i="14"/>
  <c r="E134" i="14"/>
  <c r="D134" i="14"/>
  <c r="C134" i="14"/>
  <c r="E133" i="14"/>
  <c r="D133" i="14"/>
  <c r="C133" i="14"/>
  <c r="E132" i="14"/>
  <c r="D132" i="14"/>
  <c r="C132" i="14"/>
  <c r="E131" i="14"/>
  <c r="D131" i="14"/>
  <c r="C131" i="14"/>
  <c r="E130" i="14"/>
  <c r="D130" i="14"/>
  <c r="C130" i="14"/>
  <c r="E129" i="14"/>
  <c r="E141" i="14" s="1"/>
  <c r="D129" i="14"/>
  <c r="D141" i="14" s="1"/>
  <c r="D159" i="14" s="1"/>
  <c r="C129" i="14"/>
  <c r="C141" i="14" s="1"/>
  <c r="E128" i="14"/>
  <c r="D128" i="14"/>
  <c r="C128" i="14"/>
  <c r="H123" i="14"/>
  <c r="G123" i="14"/>
  <c r="G124" i="14" s="1"/>
  <c r="D123" i="14"/>
  <c r="C123" i="14"/>
  <c r="H122" i="14"/>
  <c r="F122" i="14"/>
  <c r="F124" i="14" s="1"/>
  <c r="E122" i="14"/>
  <c r="D122" i="14"/>
  <c r="C122" i="14"/>
  <c r="H121" i="14"/>
  <c r="H118" i="14" s="1"/>
  <c r="F121" i="14"/>
  <c r="E121" i="14"/>
  <c r="D121" i="14"/>
  <c r="C121" i="14"/>
  <c r="C118" i="14" s="1"/>
  <c r="H120" i="14"/>
  <c r="F120" i="14"/>
  <c r="E120" i="14"/>
  <c r="D120" i="14"/>
  <c r="C120" i="14"/>
  <c r="H119" i="14"/>
  <c r="F119" i="14"/>
  <c r="E119" i="14"/>
  <c r="E118" i="14" s="1"/>
  <c r="D119" i="14"/>
  <c r="C119" i="14"/>
  <c r="F118" i="14"/>
  <c r="H117" i="14"/>
  <c r="F117" i="14"/>
  <c r="E117" i="14"/>
  <c r="D117" i="14"/>
  <c r="C117" i="14"/>
  <c r="H116" i="14"/>
  <c r="F116" i="14"/>
  <c r="E116" i="14"/>
  <c r="D116" i="14"/>
  <c r="C116" i="14"/>
  <c r="H115" i="14"/>
  <c r="F115" i="14"/>
  <c r="E115" i="14"/>
  <c r="D115" i="14"/>
  <c r="C115" i="14"/>
  <c r="H114" i="14"/>
  <c r="F114" i="14"/>
  <c r="E114" i="14"/>
  <c r="D114" i="14"/>
  <c r="C114" i="14"/>
  <c r="H113" i="14"/>
  <c r="F113" i="14"/>
  <c r="E113" i="14"/>
  <c r="D113" i="14"/>
  <c r="C113" i="14"/>
  <c r="H112" i="14"/>
  <c r="F112" i="14"/>
  <c r="E112" i="14"/>
  <c r="D112" i="14"/>
  <c r="C112" i="14"/>
  <c r="H111" i="14"/>
  <c r="F111" i="14"/>
  <c r="E111" i="14"/>
  <c r="D111" i="14"/>
  <c r="C111" i="14"/>
  <c r="H110" i="14"/>
  <c r="F110" i="14"/>
  <c r="E110" i="14"/>
  <c r="D110" i="14"/>
  <c r="C110" i="14"/>
  <c r="H109" i="14"/>
  <c r="F109" i="14"/>
  <c r="E109" i="14"/>
  <c r="D109" i="14"/>
  <c r="C109" i="14"/>
  <c r="H108" i="14"/>
  <c r="F108" i="14"/>
  <c r="E108" i="14"/>
  <c r="D108" i="14"/>
  <c r="C108" i="14"/>
  <c r="H107" i="14"/>
  <c r="F107" i="14"/>
  <c r="E107" i="14"/>
  <c r="D107" i="14"/>
  <c r="C107" i="14"/>
  <c r="H106" i="14"/>
  <c r="F106" i="14"/>
  <c r="E106" i="14"/>
  <c r="D106" i="14"/>
  <c r="C106" i="14"/>
  <c r="H105" i="14"/>
  <c r="F105" i="14"/>
  <c r="E105" i="14"/>
  <c r="D105" i="14"/>
  <c r="C105" i="14"/>
  <c r="E102" i="14"/>
  <c r="E101" i="14"/>
  <c r="D101" i="14"/>
  <c r="C101" i="14"/>
  <c r="E100" i="14"/>
  <c r="D100" i="14"/>
  <c r="C100" i="14"/>
  <c r="E99" i="14"/>
  <c r="D99" i="14"/>
  <c r="C99" i="14"/>
  <c r="C102" i="14" s="1"/>
  <c r="E96" i="14"/>
  <c r="D96" i="14"/>
  <c r="C96" i="14"/>
  <c r="C95" i="14"/>
  <c r="E94" i="14"/>
  <c r="D94" i="14"/>
  <c r="C94" i="14"/>
  <c r="E93" i="14"/>
  <c r="D93" i="14"/>
  <c r="C93" i="14"/>
  <c r="E92" i="14"/>
  <c r="D92" i="14"/>
  <c r="C92" i="14"/>
  <c r="E91" i="14"/>
  <c r="D91" i="14"/>
  <c r="C91" i="14"/>
  <c r="E90" i="14"/>
  <c r="C90" i="14"/>
  <c r="C86" i="14" s="1"/>
  <c r="E89" i="14"/>
  <c r="D89" i="14"/>
  <c r="C89" i="14"/>
  <c r="E88" i="14"/>
  <c r="E86" i="14" s="1"/>
  <c r="D88" i="14"/>
  <c r="C88" i="14"/>
  <c r="E87" i="14"/>
  <c r="D87" i="14"/>
  <c r="C87" i="14"/>
  <c r="E85" i="14"/>
  <c r="D85" i="14"/>
  <c r="C85" i="14"/>
  <c r="E84" i="14"/>
  <c r="D84" i="14"/>
  <c r="C84" i="14"/>
  <c r="E83" i="14"/>
  <c r="D83" i="14"/>
  <c r="C83" i="14"/>
  <c r="E82" i="14"/>
  <c r="D82" i="14"/>
  <c r="C82" i="14"/>
  <c r="E81" i="14"/>
  <c r="D81" i="14"/>
  <c r="C81" i="14"/>
  <c r="E80" i="14"/>
  <c r="D80" i="14"/>
  <c r="D79" i="14" s="1"/>
  <c r="D73" i="14" s="1"/>
  <c r="C80" i="14"/>
  <c r="C79" i="14"/>
  <c r="E78" i="14"/>
  <c r="D78" i="14"/>
  <c r="C78" i="14"/>
  <c r="E77" i="14"/>
  <c r="D77" i="14"/>
  <c r="C77" i="14"/>
  <c r="E76" i="14"/>
  <c r="D76" i="14"/>
  <c r="C76" i="14"/>
  <c r="E75" i="14"/>
  <c r="D75" i="14"/>
  <c r="C75" i="14"/>
  <c r="E74" i="14"/>
  <c r="D74" i="14"/>
  <c r="C74" i="14"/>
  <c r="C69" i="14"/>
  <c r="C68" i="14"/>
  <c r="C67" i="14"/>
  <c r="E66" i="14"/>
  <c r="D66" i="14"/>
  <c r="C66" i="14"/>
  <c r="E65" i="14"/>
  <c r="D65" i="14"/>
  <c r="C65" i="14"/>
  <c r="E64" i="14"/>
  <c r="D64" i="14"/>
  <c r="C64" i="14"/>
  <c r="C63" i="14" s="1"/>
  <c r="D63" i="14"/>
  <c r="C62" i="14"/>
  <c r="C61" i="14" s="1"/>
  <c r="E60" i="14"/>
  <c r="D60" i="14"/>
  <c r="C60" i="14"/>
  <c r="E59" i="14"/>
  <c r="D59" i="14"/>
  <c r="C59" i="14"/>
  <c r="E58" i="14"/>
  <c r="D58" i="14"/>
  <c r="C58" i="14"/>
  <c r="C56" i="14" s="1"/>
  <c r="E57" i="14"/>
  <c r="E56" i="14" s="1"/>
  <c r="D57" i="14"/>
  <c r="C57" i="14"/>
  <c r="D56" i="14"/>
  <c r="C55" i="14"/>
  <c r="C54" i="14"/>
  <c r="E53" i="14"/>
  <c r="D53" i="14"/>
  <c r="C53" i="14"/>
  <c r="E52" i="14"/>
  <c r="D52" i="14"/>
  <c r="D51" i="14" s="1"/>
  <c r="C52" i="14"/>
  <c r="C51" i="14"/>
  <c r="C50" i="14"/>
  <c r="C49" i="14"/>
  <c r="C48" i="14"/>
  <c r="C47" i="14"/>
  <c r="C46" i="14"/>
  <c r="C45" i="14" s="1"/>
  <c r="E44" i="14"/>
  <c r="D44" i="14"/>
  <c r="C44" i="14"/>
  <c r="E43" i="14"/>
  <c r="D43" i="14"/>
  <c r="C43" i="14"/>
  <c r="E42" i="14"/>
  <c r="D42" i="14"/>
  <c r="C42" i="14"/>
  <c r="E41" i="14"/>
  <c r="D41" i="14"/>
  <c r="C41" i="14"/>
  <c r="E40" i="14"/>
  <c r="D40" i="14"/>
  <c r="C40" i="14"/>
  <c r="E39" i="14"/>
  <c r="D39" i="14"/>
  <c r="C39" i="14"/>
  <c r="E38" i="14"/>
  <c r="D38" i="14"/>
  <c r="C38" i="14"/>
  <c r="E37" i="14"/>
  <c r="D37" i="14"/>
  <c r="C37" i="14"/>
  <c r="E36" i="14"/>
  <c r="D36" i="14"/>
  <c r="C36" i="14"/>
  <c r="E35" i="14"/>
  <c r="D35" i="14"/>
  <c r="C35" i="14"/>
  <c r="E34" i="14"/>
  <c r="E33" i="14" s="1"/>
  <c r="D34" i="14"/>
  <c r="C34" i="14"/>
  <c r="D33" i="14"/>
  <c r="C32" i="14"/>
  <c r="C31" i="14"/>
  <c r="C30" i="14"/>
  <c r="C29" i="14"/>
  <c r="C28" i="14"/>
  <c r="C26" i="14" s="1"/>
  <c r="C27" i="14"/>
  <c r="E25" i="14"/>
  <c r="D25" i="14"/>
  <c r="C25" i="14"/>
  <c r="E24" i="14"/>
  <c r="D24" i="14"/>
  <c r="C24" i="14"/>
  <c r="E23" i="14"/>
  <c r="D23" i="14"/>
  <c r="C23" i="14"/>
  <c r="E22" i="14"/>
  <c r="D22" i="14"/>
  <c r="C22" i="14"/>
  <c r="E21" i="14"/>
  <c r="D21" i="14"/>
  <c r="C21" i="14"/>
  <c r="E20" i="14"/>
  <c r="D20" i="14"/>
  <c r="C20" i="14"/>
  <c r="E19" i="14"/>
  <c r="D19" i="14"/>
  <c r="C19" i="14"/>
  <c r="E18" i="14"/>
  <c r="D18" i="14"/>
  <c r="C18" i="14"/>
  <c r="E17" i="14"/>
  <c r="D17" i="14"/>
  <c r="C17" i="14"/>
  <c r="E16" i="14"/>
  <c r="D16" i="14"/>
  <c r="C16" i="14"/>
  <c r="E15" i="14"/>
  <c r="D15" i="14"/>
  <c r="C15" i="14"/>
  <c r="E14" i="14"/>
  <c r="D14" i="14"/>
  <c r="C14" i="14"/>
  <c r="E13" i="14"/>
  <c r="D13" i="14"/>
  <c r="C13" i="14"/>
  <c r="E12" i="14"/>
  <c r="D12" i="14"/>
  <c r="C12" i="14"/>
  <c r="C10" i="14" s="1"/>
  <c r="E11" i="14"/>
  <c r="D11" i="14"/>
  <c r="D10" i="14" s="1"/>
  <c r="D70" i="14" s="1"/>
  <c r="C11" i="14"/>
  <c r="E10" i="14"/>
  <c r="A5" i="14"/>
  <c r="A4" i="14"/>
  <c r="A3" i="14"/>
  <c r="A2" i="14"/>
  <c r="H124" i="14" l="1"/>
  <c r="C159" i="14"/>
  <c r="H287" i="14"/>
  <c r="G410" i="14"/>
  <c r="C492" i="14"/>
  <c r="E124" i="14"/>
  <c r="E159" i="14"/>
  <c r="D86" i="14"/>
  <c r="C287" i="14"/>
  <c r="O287" i="14"/>
  <c r="E300" i="14"/>
  <c r="P364" i="14"/>
  <c r="N410" i="14"/>
  <c r="J409" i="14"/>
  <c r="E51" i="14"/>
  <c r="E70" i="14" s="1"/>
  <c r="E79" i="14"/>
  <c r="E73" i="14" s="1"/>
  <c r="C124" i="14"/>
  <c r="C236" i="14"/>
  <c r="C254" i="14"/>
  <c r="E293" i="14"/>
  <c r="E287" i="14" s="1"/>
  <c r="I293" i="14"/>
  <c r="M293" i="14"/>
  <c r="M287" i="14" s="1"/>
  <c r="Q293" i="14"/>
  <c r="Q287" i="14" s="1"/>
  <c r="F293" i="14"/>
  <c r="F287" i="14" s="1"/>
  <c r="J300" i="14"/>
  <c r="D364" i="14"/>
  <c r="AA368" i="14"/>
  <c r="K368" i="14" s="1"/>
  <c r="E408" i="14"/>
  <c r="E410" i="14" s="1"/>
  <c r="E386" i="14"/>
  <c r="Q408" i="14"/>
  <c r="Q386" i="14"/>
  <c r="F409" i="14"/>
  <c r="M386" i="14"/>
  <c r="AB437" i="14"/>
  <c r="AA437" i="14"/>
  <c r="K437" i="14" s="1"/>
  <c r="L492" i="14"/>
  <c r="F492" i="14"/>
  <c r="C73" i="14"/>
  <c r="C142" i="14"/>
  <c r="C230" i="14"/>
  <c r="I287" i="14"/>
  <c r="D300" i="14"/>
  <c r="H300" i="14"/>
  <c r="L300" i="14"/>
  <c r="P300" i="14"/>
  <c r="I304" i="14"/>
  <c r="I300" i="14" s="1"/>
  <c r="D326" i="14"/>
  <c r="H326" i="14"/>
  <c r="L326" i="14"/>
  <c r="P326" i="14"/>
  <c r="F339" i="14"/>
  <c r="J339" i="14"/>
  <c r="E364" i="14"/>
  <c r="I364" i="14"/>
  <c r="M364" i="14"/>
  <c r="AB371" i="14"/>
  <c r="F408" i="14"/>
  <c r="J408" i="14"/>
  <c r="J410" i="14" s="1"/>
  <c r="G409" i="14"/>
  <c r="K409" i="14"/>
  <c r="F383" i="14"/>
  <c r="F386" i="14"/>
  <c r="J386" i="14"/>
  <c r="N386" i="14"/>
  <c r="D409" i="14"/>
  <c r="C409" i="14" s="1"/>
  <c r="E492" i="14"/>
  <c r="I492" i="14"/>
  <c r="M492" i="14"/>
  <c r="K492" i="14"/>
  <c r="C33" i="14"/>
  <c r="C70" i="14" s="1"/>
  <c r="E63" i="14"/>
  <c r="D90" i="14"/>
  <c r="D102" i="14"/>
  <c r="D118" i="14"/>
  <c r="D124" i="14" s="1"/>
  <c r="C272" i="14"/>
  <c r="N287" i="14"/>
  <c r="K293" i="14"/>
  <c r="K287" i="14" s="1"/>
  <c r="N304" i="14"/>
  <c r="N300" i="14" s="1"/>
  <c r="C304" i="14"/>
  <c r="C300" i="14" s="1"/>
  <c r="G304" i="14"/>
  <c r="G300" i="14" s="1"/>
  <c r="K304" i="14"/>
  <c r="K300" i="14" s="1"/>
  <c r="O304" i="14"/>
  <c r="O300" i="14" s="1"/>
  <c r="E326" i="14"/>
  <c r="J326" i="14"/>
  <c r="K339" i="14"/>
  <c r="O339" i="14"/>
  <c r="C357" i="14"/>
  <c r="C364" i="14" s="1"/>
  <c r="P357" i="14"/>
  <c r="F364" i="14"/>
  <c r="J364" i="14"/>
  <c r="AB370" i="14"/>
  <c r="C383" i="14"/>
  <c r="G383" i="14"/>
  <c r="K383" i="14"/>
  <c r="K408" i="14"/>
  <c r="O383" i="14"/>
  <c r="O408" i="14"/>
  <c r="O410" i="14" s="1"/>
  <c r="L409" i="14"/>
  <c r="P409" i="14"/>
  <c r="J383" i="14"/>
  <c r="G386" i="14"/>
  <c r="K386" i="14"/>
  <c r="D357" i="14"/>
  <c r="H357" i="14"/>
  <c r="H364" i="14" s="1"/>
  <c r="M357" i="14"/>
  <c r="Q357" i="14"/>
  <c r="Q364" i="14" s="1"/>
  <c r="D408" i="14"/>
  <c r="H408" i="14"/>
  <c r="H410" i="14" s="1"/>
  <c r="L408" i="14"/>
  <c r="P408" i="14"/>
  <c r="P410" i="14" s="1"/>
  <c r="E409" i="14"/>
  <c r="I409" i="14"/>
  <c r="I410" i="14" s="1"/>
  <c r="M409" i="14"/>
  <c r="M410" i="14" s="1"/>
  <c r="Q409" i="14"/>
  <c r="H383" i="14"/>
  <c r="M383" i="14"/>
  <c r="E389" i="14"/>
  <c r="I389" i="14"/>
  <c r="M389" i="14"/>
  <c r="Q389" i="14"/>
  <c r="F394" i="14"/>
  <c r="J394" i="14"/>
  <c r="N394" i="14"/>
  <c r="E339" i="14"/>
  <c r="I339" i="14"/>
  <c r="M339" i="14"/>
  <c r="Q339" i="14"/>
  <c r="C369" i="14"/>
  <c r="D383" i="14"/>
  <c r="I383" i="14"/>
  <c r="E397" i="14"/>
  <c r="I397" i="14"/>
  <c r="M397" i="14"/>
  <c r="Q397" i="14"/>
  <c r="D400" i="14"/>
  <c r="H400" i="14"/>
  <c r="L400" i="14"/>
  <c r="P400" i="14"/>
  <c r="C403" i="14"/>
  <c r="G403" i="14"/>
  <c r="K403" i="14"/>
  <c r="O403" i="14"/>
  <c r="F406" i="14"/>
  <c r="J406" i="14"/>
  <c r="N406" i="14"/>
  <c r="E423" i="14"/>
  <c r="L410" i="14" l="1"/>
  <c r="F410" i="14"/>
  <c r="AA369" i="14"/>
  <c r="K369" i="14" s="1"/>
  <c r="AB369" i="14"/>
  <c r="Q410" i="14"/>
  <c r="D410" i="14"/>
  <c r="C408" i="14"/>
  <c r="C410" i="14" s="1"/>
  <c r="K410" i="14"/>
  <c r="M491" i="13" l="1"/>
  <c r="L491" i="13"/>
  <c r="K491" i="13"/>
  <c r="J491" i="13"/>
  <c r="I491" i="13"/>
  <c r="H491" i="13"/>
  <c r="G491" i="13"/>
  <c r="F491" i="13"/>
  <c r="E491" i="13"/>
  <c r="D491" i="13"/>
  <c r="C490" i="13"/>
  <c r="C489" i="13"/>
  <c r="C488" i="13"/>
  <c r="C487" i="13"/>
  <c r="C486" i="13"/>
  <c r="C491" i="13" s="1"/>
  <c r="M485" i="13"/>
  <c r="L485" i="13"/>
  <c r="K485" i="13"/>
  <c r="J485" i="13"/>
  <c r="I485" i="13"/>
  <c r="H485" i="13"/>
  <c r="G485" i="13"/>
  <c r="F485" i="13"/>
  <c r="E485" i="13"/>
  <c r="D485" i="13"/>
  <c r="C484" i="13"/>
  <c r="C483" i="13"/>
  <c r="C482" i="13"/>
  <c r="C481" i="13"/>
  <c r="C480" i="13"/>
  <c r="C479" i="13"/>
  <c r="C485" i="13" s="1"/>
  <c r="M478" i="13"/>
  <c r="L478" i="13"/>
  <c r="K478" i="13"/>
  <c r="J478" i="13"/>
  <c r="I478" i="13"/>
  <c r="H478" i="13"/>
  <c r="G478" i="13"/>
  <c r="F478" i="13"/>
  <c r="F492" i="13" s="1"/>
  <c r="E478" i="13"/>
  <c r="D478" i="13"/>
  <c r="C477" i="13"/>
  <c r="C476" i="13"/>
  <c r="C475" i="13"/>
  <c r="C474" i="13"/>
  <c r="C473" i="13"/>
  <c r="C472" i="13"/>
  <c r="C471" i="13"/>
  <c r="C470" i="13"/>
  <c r="M469" i="13"/>
  <c r="L469" i="13"/>
  <c r="K469" i="13"/>
  <c r="J469" i="13"/>
  <c r="I469" i="13"/>
  <c r="H469" i="13"/>
  <c r="G469" i="13"/>
  <c r="F469" i="13"/>
  <c r="E469" i="13"/>
  <c r="D469" i="13"/>
  <c r="C468" i="13"/>
  <c r="C467" i="13"/>
  <c r="C469" i="13" s="1"/>
  <c r="C466" i="13"/>
  <c r="M465" i="13"/>
  <c r="L465" i="13"/>
  <c r="K465" i="13"/>
  <c r="J465" i="13"/>
  <c r="I465" i="13"/>
  <c r="H465" i="13"/>
  <c r="G465" i="13"/>
  <c r="G492" i="13" s="1"/>
  <c r="F465" i="13"/>
  <c r="E465" i="13"/>
  <c r="D465" i="13"/>
  <c r="C465" i="13"/>
  <c r="C464" i="13"/>
  <c r="C463" i="13"/>
  <c r="C462" i="13"/>
  <c r="M461" i="13"/>
  <c r="L461" i="13"/>
  <c r="K461" i="13"/>
  <c r="J461" i="13"/>
  <c r="I461" i="13"/>
  <c r="H461" i="13"/>
  <c r="G461" i="13"/>
  <c r="F461" i="13"/>
  <c r="E461" i="13"/>
  <c r="D461" i="13"/>
  <c r="C460" i="13"/>
  <c r="C459" i="13"/>
  <c r="C461" i="13" s="1"/>
  <c r="C458" i="13"/>
  <c r="M457" i="13"/>
  <c r="M492" i="13" s="1"/>
  <c r="L457" i="13"/>
  <c r="K457" i="13"/>
  <c r="K492" i="13" s="1"/>
  <c r="J457" i="13"/>
  <c r="I457" i="13"/>
  <c r="I492" i="13" s="1"/>
  <c r="H457" i="13"/>
  <c r="G457" i="13"/>
  <c r="F457" i="13"/>
  <c r="E457" i="13"/>
  <c r="E492" i="13" s="1"/>
  <c r="D457" i="13"/>
  <c r="C456" i="13"/>
  <c r="C455" i="13"/>
  <c r="C454" i="13"/>
  <c r="C453" i="13"/>
  <c r="C457" i="13" s="1"/>
  <c r="C452" i="13"/>
  <c r="C446" i="13"/>
  <c r="C445" i="13"/>
  <c r="AB442" i="13"/>
  <c r="AA442" i="13"/>
  <c r="F442" i="13"/>
  <c r="AB441" i="13"/>
  <c r="AA441" i="13"/>
  <c r="F441" i="13" s="1"/>
  <c r="AB440" i="13"/>
  <c r="AA440" i="13"/>
  <c r="F440" i="13" s="1"/>
  <c r="C437" i="13"/>
  <c r="C436" i="13"/>
  <c r="C435" i="13"/>
  <c r="D422" i="13"/>
  <c r="C422" i="13"/>
  <c r="E421" i="13"/>
  <c r="D421" i="13"/>
  <c r="C421" i="13"/>
  <c r="E420" i="13"/>
  <c r="D420" i="13"/>
  <c r="C420" i="13"/>
  <c r="E419" i="13"/>
  <c r="D419" i="13"/>
  <c r="C419" i="13"/>
  <c r="E418" i="13"/>
  <c r="D418" i="13"/>
  <c r="C418" i="13"/>
  <c r="D417" i="13"/>
  <c r="C417" i="13"/>
  <c r="E416" i="13"/>
  <c r="D416" i="13"/>
  <c r="C416" i="13"/>
  <c r="D415" i="13"/>
  <c r="C415" i="13"/>
  <c r="E414" i="13"/>
  <c r="D414" i="13"/>
  <c r="C414" i="13"/>
  <c r="C423" i="13" s="1"/>
  <c r="D413" i="13"/>
  <c r="C413" i="13"/>
  <c r="Q407" i="13"/>
  <c r="P407" i="13"/>
  <c r="O407" i="13"/>
  <c r="N407" i="13"/>
  <c r="M407" i="13"/>
  <c r="L407" i="13"/>
  <c r="K407" i="13"/>
  <c r="J407" i="13"/>
  <c r="I407" i="13"/>
  <c r="H407" i="13"/>
  <c r="G407" i="13"/>
  <c r="F407" i="13"/>
  <c r="E407" i="13"/>
  <c r="D407" i="13"/>
  <c r="C407" i="13"/>
  <c r="P406" i="13"/>
  <c r="L406" i="13"/>
  <c r="K406" i="13"/>
  <c r="H406" i="13"/>
  <c r="D406" i="13"/>
  <c r="C406" i="13"/>
  <c r="Q405" i="13"/>
  <c r="P405" i="13"/>
  <c r="O405" i="13"/>
  <c r="O406" i="13" s="1"/>
  <c r="N405" i="13"/>
  <c r="M405" i="13"/>
  <c r="L405" i="13"/>
  <c r="K405" i="13"/>
  <c r="J405" i="13"/>
  <c r="I405" i="13"/>
  <c r="H405" i="13"/>
  <c r="G405" i="13"/>
  <c r="G406" i="13" s="1"/>
  <c r="F405" i="13"/>
  <c r="E405" i="13"/>
  <c r="D405" i="13"/>
  <c r="C405" i="13"/>
  <c r="Q404" i="13"/>
  <c r="Q406" i="13" s="1"/>
  <c r="P404" i="13"/>
  <c r="O404" i="13"/>
  <c r="N404" i="13"/>
  <c r="M404" i="13"/>
  <c r="M406" i="13" s="1"/>
  <c r="L404" i="13"/>
  <c r="K404" i="13"/>
  <c r="J404" i="13"/>
  <c r="I404" i="13"/>
  <c r="I406" i="13" s="1"/>
  <c r="H404" i="13"/>
  <c r="G404" i="13"/>
  <c r="F404" i="13"/>
  <c r="E404" i="13"/>
  <c r="E406" i="13" s="1"/>
  <c r="D404" i="13"/>
  <c r="C404" i="13"/>
  <c r="Q403" i="13"/>
  <c r="M403" i="13"/>
  <c r="I403" i="13"/>
  <c r="E403" i="13"/>
  <c r="Q402" i="13"/>
  <c r="P402" i="13"/>
  <c r="P403" i="13" s="1"/>
  <c r="O402" i="13"/>
  <c r="N402" i="13"/>
  <c r="M402" i="13"/>
  <c r="L402" i="13"/>
  <c r="L403" i="13" s="1"/>
  <c r="K402" i="13"/>
  <c r="J402" i="13"/>
  <c r="I402" i="13"/>
  <c r="H402" i="13"/>
  <c r="H403" i="13" s="1"/>
  <c r="G402" i="13"/>
  <c r="F402" i="13"/>
  <c r="E402" i="13"/>
  <c r="D402" i="13"/>
  <c r="D403" i="13" s="1"/>
  <c r="C402" i="13"/>
  <c r="Q401" i="13"/>
  <c r="P401" i="13"/>
  <c r="O401" i="13"/>
  <c r="O403" i="13" s="1"/>
  <c r="N401" i="13"/>
  <c r="N403" i="13" s="1"/>
  <c r="M401" i="13"/>
  <c r="L401" i="13"/>
  <c r="K401" i="13"/>
  <c r="K403" i="13" s="1"/>
  <c r="J401" i="13"/>
  <c r="J403" i="13" s="1"/>
  <c r="I401" i="13"/>
  <c r="H401" i="13"/>
  <c r="G401" i="13"/>
  <c r="G403" i="13" s="1"/>
  <c r="F401" i="13"/>
  <c r="F403" i="13" s="1"/>
  <c r="E401" i="13"/>
  <c r="D401" i="13"/>
  <c r="C401" i="13"/>
  <c r="C403" i="13" s="1"/>
  <c r="Q400" i="13"/>
  <c r="N400" i="13"/>
  <c r="J400" i="13"/>
  <c r="I400" i="13"/>
  <c r="F400" i="13"/>
  <c r="Q399" i="13"/>
  <c r="P399" i="13"/>
  <c r="O399" i="13"/>
  <c r="N399" i="13"/>
  <c r="M399" i="13"/>
  <c r="M400" i="13" s="1"/>
  <c r="L399" i="13"/>
  <c r="K399" i="13"/>
  <c r="J399" i="13"/>
  <c r="I399" i="13"/>
  <c r="H399" i="13"/>
  <c r="G399" i="13"/>
  <c r="F399" i="13"/>
  <c r="E399" i="13"/>
  <c r="E400" i="13" s="1"/>
  <c r="D399" i="13"/>
  <c r="C399" i="13"/>
  <c r="Q398" i="13"/>
  <c r="P398" i="13"/>
  <c r="O398" i="13"/>
  <c r="O400" i="13" s="1"/>
  <c r="N398" i="13"/>
  <c r="M398" i="13"/>
  <c r="L398" i="13"/>
  <c r="K398" i="13"/>
  <c r="K400" i="13" s="1"/>
  <c r="J398" i="13"/>
  <c r="I398" i="13"/>
  <c r="H398" i="13"/>
  <c r="G398" i="13"/>
  <c r="G400" i="13" s="1"/>
  <c r="F398" i="13"/>
  <c r="E398" i="13"/>
  <c r="D398" i="13"/>
  <c r="C398" i="13"/>
  <c r="C400" i="13" s="1"/>
  <c r="O397" i="13"/>
  <c r="K397" i="13"/>
  <c r="G397" i="13"/>
  <c r="C397" i="13"/>
  <c r="Q396" i="13"/>
  <c r="P396" i="13"/>
  <c r="O396" i="13"/>
  <c r="N396" i="13"/>
  <c r="N397" i="13" s="1"/>
  <c r="M396" i="13"/>
  <c r="L396" i="13"/>
  <c r="K396" i="13"/>
  <c r="J396" i="13"/>
  <c r="J397" i="13" s="1"/>
  <c r="I396" i="13"/>
  <c r="H396" i="13"/>
  <c r="G396" i="13"/>
  <c r="F396" i="13"/>
  <c r="F397" i="13" s="1"/>
  <c r="E396" i="13"/>
  <c r="D396" i="13"/>
  <c r="C396" i="13"/>
  <c r="Q395" i="13"/>
  <c r="Q397" i="13" s="1"/>
  <c r="P395" i="13"/>
  <c r="P397" i="13" s="1"/>
  <c r="O395" i="13"/>
  <c r="N395" i="13"/>
  <c r="M395" i="13"/>
  <c r="M397" i="13" s="1"/>
  <c r="L395" i="13"/>
  <c r="L397" i="13" s="1"/>
  <c r="K395" i="13"/>
  <c r="J395" i="13"/>
  <c r="I395" i="13"/>
  <c r="I397" i="13" s="1"/>
  <c r="H395" i="13"/>
  <c r="H397" i="13" s="1"/>
  <c r="G395" i="13"/>
  <c r="F395" i="13"/>
  <c r="E395" i="13"/>
  <c r="E397" i="13" s="1"/>
  <c r="D395" i="13"/>
  <c r="D397" i="13" s="1"/>
  <c r="C395" i="13"/>
  <c r="P394" i="13"/>
  <c r="O394" i="13"/>
  <c r="L394" i="13"/>
  <c r="H394" i="13"/>
  <c r="D394" i="13"/>
  <c r="Q393" i="13"/>
  <c r="P393" i="13"/>
  <c r="O393" i="13"/>
  <c r="N393" i="13"/>
  <c r="M393" i="13"/>
  <c r="L393" i="13"/>
  <c r="K393" i="13"/>
  <c r="K394" i="13" s="1"/>
  <c r="J393" i="13"/>
  <c r="I393" i="13"/>
  <c r="H393" i="13"/>
  <c r="G393" i="13"/>
  <c r="G394" i="13" s="1"/>
  <c r="F393" i="13"/>
  <c r="E393" i="13"/>
  <c r="D393" i="13"/>
  <c r="C393" i="13"/>
  <c r="C394" i="13" s="1"/>
  <c r="Q392" i="13"/>
  <c r="Q394" i="13" s="1"/>
  <c r="P392" i="13"/>
  <c r="O392" i="13"/>
  <c r="N392" i="13"/>
  <c r="N394" i="13" s="1"/>
  <c r="M392" i="13"/>
  <c r="M394" i="13" s="1"/>
  <c r="L392" i="13"/>
  <c r="K392" i="13"/>
  <c r="J392" i="13"/>
  <c r="J394" i="13" s="1"/>
  <c r="I392" i="13"/>
  <c r="I394" i="13" s="1"/>
  <c r="H392" i="13"/>
  <c r="G392" i="13"/>
  <c r="F392" i="13"/>
  <c r="F394" i="13" s="1"/>
  <c r="E392" i="13"/>
  <c r="E394" i="13" s="1"/>
  <c r="D392" i="13"/>
  <c r="C392" i="13"/>
  <c r="Q391" i="13"/>
  <c r="P391" i="13"/>
  <c r="O391" i="13"/>
  <c r="N391" i="13"/>
  <c r="M391" i="13"/>
  <c r="L391" i="13"/>
  <c r="K391" i="13"/>
  <c r="J391" i="13"/>
  <c r="I391" i="13"/>
  <c r="H391" i="13"/>
  <c r="G391" i="13"/>
  <c r="F391" i="13"/>
  <c r="E391" i="13"/>
  <c r="E408" i="13" s="1"/>
  <c r="D391" i="13"/>
  <c r="C391" i="13"/>
  <c r="Q390" i="13"/>
  <c r="P390" i="13"/>
  <c r="O390" i="13"/>
  <c r="N390" i="13"/>
  <c r="M390" i="13"/>
  <c r="L390" i="13"/>
  <c r="K390" i="13"/>
  <c r="J390" i="13"/>
  <c r="I390" i="13"/>
  <c r="H390" i="13"/>
  <c r="G390" i="13"/>
  <c r="F390" i="13"/>
  <c r="E390" i="13"/>
  <c r="D390" i="13"/>
  <c r="C390" i="13"/>
  <c r="O389" i="13"/>
  <c r="K389" i="13"/>
  <c r="G389" i="13"/>
  <c r="F389" i="13"/>
  <c r="C389" i="13"/>
  <c r="Q388" i="13"/>
  <c r="P388" i="13"/>
  <c r="O388" i="13"/>
  <c r="N388" i="13"/>
  <c r="N389" i="13" s="1"/>
  <c r="M388" i="13"/>
  <c r="L388" i="13"/>
  <c r="K388" i="13"/>
  <c r="J388" i="13"/>
  <c r="J389" i="13" s="1"/>
  <c r="I388" i="13"/>
  <c r="H388" i="13"/>
  <c r="G388" i="13"/>
  <c r="F388" i="13"/>
  <c r="F409" i="13" s="1"/>
  <c r="E388" i="13"/>
  <c r="D388" i="13"/>
  <c r="C388" i="13"/>
  <c r="Q387" i="13"/>
  <c r="Q389" i="13" s="1"/>
  <c r="P387" i="13"/>
  <c r="P389" i="13" s="1"/>
  <c r="O387" i="13"/>
  <c r="N387" i="13"/>
  <c r="M387" i="13"/>
  <c r="M389" i="13" s="1"/>
  <c r="L387" i="13"/>
  <c r="L389" i="13" s="1"/>
  <c r="K387" i="13"/>
  <c r="J387" i="13"/>
  <c r="I387" i="13"/>
  <c r="I389" i="13" s="1"/>
  <c r="H387" i="13"/>
  <c r="H389" i="13" s="1"/>
  <c r="G387" i="13"/>
  <c r="F387" i="13"/>
  <c r="E387" i="13"/>
  <c r="E389" i="13" s="1"/>
  <c r="D387" i="13"/>
  <c r="D389" i="13" s="1"/>
  <c r="C387" i="13"/>
  <c r="P386" i="13"/>
  <c r="O386" i="13"/>
  <c r="L386" i="13"/>
  <c r="H386" i="13"/>
  <c r="G386" i="13"/>
  <c r="D386" i="13"/>
  <c r="Q385" i="13"/>
  <c r="P385" i="13"/>
  <c r="O385" i="13"/>
  <c r="N385" i="13"/>
  <c r="M385" i="13"/>
  <c r="L385" i="13"/>
  <c r="K385" i="13"/>
  <c r="K386" i="13" s="1"/>
  <c r="J385" i="13"/>
  <c r="I385" i="13"/>
  <c r="H385" i="13"/>
  <c r="G385" i="13"/>
  <c r="F385" i="13"/>
  <c r="E385" i="13"/>
  <c r="D385" i="13"/>
  <c r="C385" i="13"/>
  <c r="C386" i="13" s="1"/>
  <c r="Q384" i="13"/>
  <c r="Q386" i="13" s="1"/>
  <c r="P384" i="13"/>
  <c r="O384" i="13"/>
  <c r="N384" i="13"/>
  <c r="N386" i="13" s="1"/>
  <c r="M384" i="13"/>
  <c r="M386" i="13" s="1"/>
  <c r="L384" i="13"/>
  <c r="K384" i="13"/>
  <c r="J384" i="13"/>
  <c r="J386" i="13" s="1"/>
  <c r="I384" i="13"/>
  <c r="I386" i="13" s="1"/>
  <c r="H384" i="13"/>
  <c r="G384" i="13"/>
  <c r="F384" i="13"/>
  <c r="F386" i="13" s="1"/>
  <c r="E384" i="13"/>
  <c r="E386" i="13" s="1"/>
  <c r="D384" i="13"/>
  <c r="C384" i="13"/>
  <c r="Q383" i="13"/>
  <c r="M383" i="13"/>
  <c r="L383" i="13"/>
  <c r="I383" i="13"/>
  <c r="E383" i="13"/>
  <c r="D383" i="13"/>
  <c r="Q382" i="13"/>
  <c r="P382" i="13"/>
  <c r="O382" i="13"/>
  <c r="N382" i="13"/>
  <c r="M382" i="13"/>
  <c r="L382" i="13"/>
  <c r="K382" i="13"/>
  <c r="J382" i="13"/>
  <c r="I382" i="13"/>
  <c r="H382" i="13"/>
  <c r="G382" i="13"/>
  <c r="F382" i="13"/>
  <c r="E382" i="13"/>
  <c r="D382" i="13"/>
  <c r="C382" i="13"/>
  <c r="Q381" i="13"/>
  <c r="P381" i="13"/>
  <c r="O381" i="13"/>
  <c r="N381" i="13"/>
  <c r="M381" i="13"/>
  <c r="L381" i="13"/>
  <c r="K381" i="13"/>
  <c r="J381" i="13"/>
  <c r="I381" i="13"/>
  <c r="H381" i="13"/>
  <c r="G381" i="13"/>
  <c r="F381" i="13"/>
  <c r="E381" i="13"/>
  <c r="D381" i="13"/>
  <c r="C381" i="13"/>
  <c r="D376" i="13"/>
  <c r="C376" i="13"/>
  <c r="D375" i="13"/>
  <c r="C375" i="13"/>
  <c r="F371" i="13"/>
  <c r="E371" i="13"/>
  <c r="F370" i="13"/>
  <c r="E370" i="13"/>
  <c r="C370" i="13"/>
  <c r="AB370" i="13" s="1"/>
  <c r="F369" i="13"/>
  <c r="E369" i="13"/>
  <c r="F368" i="13"/>
  <c r="E368" i="13"/>
  <c r="C368" i="13"/>
  <c r="AB368" i="13" s="1"/>
  <c r="K364" i="13"/>
  <c r="R363" i="13"/>
  <c r="R364" i="13" s="1"/>
  <c r="Q363" i="13"/>
  <c r="P363" i="13"/>
  <c r="O363" i="13"/>
  <c r="N363" i="13"/>
  <c r="N364" i="13" s="1"/>
  <c r="M363" i="13"/>
  <c r="L363" i="13"/>
  <c r="J363" i="13"/>
  <c r="I363" i="13"/>
  <c r="H363" i="13"/>
  <c r="G363" i="13"/>
  <c r="F363" i="13"/>
  <c r="E363" i="13"/>
  <c r="D363" i="13"/>
  <c r="C363" i="13"/>
  <c r="R362" i="13"/>
  <c r="Q362" i="13"/>
  <c r="P362" i="13"/>
  <c r="O362" i="13"/>
  <c r="N362" i="13"/>
  <c r="M362" i="13"/>
  <c r="L362" i="13"/>
  <c r="J362" i="13"/>
  <c r="I362" i="13"/>
  <c r="H362" i="13"/>
  <c r="G362" i="13"/>
  <c r="F362" i="13"/>
  <c r="E362" i="13"/>
  <c r="D362" i="13"/>
  <c r="C362" i="13"/>
  <c r="R361" i="13"/>
  <c r="Q361" i="13"/>
  <c r="P361" i="13"/>
  <c r="O361" i="13"/>
  <c r="N361" i="13"/>
  <c r="M361" i="13"/>
  <c r="L361" i="13"/>
  <c r="J361" i="13"/>
  <c r="I361" i="13"/>
  <c r="I364" i="13" s="1"/>
  <c r="H361" i="13"/>
  <c r="G361" i="13"/>
  <c r="F361" i="13"/>
  <c r="E361" i="13"/>
  <c r="E364" i="13" s="1"/>
  <c r="D361" i="13"/>
  <c r="C361" i="13"/>
  <c r="R360" i="13"/>
  <c r="Q360" i="13"/>
  <c r="P360" i="13"/>
  <c r="O360" i="13"/>
  <c r="N360" i="13"/>
  <c r="M360" i="13"/>
  <c r="L360" i="13"/>
  <c r="J360" i="13"/>
  <c r="I360" i="13"/>
  <c r="H360" i="13"/>
  <c r="G360" i="13"/>
  <c r="F360" i="13"/>
  <c r="E360" i="13"/>
  <c r="D360" i="13"/>
  <c r="C360" i="13"/>
  <c r="R359" i="13"/>
  <c r="Q359" i="13"/>
  <c r="P359" i="13"/>
  <c r="O359" i="13"/>
  <c r="N359" i="13"/>
  <c r="M359" i="13"/>
  <c r="L359" i="13"/>
  <c r="J359" i="13"/>
  <c r="I359" i="13"/>
  <c r="H359" i="13"/>
  <c r="G359" i="13"/>
  <c r="F359" i="13"/>
  <c r="E359" i="13"/>
  <c r="D359" i="13"/>
  <c r="C359" i="13"/>
  <c r="R358" i="13"/>
  <c r="Q358" i="13"/>
  <c r="P358" i="13"/>
  <c r="O358" i="13"/>
  <c r="O357" i="13" s="1"/>
  <c r="O364" i="13" s="1"/>
  <c r="N358" i="13"/>
  <c r="M358" i="13"/>
  <c r="L358" i="13"/>
  <c r="J358" i="13"/>
  <c r="J357" i="13" s="1"/>
  <c r="J364" i="13" s="1"/>
  <c r="I358" i="13"/>
  <c r="H358" i="13"/>
  <c r="G358" i="13"/>
  <c r="F358" i="13"/>
  <c r="E358" i="13"/>
  <c r="D358" i="13"/>
  <c r="C358" i="13"/>
  <c r="R357" i="13"/>
  <c r="N357" i="13"/>
  <c r="I357" i="13"/>
  <c r="F357" i="13"/>
  <c r="F364" i="13" s="1"/>
  <c r="E357" i="13"/>
  <c r="R356" i="13"/>
  <c r="Q356" i="13"/>
  <c r="P356" i="13"/>
  <c r="O356" i="13"/>
  <c r="N356" i="13"/>
  <c r="M356" i="13"/>
  <c r="L356" i="13"/>
  <c r="J356" i="13"/>
  <c r="I356" i="13"/>
  <c r="H356" i="13"/>
  <c r="G356" i="13"/>
  <c r="F356" i="13"/>
  <c r="E356" i="13"/>
  <c r="D356" i="13"/>
  <c r="C356" i="13"/>
  <c r="R355" i="13"/>
  <c r="Q355" i="13"/>
  <c r="P355" i="13"/>
  <c r="O355" i="13"/>
  <c r="N355" i="13"/>
  <c r="M355" i="13"/>
  <c r="L355" i="13"/>
  <c r="J355" i="13"/>
  <c r="I355" i="13"/>
  <c r="H355" i="13"/>
  <c r="G355" i="13"/>
  <c r="F355" i="13"/>
  <c r="E355" i="13"/>
  <c r="D355" i="13"/>
  <c r="C355" i="13"/>
  <c r="R354" i="13"/>
  <c r="Q354" i="13"/>
  <c r="P354" i="13"/>
  <c r="O354" i="13"/>
  <c r="N354" i="13"/>
  <c r="M354" i="13"/>
  <c r="L354" i="13"/>
  <c r="J354" i="13"/>
  <c r="I354" i="13"/>
  <c r="H354" i="13"/>
  <c r="G354" i="13"/>
  <c r="F354" i="13"/>
  <c r="E354" i="13"/>
  <c r="D354" i="13"/>
  <c r="C354" i="13"/>
  <c r="R353" i="13"/>
  <c r="Q353" i="13"/>
  <c r="P353" i="13"/>
  <c r="O353" i="13"/>
  <c r="N353" i="13"/>
  <c r="M353" i="13"/>
  <c r="L353" i="13"/>
  <c r="J353" i="13"/>
  <c r="I353" i="13"/>
  <c r="H353" i="13"/>
  <c r="G353" i="13"/>
  <c r="F353" i="13"/>
  <c r="E353" i="13"/>
  <c r="D353" i="13"/>
  <c r="C353" i="13"/>
  <c r="R352" i="13"/>
  <c r="Q352" i="13"/>
  <c r="P352" i="13"/>
  <c r="O352" i="13"/>
  <c r="N352" i="13"/>
  <c r="M352" i="13"/>
  <c r="L352" i="13"/>
  <c r="J352" i="13"/>
  <c r="I352" i="13"/>
  <c r="H352" i="13"/>
  <c r="G352" i="13"/>
  <c r="F352" i="13"/>
  <c r="E352" i="13"/>
  <c r="D352" i="13"/>
  <c r="C352" i="13"/>
  <c r="R351" i="13"/>
  <c r="Q351" i="13"/>
  <c r="P351" i="13"/>
  <c r="O351" i="13"/>
  <c r="N351" i="13"/>
  <c r="M351" i="13"/>
  <c r="L351" i="13"/>
  <c r="J351" i="13"/>
  <c r="I351" i="13"/>
  <c r="H351" i="13"/>
  <c r="G351" i="13"/>
  <c r="F351" i="13"/>
  <c r="E351" i="13"/>
  <c r="D351" i="13"/>
  <c r="C351" i="13"/>
  <c r="R350" i="13"/>
  <c r="Q350" i="13"/>
  <c r="P350" i="13"/>
  <c r="O350" i="13"/>
  <c r="N350" i="13"/>
  <c r="M350" i="13"/>
  <c r="L350" i="13"/>
  <c r="J350" i="13"/>
  <c r="I350" i="13"/>
  <c r="H350" i="13"/>
  <c r="G350" i="13"/>
  <c r="F350" i="13"/>
  <c r="E350" i="13"/>
  <c r="D350" i="13"/>
  <c r="C350" i="13"/>
  <c r="R349" i="13"/>
  <c r="Q349" i="13"/>
  <c r="P349" i="13"/>
  <c r="O349" i="13"/>
  <c r="N349" i="13"/>
  <c r="M349" i="13"/>
  <c r="L349" i="13"/>
  <c r="J349" i="13"/>
  <c r="I349" i="13"/>
  <c r="H349" i="13"/>
  <c r="G349" i="13"/>
  <c r="F349" i="13"/>
  <c r="E349" i="13"/>
  <c r="D349" i="13"/>
  <c r="C349" i="13"/>
  <c r="R348" i="13"/>
  <c r="Q348" i="13"/>
  <c r="P348" i="13"/>
  <c r="O348" i="13"/>
  <c r="N348" i="13"/>
  <c r="M348" i="13"/>
  <c r="L348" i="13"/>
  <c r="J348" i="13"/>
  <c r="I348" i="13"/>
  <c r="H348" i="13"/>
  <c r="G348" i="13"/>
  <c r="F348" i="13"/>
  <c r="E348" i="13"/>
  <c r="D348" i="13"/>
  <c r="C348" i="13"/>
  <c r="R347" i="13"/>
  <c r="Q347" i="13"/>
  <c r="P347" i="13"/>
  <c r="O347" i="13"/>
  <c r="N347" i="13"/>
  <c r="M347" i="13"/>
  <c r="L347" i="13"/>
  <c r="J347" i="13"/>
  <c r="I347" i="13"/>
  <c r="H347" i="13"/>
  <c r="G347" i="13"/>
  <c r="F347" i="13"/>
  <c r="E347" i="13"/>
  <c r="D347" i="13"/>
  <c r="C347" i="13"/>
  <c r="R346" i="13"/>
  <c r="Q346" i="13"/>
  <c r="P346" i="13"/>
  <c r="O346" i="13"/>
  <c r="N346" i="13"/>
  <c r="M346" i="13"/>
  <c r="L346" i="13"/>
  <c r="J346" i="13"/>
  <c r="I346" i="13"/>
  <c r="H346" i="13"/>
  <c r="G346" i="13"/>
  <c r="F346" i="13"/>
  <c r="E346" i="13"/>
  <c r="D346" i="13"/>
  <c r="C346" i="13"/>
  <c r="R345" i="13"/>
  <c r="Q345" i="13"/>
  <c r="P345" i="13"/>
  <c r="O345" i="13"/>
  <c r="N345" i="13"/>
  <c r="M345" i="13"/>
  <c r="L345" i="13"/>
  <c r="J345" i="13"/>
  <c r="I345" i="13"/>
  <c r="H345" i="13"/>
  <c r="G345" i="13"/>
  <c r="F345" i="13"/>
  <c r="E345" i="13"/>
  <c r="D345" i="13"/>
  <c r="C345" i="13"/>
  <c r="R344" i="13"/>
  <c r="Q344" i="13"/>
  <c r="P344" i="13"/>
  <c r="O344" i="13"/>
  <c r="N344" i="13"/>
  <c r="M344" i="13"/>
  <c r="L344" i="13"/>
  <c r="J344" i="13"/>
  <c r="I344" i="13"/>
  <c r="H344" i="13"/>
  <c r="G344" i="13"/>
  <c r="F344" i="13"/>
  <c r="E344" i="13"/>
  <c r="D344" i="13"/>
  <c r="C344" i="13"/>
  <c r="O339" i="13"/>
  <c r="Q338" i="13"/>
  <c r="P338" i="13"/>
  <c r="O338" i="13"/>
  <c r="N338" i="13"/>
  <c r="M338" i="13"/>
  <c r="L338" i="13"/>
  <c r="K338" i="13"/>
  <c r="J338" i="13"/>
  <c r="I338" i="13"/>
  <c r="H338" i="13"/>
  <c r="G338" i="13"/>
  <c r="F338" i="13"/>
  <c r="E338" i="13"/>
  <c r="D338" i="13"/>
  <c r="C338" i="13"/>
  <c r="Q337" i="13"/>
  <c r="P337" i="13"/>
  <c r="O337" i="13"/>
  <c r="N337" i="13"/>
  <c r="M337" i="13"/>
  <c r="L337" i="13"/>
  <c r="K337" i="13"/>
  <c r="J337" i="13"/>
  <c r="I337" i="13"/>
  <c r="H337" i="13"/>
  <c r="G337" i="13"/>
  <c r="F337" i="13"/>
  <c r="E337" i="13"/>
  <c r="D337" i="13"/>
  <c r="C337" i="13"/>
  <c r="Q336" i="13"/>
  <c r="P336" i="13"/>
  <c r="O336" i="13"/>
  <c r="N336" i="13"/>
  <c r="M336" i="13"/>
  <c r="L336" i="13"/>
  <c r="K336" i="13"/>
  <c r="J336" i="13"/>
  <c r="I336" i="13"/>
  <c r="H336" i="13"/>
  <c r="G336" i="13"/>
  <c r="F336" i="13"/>
  <c r="E336" i="13"/>
  <c r="D336" i="13"/>
  <c r="C336" i="13"/>
  <c r="Q335" i="13"/>
  <c r="P335" i="13"/>
  <c r="O335" i="13"/>
  <c r="N335" i="13"/>
  <c r="M335" i="13"/>
  <c r="L335" i="13"/>
  <c r="K335" i="13"/>
  <c r="J335" i="13"/>
  <c r="I335" i="13"/>
  <c r="H335" i="13"/>
  <c r="G335" i="13"/>
  <c r="F335" i="13"/>
  <c r="E335" i="13"/>
  <c r="D335" i="13"/>
  <c r="C335" i="13"/>
  <c r="Q334" i="13"/>
  <c r="P334" i="13"/>
  <c r="O334" i="13"/>
  <c r="N334" i="13"/>
  <c r="M334" i="13"/>
  <c r="L334" i="13"/>
  <c r="K334" i="13"/>
  <c r="J334" i="13"/>
  <c r="I334" i="13"/>
  <c r="H334" i="13"/>
  <c r="G334" i="13"/>
  <c r="F334" i="13"/>
  <c r="E334" i="13"/>
  <c r="D334" i="13"/>
  <c r="C334" i="13"/>
  <c r="Q333" i="13"/>
  <c r="P333" i="13"/>
  <c r="O333" i="13"/>
  <c r="N333" i="13"/>
  <c r="M333" i="13"/>
  <c r="L333" i="13"/>
  <c r="K333" i="13"/>
  <c r="J333" i="13"/>
  <c r="I333" i="13"/>
  <c r="H333" i="13"/>
  <c r="G333" i="13"/>
  <c r="F333" i="13"/>
  <c r="E333" i="13"/>
  <c r="D333" i="13"/>
  <c r="C333" i="13"/>
  <c r="Q332" i="13"/>
  <c r="P332" i="13"/>
  <c r="O332" i="13"/>
  <c r="N332" i="13"/>
  <c r="M332" i="13"/>
  <c r="L332" i="13"/>
  <c r="K332" i="13"/>
  <c r="J332" i="13"/>
  <c r="I332" i="13"/>
  <c r="H332" i="13"/>
  <c r="G332" i="13"/>
  <c r="G339" i="13" s="1"/>
  <c r="F332" i="13"/>
  <c r="E332" i="13"/>
  <c r="D332" i="13"/>
  <c r="C332" i="13"/>
  <c r="Q331" i="13"/>
  <c r="Q339" i="13" s="1"/>
  <c r="P331" i="13"/>
  <c r="O331" i="13"/>
  <c r="N331" i="13"/>
  <c r="N339" i="13" s="1"/>
  <c r="M331" i="13"/>
  <c r="M339" i="13" s="1"/>
  <c r="L331" i="13"/>
  <c r="K331" i="13"/>
  <c r="J331" i="13"/>
  <c r="J339" i="13" s="1"/>
  <c r="I331" i="13"/>
  <c r="I339" i="13" s="1"/>
  <c r="H331" i="13"/>
  <c r="G331" i="13"/>
  <c r="F331" i="13"/>
  <c r="F339" i="13" s="1"/>
  <c r="E331" i="13"/>
  <c r="E339" i="13" s="1"/>
  <c r="D331" i="13"/>
  <c r="C331" i="13"/>
  <c r="Q325" i="13"/>
  <c r="P325" i="13"/>
  <c r="O325" i="13"/>
  <c r="N325" i="13"/>
  <c r="M325" i="13"/>
  <c r="L325" i="13"/>
  <c r="K325" i="13"/>
  <c r="J325" i="13"/>
  <c r="I325" i="13"/>
  <c r="H325" i="13"/>
  <c r="G325" i="13"/>
  <c r="F325" i="13"/>
  <c r="E325" i="13"/>
  <c r="D325" i="13"/>
  <c r="C325" i="13"/>
  <c r="Q324" i="13"/>
  <c r="P324" i="13"/>
  <c r="O324" i="13"/>
  <c r="N324" i="13"/>
  <c r="M324" i="13"/>
  <c r="L324" i="13"/>
  <c r="K324" i="13"/>
  <c r="J324" i="13"/>
  <c r="I324" i="13"/>
  <c r="H324" i="13"/>
  <c r="G324" i="13"/>
  <c r="F324" i="13"/>
  <c r="E324" i="13"/>
  <c r="D324" i="13"/>
  <c r="C324" i="13"/>
  <c r="Q323" i="13"/>
  <c r="P323" i="13"/>
  <c r="O323" i="13"/>
  <c r="N323" i="13"/>
  <c r="N326" i="13" s="1"/>
  <c r="M323" i="13"/>
  <c r="L323" i="13"/>
  <c r="K323" i="13"/>
  <c r="J323" i="13"/>
  <c r="I323" i="13"/>
  <c r="H323" i="13"/>
  <c r="G323" i="13"/>
  <c r="F323" i="13"/>
  <c r="F326" i="13" s="1"/>
  <c r="E323" i="13"/>
  <c r="D323" i="13"/>
  <c r="C323" i="13"/>
  <c r="Q321" i="13"/>
  <c r="Q326" i="13" s="1"/>
  <c r="P321" i="13"/>
  <c r="O321" i="13"/>
  <c r="N321" i="13"/>
  <c r="M321" i="13"/>
  <c r="L321" i="13"/>
  <c r="K321" i="13"/>
  <c r="J321" i="13"/>
  <c r="I321" i="13"/>
  <c r="I326" i="13" s="1"/>
  <c r="H321" i="13"/>
  <c r="G321" i="13"/>
  <c r="F321" i="13"/>
  <c r="E321" i="13"/>
  <c r="D321" i="13"/>
  <c r="C321" i="13"/>
  <c r="Q319" i="13"/>
  <c r="P319" i="13"/>
  <c r="O319" i="13"/>
  <c r="N319" i="13"/>
  <c r="M319" i="13"/>
  <c r="L319" i="13"/>
  <c r="K319" i="13"/>
  <c r="J319" i="13"/>
  <c r="I319" i="13"/>
  <c r="H319" i="13"/>
  <c r="G319" i="13"/>
  <c r="F319" i="13"/>
  <c r="E319" i="13"/>
  <c r="D319" i="13"/>
  <c r="C319" i="13"/>
  <c r="Q318" i="13"/>
  <c r="P318" i="13"/>
  <c r="O318" i="13"/>
  <c r="O326" i="13" s="1"/>
  <c r="N318" i="13"/>
  <c r="M318" i="13"/>
  <c r="L318" i="13"/>
  <c r="K318" i="13"/>
  <c r="K326" i="13" s="1"/>
  <c r="J318" i="13"/>
  <c r="I318" i="13"/>
  <c r="H318" i="13"/>
  <c r="G318" i="13"/>
  <c r="G326" i="13" s="1"/>
  <c r="F318" i="13"/>
  <c r="E318" i="13"/>
  <c r="D318" i="13"/>
  <c r="C318" i="13"/>
  <c r="C326" i="13" s="1"/>
  <c r="Q311" i="13"/>
  <c r="P311" i="13"/>
  <c r="O311" i="13"/>
  <c r="N311" i="13"/>
  <c r="M311" i="13"/>
  <c r="L311" i="13"/>
  <c r="K311" i="13"/>
  <c r="J311" i="13"/>
  <c r="I311" i="13"/>
  <c r="H311" i="13"/>
  <c r="G311" i="13"/>
  <c r="F311" i="13"/>
  <c r="E311" i="13"/>
  <c r="D311" i="13"/>
  <c r="C311" i="13"/>
  <c r="Q310" i="13"/>
  <c r="P310" i="13"/>
  <c r="O310" i="13"/>
  <c r="N310" i="13"/>
  <c r="M310" i="13"/>
  <c r="L310" i="13"/>
  <c r="K310" i="13"/>
  <c r="J310" i="13"/>
  <c r="I310" i="13"/>
  <c r="H310" i="13"/>
  <c r="G310" i="13"/>
  <c r="F310" i="13"/>
  <c r="E310" i="13"/>
  <c r="D310" i="13"/>
  <c r="C310" i="13"/>
  <c r="Q309" i="13"/>
  <c r="P309" i="13"/>
  <c r="O309" i="13"/>
  <c r="N309" i="13"/>
  <c r="M309" i="13"/>
  <c r="L309" i="13"/>
  <c r="K309" i="13"/>
  <c r="J309" i="13"/>
  <c r="I309" i="13"/>
  <c r="H309" i="13"/>
  <c r="G309" i="13"/>
  <c r="F309" i="13"/>
  <c r="E309" i="13"/>
  <c r="D309" i="13"/>
  <c r="C309" i="13"/>
  <c r="Q308" i="13"/>
  <c r="P308" i="13"/>
  <c r="O308" i="13"/>
  <c r="N308" i="13"/>
  <c r="M308" i="13"/>
  <c r="L308" i="13"/>
  <c r="K308" i="13"/>
  <c r="J308" i="13"/>
  <c r="I308" i="13"/>
  <c r="H308" i="13"/>
  <c r="G308" i="13"/>
  <c r="F308" i="13"/>
  <c r="E308" i="13"/>
  <c r="D308" i="13"/>
  <c r="C308" i="13"/>
  <c r="Q307" i="13"/>
  <c r="P307" i="13"/>
  <c r="O307" i="13"/>
  <c r="O304" i="13" s="1"/>
  <c r="N307" i="13"/>
  <c r="M307" i="13"/>
  <c r="L307" i="13"/>
  <c r="K307" i="13"/>
  <c r="K304" i="13" s="1"/>
  <c r="J307" i="13"/>
  <c r="I307" i="13"/>
  <c r="H307" i="13"/>
  <c r="G307" i="13"/>
  <c r="G304" i="13" s="1"/>
  <c r="F307" i="13"/>
  <c r="E307" i="13"/>
  <c r="D307" i="13"/>
  <c r="C307" i="13"/>
  <c r="C304" i="13" s="1"/>
  <c r="Q306" i="13"/>
  <c r="Q304" i="13" s="1"/>
  <c r="Q300" i="13" s="1"/>
  <c r="P306" i="13"/>
  <c r="O306" i="13"/>
  <c r="N306" i="13"/>
  <c r="M306" i="13"/>
  <c r="L306" i="13"/>
  <c r="K306" i="13"/>
  <c r="J306" i="13"/>
  <c r="I306" i="13"/>
  <c r="I304" i="13" s="1"/>
  <c r="I300" i="13" s="1"/>
  <c r="H306" i="13"/>
  <c r="G306" i="13"/>
  <c r="F306" i="13"/>
  <c r="E306" i="13"/>
  <c r="E304" i="13" s="1"/>
  <c r="D306" i="13"/>
  <c r="C306" i="13"/>
  <c r="Q305" i="13"/>
  <c r="P305" i="13"/>
  <c r="P304" i="13" s="1"/>
  <c r="O305" i="13"/>
  <c r="N305" i="13"/>
  <c r="M305" i="13"/>
  <c r="L305" i="13"/>
  <c r="L304" i="13" s="1"/>
  <c r="K305" i="13"/>
  <c r="J305" i="13"/>
  <c r="I305" i="13"/>
  <c r="H305" i="13"/>
  <c r="H304" i="13" s="1"/>
  <c r="G305" i="13"/>
  <c r="F305" i="13"/>
  <c r="E305" i="13"/>
  <c r="D305" i="13"/>
  <c r="D304" i="13" s="1"/>
  <c r="C305" i="13"/>
  <c r="R304" i="13"/>
  <c r="M304" i="13"/>
  <c r="Q303" i="13"/>
  <c r="P303" i="13"/>
  <c r="O303" i="13"/>
  <c r="N303" i="13"/>
  <c r="M303" i="13"/>
  <c r="L303" i="13"/>
  <c r="L300" i="13" s="1"/>
  <c r="K303" i="13"/>
  <c r="J303" i="13"/>
  <c r="I303" i="13"/>
  <c r="H303" i="13"/>
  <c r="G303" i="13"/>
  <c r="F303" i="13"/>
  <c r="E303" i="13"/>
  <c r="D303" i="13"/>
  <c r="D300" i="13" s="1"/>
  <c r="C303" i="13"/>
  <c r="Q302" i="13"/>
  <c r="P302" i="13"/>
  <c r="O302" i="13"/>
  <c r="O300" i="13" s="1"/>
  <c r="N302" i="13"/>
  <c r="M302" i="13"/>
  <c r="L302" i="13"/>
  <c r="K302" i="13"/>
  <c r="K300" i="13" s="1"/>
  <c r="J302" i="13"/>
  <c r="I302" i="13"/>
  <c r="H302" i="13"/>
  <c r="G302" i="13"/>
  <c r="G300" i="13" s="1"/>
  <c r="F302" i="13"/>
  <c r="E302" i="13"/>
  <c r="D302" i="13"/>
  <c r="C302" i="13"/>
  <c r="C300" i="13" s="1"/>
  <c r="Q301" i="13"/>
  <c r="P301" i="13"/>
  <c r="O301" i="13"/>
  <c r="N301" i="13"/>
  <c r="M301" i="13"/>
  <c r="L301" i="13"/>
  <c r="K301" i="13"/>
  <c r="J301" i="13"/>
  <c r="I301" i="13"/>
  <c r="H301" i="13"/>
  <c r="G301" i="13"/>
  <c r="F301" i="13"/>
  <c r="E301" i="13"/>
  <c r="D301" i="13"/>
  <c r="C301" i="13"/>
  <c r="R300" i="13"/>
  <c r="Q299" i="13"/>
  <c r="P299" i="13"/>
  <c r="O299" i="13"/>
  <c r="N299" i="13"/>
  <c r="M299" i="13"/>
  <c r="L299" i="13"/>
  <c r="K299" i="13"/>
  <c r="J299" i="13"/>
  <c r="I299" i="13"/>
  <c r="H299" i="13"/>
  <c r="G299" i="13"/>
  <c r="F299" i="13"/>
  <c r="E299" i="13"/>
  <c r="D299" i="13"/>
  <c r="C299" i="13"/>
  <c r="Q298" i="13"/>
  <c r="P298" i="13"/>
  <c r="O298" i="13"/>
  <c r="N298" i="13"/>
  <c r="M298" i="13"/>
  <c r="L298" i="13"/>
  <c r="K298" i="13"/>
  <c r="J298" i="13"/>
  <c r="I298" i="13"/>
  <c r="H298" i="13"/>
  <c r="G298" i="13"/>
  <c r="F298" i="13"/>
  <c r="E298" i="13"/>
  <c r="D298" i="13"/>
  <c r="C298" i="13"/>
  <c r="Q297" i="13"/>
  <c r="P297" i="13"/>
  <c r="O297" i="13"/>
  <c r="N297" i="13"/>
  <c r="M297" i="13"/>
  <c r="L297" i="13"/>
  <c r="K297" i="13"/>
  <c r="J297" i="13"/>
  <c r="I297" i="13"/>
  <c r="H297" i="13"/>
  <c r="G297" i="13"/>
  <c r="F297" i="13"/>
  <c r="E297" i="13"/>
  <c r="D297" i="13"/>
  <c r="C297" i="13"/>
  <c r="Q296" i="13"/>
  <c r="P296" i="13"/>
  <c r="O296" i="13"/>
  <c r="N296" i="13"/>
  <c r="N293" i="13" s="1"/>
  <c r="M296" i="13"/>
  <c r="L296" i="13"/>
  <c r="K296" i="13"/>
  <c r="J296" i="13"/>
  <c r="J293" i="13" s="1"/>
  <c r="I296" i="13"/>
  <c r="H296" i="13"/>
  <c r="G296" i="13"/>
  <c r="F296" i="13"/>
  <c r="F293" i="13" s="1"/>
  <c r="E296" i="13"/>
  <c r="D296" i="13"/>
  <c r="C296" i="13"/>
  <c r="Q295" i="13"/>
  <c r="Q293" i="13" s="1"/>
  <c r="P295" i="13"/>
  <c r="O295" i="13"/>
  <c r="N295" i="13"/>
  <c r="M295" i="13"/>
  <c r="M293" i="13" s="1"/>
  <c r="L295" i="13"/>
  <c r="K295" i="13"/>
  <c r="J295" i="13"/>
  <c r="I295" i="13"/>
  <c r="I293" i="13" s="1"/>
  <c r="H295" i="13"/>
  <c r="G295" i="13"/>
  <c r="F295" i="13"/>
  <c r="E295" i="13"/>
  <c r="E293" i="13" s="1"/>
  <c r="D295" i="13"/>
  <c r="C295" i="13"/>
  <c r="Q294" i="13"/>
  <c r="P294" i="13"/>
  <c r="P293" i="13" s="1"/>
  <c r="O294" i="13"/>
  <c r="O293" i="13" s="1"/>
  <c r="N294" i="13"/>
  <c r="M294" i="13"/>
  <c r="L294" i="13"/>
  <c r="L293" i="13" s="1"/>
  <c r="K294" i="13"/>
  <c r="K293" i="13" s="1"/>
  <c r="J294" i="13"/>
  <c r="I294" i="13"/>
  <c r="H294" i="13"/>
  <c r="H293" i="13" s="1"/>
  <c r="G294" i="13"/>
  <c r="G293" i="13" s="1"/>
  <c r="F294" i="13"/>
  <c r="E294" i="13"/>
  <c r="D294" i="13"/>
  <c r="D293" i="13" s="1"/>
  <c r="C294" i="13"/>
  <c r="C293" i="13"/>
  <c r="Q292" i="13"/>
  <c r="P292" i="13"/>
  <c r="O292" i="13"/>
  <c r="N292" i="13"/>
  <c r="M292" i="13"/>
  <c r="L292" i="13"/>
  <c r="K292" i="13"/>
  <c r="J292" i="13"/>
  <c r="I292" i="13"/>
  <c r="H292" i="13"/>
  <c r="G292" i="13"/>
  <c r="F292" i="13"/>
  <c r="E292" i="13"/>
  <c r="D292" i="13"/>
  <c r="C292" i="13"/>
  <c r="Q291" i="13"/>
  <c r="P291" i="13"/>
  <c r="O291" i="13"/>
  <c r="N291" i="13"/>
  <c r="M291" i="13"/>
  <c r="L291" i="13"/>
  <c r="K291" i="13"/>
  <c r="J291" i="13"/>
  <c r="I291" i="13"/>
  <c r="I287" i="13" s="1"/>
  <c r="H291" i="13"/>
  <c r="G291" i="13"/>
  <c r="F291" i="13"/>
  <c r="E291" i="13"/>
  <c r="D291" i="13"/>
  <c r="C291" i="13"/>
  <c r="Q290" i="13"/>
  <c r="P290" i="13"/>
  <c r="P287" i="13" s="1"/>
  <c r="O290" i="13"/>
  <c r="N290" i="13"/>
  <c r="M290" i="13"/>
  <c r="L290" i="13"/>
  <c r="L287" i="13" s="1"/>
  <c r="K290" i="13"/>
  <c r="J290" i="13"/>
  <c r="I290" i="13"/>
  <c r="H290" i="13"/>
  <c r="H287" i="13" s="1"/>
  <c r="G290" i="13"/>
  <c r="F290" i="13"/>
  <c r="E290" i="13"/>
  <c r="D290" i="13"/>
  <c r="D287" i="13" s="1"/>
  <c r="C290" i="13"/>
  <c r="Q289" i="13"/>
  <c r="P289" i="13"/>
  <c r="O289" i="13"/>
  <c r="N289" i="13"/>
  <c r="M289" i="13"/>
  <c r="L289" i="13"/>
  <c r="K289" i="13"/>
  <c r="J289" i="13"/>
  <c r="I289" i="13"/>
  <c r="H289" i="13"/>
  <c r="G289" i="13"/>
  <c r="F289" i="13"/>
  <c r="E289" i="13"/>
  <c r="D289" i="13"/>
  <c r="C289" i="13"/>
  <c r="Q288" i="13"/>
  <c r="P288" i="13"/>
  <c r="O288" i="13"/>
  <c r="N288" i="13"/>
  <c r="N287" i="13" s="1"/>
  <c r="M288" i="13"/>
  <c r="L288" i="13"/>
  <c r="K288" i="13"/>
  <c r="J288" i="13"/>
  <c r="I288" i="13"/>
  <c r="H288" i="13"/>
  <c r="G288" i="13"/>
  <c r="F288" i="13"/>
  <c r="F287" i="13" s="1"/>
  <c r="E288" i="13"/>
  <c r="D288" i="13"/>
  <c r="C288" i="13"/>
  <c r="Q287" i="13"/>
  <c r="E287" i="13"/>
  <c r="C281" i="13"/>
  <c r="E280" i="13"/>
  <c r="D280" i="13"/>
  <c r="C280" i="13"/>
  <c r="C277" i="13"/>
  <c r="E276" i="13"/>
  <c r="D276" i="13"/>
  <c r="C276" i="13"/>
  <c r="E275" i="13"/>
  <c r="E277" i="13" s="1"/>
  <c r="D275" i="13"/>
  <c r="D277" i="13" s="1"/>
  <c r="C275" i="13"/>
  <c r="C271" i="13"/>
  <c r="E270" i="13"/>
  <c r="D270" i="13"/>
  <c r="C270" i="13"/>
  <c r="C269" i="13"/>
  <c r="E268" i="13"/>
  <c r="E272" i="13" s="1"/>
  <c r="D268" i="13"/>
  <c r="D272" i="13" s="1"/>
  <c r="C268" i="13"/>
  <c r="C267" i="13"/>
  <c r="C266" i="13"/>
  <c r="C265" i="13"/>
  <c r="C264" i="13"/>
  <c r="C263" i="13"/>
  <c r="C262" i="13"/>
  <c r="C261" i="13"/>
  <c r="C260" i="13"/>
  <c r="C272" i="13" s="1"/>
  <c r="C259" i="13"/>
  <c r="C258" i="13"/>
  <c r="E253" i="13"/>
  <c r="D253" i="13"/>
  <c r="C253" i="13"/>
  <c r="E252" i="13"/>
  <c r="D252" i="13"/>
  <c r="C252" i="13"/>
  <c r="E251" i="13"/>
  <c r="D251" i="13"/>
  <c r="C251" i="13"/>
  <c r="E250" i="13"/>
  <c r="D250" i="13"/>
  <c r="C250" i="13"/>
  <c r="E249" i="13"/>
  <c r="D249" i="13"/>
  <c r="C249" i="13"/>
  <c r="E248" i="13"/>
  <c r="D248" i="13"/>
  <c r="C248" i="13"/>
  <c r="E247" i="13"/>
  <c r="D247" i="13"/>
  <c r="C247" i="13"/>
  <c r="E246" i="13"/>
  <c r="E254" i="13" s="1"/>
  <c r="D246" i="13"/>
  <c r="D254" i="13" s="1"/>
  <c r="C246" i="13"/>
  <c r="D243" i="13"/>
  <c r="C242" i="13"/>
  <c r="E241" i="13"/>
  <c r="D241" i="13"/>
  <c r="C241" i="13"/>
  <c r="C243" i="13" s="1"/>
  <c r="E240" i="13"/>
  <c r="D240" i="13"/>
  <c r="C240" i="13"/>
  <c r="E239" i="13"/>
  <c r="E243" i="13" s="1"/>
  <c r="D239" i="13"/>
  <c r="C239" i="13"/>
  <c r="D236" i="13"/>
  <c r="E235" i="13"/>
  <c r="D235" i="13"/>
  <c r="C235" i="13"/>
  <c r="E234" i="13"/>
  <c r="D234" i="13"/>
  <c r="C234" i="13"/>
  <c r="E233" i="13"/>
  <c r="E236" i="13" s="1"/>
  <c r="D233" i="13"/>
  <c r="C233" i="13"/>
  <c r="D230" i="13"/>
  <c r="E229" i="13"/>
  <c r="D229" i="13"/>
  <c r="C229" i="13"/>
  <c r="E228" i="13"/>
  <c r="D228" i="13"/>
  <c r="C228" i="13"/>
  <c r="E227" i="13"/>
  <c r="D227" i="13"/>
  <c r="C227" i="13"/>
  <c r="E226" i="13"/>
  <c r="D226" i="13"/>
  <c r="C226" i="13"/>
  <c r="E225" i="13"/>
  <c r="D225" i="13"/>
  <c r="C225" i="13"/>
  <c r="E224" i="13"/>
  <c r="D224" i="13"/>
  <c r="C224" i="13"/>
  <c r="E223" i="13"/>
  <c r="E230" i="13" s="1"/>
  <c r="D223" i="13"/>
  <c r="C223" i="13"/>
  <c r="C230" i="13" s="1"/>
  <c r="E219" i="13"/>
  <c r="D219" i="13"/>
  <c r="C219" i="13"/>
  <c r="E218" i="13"/>
  <c r="D218" i="13"/>
  <c r="C218" i="13"/>
  <c r="E217" i="13"/>
  <c r="D217" i="13"/>
  <c r="C217" i="13"/>
  <c r="E216" i="13"/>
  <c r="E220" i="13" s="1"/>
  <c r="D216" i="13"/>
  <c r="C216" i="13"/>
  <c r="E215" i="13"/>
  <c r="D215" i="13"/>
  <c r="D220" i="13" s="1"/>
  <c r="C215" i="13"/>
  <c r="C211" i="13"/>
  <c r="C210" i="13"/>
  <c r="C209" i="13"/>
  <c r="C208" i="13"/>
  <c r="C207" i="13"/>
  <c r="C212" i="13" s="1"/>
  <c r="C206" i="13"/>
  <c r="C205" i="13"/>
  <c r="E204" i="13"/>
  <c r="E212" i="13" s="1"/>
  <c r="D204" i="13"/>
  <c r="D212" i="13" s="1"/>
  <c r="C204" i="13"/>
  <c r="E200" i="13"/>
  <c r="D200" i="13"/>
  <c r="C200" i="13"/>
  <c r="E199" i="13"/>
  <c r="D199" i="13"/>
  <c r="C199" i="13"/>
  <c r="E198" i="13"/>
  <c r="D198" i="13"/>
  <c r="C198" i="13"/>
  <c r="E197" i="13"/>
  <c r="D197" i="13"/>
  <c r="C197" i="13"/>
  <c r="E196" i="13"/>
  <c r="D196" i="13"/>
  <c r="C196" i="13"/>
  <c r="E195" i="13"/>
  <c r="D195" i="13"/>
  <c r="C195" i="13"/>
  <c r="E194" i="13"/>
  <c r="D194" i="13"/>
  <c r="C194" i="13"/>
  <c r="E193" i="13"/>
  <c r="D193" i="13"/>
  <c r="C193" i="13"/>
  <c r="E192" i="13"/>
  <c r="D192" i="13"/>
  <c r="C192" i="13"/>
  <c r="E191" i="13"/>
  <c r="D191" i="13"/>
  <c r="C191" i="13"/>
  <c r="E190" i="13"/>
  <c r="D190" i="13"/>
  <c r="C190" i="13"/>
  <c r="E189" i="13"/>
  <c r="D189" i="13"/>
  <c r="C189" i="13"/>
  <c r="E188" i="13"/>
  <c r="D188" i="13"/>
  <c r="C188" i="13"/>
  <c r="E187" i="13"/>
  <c r="D187" i="13"/>
  <c r="C187" i="13"/>
  <c r="E186" i="13"/>
  <c r="D186" i="13"/>
  <c r="C186" i="13"/>
  <c r="E185" i="13"/>
  <c r="D185" i="13"/>
  <c r="C185" i="13"/>
  <c r="E184" i="13"/>
  <c r="D184" i="13"/>
  <c r="C184" i="13"/>
  <c r="E183" i="13"/>
  <c r="D183" i="13"/>
  <c r="C183" i="13"/>
  <c r="E182" i="13"/>
  <c r="D182" i="13"/>
  <c r="C182" i="13"/>
  <c r="E181" i="13"/>
  <c r="D181" i="13"/>
  <c r="C181" i="13"/>
  <c r="E180" i="13"/>
  <c r="D180" i="13"/>
  <c r="C180" i="13"/>
  <c r="E179" i="13"/>
  <c r="D179" i="13"/>
  <c r="C179" i="13"/>
  <c r="E178" i="13"/>
  <c r="D178" i="13"/>
  <c r="C178" i="13"/>
  <c r="E177" i="13"/>
  <c r="D177" i="13"/>
  <c r="C177" i="13"/>
  <c r="E176" i="13"/>
  <c r="D176" i="13"/>
  <c r="C176" i="13"/>
  <c r="E175" i="13"/>
  <c r="D175" i="13"/>
  <c r="C175" i="13"/>
  <c r="E174" i="13"/>
  <c r="D174" i="13"/>
  <c r="C174" i="13"/>
  <c r="E173" i="13"/>
  <c r="D173" i="13"/>
  <c r="C173" i="13"/>
  <c r="E172" i="13"/>
  <c r="D172" i="13"/>
  <c r="C172" i="13"/>
  <c r="E171" i="13"/>
  <c r="D171" i="13"/>
  <c r="C171" i="13"/>
  <c r="E170" i="13"/>
  <c r="D170" i="13"/>
  <c r="C170" i="13"/>
  <c r="E169" i="13"/>
  <c r="D169" i="13"/>
  <c r="D201" i="13" s="1"/>
  <c r="C169" i="13"/>
  <c r="E168" i="13"/>
  <c r="D168" i="13"/>
  <c r="C168" i="13"/>
  <c r="C201" i="13" s="1"/>
  <c r="E167" i="13"/>
  <c r="D167" i="13"/>
  <c r="C167" i="13"/>
  <c r="E164" i="13"/>
  <c r="E163" i="13"/>
  <c r="D163" i="13"/>
  <c r="D164" i="13" s="1"/>
  <c r="C163" i="13"/>
  <c r="E162" i="13"/>
  <c r="D162" i="13"/>
  <c r="C162" i="13"/>
  <c r="C164" i="13" s="1"/>
  <c r="C158" i="13"/>
  <c r="C157" i="13"/>
  <c r="C156" i="13"/>
  <c r="C155" i="13"/>
  <c r="C154" i="13"/>
  <c r="C153" i="13"/>
  <c r="E152" i="13"/>
  <c r="D152" i="13"/>
  <c r="C152" i="13"/>
  <c r="E151" i="13"/>
  <c r="D151" i="13"/>
  <c r="C151" i="13"/>
  <c r="E150" i="13"/>
  <c r="D150" i="13"/>
  <c r="C150" i="13"/>
  <c r="E149" i="13"/>
  <c r="D149" i="13"/>
  <c r="C149" i="13"/>
  <c r="E148" i="13"/>
  <c r="D148" i="13"/>
  <c r="C148" i="13"/>
  <c r="E147" i="13"/>
  <c r="D147" i="13"/>
  <c r="C147" i="13"/>
  <c r="E146" i="13"/>
  <c r="D146" i="13"/>
  <c r="C146" i="13"/>
  <c r="E145" i="13"/>
  <c r="D145" i="13"/>
  <c r="C145" i="13"/>
  <c r="E144" i="13"/>
  <c r="D144" i="13"/>
  <c r="C144" i="13"/>
  <c r="E143" i="13"/>
  <c r="E142" i="13" s="1"/>
  <c r="D143" i="13"/>
  <c r="C143" i="13"/>
  <c r="D142" i="13"/>
  <c r="E140" i="13"/>
  <c r="D140" i="13"/>
  <c r="C140" i="13"/>
  <c r="E139" i="13"/>
  <c r="D139" i="13"/>
  <c r="C139" i="13"/>
  <c r="E138" i="13"/>
  <c r="D138" i="13"/>
  <c r="C138" i="13"/>
  <c r="E137" i="13"/>
  <c r="D137" i="13"/>
  <c r="C137" i="13"/>
  <c r="E136" i="13"/>
  <c r="D136" i="13"/>
  <c r="C136" i="13"/>
  <c r="E135" i="13"/>
  <c r="D135" i="13"/>
  <c r="C135" i="13"/>
  <c r="E134" i="13"/>
  <c r="D134" i="13"/>
  <c r="C134" i="13"/>
  <c r="E133" i="13"/>
  <c r="D133" i="13"/>
  <c r="C133" i="13"/>
  <c r="E132" i="13"/>
  <c r="D132" i="13"/>
  <c r="C132" i="13"/>
  <c r="E131" i="13"/>
  <c r="D131" i="13"/>
  <c r="C131" i="13"/>
  <c r="E130" i="13"/>
  <c r="D130" i="13"/>
  <c r="C130" i="13"/>
  <c r="E129" i="13"/>
  <c r="D129" i="13"/>
  <c r="D141" i="13" s="1"/>
  <c r="D159" i="13" s="1"/>
  <c r="C129" i="13"/>
  <c r="E128" i="13"/>
  <c r="D128" i="13"/>
  <c r="C128" i="13"/>
  <c r="C141" i="13" s="1"/>
  <c r="H123" i="13"/>
  <c r="G123" i="13"/>
  <c r="G124" i="13" s="1"/>
  <c r="D123" i="13"/>
  <c r="C123" i="13"/>
  <c r="H122" i="13"/>
  <c r="F122" i="13"/>
  <c r="E122" i="13"/>
  <c r="E124" i="13" s="1"/>
  <c r="D122" i="13"/>
  <c r="C122" i="13"/>
  <c r="H121" i="13"/>
  <c r="F121" i="13"/>
  <c r="E121" i="13"/>
  <c r="D121" i="13"/>
  <c r="C121" i="13"/>
  <c r="H120" i="13"/>
  <c r="F120" i="13"/>
  <c r="E120" i="13"/>
  <c r="D120" i="13"/>
  <c r="C120" i="13"/>
  <c r="H119" i="13"/>
  <c r="F119" i="13"/>
  <c r="E119" i="13"/>
  <c r="D119" i="13"/>
  <c r="C119" i="13"/>
  <c r="F118" i="13"/>
  <c r="E118" i="13"/>
  <c r="H117" i="13"/>
  <c r="F117" i="13"/>
  <c r="E117" i="13"/>
  <c r="D117" i="13"/>
  <c r="C117" i="13"/>
  <c r="H116" i="13"/>
  <c r="F116" i="13"/>
  <c r="E116" i="13"/>
  <c r="D116" i="13"/>
  <c r="C116" i="13"/>
  <c r="H115" i="13"/>
  <c r="F115" i="13"/>
  <c r="E115" i="13"/>
  <c r="D115" i="13"/>
  <c r="C115" i="13"/>
  <c r="H114" i="13"/>
  <c r="F114" i="13"/>
  <c r="E114" i="13"/>
  <c r="D114" i="13"/>
  <c r="C114" i="13"/>
  <c r="H113" i="13"/>
  <c r="F113" i="13"/>
  <c r="E113" i="13"/>
  <c r="D113" i="13"/>
  <c r="C113" i="13"/>
  <c r="H112" i="13"/>
  <c r="F112" i="13"/>
  <c r="E112" i="13"/>
  <c r="D112" i="13"/>
  <c r="C112" i="13"/>
  <c r="H111" i="13"/>
  <c r="F111" i="13"/>
  <c r="E111" i="13"/>
  <c r="D111" i="13"/>
  <c r="C111" i="13"/>
  <c r="H110" i="13"/>
  <c r="F110" i="13"/>
  <c r="E110" i="13"/>
  <c r="D110" i="13"/>
  <c r="C110" i="13"/>
  <c r="H109" i="13"/>
  <c r="F109" i="13"/>
  <c r="E109" i="13"/>
  <c r="D109" i="13"/>
  <c r="C109" i="13"/>
  <c r="H108" i="13"/>
  <c r="F108" i="13"/>
  <c r="E108" i="13"/>
  <c r="D108" i="13"/>
  <c r="C108" i="13"/>
  <c r="H107" i="13"/>
  <c r="F107" i="13"/>
  <c r="E107" i="13"/>
  <c r="D107" i="13"/>
  <c r="C107" i="13"/>
  <c r="H106" i="13"/>
  <c r="F106" i="13"/>
  <c r="E106" i="13"/>
  <c r="D106" i="13"/>
  <c r="C106" i="13"/>
  <c r="H105" i="13"/>
  <c r="F105" i="13"/>
  <c r="E105" i="13"/>
  <c r="D105" i="13"/>
  <c r="C105" i="13"/>
  <c r="E101" i="13"/>
  <c r="E102" i="13" s="1"/>
  <c r="D101" i="13"/>
  <c r="C101" i="13"/>
  <c r="E100" i="13"/>
  <c r="D100" i="13"/>
  <c r="C100" i="13"/>
  <c r="E99" i="13"/>
  <c r="D99" i="13"/>
  <c r="C99" i="13"/>
  <c r="C102" i="13" s="1"/>
  <c r="E96" i="13"/>
  <c r="D96" i="13"/>
  <c r="C96" i="13"/>
  <c r="C95" i="13"/>
  <c r="E94" i="13"/>
  <c r="D94" i="13"/>
  <c r="C94" i="13"/>
  <c r="E93" i="13"/>
  <c r="E90" i="13" s="1"/>
  <c r="E86" i="13" s="1"/>
  <c r="D93" i="13"/>
  <c r="C93" i="13"/>
  <c r="E92" i="13"/>
  <c r="D92" i="13"/>
  <c r="C92" i="13"/>
  <c r="E91" i="13"/>
  <c r="D91" i="13"/>
  <c r="C91" i="13"/>
  <c r="C90" i="13" s="1"/>
  <c r="E89" i="13"/>
  <c r="D89" i="13"/>
  <c r="C89" i="13"/>
  <c r="E88" i="13"/>
  <c r="D88" i="13"/>
  <c r="C88" i="13"/>
  <c r="E87" i="13"/>
  <c r="D87" i="13"/>
  <c r="C87" i="13"/>
  <c r="E85" i="13"/>
  <c r="D85" i="13"/>
  <c r="C85" i="13"/>
  <c r="E84" i="13"/>
  <c r="D84" i="13"/>
  <c r="C84" i="13"/>
  <c r="E83" i="13"/>
  <c r="D83" i="13"/>
  <c r="C83" i="13"/>
  <c r="E82" i="13"/>
  <c r="D82" i="13"/>
  <c r="C82" i="13"/>
  <c r="E81" i="13"/>
  <c r="D81" i="13"/>
  <c r="C81" i="13"/>
  <c r="E80" i="13"/>
  <c r="D80" i="13"/>
  <c r="D79" i="13" s="1"/>
  <c r="D73" i="13" s="1"/>
  <c r="C80" i="13"/>
  <c r="C79" i="13" s="1"/>
  <c r="E78" i="13"/>
  <c r="D78" i="13"/>
  <c r="C78" i="13"/>
  <c r="E77" i="13"/>
  <c r="D77" i="13"/>
  <c r="C77" i="13"/>
  <c r="E76" i="13"/>
  <c r="D76" i="13"/>
  <c r="C76" i="13"/>
  <c r="E75" i="13"/>
  <c r="D75" i="13"/>
  <c r="C75" i="13"/>
  <c r="E74" i="13"/>
  <c r="D74" i="13"/>
  <c r="C74" i="13"/>
  <c r="C69" i="13"/>
  <c r="C68" i="13"/>
  <c r="C67" i="13"/>
  <c r="E66" i="13"/>
  <c r="D66" i="13"/>
  <c r="C66" i="13"/>
  <c r="E65" i="13"/>
  <c r="D65" i="13"/>
  <c r="C65" i="13"/>
  <c r="E64" i="13"/>
  <c r="D64" i="13"/>
  <c r="D63" i="13" s="1"/>
  <c r="C64" i="13"/>
  <c r="C63" i="13" s="1"/>
  <c r="C62" i="13"/>
  <c r="C61" i="13" s="1"/>
  <c r="E60" i="13"/>
  <c r="D60" i="13"/>
  <c r="C60" i="13"/>
  <c r="E59" i="13"/>
  <c r="D59" i="13"/>
  <c r="C59" i="13"/>
  <c r="E58" i="13"/>
  <c r="D58" i="13"/>
  <c r="C58" i="13"/>
  <c r="E57" i="13"/>
  <c r="E56" i="13" s="1"/>
  <c r="D57" i="13"/>
  <c r="C57" i="13"/>
  <c r="D56" i="13"/>
  <c r="C56" i="13"/>
  <c r="C55" i="13"/>
  <c r="C54" i="13"/>
  <c r="E53" i="13"/>
  <c r="D53" i="13"/>
  <c r="C53" i="13"/>
  <c r="E52" i="13"/>
  <c r="D52" i="13"/>
  <c r="D51" i="13" s="1"/>
  <c r="C52" i="13"/>
  <c r="C51" i="13" s="1"/>
  <c r="C50" i="13"/>
  <c r="C49" i="13"/>
  <c r="C48" i="13"/>
  <c r="C47" i="13"/>
  <c r="C46" i="13"/>
  <c r="C45" i="13" s="1"/>
  <c r="E44" i="13"/>
  <c r="D44" i="13"/>
  <c r="C44" i="13"/>
  <c r="E43" i="13"/>
  <c r="D43" i="13"/>
  <c r="C43" i="13"/>
  <c r="E42" i="13"/>
  <c r="D42" i="13"/>
  <c r="C42" i="13"/>
  <c r="E41" i="13"/>
  <c r="D41" i="13"/>
  <c r="C41" i="13"/>
  <c r="E40" i="13"/>
  <c r="D40" i="13"/>
  <c r="C40" i="13"/>
  <c r="E39" i="13"/>
  <c r="D39" i="13"/>
  <c r="C39" i="13"/>
  <c r="E38" i="13"/>
  <c r="D38" i="13"/>
  <c r="C38" i="13"/>
  <c r="E37" i="13"/>
  <c r="D37" i="13"/>
  <c r="C37" i="13"/>
  <c r="E36" i="13"/>
  <c r="D36" i="13"/>
  <c r="D33" i="13" s="1"/>
  <c r="C36" i="13"/>
  <c r="E35" i="13"/>
  <c r="D35" i="13"/>
  <c r="C35" i="13"/>
  <c r="E34" i="13"/>
  <c r="D34" i="13"/>
  <c r="C34" i="13"/>
  <c r="C33" i="13" s="1"/>
  <c r="E33" i="13"/>
  <c r="C32" i="13"/>
  <c r="C31" i="13"/>
  <c r="C30" i="13"/>
  <c r="C29" i="13"/>
  <c r="C28" i="13"/>
  <c r="C27" i="13"/>
  <c r="C26" i="13" s="1"/>
  <c r="E25" i="13"/>
  <c r="D25" i="13"/>
  <c r="C25" i="13"/>
  <c r="E24" i="13"/>
  <c r="D24" i="13"/>
  <c r="C24" i="13"/>
  <c r="E23" i="13"/>
  <c r="D23" i="13"/>
  <c r="C23" i="13"/>
  <c r="E22" i="13"/>
  <c r="D22" i="13"/>
  <c r="C22" i="13"/>
  <c r="E21" i="13"/>
  <c r="D21" i="13"/>
  <c r="C21" i="13"/>
  <c r="E20" i="13"/>
  <c r="D20" i="13"/>
  <c r="C20" i="13"/>
  <c r="E19" i="13"/>
  <c r="D19" i="13"/>
  <c r="C19" i="13"/>
  <c r="E18" i="13"/>
  <c r="D18" i="13"/>
  <c r="C18" i="13"/>
  <c r="E17" i="13"/>
  <c r="D17" i="13"/>
  <c r="C17" i="13"/>
  <c r="E16" i="13"/>
  <c r="D16" i="13"/>
  <c r="C16" i="13"/>
  <c r="E15" i="13"/>
  <c r="D15" i="13"/>
  <c r="C15" i="13"/>
  <c r="E14" i="13"/>
  <c r="D14" i="13"/>
  <c r="D10" i="13" s="1"/>
  <c r="C14" i="13"/>
  <c r="E13" i="13"/>
  <c r="D13" i="13"/>
  <c r="C13" i="13"/>
  <c r="E12" i="13"/>
  <c r="D12" i="13"/>
  <c r="C12" i="13"/>
  <c r="E11" i="13"/>
  <c r="E10" i="13" s="1"/>
  <c r="D11" i="13"/>
  <c r="C11" i="13"/>
  <c r="C10" i="13"/>
  <c r="C70" i="13" s="1"/>
  <c r="A5" i="13"/>
  <c r="A4" i="13"/>
  <c r="A3" i="13"/>
  <c r="A2" i="13"/>
  <c r="E410" i="13" l="1"/>
  <c r="D124" i="13"/>
  <c r="D70" i="13"/>
  <c r="J287" i="13"/>
  <c r="N409" i="13"/>
  <c r="E63" i="13"/>
  <c r="E79" i="13"/>
  <c r="E73" i="13" s="1"/>
  <c r="D102" i="13"/>
  <c r="E326" i="13"/>
  <c r="J326" i="13"/>
  <c r="C364" i="13"/>
  <c r="C86" i="13"/>
  <c r="D118" i="13"/>
  <c r="C118" i="13"/>
  <c r="C124" i="13" s="1"/>
  <c r="H118" i="13"/>
  <c r="H124" i="13" s="1"/>
  <c r="E201" i="13"/>
  <c r="C254" i="13"/>
  <c r="C339" i="13"/>
  <c r="K339" i="13"/>
  <c r="J409" i="13"/>
  <c r="D400" i="13"/>
  <c r="H400" i="13"/>
  <c r="L400" i="13"/>
  <c r="P400" i="13"/>
  <c r="M408" i="13"/>
  <c r="C478" i="13"/>
  <c r="C492" i="13" s="1"/>
  <c r="F300" i="13"/>
  <c r="H300" i="13"/>
  <c r="P300" i="13"/>
  <c r="Q364" i="13"/>
  <c r="E51" i="13"/>
  <c r="E70" i="13" s="1"/>
  <c r="D90" i="13"/>
  <c r="E141" i="13"/>
  <c r="E159" i="13" s="1"/>
  <c r="M326" i="13"/>
  <c r="C73" i="13"/>
  <c r="D86" i="13"/>
  <c r="F124" i="13"/>
  <c r="C142" i="13"/>
  <c r="C159" i="13" s="1"/>
  <c r="C220" i="13"/>
  <c r="C236" i="13"/>
  <c r="M287" i="13"/>
  <c r="E300" i="13"/>
  <c r="M300" i="13"/>
  <c r="F383" i="13"/>
  <c r="F408" i="13"/>
  <c r="F410" i="13" s="1"/>
  <c r="J383" i="13"/>
  <c r="J408" i="13"/>
  <c r="J410" i="13" s="1"/>
  <c r="N383" i="13"/>
  <c r="N408" i="13"/>
  <c r="N410" i="13" s="1"/>
  <c r="G409" i="13"/>
  <c r="K409" i="13"/>
  <c r="O409" i="13"/>
  <c r="J492" i="13"/>
  <c r="AB435" i="13"/>
  <c r="AA435" i="13"/>
  <c r="K435" i="13" s="1"/>
  <c r="C287" i="13"/>
  <c r="G287" i="13"/>
  <c r="K287" i="13"/>
  <c r="O287" i="13"/>
  <c r="F304" i="13"/>
  <c r="J304" i="13"/>
  <c r="J300" i="13" s="1"/>
  <c r="N304" i="13"/>
  <c r="N300" i="13" s="1"/>
  <c r="D326" i="13"/>
  <c r="H326" i="13"/>
  <c r="L326" i="13"/>
  <c r="P326" i="13"/>
  <c r="D364" i="13"/>
  <c r="C357" i="13"/>
  <c r="G357" i="13"/>
  <c r="G364" i="13" s="1"/>
  <c r="L357" i="13"/>
  <c r="L364" i="13" s="1"/>
  <c r="P357" i="13"/>
  <c r="AA368" i="13"/>
  <c r="K368" i="13" s="1"/>
  <c r="AA370" i="13"/>
  <c r="K370" i="13" s="1"/>
  <c r="C383" i="13"/>
  <c r="G383" i="13"/>
  <c r="G408" i="13"/>
  <c r="K383" i="13"/>
  <c r="K408" i="13"/>
  <c r="K410" i="13" s="1"/>
  <c r="O383" i="13"/>
  <c r="O408" i="13"/>
  <c r="O410" i="13" s="1"/>
  <c r="D409" i="13"/>
  <c r="C409" i="13" s="1"/>
  <c r="H409" i="13"/>
  <c r="L409" i="13"/>
  <c r="P409" i="13"/>
  <c r="H383" i="13"/>
  <c r="P383" i="13"/>
  <c r="F406" i="13"/>
  <c r="J406" i="13"/>
  <c r="N406" i="13"/>
  <c r="I408" i="13"/>
  <c r="Q408" i="13"/>
  <c r="E423" i="13"/>
  <c r="AB437" i="13"/>
  <c r="AA437" i="13"/>
  <c r="K437" i="13" s="1"/>
  <c r="D339" i="13"/>
  <c r="H339" i="13"/>
  <c r="L339" i="13"/>
  <c r="P339" i="13"/>
  <c r="D357" i="13"/>
  <c r="H357" i="13"/>
  <c r="H364" i="13" s="1"/>
  <c r="M357" i="13"/>
  <c r="M364" i="13" s="1"/>
  <c r="Q357" i="13"/>
  <c r="P364" i="13"/>
  <c r="C369" i="13"/>
  <c r="C371" i="13"/>
  <c r="D408" i="13"/>
  <c r="H408" i="13"/>
  <c r="H410" i="13" s="1"/>
  <c r="L408" i="13"/>
  <c r="L410" i="13" s="1"/>
  <c r="P408" i="13"/>
  <c r="E409" i="13"/>
  <c r="I409" i="13"/>
  <c r="M409" i="13"/>
  <c r="Q409" i="13"/>
  <c r="D423" i="13"/>
  <c r="AB436" i="13"/>
  <c r="AA436" i="13"/>
  <c r="K436" i="13" s="1"/>
  <c r="D492" i="13"/>
  <c r="H492" i="13"/>
  <c r="L492" i="13"/>
  <c r="AA369" i="13" l="1"/>
  <c r="K369" i="13" s="1"/>
  <c r="AB369" i="13"/>
  <c r="C408" i="13"/>
  <c r="C410" i="13" s="1"/>
  <c r="D410" i="13"/>
  <c r="Q410" i="13"/>
  <c r="M410" i="13"/>
  <c r="G410" i="13"/>
  <c r="P410" i="13"/>
  <c r="AA371" i="13"/>
  <c r="K371" i="13" s="1"/>
  <c r="AB371" i="13"/>
  <c r="I410" i="13"/>
  <c r="M491" i="12" l="1"/>
  <c r="L491" i="12"/>
  <c r="K491" i="12"/>
  <c r="J491" i="12"/>
  <c r="I491" i="12"/>
  <c r="H491" i="12"/>
  <c r="G491" i="12"/>
  <c r="F491" i="12"/>
  <c r="E491" i="12"/>
  <c r="D491" i="12"/>
  <c r="C490" i="12"/>
  <c r="C489" i="12"/>
  <c r="C488" i="12"/>
  <c r="C487" i="12"/>
  <c r="C486" i="12"/>
  <c r="C491" i="12" s="1"/>
  <c r="M485" i="12"/>
  <c r="L485" i="12"/>
  <c r="K485" i="12"/>
  <c r="J485" i="12"/>
  <c r="I485" i="12"/>
  <c r="H485" i="12"/>
  <c r="G485" i="12"/>
  <c r="F485" i="12"/>
  <c r="E485" i="12"/>
  <c r="D485" i="12"/>
  <c r="C484" i="12"/>
  <c r="C483" i="12"/>
  <c r="C482" i="12"/>
  <c r="C481" i="12"/>
  <c r="C480" i="12"/>
  <c r="C479" i="12"/>
  <c r="C485" i="12" s="1"/>
  <c r="M478" i="12"/>
  <c r="L478" i="12"/>
  <c r="K478" i="12"/>
  <c r="J478" i="12"/>
  <c r="I478" i="12"/>
  <c r="H478" i="12"/>
  <c r="G478" i="12"/>
  <c r="F478" i="12"/>
  <c r="F492" i="12" s="1"/>
  <c r="E478" i="12"/>
  <c r="D478" i="12"/>
  <c r="C477" i="12"/>
  <c r="C476" i="12"/>
  <c r="C475" i="12"/>
  <c r="C474" i="12"/>
  <c r="C473" i="12"/>
  <c r="C472" i="12"/>
  <c r="C471" i="12"/>
  <c r="C470" i="12"/>
  <c r="M469" i="12"/>
  <c r="L469" i="12"/>
  <c r="K469" i="12"/>
  <c r="J469" i="12"/>
  <c r="I469" i="12"/>
  <c r="H469" i="12"/>
  <c r="G469" i="12"/>
  <c r="F469" i="12"/>
  <c r="E469" i="12"/>
  <c r="D469" i="12"/>
  <c r="C468" i="12"/>
  <c r="C467" i="12"/>
  <c r="C469" i="12" s="1"/>
  <c r="C466" i="12"/>
  <c r="M465" i="12"/>
  <c r="L465" i="12"/>
  <c r="K465" i="12"/>
  <c r="J465" i="12"/>
  <c r="I465" i="12"/>
  <c r="H465" i="12"/>
  <c r="G465" i="12"/>
  <c r="G492" i="12" s="1"/>
  <c r="F465" i="12"/>
  <c r="E465" i="12"/>
  <c r="D465" i="12"/>
  <c r="C465" i="12"/>
  <c r="C464" i="12"/>
  <c r="C463" i="12"/>
  <c r="C462" i="12"/>
  <c r="M461" i="12"/>
  <c r="L461" i="12"/>
  <c r="K461" i="12"/>
  <c r="J461" i="12"/>
  <c r="I461" i="12"/>
  <c r="H461" i="12"/>
  <c r="G461" i="12"/>
  <c r="F461" i="12"/>
  <c r="E461" i="12"/>
  <c r="D461" i="12"/>
  <c r="C460" i="12"/>
  <c r="C459" i="12"/>
  <c r="C461" i="12" s="1"/>
  <c r="C458" i="12"/>
  <c r="M457" i="12"/>
  <c r="M492" i="12" s="1"/>
  <c r="L457" i="12"/>
  <c r="K457" i="12"/>
  <c r="K492" i="12" s="1"/>
  <c r="J457" i="12"/>
  <c r="I457" i="12"/>
  <c r="I492" i="12" s="1"/>
  <c r="H457" i="12"/>
  <c r="G457" i="12"/>
  <c r="F457" i="12"/>
  <c r="E457" i="12"/>
  <c r="E492" i="12" s="1"/>
  <c r="D457" i="12"/>
  <c r="C456" i="12"/>
  <c r="C455" i="12"/>
  <c r="C454" i="12"/>
  <c r="C453" i="12"/>
  <c r="C457" i="12" s="1"/>
  <c r="C452" i="12"/>
  <c r="C446" i="12"/>
  <c r="C445" i="12"/>
  <c r="AB442" i="12"/>
  <c r="AA442" i="12"/>
  <c r="F442" i="12"/>
  <c r="AB441" i="12"/>
  <c r="AA441" i="12"/>
  <c r="F441" i="12" s="1"/>
  <c r="AB440" i="12"/>
  <c r="AA440" i="12"/>
  <c r="F440" i="12" s="1"/>
  <c r="C437" i="12"/>
  <c r="C436" i="12"/>
  <c r="C435" i="12"/>
  <c r="D422" i="12"/>
  <c r="C422" i="12"/>
  <c r="E421" i="12"/>
  <c r="D421" i="12"/>
  <c r="C421" i="12"/>
  <c r="E420" i="12"/>
  <c r="D420" i="12"/>
  <c r="C420" i="12"/>
  <c r="E419" i="12"/>
  <c r="D419" i="12"/>
  <c r="C419" i="12"/>
  <c r="E418" i="12"/>
  <c r="D418" i="12"/>
  <c r="C418" i="12"/>
  <c r="D417" i="12"/>
  <c r="C417" i="12"/>
  <c r="E416" i="12"/>
  <c r="D416" i="12"/>
  <c r="C416" i="12"/>
  <c r="D415" i="12"/>
  <c r="C415" i="12"/>
  <c r="E414" i="12"/>
  <c r="D414" i="12"/>
  <c r="C414" i="12"/>
  <c r="C423" i="12" s="1"/>
  <c r="D413" i="12"/>
  <c r="C413" i="12"/>
  <c r="N409" i="12"/>
  <c r="M408" i="12"/>
  <c r="E408" i="12"/>
  <c r="Q407" i="12"/>
  <c r="P407" i="12"/>
  <c r="O407" i="12"/>
  <c r="N407" i="12"/>
  <c r="M407" i="12"/>
  <c r="L407" i="12"/>
  <c r="K407" i="12"/>
  <c r="J407" i="12"/>
  <c r="I407" i="12"/>
  <c r="H407" i="12"/>
  <c r="G407" i="12"/>
  <c r="F407" i="12"/>
  <c r="E407" i="12"/>
  <c r="D407" i="12"/>
  <c r="C407" i="12"/>
  <c r="P406" i="12"/>
  <c r="L406" i="12"/>
  <c r="K406" i="12"/>
  <c r="H406" i="12"/>
  <c r="D406" i="12"/>
  <c r="C406" i="12"/>
  <c r="Q405" i="12"/>
  <c r="P405" i="12"/>
  <c r="O405" i="12"/>
  <c r="O406" i="12" s="1"/>
  <c r="N405" i="12"/>
  <c r="M405" i="12"/>
  <c r="L405" i="12"/>
  <c r="K405" i="12"/>
  <c r="J405" i="12"/>
  <c r="I405" i="12"/>
  <c r="H405" i="12"/>
  <c r="G405" i="12"/>
  <c r="G406" i="12" s="1"/>
  <c r="F405" i="12"/>
  <c r="E405" i="12"/>
  <c r="D405" i="12"/>
  <c r="C405" i="12"/>
  <c r="Q404" i="12"/>
  <c r="Q406" i="12" s="1"/>
  <c r="P404" i="12"/>
  <c r="O404" i="12"/>
  <c r="N404" i="12"/>
  <c r="M404" i="12"/>
  <c r="M406" i="12" s="1"/>
  <c r="L404" i="12"/>
  <c r="K404" i="12"/>
  <c r="J404" i="12"/>
  <c r="I404" i="12"/>
  <c r="I406" i="12" s="1"/>
  <c r="H404" i="12"/>
  <c r="G404" i="12"/>
  <c r="F404" i="12"/>
  <c r="E404" i="12"/>
  <c r="E406" i="12" s="1"/>
  <c r="D404" i="12"/>
  <c r="C404" i="12"/>
  <c r="Q403" i="12"/>
  <c r="M403" i="12"/>
  <c r="I403" i="12"/>
  <c r="E403" i="12"/>
  <c r="Q402" i="12"/>
  <c r="P402" i="12"/>
  <c r="P403" i="12" s="1"/>
  <c r="O402" i="12"/>
  <c r="N402" i="12"/>
  <c r="M402" i="12"/>
  <c r="L402" i="12"/>
  <c r="L403" i="12" s="1"/>
  <c r="K402" i="12"/>
  <c r="J402" i="12"/>
  <c r="I402" i="12"/>
  <c r="H402" i="12"/>
  <c r="H403" i="12" s="1"/>
  <c r="G402" i="12"/>
  <c r="F402" i="12"/>
  <c r="E402" i="12"/>
  <c r="D402" i="12"/>
  <c r="D403" i="12" s="1"/>
  <c r="C402" i="12"/>
  <c r="Q401" i="12"/>
  <c r="P401" i="12"/>
  <c r="O401" i="12"/>
  <c r="N401" i="12"/>
  <c r="N403" i="12" s="1"/>
  <c r="M401" i="12"/>
  <c r="L401" i="12"/>
  <c r="K401" i="12"/>
  <c r="J401" i="12"/>
  <c r="J403" i="12" s="1"/>
  <c r="I401" i="12"/>
  <c r="H401" i="12"/>
  <c r="G401" i="12"/>
  <c r="F401" i="12"/>
  <c r="F403" i="12" s="1"/>
  <c r="E401" i="12"/>
  <c r="D401" i="12"/>
  <c r="C401" i="12"/>
  <c r="Q400" i="12"/>
  <c r="N400" i="12"/>
  <c r="J400" i="12"/>
  <c r="I400" i="12"/>
  <c r="F400" i="12"/>
  <c r="Q399" i="12"/>
  <c r="P399" i="12"/>
  <c r="O399" i="12"/>
  <c r="N399" i="12"/>
  <c r="M399" i="12"/>
  <c r="M400" i="12" s="1"/>
  <c r="L399" i="12"/>
  <c r="K399" i="12"/>
  <c r="J399" i="12"/>
  <c r="I399" i="12"/>
  <c r="H399" i="12"/>
  <c r="G399" i="12"/>
  <c r="F399" i="12"/>
  <c r="E399" i="12"/>
  <c r="E400" i="12" s="1"/>
  <c r="D399" i="12"/>
  <c r="C399" i="12"/>
  <c r="Q398" i="12"/>
  <c r="P398" i="12"/>
  <c r="O398" i="12"/>
  <c r="O400" i="12" s="1"/>
  <c r="N398" i="12"/>
  <c r="M398" i="12"/>
  <c r="L398" i="12"/>
  <c r="K398" i="12"/>
  <c r="K400" i="12" s="1"/>
  <c r="J398" i="12"/>
  <c r="I398" i="12"/>
  <c r="H398" i="12"/>
  <c r="G398" i="12"/>
  <c r="G400" i="12" s="1"/>
  <c r="F398" i="12"/>
  <c r="E398" i="12"/>
  <c r="D398" i="12"/>
  <c r="C398" i="12"/>
  <c r="C400" i="12" s="1"/>
  <c r="O397" i="12"/>
  <c r="K397" i="12"/>
  <c r="J397" i="12"/>
  <c r="G397" i="12"/>
  <c r="C397" i="12"/>
  <c r="Q396" i="12"/>
  <c r="P396" i="12"/>
  <c r="O396" i="12"/>
  <c r="N396" i="12"/>
  <c r="N397" i="12" s="1"/>
  <c r="M396" i="12"/>
  <c r="L396" i="12"/>
  <c r="K396" i="12"/>
  <c r="J396" i="12"/>
  <c r="I396" i="12"/>
  <c r="H396" i="12"/>
  <c r="G396" i="12"/>
  <c r="F396" i="12"/>
  <c r="F397" i="12" s="1"/>
  <c r="E396" i="12"/>
  <c r="D396" i="12"/>
  <c r="C396" i="12"/>
  <c r="Q395" i="12"/>
  <c r="P395" i="12"/>
  <c r="P397" i="12" s="1"/>
  <c r="O395" i="12"/>
  <c r="N395" i="12"/>
  <c r="M395" i="12"/>
  <c r="L395" i="12"/>
  <c r="L397" i="12" s="1"/>
  <c r="K395" i="12"/>
  <c r="J395" i="12"/>
  <c r="I395" i="12"/>
  <c r="H395" i="12"/>
  <c r="H397" i="12" s="1"/>
  <c r="G395" i="12"/>
  <c r="F395" i="12"/>
  <c r="E395" i="12"/>
  <c r="D395" i="12"/>
  <c r="D397" i="12" s="1"/>
  <c r="C395" i="12"/>
  <c r="P394" i="12"/>
  <c r="L394" i="12"/>
  <c r="H394" i="12"/>
  <c r="D394" i="12"/>
  <c r="Q393" i="12"/>
  <c r="P393" i="12"/>
  <c r="O393" i="12"/>
  <c r="O394" i="12" s="1"/>
  <c r="N393" i="12"/>
  <c r="M393" i="12"/>
  <c r="L393" i="12"/>
  <c r="K393" i="12"/>
  <c r="K394" i="12" s="1"/>
  <c r="J393" i="12"/>
  <c r="I393" i="12"/>
  <c r="H393" i="12"/>
  <c r="G393" i="12"/>
  <c r="G394" i="12" s="1"/>
  <c r="F393" i="12"/>
  <c r="E393" i="12"/>
  <c r="D393" i="12"/>
  <c r="C393" i="12"/>
  <c r="C394" i="12" s="1"/>
  <c r="Q392" i="12"/>
  <c r="Q394" i="12" s="1"/>
  <c r="P392" i="12"/>
  <c r="O392" i="12"/>
  <c r="N392" i="12"/>
  <c r="N394" i="12" s="1"/>
  <c r="M392" i="12"/>
  <c r="M394" i="12" s="1"/>
  <c r="L392" i="12"/>
  <c r="K392" i="12"/>
  <c r="J392" i="12"/>
  <c r="J394" i="12" s="1"/>
  <c r="I392" i="12"/>
  <c r="I394" i="12" s="1"/>
  <c r="H392" i="12"/>
  <c r="G392" i="12"/>
  <c r="F392" i="12"/>
  <c r="F394" i="12" s="1"/>
  <c r="E392" i="12"/>
  <c r="E394" i="12" s="1"/>
  <c r="D392" i="12"/>
  <c r="C392" i="12"/>
  <c r="Q391" i="12"/>
  <c r="P391" i="12"/>
  <c r="O391" i="12"/>
  <c r="N391" i="12"/>
  <c r="M391" i="12"/>
  <c r="L391" i="12"/>
  <c r="K391" i="12"/>
  <c r="J391" i="12"/>
  <c r="I391" i="12"/>
  <c r="H391" i="12"/>
  <c r="G391" i="12"/>
  <c r="F391" i="12"/>
  <c r="E391" i="12"/>
  <c r="D391" i="12"/>
  <c r="C391" i="12"/>
  <c r="Q390" i="12"/>
  <c r="P390" i="12"/>
  <c r="O390" i="12"/>
  <c r="N390" i="12"/>
  <c r="M390" i="12"/>
  <c r="L390" i="12"/>
  <c r="K390" i="12"/>
  <c r="J390" i="12"/>
  <c r="I390" i="12"/>
  <c r="H390" i="12"/>
  <c r="G390" i="12"/>
  <c r="F390" i="12"/>
  <c r="E390" i="12"/>
  <c r="D390" i="12"/>
  <c r="C390" i="12"/>
  <c r="O389" i="12"/>
  <c r="K389" i="12"/>
  <c r="G389" i="12"/>
  <c r="C389" i="12"/>
  <c r="Q388" i="12"/>
  <c r="P388" i="12"/>
  <c r="O388" i="12"/>
  <c r="N388" i="12"/>
  <c r="N389" i="12" s="1"/>
  <c r="M388" i="12"/>
  <c r="L388" i="12"/>
  <c r="K388" i="12"/>
  <c r="J388" i="12"/>
  <c r="J389" i="12" s="1"/>
  <c r="I388" i="12"/>
  <c r="H388" i="12"/>
  <c r="G388" i="12"/>
  <c r="F388" i="12"/>
  <c r="F389" i="12" s="1"/>
  <c r="E388" i="12"/>
  <c r="D388" i="12"/>
  <c r="C388" i="12"/>
  <c r="Q387" i="12"/>
  <c r="Q389" i="12" s="1"/>
  <c r="P387" i="12"/>
  <c r="P389" i="12" s="1"/>
  <c r="O387" i="12"/>
  <c r="N387" i="12"/>
  <c r="M387" i="12"/>
  <c r="M389" i="12" s="1"/>
  <c r="L387" i="12"/>
  <c r="L389" i="12" s="1"/>
  <c r="K387" i="12"/>
  <c r="J387" i="12"/>
  <c r="I387" i="12"/>
  <c r="I389" i="12" s="1"/>
  <c r="H387" i="12"/>
  <c r="H389" i="12" s="1"/>
  <c r="G387" i="12"/>
  <c r="F387" i="12"/>
  <c r="E387" i="12"/>
  <c r="E389" i="12" s="1"/>
  <c r="D387" i="12"/>
  <c r="D389" i="12" s="1"/>
  <c r="C387" i="12"/>
  <c r="P386" i="12"/>
  <c r="O386" i="12"/>
  <c r="L386" i="12"/>
  <c r="H386" i="12"/>
  <c r="G386" i="12"/>
  <c r="D386" i="12"/>
  <c r="Q385" i="12"/>
  <c r="P385" i="12"/>
  <c r="O385" i="12"/>
  <c r="N385" i="12"/>
  <c r="M385" i="12"/>
  <c r="L385" i="12"/>
  <c r="K385" i="12"/>
  <c r="K386" i="12" s="1"/>
  <c r="J385" i="12"/>
  <c r="J409" i="12" s="1"/>
  <c r="I385" i="12"/>
  <c r="H385" i="12"/>
  <c r="G385" i="12"/>
  <c r="F385" i="12"/>
  <c r="E385" i="12"/>
  <c r="D385" i="12"/>
  <c r="C385" i="12"/>
  <c r="C386" i="12" s="1"/>
  <c r="Q384" i="12"/>
  <c r="Q386" i="12" s="1"/>
  <c r="P384" i="12"/>
  <c r="O384" i="12"/>
  <c r="N384" i="12"/>
  <c r="N386" i="12" s="1"/>
  <c r="M384" i="12"/>
  <c r="M386" i="12" s="1"/>
  <c r="L384" i="12"/>
  <c r="K384" i="12"/>
  <c r="J384" i="12"/>
  <c r="J386" i="12" s="1"/>
  <c r="I384" i="12"/>
  <c r="I386" i="12" s="1"/>
  <c r="H384" i="12"/>
  <c r="G384" i="12"/>
  <c r="F384" i="12"/>
  <c r="F386" i="12" s="1"/>
  <c r="E384" i="12"/>
  <c r="E386" i="12" s="1"/>
  <c r="D384" i="12"/>
  <c r="C384" i="12"/>
  <c r="Q383" i="12"/>
  <c r="M383" i="12"/>
  <c r="L383" i="12"/>
  <c r="I383" i="12"/>
  <c r="E383" i="12"/>
  <c r="D383" i="12"/>
  <c r="Q382" i="12"/>
  <c r="P382" i="12"/>
  <c r="O382" i="12"/>
  <c r="O409" i="12" s="1"/>
  <c r="N382" i="12"/>
  <c r="M382" i="12"/>
  <c r="L382" i="12"/>
  <c r="K382" i="12"/>
  <c r="K409" i="12" s="1"/>
  <c r="J382" i="12"/>
  <c r="I382" i="12"/>
  <c r="H382" i="12"/>
  <c r="G382" i="12"/>
  <c r="G409" i="12" s="1"/>
  <c r="F382" i="12"/>
  <c r="E382" i="12"/>
  <c r="D382" i="12"/>
  <c r="C382" i="12"/>
  <c r="Q381" i="12"/>
  <c r="P381" i="12"/>
  <c r="O381" i="12"/>
  <c r="N381" i="12"/>
  <c r="N383" i="12" s="1"/>
  <c r="M381" i="12"/>
  <c r="L381" i="12"/>
  <c r="K381" i="12"/>
  <c r="J381" i="12"/>
  <c r="J383" i="12" s="1"/>
  <c r="I381" i="12"/>
  <c r="H381" i="12"/>
  <c r="G381" i="12"/>
  <c r="F381" i="12"/>
  <c r="F383" i="12" s="1"/>
  <c r="E381" i="12"/>
  <c r="D381" i="12"/>
  <c r="C381" i="12"/>
  <c r="D376" i="12"/>
  <c r="C376" i="12"/>
  <c r="D375" i="12"/>
  <c r="C375" i="12"/>
  <c r="F371" i="12"/>
  <c r="E371" i="12"/>
  <c r="F370" i="12"/>
  <c r="E370" i="12"/>
  <c r="C370" i="12"/>
  <c r="AB370" i="12" s="1"/>
  <c r="F369" i="12"/>
  <c r="E369" i="12"/>
  <c r="F368" i="12"/>
  <c r="E368" i="12"/>
  <c r="C368" i="12"/>
  <c r="AB368" i="12" s="1"/>
  <c r="R364" i="12"/>
  <c r="K364" i="12"/>
  <c r="J364" i="12"/>
  <c r="R363" i="12"/>
  <c r="Q363" i="12"/>
  <c r="P363" i="12"/>
  <c r="O363" i="12"/>
  <c r="N363" i="12"/>
  <c r="N364" i="12" s="1"/>
  <c r="M363" i="12"/>
  <c r="L363" i="12"/>
  <c r="J363" i="12"/>
  <c r="I363" i="12"/>
  <c r="H363" i="12"/>
  <c r="G363" i="12"/>
  <c r="F363" i="12"/>
  <c r="E363" i="12"/>
  <c r="D363" i="12"/>
  <c r="C363" i="12"/>
  <c r="R362" i="12"/>
  <c r="Q362" i="12"/>
  <c r="P362" i="12"/>
  <c r="O362" i="12"/>
  <c r="N362" i="12"/>
  <c r="M362" i="12"/>
  <c r="L362" i="12"/>
  <c r="J362" i="12"/>
  <c r="I362" i="12"/>
  <c r="H362" i="12"/>
  <c r="G362" i="12"/>
  <c r="F362" i="12"/>
  <c r="E362" i="12"/>
  <c r="D362" i="12"/>
  <c r="C362" i="12"/>
  <c r="R361" i="12"/>
  <c r="Q361" i="12"/>
  <c r="P361" i="12"/>
  <c r="O361" i="12"/>
  <c r="N361" i="12"/>
  <c r="M361" i="12"/>
  <c r="L361" i="12"/>
  <c r="J361" i="12"/>
  <c r="I361" i="12"/>
  <c r="H361" i="12"/>
  <c r="G361" i="12"/>
  <c r="F361" i="12"/>
  <c r="E361" i="12"/>
  <c r="D361" i="12"/>
  <c r="C361" i="12"/>
  <c r="R360" i="12"/>
  <c r="Q360" i="12"/>
  <c r="P360" i="12"/>
  <c r="O360" i="12"/>
  <c r="N360" i="12"/>
  <c r="M360" i="12"/>
  <c r="L360" i="12"/>
  <c r="J360" i="12"/>
  <c r="I360" i="12"/>
  <c r="H360" i="12"/>
  <c r="G360" i="12"/>
  <c r="F360" i="12"/>
  <c r="E360" i="12"/>
  <c r="D360" i="12"/>
  <c r="C360" i="12"/>
  <c r="R359" i="12"/>
  <c r="Q359" i="12"/>
  <c r="P359" i="12"/>
  <c r="O359" i="12"/>
  <c r="N359" i="12"/>
  <c r="M359" i="12"/>
  <c r="L359" i="12"/>
  <c r="J359" i="12"/>
  <c r="I359" i="12"/>
  <c r="H359" i="12"/>
  <c r="G359" i="12"/>
  <c r="F359" i="12"/>
  <c r="E359" i="12"/>
  <c r="D359" i="12"/>
  <c r="C359" i="12"/>
  <c r="R358" i="12"/>
  <c r="Q358" i="12"/>
  <c r="P358" i="12"/>
  <c r="O358" i="12"/>
  <c r="O357" i="12" s="1"/>
  <c r="O364" i="12" s="1"/>
  <c r="N358" i="12"/>
  <c r="M358" i="12"/>
  <c r="L358" i="12"/>
  <c r="J358" i="12"/>
  <c r="J357" i="12" s="1"/>
  <c r="I358" i="12"/>
  <c r="H358" i="12"/>
  <c r="G358" i="12"/>
  <c r="F358" i="12"/>
  <c r="E358" i="12"/>
  <c r="D358" i="12"/>
  <c r="C358" i="12"/>
  <c r="R357" i="12"/>
  <c r="N357" i="12"/>
  <c r="I357" i="12"/>
  <c r="F357" i="12"/>
  <c r="F364" i="12" s="1"/>
  <c r="E357" i="12"/>
  <c r="R356" i="12"/>
  <c r="Q356" i="12"/>
  <c r="P356" i="12"/>
  <c r="O356" i="12"/>
  <c r="N356" i="12"/>
  <c r="M356" i="12"/>
  <c r="L356" i="12"/>
  <c r="J356" i="12"/>
  <c r="I356" i="12"/>
  <c r="H356" i="12"/>
  <c r="G356" i="12"/>
  <c r="F356" i="12"/>
  <c r="E356" i="12"/>
  <c r="D356" i="12"/>
  <c r="C356" i="12"/>
  <c r="R355" i="12"/>
  <c r="Q355" i="12"/>
  <c r="P355" i="12"/>
  <c r="O355" i="12"/>
  <c r="N355" i="12"/>
  <c r="M355" i="12"/>
  <c r="L355" i="12"/>
  <c r="J355" i="12"/>
  <c r="I355" i="12"/>
  <c r="H355" i="12"/>
  <c r="G355" i="12"/>
  <c r="F355" i="12"/>
  <c r="E355" i="12"/>
  <c r="D355" i="12"/>
  <c r="C355" i="12"/>
  <c r="R354" i="12"/>
  <c r="Q354" i="12"/>
  <c r="P354" i="12"/>
  <c r="O354" i="12"/>
  <c r="N354" i="12"/>
  <c r="M354" i="12"/>
  <c r="L354" i="12"/>
  <c r="J354" i="12"/>
  <c r="I354" i="12"/>
  <c r="H354" i="12"/>
  <c r="G354" i="12"/>
  <c r="F354" i="12"/>
  <c r="E354" i="12"/>
  <c r="D354" i="12"/>
  <c r="C354" i="12"/>
  <c r="R353" i="12"/>
  <c r="Q353" i="12"/>
  <c r="P353" i="12"/>
  <c r="O353" i="12"/>
  <c r="N353" i="12"/>
  <c r="M353" i="12"/>
  <c r="L353" i="12"/>
  <c r="J353" i="12"/>
  <c r="I353" i="12"/>
  <c r="H353" i="12"/>
  <c r="G353" i="12"/>
  <c r="F353" i="12"/>
  <c r="E353" i="12"/>
  <c r="D353" i="12"/>
  <c r="C353" i="12"/>
  <c r="R352" i="12"/>
  <c r="Q352" i="12"/>
  <c r="P352" i="12"/>
  <c r="O352" i="12"/>
  <c r="N352" i="12"/>
  <c r="M352" i="12"/>
  <c r="L352" i="12"/>
  <c r="J352" i="12"/>
  <c r="I352" i="12"/>
  <c r="H352" i="12"/>
  <c r="G352" i="12"/>
  <c r="F352" i="12"/>
  <c r="E352" i="12"/>
  <c r="D352" i="12"/>
  <c r="C352" i="12"/>
  <c r="R351" i="12"/>
  <c r="Q351" i="12"/>
  <c r="P351" i="12"/>
  <c r="O351" i="12"/>
  <c r="N351" i="12"/>
  <c r="M351" i="12"/>
  <c r="L351" i="12"/>
  <c r="J351" i="12"/>
  <c r="I351" i="12"/>
  <c r="H351" i="12"/>
  <c r="G351" i="12"/>
  <c r="F351" i="12"/>
  <c r="E351" i="12"/>
  <c r="D351" i="12"/>
  <c r="C351" i="12"/>
  <c r="R350" i="12"/>
  <c r="Q350" i="12"/>
  <c r="P350" i="12"/>
  <c r="O350" i="12"/>
  <c r="N350" i="12"/>
  <c r="M350" i="12"/>
  <c r="L350" i="12"/>
  <c r="J350" i="12"/>
  <c r="I350" i="12"/>
  <c r="H350" i="12"/>
  <c r="G350" i="12"/>
  <c r="F350" i="12"/>
  <c r="E350" i="12"/>
  <c r="D350" i="12"/>
  <c r="C350" i="12"/>
  <c r="R349" i="12"/>
  <c r="Q349" i="12"/>
  <c r="P349" i="12"/>
  <c r="O349" i="12"/>
  <c r="N349" i="12"/>
  <c r="M349" i="12"/>
  <c r="L349" i="12"/>
  <c r="J349" i="12"/>
  <c r="I349" i="12"/>
  <c r="H349" i="12"/>
  <c r="G349" i="12"/>
  <c r="F349" i="12"/>
  <c r="E349" i="12"/>
  <c r="D349" i="12"/>
  <c r="C349" i="12"/>
  <c r="R348" i="12"/>
  <c r="Q348" i="12"/>
  <c r="P348" i="12"/>
  <c r="O348" i="12"/>
  <c r="N348" i="12"/>
  <c r="M348" i="12"/>
  <c r="L348" i="12"/>
  <c r="J348" i="12"/>
  <c r="I348" i="12"/>
  <c r="H348" i="12"/>
  <c r="G348" i="12"/>
  <c r="F348" i="12"/>
  <c r="E348" i="12"/>
  <c r="D348" i="12"/>
  <c r="C348" i="12"/>
  <c r="R347" i="12"/>
  <c r="Q347" i="12"/>
  <c r="P347" i="12"/>
  <c r="O347" i="12"/>
  <c r="N347" i="12"/>
  <c r="M347" i="12"/>
  <c r="L347" i="12"/>
  <c r="J347" i="12"/>
  <c r="I347" i="12"/>
  <c r="H347" i="12"/>
  <c r="G347" i="12"/>
  <c r="F347" i="12"/>
  <c r="E347" i="12"/>
  <c r="D347" i="12"/>
  <c r="C347" i="12"/>
  <c r="R346" i="12"/>
  <c r="Q346" i="12"/>
  <c r="P346" i="12"/>
  <c r="O346" i="12"/>
  <c r="N346" i="12"/>
  <c r="M346" i="12"/>
  <c r="L346" i="12"/>
  <c r="J346" i="12"/>
  <c r="I346" i="12"/>
  <c r="H346" i="12"/>
  <c r="G346" i="12"/>
  <c r="F346" i="12"/>
  <c r="E346" i="12"/>
  <c r="D346" i="12"/>
  <c r="C346" i="12"/>
  <c r="R345" i="12"/>
  <c r="Q345" i="12"/>
  <c r="P345" i="12"/>
  <c r="O345" i="12"/>
  <c r="N345" i="12"/>
  <c r="M345" i="12"/>
  <c r="L345" i="12"/>
  <c r="J345" i="12"/>
  <c r="I345" i="12"/>
  <c r="H345" i="12"/>
  <c r="G345" i="12"/>
  <c r="F345" i="12"/>
  <c r="E345" i="12"/>
  <c r="D345" i="12"/>
  <c r="C345" i="12"/>
  <c r="R344" i="12"/>
  <c r="Q344" i="12"/>
  <c r="P344" i="12"/>
  <c r="O344" i="12"/>
  <c r="N344" i="12"/>
  <c r="M344" i="12"/>
  <c r="L344" i="12"/>
  <c r="J344" i="12"/>
  <c r="I344" i="12"/>
  <c r="H344" i="12"/>
  <c r="G344" i="12"/>
  <c r="F344" i="12"/>
  <c r="E344" i="12"/>
  <c r="D344" i="12"/>
  <c r="C344" i="12"/>
  <c r="Q338" i="12"/>
  <c r="P338" i="12"/>
  <c r="O338" i="12"/>
  <c r="N338" i="12"/>
  <c r="M338" i="12"/>
  <c r="L338" i="12"/>
  <c r="K338" i="12"/>
  <c r="J338" i="12"/>
  <c r="I338" i="12"/>
  <c r="H338" i="12"/>
  <c r="G338" i="12"/>
  <c r="F338" i="12"/>
  <c r="E338" i="12"/>
  <c r="D338" i="12"/>
  <c r="C338" i="12"/>
  <c r="Q337" i="12"/>
  <c r="P337" i="12"/>
  <c r="O337" i="12"/>
  <c r="N337" i="12"/>
  <c r="M337" i="12"/>
  <c r="L337" i="12"/>
  <c r="K337" i="12"/>
  <c r="J337" i="12"/>
  <c r="I337" i="12"/>
  <c r="H337" i="12"/>
  <c r="G337" i="12"/>
  <c r="F337" i="12"/>
  <c r="E337" i="12"/>
  <c r="D337" i="12"/>
  <c r="C337" i="12"/>
  <c r="Q336" i="12"/>
  <c r="P336" i="12"/>
  <c r="O336" i="12"/>
  <c r="N336" i="12"/>
  <c r="M336" i="12"/>
  <c r="L336" i="12"/>
  <c r="K336" i="12"/>
  <c r="J336" i="12"/>
  <c r="I336" i="12"/>
  <c r="H336" i="12"/>
  <c r="G336" i="12"/>
  <c r="F336" i="12"/>
  <c r="E336" i="12"/>
  <c r="D336" i="12"/>
  <c r="C336" i="12"/>
  <c r="Q335" i="12"/>
  <c r="P335" i="12"/>
  <c r="O335" i="12"/>
  <c r="N335" i="12"/>
  <c r="M335" i="12"/>
  <c r="L335" i="12"/>
  <c r="K335" i="12"/>
  <c r="J335" i="12"/>
  <c r="I335" i="12"/>
  <c r="H335" i="12"/>
  <c r="G335" i="12"/>
  <c r="F335" i="12"/>
  <c r="E335" i="12"/>
  <c r="D335" i="12"/>
  <c r="C335" i="12"/>
  <c r="Q334" i="12"/>
  <c r="P334" i="12"/>
  <c r="O334" i="12"/>
  <c r="N334" i="12"/>
  <c r="M334" i="12"/>
  <c r="L334" i="12"/>
  <c r="K334" i="12"/>
  <c r="J334" i="12"/>
  <c r="I334" i="12"/>
  <c r="H334" i="12"/>
  <c r="G334" i="12"/>
  <c r="F334" i="12"/>
  <c r="E334" i="12"/>
  <c r="D334" i="12"/>
  <c r="C334" i="12"/>
  <c r="Q333" i="12"/>
  <c r="P333" i="12"/>
  <c r="O333" i="12"/>
  <c r="N333" i="12"/>
  <c r="M333" i="12"/>
  <c r="L333" i="12"/>
  <c r="K333" i="12"/>
  <c r="J333" i="12"/>
  <c r="I333" i="12"/>
  <c r="H333" i="12"/>
  <c r="G333" i="12"/>
  <c r="F333" i="12"/>
  <c r="E333" i="12"/>
  <c r="D333" i="12"/>
  <c r="C333" i="12"/>
  <c r="Q332" i="12"/>
  <c r="P332" i="12"/>
  <c r="O332" i="12"/>
  <c r="O339" i="12" s="1"/>
  <c r="N332" i="12"/>
  <c r="M332" i="12"/>
  <c r="L332" i="12"/>
  <c r="K332" i="12"/>
  <c r="J332" i="12"/>
  <c r="I332" i="12"/>
  <c r="H332" i="12"/>
  <c r="G332" i="12"/>
  <c r="G339" i="12" s="1"/>
  <c r="F332" i="12"/>
  <c r="E332" i="12"/>
  <c r="D332" i="12"/>
  <c r="C332" i="12"/>
  <c r="Q331" i="12"/>
  <c r="P331" i="12"/>
  <c r="O331" i="12"/>
  <c r="N331" i="12"/>
  <c r="N339" i="12" s="1"/>
  <c r="M331" i="12"/>
  <c r="L331" i="12"/>
  <c r="K331" i="12"/>
  <c r="J331" i="12"/>
  <c r="J339" i="12" s="1"/>
  <c r="I331" i="12"/>
  <c r="H331" i="12"/>
  <c r="G331" i="12"/>
  <c r="F331" i="12"/>
  <c r="F339" i="12" s="1"/>
  <c r="E331" i="12"/>
  <c r="D331" i="12"/>
  <c r="C331" i="12"/>
  <c r="Q326" i="12"/>
  <c r="F326" i="12"/>
  <c r="Q325" i="12"/>
  <c r="P325" i="12"/>
  <c r="O325" i="12"/>
  <c r="N325" i="12"/>
  <c r="M325" i="12"/>
  <c r="L325" i="12"/>
  <c r="K325" i="12"/>
  <c r="J325" i="12"/>
  <c r="I325" i="12"/>
  <c r="H325" i="12"/>
  <c r="G325" i="12"/>
  <c r="F325" i="12"/>
  <c r="E325" i="12"/>
  <c r="D325" i="12"/>
  <c r="C325" i="12"/>
  <c r="Q324" i="12"/>
  <c r="P324" i="12"/>
  <c r="O324" i="12"/>
  <c r="N324" i="12"/>
  <c r="M324" i="12"/>
  <c r="L324" i="12"/>
  <c r="K324" i="12"/>
  <c r="J324" i="12"/>
  <c r="I324" i="12"/>
  <c r="H324" i="12"/>
  <c r="G324" i="12"/>
  <c r="F324" i="12"/>
  <c r="E324" i="12"/>
  <c r="D324" i="12"/>
  <c r="C324" i="12"/>
  <c r="Q323" i="12"/>
  <c r="P323" i="12"/>
  <c r="O323" i="12"/>
  <c r="N323" i="12"/>
  <c r="N326" i="12" s="1"/>
  <c r="M323" i="12"/>
  <c r="L323" i="12"/>
  <c r="K323" i="12"/>
  <c r="J323" i="12"/>
  <c r="I323" i="12"/>
  <c r="H323" i="12"/>
  <c r="G323" i="12"/>
  <c r="F323" i="12"/>
  <c r="E323" i="12"/>
  <c r="D323" i="12"/>
  <c r="C323" i="12"/>
  <c r="Q321" i="12"/>
  <c r="P321" i="12"/>
  <c r="O321" i="12"/>
  <c r="N321" i="12"/>
  <c r="M321" i="12"/>
  <c r="L321" i="12"/>
  <c r="K321" i="12"/>
  <c r="J321" i="12"/>
  <c r="J326" i="12" s="1"/>
  <c r="I321" i="12"/>
  <c r="I326" i="12" s="1"/>
  <c r="H321" i="12"/>
  <c r="G321" i="12"/>
  <c r="F321" i="12"/>
  <c r="E321" i="12"/>
  <c r="D321" i="12"/>
  <c r="C321" i="12"/>
  <c r="Q319" i="12"/>
  <c r="P319" i="12"/>
  <c r="O319" i="12"/>
  <c r="N319" i="12"/>
  <c r="M319" i="12"/>
  <c r="M326" i="12" s="1"/>
  <c r="L319" i="12"/>
  <c r="K319" i="12"/>
  <c r="J319" i="12"/>
  <c r="I319" i="12"/>
  <c r="H319" i="12"/>
  <c r="G319" i="12"/>
  <c r="F319" i="12"/>
  <c r="E319" i="12"/>
  <c r="E326" i="12" s="1"/>
  <c r="D319" i="12"/>
  <c r="C319" i="12"/>
  <c r="Q318" i="12"/>
  <c r="P318" i="12"/>
  <c r="O318" i="12"/>
  <c r="O326" i="12" s="1"/>
  <c r="N318" i="12"/>
  <c r="M318" i="12"/>
  <c r="L318" i="12"/>
  <c r="K318" i="12"/>
  <c r="K326" i="12" s="1"/>
  <c r="J318" i="12"/>
  <c r="I318" i="12"/>
  <c r="H318" i="12"/>
  <c r="G318" i="12"/>
  <c r="G326" i="12" s="1"/>
  <c r="F318" i="12"/>
  <c r="E318" i="12"/>
  <c r="D318" i="12"/>
  <c r="C318" i="12"/>
  <c r="C326" i="12" s="1"/>
  <c r="Q311" i="12"/>
  <c r="P311" i="12"/>
  <c r="O311" i="12"/>
  <c r="N311" i="12"/>
  <c r="M311" i="12"/>
  <c r="L311" i="12"/>
  <c r="K311" i="12"/>
  <c r="J311" i="12"/>
  <c r="I311" i="12"/>
  <c r="H311" i="12"/>
  <c r="G311" i="12"/>
  <c r="F311" i="12"/>
  <c r="E311" i="12"/>
  <c r="D311" i="12"/>
  <c r="C311" i="12"/>
  <c r="Q310" i="12"/>
  <c r="P310" i="12"/>
  <c r="O310" i="12"/>
  <c r="N310" i="12"/>
  <c r="M310" i="12"/>
  <c r="L310" i="12"/>
  <c r="K310" i="12"/>
  <c r="J310" i="12"/>
  <c r="I310" i="12"/>
  <c r="H310" i="12"/>
  <c r="G310" i="12"/>
  <c r="F310" i="12"/>
  <c r="E310" i="12"/>
  <c r="D310" i="12"/>
  <c r="C310" i="12"/>
  <c r="Q309" i="12"/>
  <c r="P309" i="12"/>
  <c r="O309" i="12"/>
  <c r="N309" i="12"/>
  <c r="M309" i="12"/>
  <c r="L309" i="12"/>
  <c r="K309" i="12"/>
  <c r="J309" i="12"/>
  <c r="I309" i="12"/>
  <c r="H309" i="12"/>
  <c r="G309" i="12"/>
  <c r="F309" i="12"/>
  <c r="E309" i="12"/>
  <c r="D309" i="12"/>
  <c r="C309" i="12"/>
  <c r="Q308" i="12"/>
  <c r="P308" i="12"/>
  <c r="O308" i="12"/>
  <c r="N308" i="12"/>
  <c r="M308" i="12"/>
  <c r="L308" i="12"/>
  <c r="K308" i="12"/>
  <c r="J308" i="12"/>
  <c r="I308" i="12"/>
  <c r="H308" i="12"/>
  <c r="G308" i="12"/>
  <c r="F308" i="12"/>
  <c r="E308" i="12"/>
  <c r="D308" i="12"/>
  <c r="C308" i="12"/>
  <c r="Q307" i="12"/>
  <c r="P307" i="12"/>
  <c r="O307" i="12"/>
  <c r="O304" i="12" s="1"/>
  <c r="N307" i="12"/>
  <c r="M307" i="12"/>
  <c r="L307" i="12"/>
  <c r="K307" i="12"/>
  <c r="K304" i="12" s="1"/>
  <c r="J307" i="12"/>
  <c r="I307" i="12"/>
  <c r="H307" i="12"/>
  <c r="G307" i="12"/>
  <c r="G304" i="12" s="1"/>
  <c r="F307" i="12"/>
  <c r="E307" i="12"/>
  <c r="D307" i="12"/>
  <c r="C307" i="12"/>
  <c r="C304" i="12" s="1"/>
  <c r="Q306" i="12"/>
  <c r="Q304" i="12" s="1"/>
  <c r="Q300" i="12" s="1"/>
  <c r="P306" i="12"/>
  <c r="O306" i="12"/>
  <c r="N306" i="12"/>
  <c r="M306" i="12"/>
  <c r="L306" i="12"/>
  <c r="K306" i="12"/>
  <c r="J306" i="12"/>
  <c r="I306" i="12"/>
  <c r="I304" i="12" s="1"/>
  <c r="H306" i="12"/>
  <c r="G306" i="12"/>
  <c r="F306" i="12"/>
  <c r="E306" i="12"/>
  <c r="D306" i="12"/>
  <c r="C306" i="12"/>
  <c r="Q305" i="12"/>
  <c r="P305" i="12"/>
  <c r="O305" i="12"/>
  <c r="N305" i="12"/>
  <c r="M305" i="12"/>
  <c r="L305" i="12"/>
  <c r="L304" i="12" s="1"/>
  <c r="K305" i="12"/>
  <c r="J305" i="12"/>
  <c r="I305" i="12"/>
  <c r="H305" i="12"/>
  <c r="H304" i="12" s="1"/>
  <c r="G305" i="12"/>
  <c r="F305" i="12"/>
  <c r="E305" i="12"/>
  <c r="D305" i="12"/>
  <c r="D304" i="12" s="1"/>
  <c r="C305" i="12"/>
  <c r="R304" i="12"/>
  <c r="P304" i="12"/>
  <c r="M304" i="12"/>
  <c r="E304" i="12"/>
  <c r="Q303" i="12"/>
  <c r="P303" i="12"/>
  <c r="O303" i="12"/>
  <c r="N303" i="12"/>
  <c r="M303" i="12"/>
  <c r="L303" i="12"/>
  <c r="L300" i="12" s="1"/>
  <c r="K303" i="12"/>
  <c r="J303" i="12"/>
  <c r="I303" i="12"/>
  <c r="H303" i="12"/>
  <c r="G303" i="12"/>
  <c r="F303" i="12"/>
  <c r="E303" i="12"/>
  <c r="D303" i="12"/>
  <c r="D300" i="12" s="1"/>
  <c r="C303" i="12"/>
  <c r="Q302" i="12"/>
  <c r="P302" i="12"/>
  <c r="O302" i="12"/>
  <c r="O300" i="12" s="1"/>
  <c r="N302" i="12"/>
  <c r="M302" i="12"/>
  <c r="L302" i="12"/>
  <c r="K302" i="12"/>
  <c r="K300" i="12" s="1"/>
  <c r="J302" i="12"/>
  <c r="I302" i="12"/>
  <c r="H302" i="12"/>
  <c r="G302" i="12"/>
  <c r="G300" i="12" s="1"/>
  <c r="F302" i="12"/>
  <c r="E302" i="12"/>
  <c r="D302" i="12"/>
  <c r="C302" i="12"/>
  <c r="C300" i="12" s="1"/>
  <c r="Q301" i="12"/>
  <c r="P301" i="12"/>
  <c r="O301" i="12"/>
  <c r="N301" i="12"/>
  <c r="M301" i="12"/>
  <c r="L301" i="12"/>
  <c r="K301" i="12"/>
  <c r="J301" i="12"/>
  <c r="I301" i="12"/>
  <c r="H301" i="12"/>
  <c r="G301" i="12"/>
  <c r="F301" i="12"/>
  <c r="E301" i="12"/>
  <c r="D301" i="12"/>
  <c r="C301" i="12"/>
  <c r="R300" i="12"/>
  <c r="I300" i="12"/>
  <c r="Q299" i="12"/>
  <c r="P299" i="12"/>
  <c r="O299" i="12"/>
  <c r="N299" i="12"/>
  <c r="M299" i="12"/>
  <c r="L299" i="12"/>
  <c r="K299" i="12"/>
  <c r="J299" i="12"/>
  <c r="I299" i="12"/>
  <c r="H299" i="12"/>
  <c r="G299" i="12"/>
  <c r="F299" i="12"/>
  <c r="E299" i="12"/>
  <c r="D299" i="12"/>
  <c r="C299" i="12"/>
  <c r="Q298" i="12"/>
  <c r="P298" i="12"/>
  <c r="O298" i="12"/>
  <c r="N298" i="12"/>
  <c r="M298" i="12"/>
  <c r="L298" i="12"/>
  <c r="K298" i="12"/>
  <c r="J298" i="12"/>
  <c r="I298" i="12"/>
  <c r="H298" i="12"/>
  <c r="G298" i="12"/>
  <c r="F298" i="12"/>
  <c r="E298" i="12"/>
  <c r="D298" i="12"/>
  <c r="C298" i="12"/>
  <c r="Q297" i="12"/>
  <c r="P297" i="12"/>
  <c r="O297" i="12"/>
  <c r="N297" i="12"/>
  <c r="M297" i="12"/>
  <c r="L297" i="12"/>
  <c r="K297" i="12"/>
  <c r="J297" i="12"/>
  <c r="I297" i="12"/>
  <c r="H297" i="12"/>
  <c r="G297" i="12"/>
  <c r="F297" i="12"/>
  <c r="E297" i="12"/>
  <c r="D297" i="12"/>
  <c r="C297" i="12"/>
  <c r="Q296" i="12"/>
  <c r="P296" i="12"/>
  <c r="O296" i="12"/>
  <c r="N296" i="12"/>
  <c r="M296" i="12"/>
  <c r="L296" i="12"/>
  <c r="K296" i="12"/>
  <c r="J296" i="12"/>
  <c r="J293" i="12" s="1"/>
  <c r="I296" i="12"/>
  <c r="H296" i="12"/>
  <c r="G296" i="12"/>
  <c r="F296" i="12"/>
  <c r="F293" i="12" s="1"/>
  <c r="E296" i="12"/>
  <c r="D296" i="12"/>
  <c r="C296" i="12"/>
  <c r="Q295" i="12"/>
  <c r="Q293" i="12" s="1"/>
  <c r="P295" i="12"/>
  <c r="O295" i="12"/>
  <c r="N295" i="12"/>
  <c r="M295" i="12"/>
  <c r="L295" i="12"/>
  <c r="K295" i="12"/>
  <c r="J295" i="12"/>
  <c r="I295" i="12"/>
  <c r="H295" i="12"/>
  <c r="G295" i="12"/>
  <c r="F295" i="12"/>
  <c r="E295" i="12"/>
  <c r="E293" i="12" s="1"/>
  <c r="D295" i="12"/>
  <c r="C295" i="12"/>
  <c r="Q294" i="12"/>
  <c r="P294" i="12"/>
  <c r="P293" i="12" s="1"/>
  <c r="O294" i="12"/>
  <c r="O293" i="12" s="1"/>
  <c r="N294" i="12"/>
  <c r="M294" i="12"/>
  <c r="L294" i="12"/>
  <c r="L293" i="12" s="1"/>
  <c r="K294" i="12"/>
  <c r="K293" i="12" s="1"/>
  <c r="J294" i="12"/>
  <c r="I294" i="12"/>
  <c r="H294" i="12"/>
  <c r="H293" i="12" s="1"/>
  <c r="G294" i="12"/>
  <c r="F294" i="12"/>
  <c r="E294" i="12"/>
  <c r="D294" i="12"/>
  <c r="D293" i="12" s="1"/>
  <c r="C294" i="12"/>
  <c r="N293" i="12"/>
  <c r="M293" i="12"/>
  <c r="I293" i="12"/>
  <c r="G293" i="12"/>
  <c r="C293" i="12"/>
  <c r="Q292" i="12"/>
  <c r="P292" i="12"/>
  <c r="O292" i="12"/>
  <c r="N292" i="12"/>
  <c r="M292" i="12"/>
  <c r="L292" i="12"/>
  <c r="K292" i="12"/>
  <c r="J292" i="12"/>
  <c r="I292" i="12"/>
  <c r="H292" i="12"/>
  <c r="G292" i="12"/>
  <c r="F292" i="12"/>
  <c r="E292" i="12"/>
  <c r="D292" i="12"/>
  <c r="C292" i="12"/>
  <c r="Q291" i="12"/>
  <c r="P291" i="12"/>
  <c r="O291" i="12"/>
  <c r="N291" i="12"/>
  <c r="M291" i="12"/>
  <c r="L291" i="12"/>
  <c r="K291" i="12"/>
  <c r="J291" i="12"/>
  <c r="I291" i="12"/>
  <c r="H291" i="12"/>
  <c r="H287" i="12" s="1"/>
  <c r="G291" i="12"/>
  <c r="F291" i="12"/>
  <c r="E291" i="12"/>
  <c r="D291" i="12"/>
  <c r="C291" i="12"/>
  <c r="Q290" i="12"/>
  <c r="P290" i="12"/>
  <c r="O290" i="12"/>
  <c r="N290" i="12"/>
  <c r="M290" i="12"/>
  <c r="L290" i="12"/>
  <c r="L287" i="12" s="1"/>
  <c r="K290" i="12"/>
  <c r="J290" i="12"/>
  <c r="I290" i="12"/>
  <c r="H290" i="12"/>
  <c r="G290" i="12"/>
  <c r="F290" i="12"/>
  <c r="E290" i="12"/>
  <c r="D290" i="12"/>
  <c r="D287" i="12" s="1"/>
  <c r="C290" i="12"/>
  <c r="Q289" i="12"/>
  <c r="P289" i="12"/>
  <c r="O289" i="12"/>
  <c r="N289" i="12"/>
  <c r="M289" i="12"/>
  <c r="L289" i="12"/>
  <c r="K289" i="12"/>
  <c r="K287" i="12" s="1"/>
  <c r="J289" i="12"/>
  <c r="I289" i="12"/>
  <c r="H289" i="12"/>
  <c r="G289" i="12"/>
  <c r="F289" i="12"/>
  <c r="E289" i="12"/>
  <c r="D289" i="12"/>
  <c r="C289" i="12"/>
  <c r="C287" i="12" s="1"/>
  <c r="Q288" i="12"/>
  <c r="Q287" i="12" s="1"/>
  <c r="P288" i="12"/>
  <c r="O288" i="12"/>
  <c r="N288" i="12"/>
  <c r="M288" i="12"/>
  <c r="M287" i="12" s="1"/>
  <c r="L288" i="12"/>
  <c r="K288" i="12"/>
  <c r="J288" i="12"/>
  <c r="I288" i="12"/>
  <c r="I287" i="12" s="1"/>
  <c r="H288" i="12"/>
  <c r="G288" i="12"/>
  <c r="F288" i="12"/>
  <c r="E288" i="12"/>
  <c r="E287" i="12" s="1"/>
  <c r="D288" i="12"/>
  <c r="C288" i="12"/>
  <c r="P287" i="12"/>
  <c r="G287" i="12"/>
  <c r="C281" i="12"/>
  <c r="E280" i="12"/>
  <c r="D280" i="12"/>
  <c r="C280" i="12"/>
  <c r="C277" i="12"/>
  <c r="E276" i="12"/>
  <c r="D276" i="12"/>
  <c r="C276" i="12"/>
  <c r="E275" i="12"/>
  <c r="D275" i="12"/>
  <c r="D277" i="12" s="1"/>
  <c r="C275" i="12"/>
  <c r="C271" i="12"/>
  <c r="E270" i="12"/>
  <c r="D270" i="12"/>
  <c r="C270" i="12"/>
  <c r="C269" i="12"/>
  <c r="E268" i="12"/>
  <c r="E272" i="12" s="1"/>
  <c r="D268" i="12"/>
  <c r="D272" i="12" s="1"/>
  <c r="C268" i="12"/>
  <c r="C267" i="12"/>
  <c r="C266" i="12"/>
  <c r="C265" i="12"/>
  <c r="C264" i="12"/>
  <c r="C263" i="12"/>
  <c r="C262" i="12"/>
  <c r="C261" i="12"/>
  <c r="C260" i="12"/>
  <c r="C272" i="12" s="1"/>
  <c r="C259" i="12"/>
  <c r="C258" i="12"/>
  <c r="D254" i="12"/>
  <c r="E253" i="12"/>
  <c r="D253" i="12"/>
  <c r="C253" i="12"/>
  <c r="E252" i="12"/>
  <c r="D252" i="12"/>
  <c r="C252" i="12"/>
  <c r="E251" i="12"/>
  <c r="D251" i="12"/>
  <c r="C251" i="12"/>
  <c r="E250" i="12"/>
  <c r="D250" i="12"/>
  <c r="C250" i="12"/>
  <c r="E249" i="12"/>
  <c r="D249" i="12"/>
  <c r="C249" i="12"/>
  <c r="E248" i="12"/>
  <c r="D248" i="12"/>
  <c r="C248" i="12"/>
  <c r="E247" i="12"/>
  <c r="D247" i="12"/>
  <c r="C247" i="12"/>
  <c r="E246" i="12"/>
  <c r="E254" i="12" s="1"/>
  <c r="D246" i="12"/>
  <c r="C246" i="12"/>
  <c r="C254" i="12" s="1"/>
  <c r="C242" i="12"/>
  <c r="E241" i="12"/>
  <c r="D241" i="12"/>
  <c r="D243" i="12" s="1"/>
  <c r="C241" i="12"/>
  <c r="E240" i="12"/>
  <c r="D240" i="12"/>
  <c r="C240" i="12"/>
  <c r="C243" i="12" s="1"/>
  <c r="E239" i="12"/>
  <c r="E243" i="12" s="1"/>
  <c r="D239" i="12"/>
  <c r="C239" i="12"/>
  <c r="E235" i="12"/>
  <c r="D235" i="12"/>
  <c r="D236" i="12" s="1"/>
  <c r="C235" i="12"/>
  <c r="E234" i="12"/>
  <c r="D234" i="12"/>
  <c r="C234" i="12"/>
  <c r="E233" i="12"/>
  <c r="E236" i="12" s="1"/>
  <c r="D233" i="12"/>
  <c r="C233" i="12"/>
  <c r="D230" i="12"/>
  <c r="E229" i="12"/>
  <c r="D229" i="12"/>
  <c r="C229" i="12"/>
  <c r="E228" i="12"/>
  <c r="D228" i="12"/>
  <c r="C228" i="12"/>
  <c r="E227" i="12"/>
  <c r="D227" i="12"/>
  <c r="C227" i="12"/>
  <c r="E226" i="12"/>
  <c r="D226" i="12"/>
  <c r="C226" i="12"/>
  <c r="E225" i="12"/>
  <c r="D225" i="12"/>
  <c r="C225" i="12"/>
  <c r="E224" i="12"/>
  <c r="D224" i="12"/>
  <c r="C224" i="12"/>
  <c r="E223" i="12"/>
  <c r="E230" i="12" s="1"/>
  <c r="D223" i="12"/>
  <c r="C223" i="12"/>
  <c r="D220" i="12"/>
  <c r="E219" i="12"/>
  <c r="D219" i="12"/>
  <c r="C219" i="12"/>
  <c r="E218" i="12"/>
  <c r="D218" i="12"/>
  <c r="C218" i="12"/>
  <c r="E217" i="12"/>
  <c r="D217" i="12"/>
  <c r="C217" i="12"/>
  <c r="E216" i="12"/>
  <c r="E220" i="12" s="1"/>
  <c r="D216" i="12"/>
  <c r="C216" i="12"/>
  <c r="E215" i="12"/>
  <c r="D215" i="12"/>
  <c r="C215" i="12"/>
  <c r="C211" i="12"/>
  <c r="C210" i="12"/>
  <c r="C209" i="12"/>
  <c r="C208" i="12"/>
  <c r="C207" i="12"/>
  <c r="C212" i="12" s="1"/>
  <c r="C206" i="12"/>
  <c r="C205" i="12"/>
  <c r="E204" i="12"/>
  <c r="E212" i="12" s="1"/>
  <c r="D204" i="12"/>
  <c r="D212" i="12" s="1"/>
  <c r="C204" i="12"/>
  <c r="E200" i="12"/>
  <c r="D200" i="12"/>
  <c r="C200" i="12"/>
  <c r="E199" i="12"/>
  <c r="D199" i="12"/>
  <c r="C199" i="12"/>
  <c r="E198" i="12"/>
  <c r="D198" i="12"/>
  <c r="C198" i="12"/>
  <c r="E197" i="12"/>
  <c r="D197" i="12"/>
  <c r="C197" i="12"/>
  <c r="E196" i="12"/>
  <c r="D196" i="12"/>
  <c r="C196" i="12"/>
  <c r="E195" i="12"/>
  <c r="D195" i="12"/>
  <c r="C195" i="12"/>
  <c r="E194" i="12"/>
  <c r="D194" i="12"/>
  <c r="C194" i="12"/>
  <c r="E193" i="12"/>
  <c r="D193" i="12"/>
  <c r="C193" i="12"/>
  <c r="E192" i="12"/>
  <c r="D192" i="12"/>
  <c r="C192" i="12"/>
  <c r="E191" i="12"/>
  <c r="D191" i="12"/>
  <c r="C191" i="12"/>
  <c r="E190" i="12"/>
  <c r="D190" i="12"/>
  <c r="C190" i="12"/>
  <c r="E189" i="12"/>
  <c r="D189" i="12"/>
  <c r="C189" i="12"/>
  <c r="E188" i="12"/>
  <c r="D188" i="12"/>
  <c r="C188" i="12"/>
  <c r="E187" i="12"/>
  <c r="D187" i="12"/>
  <c r="C187" i="12"/>
  <c r="E186" i="12"/>
  <c r="D186" i="12"/>
  <c r="C186" i="12"/>
  <c r="E185" i="12"/>
  <c r="D185" i="12"/>
  <c r="C185" i="12"/>
  <c r="E184" i="12"/>
  <c r="D184" i="12"/>
  <c r="C184" i="12"/>
  <c r="E183" i="12"/>
  <c r="D183" i="12"/>
  <c r="C183" i="12"/>
  <c r="E182" i="12"/>
  <c r="D182" i="12"/>
  <c r="C182" i="12"/>
  <c r="E181" i="12"/>
  <c r="D181" i="12"/>
  <c r="C181" i="12"/>
  <c r="E180" i="12"/>
  <c r="D180" i="12"/>
  <c r="C180" i="12"/>
  <c r="E179" i="12"/>
  <c r="D179" i="12"/>
  <c r="C179" i="12"/>
  <c r="E178" i="12"/>
  <c r="D178" i="12"/>
  <c r="C178" i="12"/>
  <c r="E177" i="12"/>
  <c r="D177" i="12"/>
  <c r="C177" i="12"/>
  <c r="E176" i="12"/>
  <c r="D176" i="12"/>
  <c r="C176" i="12"/>
  <c r="E175" i="12"/>
  <c r="D175" i="12"/>
  <c r="C175" i="12"/>
  <c r="E174" i="12"/>
  <c r="D174" i="12"/>
  <c r="C174" i="12"/>
  <c r="E173" i="12"/>
  <c r="D173" i="12"/>
  <c r="C173" i="12"/>
  <c r="E172" i="12"/>
  <c r="D172" i="12"/>
  <c r="C172" i="12"/>
  <c r="E171" i="12"/>
  <c r="D171" i="12"/>
  <c r="C171" i="12"/>
  <c r="E170" i="12"/>
  <c r="D170" i="12"/>
  <c r="C170" i="12"/>
  <c r="E169" i="12"/>
  <c r="D169" i="12"/>
  <c r="D201" i="12" s="1"/>
  <c r="C169" i="12"/>
  <c r="C201" i="12" s="1"/>
  <c r="E168" i="12"/>
  <c r="D168" i="12"/>
  <c r="C168" i="12"/>
  <c r="E167" i="12"/>
  <c r="E201" i="12" s="1"/>
  <c r="D167" i="12"/>
  <c r="C167" i="12"/>
  <c r="E164" i="12"/>
  <c r="D164" i="12"/>
  <c r="E163" i="12"/>
  <c r="D163" i="12"/>
  <c r="C163" i="12"/>
  <c r="E162" i="12"/>
  <c r="D162" i="12"/>
  <c r="C162" i="12"/>
  <c r="C164" i="12" s="1"/>
  <c r="C158" i="12"/>
  <c r="C157" i="12"/>
  <c r="C156" i="12"/>
  <c r="C155" i="12"/>
  <c r="C154" i="12"/>
  <c r="C153" i="12"/>
  <c r="E152" i="12"/>
  <c r="D152" i="12"/>
  <c r="C152" i="12"/>
  <c r="E151" i="12"/>
  <c r="D151" i="12"/>
  <c r="C151" i="12"/>
  <c r="E150" i="12"/>
  <c r="D150" i="12"/>
  <c r="C150" i="12"/>
  <c r="E149" i="12"/>
  <c r="D149" i="12"/>
  <c r="C149" i="12"/>
  <c r="E148" i="12"/>
  <c r="D148" i="12"/>
  <c r="C148" i="12"/>
  <c r="E147" i="12"/>
  <c r="D147" i="12"/>
  <c r="C147" i="12"/>
  <c r="E146" i="12"/>
  <c r="D146" i="12"/>
  <c r="C146" i="12"/>
  <c r="E145" i="12"/>
  <c r="D145" i="12"/>
  <c r="C145" i="12"/>
  <c r="E144" i="12"/>
  <c r="D144" i="12"/>
  <c r="C144" i="12"/>
  <c r="E143" i="12"/>
  <c r="E142" i="12" s="1"/>
  <c r="D143" i="12"/>
  <c r="C143" i="12"/>
  <c r="D142" i="12"/>
  <c r="E140" i="12"/>
  <c r="D140" i="12"/>
  <c r="C140" i="12"/>
  <c r="E139" i="12"/>
  <c r="D139" i="12"/>
  <c r="C139" i="12"/>
  <c r="E138" i="12"/>
  <c r="D138" i="12"/>
  <c r="C138" i="12"/>
  <c r="E137" i="12"/>
  <c r="D137" i="12"/>
  <c r="C137" i="12"/>
  <c r="E136" i="12"/>
  <c r="D136" i="12"/>
  <c r="C136" i="12"/>
  <c r="E135" i="12"/>
  <c r="D135" i="12"/>
  <c r="C135" i="12"/>
  <c r="E134" i="12"/>
  <c r="D134" i="12"/>
  <c r="C134" i="12"/>
  <c r="E133" i="12"/>
  <c r="D133" i="12"/>
  <c r="C133" i="12"/>
  <c r="E132" i="12"/>
  <c r="D132" i="12"/>
  <c r="C132" i="12"/>
  <c r="E131" i="12"/>
  <c r="D131" i="12"/>
  <c r="C131" i="12"/>
  <c r="E130" i="12"/>
  <c r="D130" i="12"/>
  <c r="C130" i="12"/>
  <c r="E129" i="12"/>
  <c r="E141" i="12" s="1"/>
  <c r="E159" i="12" s="1"/>
  <c r="D129" i="12"/>
  <c r="D141" i="12" s="1"/>
  <c r="D159" i="12" s="1"/>
  <c r="C129" i="12"/>
  <c r="E128" i="12"/>
  <c r="D128" i="12"/>
  <c r="C128" i="12"/>
  <c r="C141" i="12" s="1"/>
  <c r="H123" i="12"/>
  <c r="G123" i="12"/>
  <c r="G124" i="12" s="1"/>
  <c r="D123" i="12"/>
  <c r="C123" i="12"/>
  <c r="H122" i="12"/>
  <c r="F122" i="12"/>
  <c r="E122" i="12"/>
  <c r="E124" i="12" s="1"/>
  <c r="D122" i="12"/>
  <c r="C122" i="12"/>
  <c r="H121" i="12"/>
  <c r="F121" i="12"/>
  <c r="F118" i="12" s="1"/>
  <c r="E121" i="12"/>
  <c r="D121" i="12"/>
  <c r="C121" i="12"/>
  <c r="H120" i="12"/>
  <c r="H118" i="12" s="1"/>
  <c r="F120" i="12"/>
  <c r="E120" i="12"/>
  <c r="D120" i="12"/>
  <c r="C120" i="12"/>
  <c r="C118" i="12" s="1"/>
  <c r="H119" i="12"/>
  <c r="F119" i="12"/>
  <c r="E119" i="12"/>
  <c r="D119" i="12"/>
  <c r="D118" i="12" s="1"/>
  <c r="C119" i="12"/>
  <c r="E118" i="12"/>
  <c r="H117" i="12"/>
  <c r="F117" i="12"/>
  <c r="E117" i="12"/>
  <c r="D117" i="12"/>
  <c r="C117" i="12"/>
  <c r="H116" i="12"/>
  <c r="F116" i="12"/>
  <c r="E116" i="12"/>
  <c r="D116" i="12"/>
  <c r="C116" i="12"/>
  <c r="H115" i="12"/>
  <c r="F115" i="12"/>
  <c r="E115" i="12"/>
  <c r="D115" i="12"/>
  <c r="C115" i="12"/>
  <c r="H114" i="12"/>
  <c r="F114" i="12"/>
  <c r="E114" i="12"/>
  <c r="D114" i="12"/>
  <c r="C114" i="12"/>
  <c r="H113" i="12"/>
  <c r="F113" i="12"/>
  <c r="E113" i="12"/>
  <c r="D113" i="12"/>
  <c r="C113" i="12"/>
  <c r="H112" i="12"/>
  <c r="F112" i="12"/>
  <c r="E112" i="12"/>
  <c r="D112" i="12"/>
  <c r="C112" i="12"/>
  <c r="H111" i="12"/>
  <c r="F111" i="12"/>
  <c r="E111" i="12"/>
  <c r="D111" i="12"/>
  <c r="C111" i="12"/>
  <c r="H110" i="12"/>
  <c r="F110" i="12"/>
  <c r="E110" i="12"/>
  <c r="D110" i="12"/>
  <c r="C110" i="12"/>
  <c r="H109" i="12"/>
  <c r="F109" i="12"/>
  <c r="E109" i="12"/>
  <c r="D109" i="12"/>
  <c r="C109" i="12"/>
  <c r="H108" i="12"/>
  <c r="F108" i="12"/>
  <c r="E108" i="12"/>
  <c r="D108" i="12"/>
  <c r="C108" i="12"/>
  <c r="H107" i="12"/>
  <c r="F107" i="12"/>
  <c r="E107" i="12"/>
  <c r="D107" i="12"/>
  <c r="D124" i="12" s="1"/>
  <c r="C107" i="12"/>
  <c r="H106" i="12"/>
  <c r="F106" i="12"/>
  <c r="E106" i="12"/>
  <c r="D106" i="12"/>
  <c r="C106" i="12"/>
  <c r="H105" i="12"/>
  <c r="H124" i="12" s="1"/>
  <c r="F105" i="12"/>
  <c r="E105" i="12"/>
  <c r="D105" i="12"/>
  <c r="C105" i="12"/>
  <c r="E102" i="12"/>
  <c r="E101" i="12"/>
  <c r="D101" i="12"/>
  <c r="C101" i="12"/>
  <c r="E100" i="12"/>
  <c r="D100" i="12"/>
  <c r="C100" i="12"/>
  <c r="E99" i="12"/>
  <c r="D99" i="12"/>
  <c r="D102" i="12" s="1"/>
  <c r="C99" i="12"/>
  <c r="C102" i="12" s="1"/>
  <c r="E96" i="12"/>
  <c r="D96" i="12"/>
  <c r="C96" i="12"/>
  <c r="C95" i="12"/>
  <c r="E94" i="12"/>
  <c r="D94" i="12"/>
  <c r="C94" i="12"/>
  <c r="E93" i="12"/>
  <c r="E90" i="12" s="1"/>
  <c r="E86" i="12" s="1"/>
  <c r="D93" i="12"/>
  <c r="C93" i="12"/>
  <c r="E92" i="12"/>
  <c r="D92" i="12"/>
  <c r="C92" i="12"/>
  <c r="E91" i="12"/>
  <c r="D91" i="12"/>
  <c r="D90" i="12" s="1"/>
  <c r="C91" i="12"/>
  <c r="C90" i="12" s="1"/>
  <c r="E89" i="12"/>
  <c r="D89" i="12"/>
  <c r="C89" i="12"/>
  <c r="E88" i="12"/>
  <c r="D88" i="12"/>
  <c r="C88" i="12"/>
  <c r="E87" i="12"/>
  <c r="D87" i="12"/>
  <c r="C87" i="12"/>
  <c r="E85" i="12"/>
  <c r="D85" i="12"/>
  <c r="C85" i="12"/>
  <c r="E84" i="12"/>
  <c r="D84" i="12"/>
  <c r="C84" i="12"/>
  <c r="E83" i="12"/>
  <c r="D83" i="12"/>
  <c r="C83" i="12"/>
  <c r="E82" i="12"/>
  <c r="D82" i="12"/>
  <c r="C82" i="12"/>
  <c r="E81" i="12"/>
  <c r="D81" i="12"/>
  <c r="C81" i="12"/>
  <c r="E80" i="12"/>
  <c r="E79" i="12" s="1"/>
  <c r="D80" i="12"/>
  <c r="D79" i="12" s="1"/>
  <c r="C80" i="12"/>
  <c r="C79" i="12"/>
  <c r="E78" i="12"/>
  <c r="D78" i="12"/>
  <c r="C78" i="12"/>
  <c r="E77" i="12"/>
  <c r="D77" i="12"/>
  <c r="C77" i="12"/>
  <c r="E76" i="12"/>
  <c r="D76" i="12"/>
  <c r="C76" i="12"/>
  <c r="E75" i="12"/>
  <c r="D75" i="12"/>
  <c r="C75" i="12"/>
  <c r="E74" i="12"/>
  <c r="E73" i="12" s="1"/>
  <c r="D74" i="12"/>
  <c r="C74" i="12"/>
  <c r="D73" i="12"/>
  <c r="C69" i="12"/>
  <c r="C68" i="12"/>
  <c r="C67" i="12"/>
  <c r="E66" i="12"/>
  <c r="D66" i="12"/>
  <c r="C66" i="12"/>
  <c r="E65" i="12"/>
  <c r="D65" i="12"/>
  <c r="C65" i="12"/>
  <c r="E64" i="12"/>
  <c r="E63" i="12" s="1"/>
  <c r="D64" i="12"/>
  <c r="D63" i="12" s="1"/>
  <c r="C64" i="12"/>
  <c r="C63" i="12"/>
  <c r="C62" i="12"/>
  <c r="C61" i="12" s="1"/>
  <c r="E60" i="12"/>
  <c r="D60" i="12"/>
  <c r="C60" i="12"/>
  <c r="C56" i="12" s="1"/>
  <c r="E59" i="12"/>
  <c r="D59" i="12"/>
  <c r="C59" i="12"/>
  <c r="E58" i="12"/>
  <c r="D58" i="12"/>
  <c r="C58" i="12"/>
  <c r="E57" i="12"/>
  <c r="D57" i="12"/>
  <c r="D56" i="12" s="1"/>
  <c r="C57" i="12"/>
  <c r="C55" i="12"/>
  <c r="C54" i="12"/>
  <c r="E53" i="12"/>
  <c r="D53" i="12"/>
  <c r="C53" i="12"/>
  <c r="E52" i="12"/>
  <c r="E51" i="12" s="1"/>
  <c r="D52" i="12"/>
  <c r="D51" i="12" s="1"/>
  <c r="C52" i="12"/>
  <c r="C51" i="12"/>
  <c r="C50" i="12"/>
  <c r="C49" i="12"/>
  <c r="C48" i="12"/>
  <c r="C47" i="12"/>
  <c r="C46" i="12"/>
  <c r="C45" i="12" s="1"/>
  <c r="E44" i="12"/>
  <c r="D44" i="12"/>
  <c r="C44" i="12"/>
  <c r="E43" i="12"/>
  <c r="D43" i="12"/>
  <c r="C43" i="12"/>
  <c r="E42" i="12"/>
  <c r="D42" i="12"/>
  <c r="C42" i="12"/>
  <c r="E41" i="12"/>
  <c r="D41" i="12"/>
  <c r="C41" i="12"/>
  <c r="E40" i="12"/>
  <c r="D40" i="12"/>
  <c r="C40" i="12"/>
  <c r="E39" i="12"/>
  <c r="D39" i="12"/>
  <c r="C39" i="12"/>
  <c r="E38" i="12"/>
  <c r="D38" i="12"/>
  <c r="C38" i="12"/>
  <c r="E37" i="12"/>
  <c r="D37" i="12"/>
  <c r="C37" i="12"/>
  <c r="E36" i="12"/>
  <c r="D36" i="12"/>
  <c r="C36" i="12"/>
  <c r="E35" i="12"/>
  <c r="D35" i="12"/>
  <c r="C35" i="12"/>
  <c r="E34" i="12"/>
  <c r="E33" i="12" s="1"/>
  <c r="D34" i="12"/>
  <c r="C34" i="12"/>
  <c r="D33" i="12"/>
  <c r="C32" i="12"/>
  <c r="C31" i="12"/>
  <c r="C30" i="12"/>
  <c r="C29" i="12"/>
  <c r="C28" i="12"/>
  <c r="C27" i="12"/>
  <c r="C26" i="12" s="1"/>
  <c r="E25" i="12"/>
  <c r="D25" i="12"/>
  <c r="C25" i="12"/>
  <c r="E24" i="12"/>
  <c r="D24" i="12"/>
  <c r="C24" i="12"/>
  <c r="E23" i="12"/>
  <c r="D23" i="12"/>
  <c r="C23" i="12"/>
  <c r="E22" i="12"/>
  <c r="D22" i="12"/>
  <c r="C22" i="12"/>
  <c r="E21" i="12"/>
  <c r="D21" i="12"/>
  <c r="C21" i="12"/>
  <c r="E20" i="12"/>
  <c r="D20" i="12"/>
  <c r="C20" i="12"/>
  <c r="E19" i="12"/>
  <c r="D19" i="12"/>
  <c r="C19" i="12"/>
  <c r="E18" i="12"/>
  <c r="D18" i="12"/>
  <c r="C18" i="12"/>
  <c r="E17" i="12"/>
  <c r="D17" i="12"/>
  <c r="C17" i="12"/>
  <c r="E16" i="12"/>
  <c r="D16" i="12"/>
  <c r="C16" i="12"/>
  <c r="E15" i="12"/>
  <c r="D15" i="12"/>
  <c r="C15" i="12"/>
  <c r="E14" i="12"/>
  <c r="D14" i="12"/>
  <c r="C14" i="12"/>
  <c r="E13" i="12"/>
  <c r="D13" i="12"/>
  <c r="C13" i="12"/>
  <c r="E12" i="12"/>
  <c r="D12" i="12"/>
  <c r="C12" i="12"/>
  <c r="E11" i="12"/>
  <c r="E10" i="12" s="1"/>
  <c r="D11" i="12"/>
  <c r="C11" i="12"/>
  <c r="D10" i="12"/>
  <c r="D70" i="12" s="1"/>
  <c r="C10" i="12"/>
  <c r="A5" i="12"/>
  <c r="A4" i="12"/>
  <c r="A3" i="12"/>
  <c r="A2" i="12"/>
  <c r="E277" i="12" l="1"/>
  <c r="F287" i="12"/>
  <c r="N287" i="12"/>
  <c r="O287" i="12"/>
  <c r="C339" i="12"/>
  <c r="K339" i="12"/>
  <c r="E56" i="12"/>
  <c r="E70" i="12" s="1"/>
  <c r="C73" i="12"/>
  <c r="D86" i="12"/>
  <c r="F124" i="12"/>
  <c r="C142" i="12"/>
  <c r="C159" i="12" s="1"/>
  <c r="C220" i="12"/>
  <c r="C236" i="12"/>
  <c r="E300" i="12"/>
  <c r="M300" i="12"/>
  <c r="D364" i="12"/>
  <c r="P364" i="12"/>
  <c r="M410" i="12"/>
  <c r="C478" i="12"/>
  <c r="C492" i="12"/>
  <c r="C86" i="12"/>
  <c r="J287" i="12"/>
  <c r="C33" i="12"/>
  <c r="C70" i="12" s="1"/>
  <c r="C124" i="12"/>
  <c r="C230" i="12"/>
  <c r="N300" i="12"/>
  <c r="H300" i="12"/>
  <c r="P300" i="12"/>
  <c r="E339" i="12"/>
  <c r="I339" i="12"/>
  <c r="M339" i="12"/>
  <c r="Q339" i="12"/>
  <c r="E364" i="12"/>
  <c r="I364" i="12"/>
  <c r="F409" i="12"/>
  <c r="J492" i="12"/>
  <c r="I397" i="12"/>
  <c r="Q397" i="12"/>
  <c r="H400" i="12"/>
  <c r="L400" i="12"/>
  <c r="G403" i="12"/>
  <c r="O403" i="12"/>
  <c r="F408" i="12"/>
  <c r="F410" i="12" s="1"/>
  <c r="N408" i="12"/>
  <c r="N410" i="12" s="1"/>
  <c r="AB435" i="12"/>
  <c r="AA435" i="12"/>
  <c r="K435" i="12" s="1"/>
  <c r="AB437" i="12"/>
  <c r="AA437" i="12"/>
  <c r="K437" i="12" s="1"/>
  <c r="F304" i="12"/>
  <c r="F300" i="12" s="1"/>
  <c r="J304" i="12"/>
  <c r="J300" i="12" s="1"/>
  <c r="N304" i="12"/>
  <c r="D326" i="12"/>
  <c r="H326" i="12"/>
  <c r="L326" i="12"/>
  <c r="P326" i="12"/>
  <c r="C357" i="12"/>
  <c r="C364" i="12" s="1"/>
  <c r="G357" i="12"/>
  <c r="G364" i="12" s="1"/>
  <c r="L357" i="12"/>
  <c r="L364" i="12" s="1"/>
  <c r="P357" i="12"/>
  <c r="AA368" i="12"/>
  <c r="K368" i="12" s="1"/>
  <c r="AA370" i="12"/>
  <c r="K370" i="12" s="1"/>
  <c r="C383" i="12"/>
  <c r="G383" i="12"/>
  <c r="G408" i="12"/>
  <c r="G410" i="12" s="1"/>
  <c r="K383" i="12"/>
  <c r="K408" i="12"/>
  <c r="K410" i="12" s="1"/>
  <c r="O383" i="12"/>
  <c r="O408" i="12"/>
  <c r="O410" i="12" s="1"/>
  <c r="D409" i="12"/>
  <c r="C409" i="12" s="1"/>
  <c r="H409" i="12"/>
  <c r="L409" i="12"/>
  <c r="P409" i="12"/>
  <c r="H383" i="12"/>
  <c r="P383" i="12"/>
  <c r="F406" i="12"/>
  <c r="J406" i="12"/>
  <c r="N406" i="12"/>
  <c r="I408" i="12"/>
  <c r="Q408" i="12"/>
  <c r="E423" i="12"/>
  <c r="E397" i="12"/>
  <c r="M397" i="12"/>
  <c r="D400" i="12"/>
  <c r="P400" i="12"/>
  <c r="C403" i="12"/>
  <c r="K403" i="12"/>
  <c r="D339" i="12"/>
  <c r="H339" i="12"/>
  <c r="L339" i="12"/>
  <c r="P339" i="12"/>
  <c r="D357" i="12"/>
  <c r="H357" i="12"/>
  <c r="H364" i="12" s="1"/>
  <c r="M357" i="12"/>
  <c r="M364" i="12" s="1"/>
  <c r="Q357" i="12"/>
  <c r="Q364" i="12" s="1"/>
  <c r="C369" i="12"/>
  <c r="C371" i="12"/>
  <c r="D408" i="12"/>
  <c r="H408" i="12"/>
  <c r="H410" i="12" s="1"/>
  <c r="L408" i="12"/>
  <c r="L410" i="12" s="1"/>
  <c r="P408" i="12"/>
  <c r="P410" i="12" s="1"/>
  <c r="E409" i="12"/>
  <c r="E410" i="12" s="1"/>
  <c r="I409" i="12"/>
  <c r="M409" i="12"/>
  <c r="Q409" i="12"/>
  <c r="J408" i="12"/>
  <c r="J410" i="12" s="1"/>
  <c r="D423" i="12"/>
  <c r="AB436" i="12"/>
  <c r="AA436" i="12"/>
  <c r="K436" i="12" s="1"/>
  <c r="D492" i="12"/>
  <c r="H492" i="12"/>
  <c r="L492" i="12"/>
  <c r="C408" i="12" l="1"/>
  <c r="C410" i="12" s="1"/>
  <c r="D410" i="12"/>
  <c r="AA369" i="12"/>
  <c r="K369" i="12" s="1"/>
  <c r="AB369" i="12"/>
  <c r="Q410" i="12"/>
  <c r="AA371" i="12"/>
  <c r="K371" i="12" s="1"/>
  <c r="AB371" i="12"/>
  <c r="I410" i="12"/>
  <c r="M492" i="11" l="1"/>
  <c r="M491" i="11"/>
  <c r="L491" i="11"/>
  <c r="K491" i="11"/>
  <c r="J491" i="11"/>
  <c r="I491" i="11"/>
  <c r="H491" i="11"/>
  <c r="G491" i="11"/>
  <c r="F491" i="11"/>
  <c r="E491" i="11"/>
  <c r="D491" i="11"/>
  <c r="C490" i="11"/>
  <c r="C489" i="11"/>
  <c r="C488" i="11"/>
  <c r="C487" i="11"/>
  <c r="C486" i="11"/>
  <c r="M485" i="11"/>
  <c r="L485" i="11"/>
  <c r="K485" i="11"/>
  <c r="J485" i="11"/>
  <c r="I485" i="11"/>
  <c r="H485" i="11"/>
  <c r="G485" i="11"/>
  <c r="F485" i="11"/>
  <c r="E485" i="11"/>
  <c r="D485" i="11"/>
  <c r="C484" i="11"/>
  <c r="C483" i="11"/>
  <c r="C482" i="11"/>
  <c r="C481" i="11"/>
  <c r="C480" i="11"/>
  <c r="C479" i="11"/>
  <c r="M478" i="11"/>
  <c r="L478" i="11"/>
  <c r="K478" i="11"/>
  <c r="J478" i="11"/>
  <c r="I478" i="11"/>
  <c r="H478" i="11"/>
  <c r="G478" i="11"/>
  <c r="F478" i="11"/>
  <c r="F492" i="11" s="1"/>
  <c r="E478" i="11"/>
  <c r="E492" i="11" s="1"/>
  <c r="D478" i="11"/>
  <c r="C477" i="11"/>
  <c r="C476" i="11"/>
  <c r="C475" i="11"/>
  <c r="C474" i="11"/>
  <c r="C473" i="11"/>
  <c r="C472" i="11"/>
  <c r="C471" i="11"/>
  <c r="C470" i="11"/>
  <c r="M469" i="11"/>
  <c r="L469" i="11"/>
  <c r="K469" i="11"/>
  <c r="J469" i="11"/>
  <c r="I469" i="11"/>
  <c r="H469" i="11"/>
  <c r="G469" i="11"/>
  <c r="F469" i="11"/>
  <c r="E469" i="11"/>
  <c r="D469" i="11"/>
  <c r="C468" i="11"/>
  <c r="C467" i="11"/>
  <c r="C466" i="11"/>
  <c r="C469" i="11" s="1"/>
  <c r="M465" i="11"/>
  <c r="L465" i="11"/>
  <c r="K465" i="11"/>
  <c r="J465" i="11"/>
  <c r="I465" i="11"/>
  <c r="H465" i="11"/>
  <c r="G465" i="11"/>
  <c r="F465" i="11"/>
  <c r="E465" i="11"/>
  <c r="D465" i="11"/>
  <c r="C464" i="11"/>
  <c r="C465" i="11" s="1"/>
  <c r="C463" i="11"/>
  <c r="C462" i="11"/>
  <c r="M461" i="11"/>
  <c r="L461" i="11"/>
  <c r="K461" i="11"/>
  <c r="J461" i="11"/>
  <c r="I461" i="11"/>
  <c r="I492" i="11" s="1"/>
  <c r="H461" i="11"/>
  <c r="G461" i="11"/>
  <c r="F461" i="11"/>
  <c r="E461" i="11"/>
  <c r="D461" i="11"/>
  <c r="C460" i="11"/>
  <c r="C459" i="11"/>
  <c r="C458" i="11"/>
  <c r="M457" i="11"/>
  <c r="L457" i="11"/>
  <c r="K457" i="11"/>
  <c r="K492" i="11" s="1"/>
  <c r="J457" i="11"/>
  <c r="J492" i="11" s="1"/>
  <c r="I457" i="11"/>
  <c r="H457" i="11"/>
  <c r="G457" i="11"/>
  <c r="G492" i="11" s="1"/>
  <c r="F457" i="11"/>
  <c r="E457" i="11"/>
  <c r="D457" i="11"/>
  <c r="C456" i="11"/>
  <c r="C455" i="11"/>
  <c r="C454" i="11"/>
  <c r="C453" i="11"/>
  <c r="C457" i="11" s="1"/>
  <c r="C452" i="11"/>
  <c r="C446" i="11"/>
  <c r="C445" i="11"/>
  <c r="AB442" i="11"/>
  <c r="AA442" i="11"/>
  <c r="F442" i="11" s="1"/>
  <c r="AB441" i="11"/>
  <c r="AA441" i="11"/>
  <c r="F441" i="11"/>
  <c r="AB440" i="11"/>
  <c r="AA440" i="11"/>
  <c r="F440" i="11"/>
  <c r="AB437" i="11"/>
  <c r="C437" i="11"/>
  <c r="AA437" i="11" s="1"/>
  <c r="K437" i="11" s="1"/>
  <c r="C436" i="11"/>
  <c r="AA436" i="11" s="1"/>
  <c r="K436" i="11" s="1"/>
  <c r="AB435" i="11"/>
  <c r="C435" i="11"/>
  <c r="AA435" i="11" s="1"/>
  <c r="K435" i="11" s="1"/>
  <c r="D422" i="11"/>
  <c r="C422" i="11"/>
  <c r="E421" i="11"/>
  <c r="D421" i="11"/>
  <c r="C421" i="11"/>
  <c r="E420" i="11"/>
  <c r="D420" i="11"/>
  <c r="C420" i="11"/>
  <c r="E419" i="11"/>
  <c r="D419" i="11"/>
  <c r="C419" i="11"/>
  <c r="E418" i="11"/>
  <c r="D418" i="11"/>
  <c r="C418" i="11"/>
  <c r="D417" i="11"/>
  <c r="C417" i="11"/>
  <c r="E416" i="11"/>
  <c r="D416" i="11"/>
  <c r="C416" i="11"/>
  <c r="D415" i="11"/>
  <c r="C415" i="11"/>
  <c r="E414" i="11"/>
  <c r="E423" i="11" s="1"/>
  <c r="D414" i="11"/>
  <c r="C414" i="11"/>
  <c r="D413" i="11"/>
  <c r="C413" i="11"/>
  <c r="C423" i="11" s="1"/>
  <c r="Q409" i="11"/>
  <c r="I409" i="11"/>
  <c r="P408" i="11"/>
  <c r="H408" i="11"/>
  <c r="Q407" i="11"/>
  <c r="P407" i="11"/>
  <c r="O407" i="11"/>
  <c r="N407" i="11"/>
  <c r="M407" i="11"/>
  <c r="L407" i="11"/>
  <c r="K407" i="11"/>
  <c r="J407" i="11"/>
  <c r="I407" i="11"/>
  <c r="H407" i="11"/>
  <c r="G407" i="11"/>
  <c r="F407" i="11"/>
  <c r="E407" i="11"/>
  <c r="D407" i="11"/>
  <c r="C407" i="11"/>
  <c r="O406" i="11"/>
  <c r="K406" i="11"/>
  <c r="G406" i="11"/>
  <c r="C406" i="11"/>
  <c r="Q405" i="11"/>
  <c r="P405" i="11"/>
  <c r="O405" i="11"/>
  <c r="N405" i="11"/>
  <c r="N406" i="11" s="1"/>
  <c r="M405" i="11"/>
  <c r="L405" i="11"/>
  <c r="K405" i="11"/>
  <c r="J405" i="11"/>
  <c r="J406" i="11" s="1"/>
  <c r="I405" i="11"/>
  <c r="H405" i="11"/>
  <c r="G405" i="11"/>
  <c r="F405" i="11"/>
  <c r="F406" i="11" s="1"/>
  <c r="E405" i="11"/>
  <c r="D405" i="11"/>
  <c r="C405" i="11"/>
  <c r="Q404" i="11"/>
  <c r="Q406" i="11" s="1"/>
  <c r="P404" i="11"/>
  <c r="P406" i="11" s="1"/>
  <c r="O404" i="11"/>
  <c r="N404" i="11"/>
  <c r="M404" i="11"/>
  <c r="M406" i="11" s="1"/>
  <c r="L404" i="11"/>
  <c r="L406" i="11" s="1"/>
  <c r="K404" i="11"/>
  <c r="J404" i="11"/>
  <c r="I404" i="11"/>
  <c r="I406" i="11" s="1"/>
  <c r="H404" i="11"/>
  <c r="H406" i="11" s="1"/>
  <c r="G404" i="11"/>
  <c r="F404" i="11"/>
  <c r="E404" i="11"/>
  <c r="E406" i="11" s="1"/>
  <c r="D404" i="11"/>
  <c r="D406" i="11" s="1"/>
  <c r="C404" i="11"/>
  <c r="P403" i="11"/>
  <c r="O403" i="11"/>
  <c r="L403" i="11"/>
  <c r="H403" i="11"/>
  <c r="G403" i="11"/>
  <c r="D403" i="11"/>
  <c r="Q402" i="11"/>
  <c r="P402" i="11"/>
  <c r="O402" i="11"/>
  <c r="N402" i="11"/>
  <c r="M402" i="11"/>
  <c r="L402" i="11"/>
  <c r="K402" i="11"/>
  <c r="K403" i="11" s="1"/>
  <c r="J402" i="11"/>
  <c r="I402" i="11"/>
  <c r="H402" i="11"/>
  <c r="G402" i="11"/>
  <c r="F402" i="11"/>
  <c r="E402" i="11"/>
  <c r="D402" i="11"/>
  <c r="C402" i="11"/>
  <c r="C403" i="11" s="1"/>
  <c r="Q401" i="11"/>
  <c r="Q403" i="11" s="1"/>
  <c r="P401" i="11"/>
  <c r="O401" i="11"/>
  <c r="N401" i="11"/>
  <c r="N403" i="11" s="1"/>
  <c r="M401" i="11"/>
  <c r="M403" i="11" s="1"/>
  <c r="L401" i="11"/>
  <c r="K401" i="11"/>
  <c r="J401" i="11"/>
  <c r="J403" i="11" s="1"/>
  <c r="I401" i="11"/>
  <c r="I403" i="11" s="1"/>
  <c r="H401" i="11"/>
  <c r="G401" i="11"/>
  <c r="F401" i="11"/>
  <c r="F403" i="11" s="1"/>
  <c r="E401" i="11"/>
  <c r="E403" i="11" s="1"/>
  <c r="D401" i="11"/>
  <c r="C401" i="11"/>
  <c r="Q400" i="11"/>
  <c r="M400" i="11"/>
  <c r="L400" i="11"/>
  <c r="I400" i="11"/>
  <c r="E400" i="11"/>
  <c r="D400" i="11"/>
  <c r="Q399" i="11"/>
  <c r="P399" i="11"/>
  <c r="P400" i="11" s="1"/>
  <c r="O399" i="11"/>
  <c r="N399" i="11"/>
  <c r="M399" i="11"/>
  <c r="L399" i="11"/>
  <c r="K399" i="11"/>
  <c r="J399" i="11"/>
  <c r="I399" i="11"/>
  <c r="H399" i="11"/>
  <c r="H400" i="11" s="1"/>
  <c r="G399" i="11"/>
  <c r="F399" i="11"/>
  <c r="E399" i="11"/>
  <c r="D399" i="11"/>
  <c r="C399" i="11"/>
  <c r="Q398" i="11"/>
  <c r="P398" i="11"/>
  <c r="O398" i="11"/>
  <c r="N398" i="11"/>
  <c r="N400" i="11" s="1"/>
  <c r="M398" i="11"/>
  <c r="L398" i="11"/>
  <c r="K398" i="11"/>
  <c r="J398" i="11"/>
  <c r="J400" i="11" s="1"/>
  <c r="I398" i="11"/>
  <c r="H398" i="11"/>
  <c r="G398" i="11"/>
  <c r="F398" i="11"/>
  <c r="F400" i="11" s="1"/>
  <c r="E398" i="11"/>
  <c r="D398" i="11"/>
  <c r="C398" i="11"/>
  <c r="Q397" i="11"/>
  <c r="N397" i="11"/>
  <c r="M397" i="11"/>
  <c r="J397" i="11"/>
  <c r="I397" i="11"/>
  <c r="F397" i="11"/>
  <c r="Q396" i="11"/>
  <c r="P396" i="11"/>
  <c r="O396" i="11"/>
  <c r="N396" i="11"/>
  <c r="M396" i="11"/>
  <c r="L396" i="11"/>
  <c r="K396" i="11"/>
  <c r="J396" i="11"/>
  <c r="I396" i="11"/>
  <c r="H396" i="11"/>
  <c r="G396" i="11"/>
  <c r="F396" i="11"/>
  <c r="E396" i="11"/>
  <c r="E397" i="11" s="1"/>
  <c r="D396" i="11"/>
  <c r="C396" i="11"/>
  <c r="Q395" i="11"/>
  <c r="P395" i="11"/>
  <c r="O395" i="11"/>
  <c r="O397" i="11" s="1"/>
  <c r="N395" i="11"/>
  <c r="M395" i="11"/>
  <c r="L395" i="11"/>
  <c r="K395" i="11"/>
  <c r="K397" i="11" s="1"/>
  <c r="J395" i="11"/>
  <c r="I395" i="11"/>
  <c r="H395" i="11"/>
  <c r="G395" i="11"/>
  <c r="G397" i="11" s="1"/>
  <c r="F395" i="11"/>
  <c r="E395" i="11"/>
  <c r="D395" i="11"/>
  <c r="C395" i="11"/>
  <c r="C397" i="11" s="1"/>
  <c r="O394" i="11"/>
  <c r="K394" i="11"/>
  <c r="J394" i="11"/>
  <c r="G394" i="11"/>
  <c r="C394" i="11"/>
  <c r="Q393" i="11"/>
  <c r="P393" i="11"/>
  <c r="O393" i="11"/>
  <c r="N393" i="11"/>
  <c r="N394" i="11" s="1"/>
  <c r="M393" i="11"/>
  <c r="L393" i="11"/>
  <c r="K393" i="11"/>
  <c r="J393" i="11"/>
  <c r="I393" i="11"/>
  <c r="H393" i="11"/>
  <c r="G393" i="11"/>
  <c r="F393" i="11"/>
  <c r="F394" i="11" s="1"/>
  <c r="E393" i="11"/>
  <c r="D393" i="11"/>
  <c r="C393" i="11"/>
  <c r="Q392" i="11"/>
  <c r="P392" i="11"/>
  <c r="P394" i="11" s="1"/>
  <c r="O392" i="11"/>
  <c r="N392" i="11"/>
  <c r="M392" i="11"/>
  <c r="L392" i="11"/>
  <c r="L394" i="11" s="1"/>
  <c r="K392" i="11"/>
  <c r="J392" i="11"/>
  <c r="I392" i="11"/>
  <c r="H392" i="11"/>
  <c r="H394" i="11" s="1"/>
  <c r="G392" i="11"/>
  <c r="F392" i="11"/>
  <c r="E392" i="11"/>
  <c r="D392" i="11"/>
  <c r="D394" i="11" s="1"/>
  <c r="C392" i="11"/>
  <c r="Q391" i="11"/>
  <c r="P391" i="11"/>
  <c r="O391" i="11"/>
  <c r="N391" i="11"/>
  <c r="M391" i="11"/>
  <c r="L391" i="11"/>
  <c r="K391" i="11"/>
  <c r="J391" i="11"/>
  <c r="I391" i="11"/>
  <c r="H391" i="11"/>
  <c r="G391" i="11"/>
  <c r="F391" i="11"/>
  <c r="E391" i="11"/>
  <c r="D391" i="11"/>
  <c r="C391" i="11"/>
  <c r="Q390" i="11"/>
  <c r="P390" i="11"/>
  <c r="O390" i="11"/>
  <c r="N390" i="11"/>
  <c r="M390" i="11"/>
  <c r="L390" i="11"/>
  <c r="K390" i="11"/>
  <c r="J390" i="11"/>
  <c r="I390" i="11"/>
  <c r="H390" i="11"/>
  <c r="G390" i="11"/>
  <c r="F390" i="11"/>
  <c r="E390" i="11"/>
  <c r="D390" i="11"/>
  <c r="C390" i="11"/>
  <c r="Q389" i="11"/>
  <c r="N389" i="11"/>
  <c r="J389" i="11"/>
  <c r="I389" i="11"/>
  <c r="F389" i="11"/>
  <c r="Q388" i="11"/>
  <c r="P388" i="11"/>
  <c r="O388" i="11"/>
  <c r="N388" i="11"/>
  <c r="M388" i="11"/>
  <c r="M389" i="11" s="1"/>
  <c r="L388" i="11"/>
  <c r="K388" i="11"/>
  <c r="J388" i="11"/>
  <c r="I388" i="11"/>
  <c r="H388" i="11"/>
  <c r="G388" i="11"/>
  <c r="F388" i="11"/>
  <c r="E388" i="11"/>
  <c r="E389" i="11" s="1"/>
  <c r="D388" i="11"/>
  <c r="C388" i="11"/>
  <c r="Q387" i="11"/>
  <c r="P387" i="11"/>
  <c r="O387" i="11"/>
  <c r="O389" i="11" s="1"/>
  <c r="N387" i="11"/>
  <c r="M387" i="11"/>
  <c r="L387" i="11"/>
  <c r="K387" i="11"/>
  <c r="K389" i="11" s="1"/>
  <c r="J387" i="11"/>
  <c r="I387" i="11"/>
  <c r="H387" i="11"/>
  <c r="G387" i="11"/>
  <c r="G389" i="11" s="1"/>
  <c r="F387" i="11"/>
  <c r="E387" i="11"/>
  <c r="D387" i="11"/>
  <c r="C387" i="11"/>
  <c r="C389" i="11" s="1"/>
  <c r="O386" i="11"/>
  <c r="K386" i="11"/>
  <c r="J386" i="11"/>
  <c r="G386" i="11"/>
  <c r="C386" i="11"/>
  <c r="Q385" i="11"/>
  <c r="P385" i="11"/>
  <c r="O385" i="11"/>
  <c r="N385" i="11"/>
  <c r="N386" i="11" s="1"/>
  <c r="M385" i="11"/>
  <c r="M409" i="11" s="1"/>
  <c r="L385" i="11"/>
  <c r="K385" i="11"/>
  <c r="J385" i="11"/>
  <c r="I385" i="11"/>
  <c r="H385" i="11"/>
  <c r="G385" i="11"/>
  <c r="F385" i="11"/>
  <c r="F386" i="11" s="1"/>
  <c r="E385" i="11"/>
  <c r="E409" i="11" s="1"/>
  <c r="D385" i="11"/>
  <c r="C385" i="11"/>
  <c r="Q384" i="11"/>
  <c r="P384" i="11"/>
  <c r="P386" i="11" s="1"/>
  <c r="O384" i="11"/>
  <c r="N384" i="11"/>
  <c r="M384" i="11"/>
  <c r="L384" i="11"/>
  <c r="L386" i="11" s="1"/>
  <c r="K384" i="11"/>
  <c r="J384" i="11"/>
  <c r="I384" i="11"/>
  <c r="H384" i="11"/>
  <c r="H386" i="11" s="1"/>
  <c r="G384" i="11"/>
  <c r="F384" i="11"/>
  <c r="E384" i="11"/>
  <c r="D384" i="11"/>
  <c r="D386" i="11" s="1"/>
  <c r="C384" i="11"/>
  <c r="P383" i="11"/>
  <c r="L383" i="11"/>
  <c r="K383" i="11"/>
  <c r="H383" i="11"/>
  <c r="D383" i="11"/>
  <c r="C383" i="11"/>
  <c r="Q382" i="11"/>
  <c r="P382" i="11"/>
  <c r="O382" i="11"/>
  <c r="O409" i="11" s="1"/>
  <c r="N382" i="11"/>
  <c r="N409" i="11" s="1"/>
  <c r="M382" i="11"/>
  <c r="L382" i="11"/>
  <c r="K382" i="11"/>
  <c r="K409" i="11" s="1"/>
  <c r="J382" i="11"/>
  <c r="J409" i="11" s="1"/>
  <c r="I382" i="11"/>
  <c r="H382" i="11"/>
  <c r="G382" i="11"/>
  <c r="G409" i="11" s="1"/>
  <c r="F382" i="11"/>
  <c r="F409" i="11" s="1"/>
  <c r="E382" i="11"/>
  <c r="D382" i="11"/>
  <c r="C382" i="11"/>
  <c r="Q381" i="11"/>
  <c r="P381" i="11"/>
  <c r="O381" i="11"/>
  <c r="N381" i="11"/>
  <c r="M381" i="11"/>
  <c r="L381" i="11"/>
  <c r="K381" i="11"/>
  <c r="J381" i="11"/>
  <c r="I381" i="11"/>
  <c r="H381" i="11"/>
  <c r="G381" i="11"/>
  <c r="F381" i="11"/>
  <c r="E381" i="11"/>
  <c r="D381" i="11"/>
  <c r="C381" i="11"/>
  <c r="D376" i="11"/>
  <c r="C376" i="11"/>
  <c r="D375" i="11"/>
  <c r="C375" i="11"/>
  <c r="AA371" i="11"/>
  <c r="K371" i="11" s="1"/>
  <c r="F371" i="11"/>
  <c r="E371" i="11"/>
  <c r="C371" i="11"/>
  <c r="AB371" i="11" s="1"/>
  <c r="F370" i="11"/>
  <c r="E370" i="11"/>
  <c r="C370" i="11" s="1"/>
  <c r="AA369" i="11"/>
  <c r="K369" i="11" s="1"/>
  <c r="F369" i="11"/>
  <c r="E369" i="11"/>
  <c r="C369" i="11"/>
  <c r="AB369" i="11" s="1"/>
  <c r="F368" i="11"/>
  <c r="E368" i="11"/>
  <c r="C368" i="11" s="1"/>
  <c r="R363" i="11"/>
  <c r="R364" i="11" s="1"/>
  <c r="Q363" i="11"/>
  <c r="Q364" i="11" s="1"/>
  <c r="P363" i="11"/>
  <c r="O363" i="11"/>
  <c r="N363" i="11"/>
  <c r="N364" i="11" s="1"/>
  <c r="M363" i="11"/>
  <c r="L363" i="11"/>
  <c r="J363" i="11"/>
  <c r="I363" i="11"/>
  <c r="H363" i="11"/>
  <c r="G363" i="11"/>
  <c r="F363" i="11"/>
  <c r="E363" i="11"/>
  <c r="D363" i="11"/>
  <c r="C363" i="11"/>
  <c r="R362" i="11"/>
  <c r="Q362" i="11"/>
  <c r="P362" i="11"/>
  <c r="O362" i="11"/>
  <c r="N362" i="11"/>
  <c r="M362" i="11"/>
  <c r="L362" i="11"/>
  <c r="J362" i="11"/>
  <c r="I362" i="11"/>
  <c r="H362" i="11"/>
  <c r="G362" i="11"/>
  <c r="F362" i="11"/>
  <c r="E362" i="11"/>
  <c r="D362" i="11"/>
  <c r="C362" i="11"/>
  <c r="R361" i="11"/>
  <c r="Q361" i="11"/>
  <c r="P361" i="11"/>
  <c r="O361" i="11"/>
  <c r="N361" i="11"/>
  <c r="M361" i="11"/>
  <c r="L361" i="11"/>
  <c r="J361" i="11"/>
  <c r="I361" i="11"/>
  <c r="H361" i="11"/>
  <c r="G361" i="11"/>
  <c r="F361" i="11"/>
  <c r="E361" i="11"/>
  <c r="E364" i="11" s="1"/>
  <c r="D361" i="11"/>
  <c r="C361" i="11"/>
  <c r="R360" i="11"/>
  <c r="Q360" i="11"/>
  <c r="P360" i="11"/>
  <c r="O360" i="11"/>
  <c r="N360" i="11"/>
  <c r="M360" i="11"/>
  <c r="M357" i="11" s="1"/>
  <c r="L360" i="11"/>
  <c r="J360" i="11"/>
  <c r="I360" i="11"/>
  <c r="H360" i="11"/>
  <c r="G360" i="11"/>
  <c r="F360" i="11"/>
  <c r="E360" i="11"/>
  <c r="D360" i="11"/>
  <c r="D357" i="11" s="1"/>
  <c r="C360" i="11"/>
  <c r="R359" i="11"/>
  <c r="Q359" i="11"/>
  <c r="P359" i="11"/>
  <c r="O359" i="11"/>
  <c r="N359" i="11"/>
  <c r="M359" i="11"/>
  <c r="L359" i="11"/>
  <c r="J359" i="11"/>
  <c r="I359" i="11"/>
  <c r="H359" i="11"/>
  <c r="G359" i="11"/>
  <c r="F359" i="11"/>
  <c r="E359" i="11"/>
  <c r="D359" i="11"/>
  <c r="C359" i="11"/>
  <c r="R358" i="11"/>
  <c r="R357" i="11" s="1"/>
  <c r="Q358" i="11"/>
  <c r="P358" i="11"/>
  <c r="O358" i="11"/>
  <c r="N358" i="11"/>
  <c r="N357" i="11" s="1"/>
  <c r="M358" i="11"/>
  <c r="L358" i="11"/>
  <c r="J358" i="11"/>
  <c r="I358" i="11"/>
  <c r="I357" i="11" s="1"/>
  <c r="H358" i="11"/>
  <c r="G358" i="11"/>
  <c r="F358" i="11"/>
  <c r="E358" i="11"/>
  <c r="E357" i="11" s="1"/>
  <c r="D358" i="11"/>
  <c r="C358" i="11"/>
  <c r="Q357" i="11"/>
  <c r="H357" i="11"/>
  <c r="R356" i="11"/>
  <c r="Q356" i="11"/>
  <c r="P356" i="11"/>
  <c r="O356" i="11"/>
  <c r="N356" i="11"/>
  <c r="M356" i="11"/>
  <c r="L356" i="11"/>
  <c r="J356" i="11"/>
  <c r="I356" i="11"/>
  <c r="H356" i="11"/>
  <c r="G356" i="11"/>
  <c r="F356" i="11"/>
  <c r="E356" i="11"/>
  <c r="D356" i="11"/>
  <c r="C356" i="11"/>
  <c r="R355" i="11"/>
  <c r="Q355" i="11"/>
  <c r="P355" i="11"/>
  <c r="O355" i="11"/>
  <c r="N355" i="11"/>
  <c r="M355" i="11"/>
  <c r="L355" i="11"/>
  <c r="J355" i="11"/>
  <c r="I355" i="11"/>
  <c r="H355" i="11"/>
  <c r="G355" i="11"/>
  <c r="F355" i="11"/>
  <c r="E355" i="11"/>
  <c r="D355" i="11"/>
  <c r="C355" i="11"/>
  <c r="R354" i="11"/>
  <c r="Q354" i="11"/>
  <c r="P354" i="11"/>
  <c r="O354" i="11"/>
  <c r="N354" i="11"/>
  <c r="M354" i="11"/>
  <c r="L354" i="11"/>
  <c r="J354" i="11"/>
  <c r="I354" i="11"/>
  <c r="H354" i="11"/>
  <c r="G354" i="11"/>
  <c r="F354" i="11"/>
  <c r="E354" i="11"/>
  <c r="D354" i="11"/>
  <c r="C354" i="11"/>
  <c r="R353" i="11"/>
  <c r="Q353" i="11"/>
  <c r="P353" i="11"/>
  <c r="O353" i="11"/>
  <c r="N353" i="11"/>
  <c r="M353" i="11"/>
  <c r="L353" i="11"/>
  <c r="J353" i="11"/>
  <c r="I353" i="11"/>
  <c r="I364" i="11" s="1"/>
  <c r="H353" i="11"/>
  <c r="G353" i="11"/>
  <c r="F353" i="11"/>
  <c r="E353" i="11"/>
  <c r="D353" i="11"/>
  <c r="C353" i="11"/>
  <c r="R352" i="11"/>
  <c r="Q352" i="11"/>
  <c r="P352" i="11"/>
  <c r="O352" i="11"/>
  <c r="N352" i="11"/>
  <c r="M352" i="11"/>
  <c r="L352" i="11"/>
  <c r="J352" i="11"/>
  <c r="I352" i="11"/>
  <c r="H352" i="11"/>
  <c r="G352" i="11"/>
  <c r="F352" i="11"/>
  <c r="E352" i="11"/>
  <c r="D352" i="11"/>
  <c r="C352" i="11"/>
  <c r="R351" i="11"/>
  <c r="Q351" i="11"/>
  <c r="P351" i="11"/>
  <c r="O351" i="11"/>
  <c r="N351" i="11"/>
  <c r="M351" i="11"/>
  <c r="L351" i="11"/>
  <c r="J351" i="11"/>
  <c r="I351" i="11"/>
  <c r="H351" i="11"/>
  <c r="G351" i="11"/>
  <c r="F351" i="11"/>
  <c r="E351" i="11"/>
  <c r="D351" i="11"/>
  <c r="C351" i="11"/>
  <c r="R350" i="11"/>
  <c r="Q350" i="11"/>
  <c r="P350" i="11"/>
  <c r="O350" i="11"/>
  <c r="N350" i="11"/>
  <c r="M350" i="11"/>
  <c r="L350" i="11"/>
  <c r="J350" i="11"/>
  <c r="I350" i="11"/>
  <c r="H350" i="11"/>
  <c r="G350" i="11"/>
  <c r="F350" i="11"/>
  <c r="E350" i="11"/>
  <c r="D350" i="11"/>
  <c r="C350" i="11"/>
  <c r="R349" i="11"/>
  <c r="Q349" i="11"/>
  <c r="P349" i="11"/>
  <c r="O349" i="11"/>
  <c r="N349" i="11"/>
  <c r="M349" i="11"/>
  <c r="L349" i="11"/>
  <c r="J349" i="11"/>
  <c r="I349" i="11"/>
  <c r="H349" i="11"/>
  <c r="G349" i="11"/>
  <c r="F349" i="11"/>
  <c r="E349" i="11"/>
  <c r="D349" i="11"/>
  <c r="C349" i="11"/>
  <c r="R348" i="11"/>
  <c r="Q348" i="11"/>
  <c r="P348" i="11"/>
  <c r="O348" i="11"/>
  <c r="N348" i="11"/>
  <c r="M348" i="11"/>
  <c r="L348" i="11"/>
  <c r="J348" i="11"/>
  <c r="I348" i="11"/>
  <c r="H348" i="11"/>
  <c r="G348" i="11"/>
  <c r="F348" i="11"/>
  <c r="E348" i="11"/>
  <c r="D348" i="11"/>
  <c r="C348" i="11"/>
  <c r="R347" i="11"/>
  <c r="Q347" i="11"/>
  <c r="P347" i="11"/>
  <c r="O347" i="11"/>
  <c r="N347" i="11"/>
  <c r="M347" i="11"/>
  <c r="L347" i="11"/>
  <c r="J347" i="11"/>
  <c r="I347" i="11"/>
  <c r="H347" i="11"/>
  <c r="G347" i="11"/>
  <c r="F347" i="11"/>
  <c r="E347" i="11"/>
  <c r="D347" i="11"/>
  <c r="C347" i="11"/>
  <c r="R346" i="11"/>
  <c r="Q346" i="11"/>
  <c r="P346" i="11"/>
  <c r="O346" i="11"/>
  <c r="N346" i="11"/>
  <c r="M346" i="11"/>
  <c r="L346" i="11"/>
  <c r="J346" i="11"/>
  <c r="I346" i="11"/>
  <c r="H346" i="11"/>
  <c r="G346" i="11"/>
  <c r="F346" i="11"/>
  <c r="E346" i="11"/>
  <c r="D346" i="11"/>
  <c r="C346" i="11"/>
  <c r="R345" i="11"/>
  <c r="Q345" i="11"/>
  <c r="P345" i="11"/>
  <c r="O345" i="11"/>
  <c r="N345" i="11"/>
  <c r="M345" i="11"/>
  <c r="L345" i="11"/>
  <c r="J345" i="11"/>
  <c r="I345" i="11"/>
  <c r="H345" i="11"/>
  <c r="G345" i="11"/>
  <c r="F345" i="11"/>
  <c r="E345" i="11"/>
  <c r="D345" i="11"/>
  <c r="C345" i="11"/>
  <c r="R344" i="11"/>
  <c r="Q344" i="11"/>
  <c r="P344" i="11"/>
  <c r="O344" i="11"/>
  <c r="N344" i="11"/>
  <c r="M344" i="11"/>
  <c r="L344" i="11"/>
  <c r="J344" i="11"/>
  <c r="I344" i="11"/>
  <c r="H344" i="11"/>
  <c r="G344" i="11"/>
  <c r="F344" i="11"/>
  <c r="E344" i="11"/>
  <c r="D344" i="11"/>
  <c r="C344" i="11"/>
  <c r="J339" i="11"/>
  <c r="Q338" i="11"/>
  <c r="P338" i="11"/>
  <c r="O338" i="11"/>
  <c r="N338" i="11"/>
  <c r="M338" i="11"/>
  <c r="L338" i="11"/>
  <c r="K338" i="11"/>
  <c r="J338" i="11"/>
  <c r="I338" i="11"/>
  <c r="H338" i="11"/>
  <c r="G338" i="11"/>
  <c r="F338" i="11"/>
  <c r="E338" i="11"/>
  <c r="D338" i="11"/>
  <c r="C338" i="11"/>
  <c r="Q337" i="11"/>
  <c r="P337" i="11"/>
  <c r="O337" i="11"/>
  <c r="N337" i="11"/>
  <c r="M337" i="11"/>
  <c r="L337" i="11"/>
  <c r="K337" i="11"/>
  <c r="J337" i="11"/>
  <c r="I337" i="11"/>
  <c r="H337" i="11"/>
  <c r="G337" i="11"/>
  <c r="F337" i="11"/>
  <c r="E337" i="11"/>
  <c r="D337" i="11"/>
  <c r="C337" i="11"/>
  <c r="Q336" i="11"/>
  <c r="P336" i="11"/>
  <c r="O336" i="11"/>
  <c r="N336" i="11"/>
  <c r="M336" i="11"/>
  <c r="L336" i="11"/>
  <c r="K336" i="11"/>
  <c r="J336" i="11"/>
  <c r="I336" i="11"/>
  <c r="H336" i="11"/>
  <c r="G336" i="11"/>
  <c r="F336" i="11"/>
  <c r="E336" i="11"/>
  <c r="D336" i="11"/>
  <c r="C336" i="11"/>
  <c r="Q335" i="11"/>
  <c r="P335" i="11"/>
  <c r="O335" i="11"/>
  <c r="N335" i="11"/>
  <c r="M335" i="11"/>
  <c r="L335" i="11"/>
  <c r="K335" i="11"/>
  <c r="J335" i="11"/>
  <c r="I335" i="11"/>
  <c r="H335" i="11"/>
  <c r="G335" i="11"/>
  <c r="F335" i="11"/>
  <c r="E335" i="11"/>
  <c r="D335" i="11"/>
  <c r="C335" i="11"/>
  <c r="Q334" i="11"/>
  <c r="P334" i="11"/>
  <c r="O334" i="11"/>
  <c r="N334" i="11"/>
  <c r="M334" i="11"/>
  <c r="M339" i="11" s="1"/>
  <c r="L334" i="11"/>
  <c r="K334" i="11"/>
  <c r="J334" i="11"/>
  <c r="I334" i="11"/>
  <c r="H334" i="11"/>
  <c r="G334" i="11"/>
  <c r="F334" i="11"/>
  <c r="E334" i="11"/>
  <c r="E339" i="11" s="1"/>
  <c r="D334" i="11"/>
  <c r="C334" i="11"/>
  <c r="Q333" i="11"/>
  <c r="P333" i="11"/>
  <c r="O333" i="11"/>
  <c r="N333" i="11"/>
  <c r="M333" i="11"/>
  <c r="L333" i="11"/>
  <c r="K333" i="11"/>
  <c r="J333" i="11"/>
  <c r="I333" i="11"/>
  <c r="H333" i="11"/>
  <c r="G333" i="11"/>
  <c r="F333" i="11"/>
  <c r="E333" i="11"/>
  <c r="D333" i="11"/>
  <c r="C333" i="11"/>
  <c r="Q332" i="11"/>
  <c r="P332" i="11"/>
  <c r="O332" i="11"/>
  <c r="N332" i="11"/>
  <c r="M332" i="11"/>
  <c r="L332" i="11"/>
  <c r="K332" i="11"/>
  <c r="J332" i="11"/>
  <c r="I332" i="11"/>
  <c r="H332" i="11"/>
  <c r="G332" i="11"/>
  <c r="F332" i="11"/>
  <c r="E332" i="11"/>
  <c r="D332" i="11"/>
  <c r="C332" i="11"/>
  <c r="Q331" i="11"/>
  <c r="P331" i="11"/>
  <c r="O331" i="11"/>
  <c r="N331" i="11"/>
  <c r="N339" i="11" s="1"/>
  <c r="M331" i="11"/>
  <c r="L331" i="11"/>
  <c r="K331" i="11"/>
  <c r="J331" i="11"/>
  <c r="I331" i="11"/>
  <c r="H331" i="11"/>
  <c r="G331" i="11"/>
  <c r="F331" i="11"/>
  <c r="F339" i="11" s="1"/>
  <c r="E331" i="11"/>
  <c r="D331" i="11"/>
  <c r="C331" i="11"/>
  <c r="Q326" i="11"/>
  <c r="L326" i="11"/>
  <c r="I326" i="11"/>
  <c r="D326" i="11"/>
  <c r="Q325" i="11"/>
  <c r="P325" i="11"/>
  <c r="O325" i="11"/>
  <c r="N325" i="11"/>
  <c r="M325" i="11"/>
  <c r="L325" i="11"/>
  <c r="K325" i="11"/>
  <c r="J325" i="11"/>
  <c r="I325" i="11"/>
  <c r="H325" i="11"/>
  <c r="G325" i="11"/>
  <c r="F325" i="11"/>
  <c r="E325" i="11"/>
  <c r="D325" i="11"/>
  <c r="C325" i="11"/>
  <c r="Q324" i="11"/>
  <c r="P324" i="11"/>
  <c r="O324" i="11"/>
  <c r="N324" i="11"/>
  <c r="M324" i="11"/>
  <c r="L324" i="11"/>
  <c r="K324" i="11"/>
  <c r="J324" i="11"/>
  <c r="I324" i="11"/>
  <c r="H324" i="11"/>
  <c r="G324" i="11"/>
  <c r="F324" i="11"/>
  <c r="E324" i="11"/>
  <c r="D324" i="11"/>
  <c r="C324" i="11"/>
  <c r="Q323" i="11"/>
  <c r="P323" i="11"/>
  <c r="O323" i="11"/>
  <c r="N323" i="11"/>
  <c r="M323" i="11"/>
  <c r="L323" i="11"/>
  <c r="K323" i="11"/>
  <c r="J323" i="11"/>
  <c r="I323" i="11"/>
  <c r="H323" i="11"/>
  <c r="G323" i="11"/>
  <c r="F323" i="11"/>
  <c r="E323" i="11"/>
  <c r="D323" i="11"/>
  <c r="C323" i="11"/>
  <c r="Q321" i="11"/>
  <c r="P321" i="11"/>
  <c r="O321" i="11"/>
  <c r="N321" i="11"/>
  <c r="M321" i="11"/>
  <c r="L321" i="11"/>
  <c r="K321" i="11"/>
  <c r="J321" i="11"/>
  <c r="I321" i="11"/>
  <c r="H321" i="11"/>
  <c r="G321" i="11"/>
  <c r="F321" i="11"/>
  <c r="E321" i="11"/>
  <c r="D321" i="11"/>
  <c r="C321" i="11"/>
  <c r="Q319" i="11"/>
  <c r="P319" i="11"/>
  <c r="P326" i="11" s="1"/>
  <c r="O319" i="11"/>
  <c r="N319" i="11"/>
  <c r="M319" i="11"/>
  <c r="L319" i="11"/>
  <c r="K319" i="11"/>
  <c r="J319" i="11"/>
  <c r="I319" i="11"/>
  <c r="H319" i="11"/>
  <c r="H326" i="11" s="1"/>
  <c r="G319" i="11"/>
  <c r="F319" i="11"/>
  <c r="E319" i="11"/>
  <c r="D319" i="11"/>
  <c r="C319" i="11"/>
  <c r="Q318" i="11"/>
  <c r="P318" i="11"/>
  <c r="O318" i="11"/>
  <c r="O326" i="11" s="1"/>
  <c r="N318" i="11"/>
  <c r="M318" i="11"/>
  <c r="M326" i="11" s="1"/>
  <c r="L318" i="11"/>
  <c r="K318" i="11"/>
  <c r="K326" i="11" s="1"/>
  <c r="J318" i="11"/>
  <c r="I318" i="11"/>
  <c r="H318" i="11"/>
  <c r="G318" i="11"/>
  <c r="G326" i="11" s="1"/>
  <c r="F318" i="11"/>
  <c r="E318" i="11"/>
  <c r="E326" i="11" s="1"/>
  <c r="D318" i="11"/>
  <c r="C318" i="11"/>
  <c r="C326" i="11" s="1"/>
  <c r="Q311" i="11"/>
  <c r="P311" i="11"/>
  <c r="O311" i="11"/>
  <c r="N311" i="11"/>
  <c r="M311" i="11"/>
  <c r="L311" i="11"/>
  <c r="K311" i="11"/>
  <c r="J311" i="11"/>
  <c r="I311" i="11"/>
  <c r="H311" i="11"/>
  <c r="G311" i="11"/>
  <c r="F311" i="11"/>
  <c r="E311" i="11"/>
  <c r="D311" i="11"/>
  <c r="C311" i="11"/>
  <c r="Q310" i="11"/>
  <c r="P310" i="11"/>
  <c r="O310" i="11"/>
  <c r="N310" i="11"/>
  <c r="M310" i="11"/>
  <c r="L310" i="11"/>
  <c r="K310" i="11"/>
  <c r="J310" i="11"/>
  <c r="I310" i="11"/>
  <c r="H310" i="11"/>
  <c r="G310" i="11"/>
  <c r="F310" i="11"/>
  <c r="E310" i="11"/>
  <c r="D310" i="11"/>
  <c r="C310" i="11"/>
  <c r="Q309" i="11"/>
  <c r="P309" i="11"/>
  <c r="O309" i="11"/>
  <c r="N309" i="11"/>
  <c r="M309" i="11"/>
  <c r="L309" i="11"/>
  <c r="K309" i="11"/>
  <c r="J309" i="11"/>
  <c r="I309" i="11"/>
  <c r="H309" i="11"/>
  <c r="G309" i="11"/>
  <c r="F309" i="11"/>
  <c r="E309" i="11"/>
  <c r="D309" i="11"/>
  <c r="C309" i="11"/>
  <c r="Q308" i="11"/>
  <c r="P308" i="11"/>
  <c r="O308" i="11"/>
  <c r="N308" i="11"/>
  <c r="M308" i="11"/>
  <c r="L308" i="11"/>
  <c r="K308" i="11"/>
  <c r="J308" i="11"/>
  <c r="I308" i="11"/>
  <c r="H308" i="11"/>
  <c r="G308" i="11"/>
  <c r="F308" i="11"/>
  <c r="E308" i="11"/>
  <c r="D308" i="11"/>
  <c r="C308" i="11"/>
  <c r="Q307" i="11"/>
  <c r="P307" i="11"/>
  <c r="O307" i="11"/>
  <c r="N307" i="11"/>
  <c r="M307" i="11"/>
  <c r="L307" i="11"/>
  <c r="K307" i="11"/>
  <c r="J307" i="11"/>
  <c r="I307" i="11"/>
  <c r="H307" i="11"/>
  <c r="G307" i="11"/>
  <c r="F307" i="11"/>
  <c r="E307" i="11"/>
  <c r="D307" i="11"/>
  <c r="D304" i="11" s="1"/>
  <c r="D300" i="11" s="1"/>
  <c r="C307" i="11"/>
  <c r="Q306" i="11"/>
  <c r="Q304" i="11" s="1"/>
  <c r="P306" i="11"/>
  <c r="O306" i="11"/>
  <c r="O304" i="11" s="1"/>
  <c r="O300" i="11" s="1"/>
  <c r="N306" i="11"/>
  <c r="M306" i="11"/>
  <c r="M304" i="11" s="1"/>
  <c r="L306" i="11"/>
  <c r="K306" i="11"/>
  <c r="J306" i="11"/>
  <c r="I306" i="11"/>
  <c r="I304" i="11" s="1"/>
  <c r="H306" i="11"/>
  <c r="G306" i="11"/>
  <c r="F306" i="11"/>
  <c r="E306" i="11"/>
  <c r="E304" i="11" s="1"/>
  <c r="D306" i="11"/>
  <c r="C306" i="11"/>
  <c r="C304" i="11" s="1"/>
  <c r="C300" i="11" s="1"/>
  <c r="Q305" i="11"/>
  <c r="P305" i="11"/>
  <c r="O305" i="11"/>
  <c r="N305" i="11"/>
  <c r="N304" i="11" s="1"/>
  <c r="M305" i="11"/>
  <c r="L305" i="11"/>
  <c r="K305" i="11"/>
  <c r="J305" i="11"/>
  <c r="J304" i="11" s="1"/>
  <c r="I305" i="11"/>
  <c r="H305" i="11"/>
  <c r="H304" i="11" s="1"/>
  <c r="G305" i="11"/>
  <c r="F305" i="11"/>
  <c r="E305" i="11"/>
  <c r="D305" i="11"/>
  <c r="C305" i="11"/>
  <c r="R304" i="11"/>
  <c r="P304" i="11"/>
  <c r="L304" i="11"/>
  <c r="K304" i="11"/>
  <c r="G304" i="11"/>
  <c r="F304" i="11"/>
  <c r="Q303" i="11"/>
  <c r="Q300" i="11" s="1"/>
  <c r="P303" i="11"/>
  <c r="O303" i="11"/>
  <c r="N303" i="11"/>
  <c r="M303" i="11"/>
  <c r="L303" i="11"/>
  <c r="K303" i="11"/>
  <c r="J303" i="11"/>
  <c r="I303" i="11"/>
  <c r="H303" i="11"/>
  <c r="G303" i="11"/>
  <c r="F303" i="11"/>
  <c r="E303" i="11"/>
  <c r="D303" i="11"/>
  <c r="C303" i="11"/>
  <c r="Q302" i="11"/>
  <c r="P302" i="11"/>
  <c r="O302" i="11"/>
  <c r="N302" i="11"/>
  <c r="M302" i="11"/>
  <c r="L302" i="11"/>
  <c r="L300" i="11" s="1"/>
  <c r="K302" i="11"/>
  <c r="J302" i="11"/>
  <c r="I302" i="11"/>
  <c r="H302" i="11"/>
  <c r="G302" i="11"/>
  <c r="F302" i="11"/>
  <c r="E302" i="11"/>
  <c r="D302" i="11"/>
  <c r="C302" i="11"/>
  <c r="Q301" i="11"/>
  <c r="P301" i="11"/>
  <c r="O301" i="11"/>
  <c r="N301" i="11"/>
  <c r="M301" i="11"/>
  <c r="L301" i="11"/>
  <c r="K301" i="11"/>
  <c r="J301" i="11"/>
  <c r="I301" i="11"/>
  <c r="H301" i="11"/>
  <c r="G301" i="11"/>
  <c r="G300" i="11" s="1"/>
  <c r="F301" i="11"/>
  <c r="E301" i="11"/>
  <c r="E300" i="11" s="1"/>
  <c r="D301" i="11"/>
  <c r="C301" i="11"/>
  <c r="R300" i="11"/>
  <c r="M300" i="11"/>
  <c r="I300" i="11"/>
  <c r="H300" i="11"/>
  <c r="Q299" i="11"/>
  <c r="P299" i="11"/>
  <c r="O299" i="11"/>
  <c r="N299" i="11"/>
  <c r="M299" i="11"/>
  <c r="L299" i="11"/>
  <c r="K299" i="11"/>
  <c r="J299" i="11"/>
  <c r="I299" i="11"/>
  <c r="H299" i="11"/>
  <c r="G299" i="11"/>
  <c r="F299" i="11"/>
  <c r="E299" i="11"/>
  <c r="D299" i="11"/>
  <c r="C299" i="11"/>
  <c r="Q298" i="11"/>
  <c r="P298" i="11"/>
  <c r="O298" i="11"/>
  <c r="N298" i="11"/>
  <c r="M298" i="11"/>
  <c r="L298" i="11"/>
  <c r="K298" i="11"/>
  <c r="J298" i="11"/>
  <c r="I298" i="11"/>
  <c r="H298" i="11"/>
  <c r="G298" i="11"/>
  <c r="F298" i="11"/>
  <c r="E298" i="11"/>
  <c r="D298" i="11"/>
  <c r="C298" i="11"/>
  <c r="Q297" i="11"/>
  <c r="P297" i="11"/>
  <c r="O297" i="11"/>
  <c r="N297" i="11"/>
  <c r="M297" i="11"/>
  <c r="L297" i="11"/>
  <c r="K297" i="11"/>
  <c r="J297" i="11"/>
  <c r="I297" i="11"/>
  <c r="H297" i="11"/>
  <c r="G297" i="11"/>
  <c r="F297" i="11"/>
  <c r="E297" i="11"/>
  <c r="D297" i="11"/>
  <c r="C297" i="11"/>
  <c r="Q296" i="11"/>
  <c r="P296" i="11"/>
  <c r="O296" i="11"/>
  <c r="N296" i="11"/>
  <c r="M296" i="11"/>
  <c r="L296" i="11"/>
  <c r="K296" i="11"/>
  <c r="J296" i="11"/>
  <c r="I296" i="11"/>
  <c r="H296" i="11"/>
  <c r="H293" i="11" s="1"/>
  <c r="G296" i="11"/>
  <c r="F296" i="11"/>
  <c r="E296" i="11"/>
  <c r="D296" i="11"/>
  <c r="D293" i="11" s="1"/>
  <c r="C296" i="11"/>
  <c r="Q295" i="11"/>
  <c r="P295" i="11"/>
  <c r="O295" i="11"/>
  <c r="N295" i="11"/>
  <c r="M295" i="11"/>
  <c r="L295" i="11"/>
  <c r="K295" i="11"/>
  <c r="J295" i="11"/>
  <c r="I295" i="11"/>
  <c r="H295" i="11"/>
  <c r="G295" i="11"/>
  <c r="F295" i="11"/>
  <c r="F293" i="11" s="1"/>
  <c r="E295" i="11"/>
  <c r="D295" i="11"/>
  <c r="C295" i="11"/>
  <c r="Q294" i="11"/>
  <c r="Q293" i="11" s="1"/>
  <c r="P294" i="11"/>
  <c r="O294" i="11"/>
  <c r="N294" i="11"/>
  <c r="M294" i="11"/>
  <c r="M293" i="11" s="1"/>
  <c r="L294" i="11"/>
  <c r="K294" i="11"/>
  <c r="J294" i="11"/>
  <c r="I294" i="11"/>
  <c r="I293" i="11" s="1"/>
  <c r="H294" i="11"/>
  <c r="G294" i="11"/>
  <c r="F294" i="11"/>
  <c r="E294" i="11"/>
  <c r="E293" i="11" s="1"/>
  <c r="D294" i="11"/>
  <c r="C294" i="11"/>
  <c r="P293" i="11"/>
  <c r="L293" i="11"/>
  <c r="J293" i="11"/>
  <c r="Q292" i="11"/>
  <c r="P292" i="11"/>
  <c r="O292" i="11"/>
  <c r="N292" i="11"/>
  <c r="M292" i="11"/>
  <c r="L292" i="11"/>
  <c r="K292" i="11"/>
  <c r="J292" i="11"/>
  <c r="I292" i="11"/>
  <c r="H292" i="11"/>
  <c r="G292" i="11"/>
  <c r="F292" i="11"/>
  <c r="E292" i="11"/>
  <c r="D292" i="11"/>
  <c r="C292" i="11"/>
  <c r="Q291" i="11"/>
  <c r="P291" i="11"/>
  <c r="O291" i="11"/>
  <c r="N291" i="11"/>
  <c r="M291" i="11"/>
  <c r="L291" i="11"/>
  <c r="K291" i="11"/>
  <c r="J291" i="11"/>
  <c r="I291" i="11"/>
  <c r="H291" i="11"/>
  <c r="G291" i="11"/>
  <c r="F291" i="11"/>
  <c r="E291" i="11"/>
  <c r="D291" i="11"/>
  <c r="C291" i="11"/>
  <c r="Q290" i="11"/>
  <c r="P290" i="11"/>
  <c r="O290" i="11"/>
  <c r="N290" i="11"/>
  <c r="M290" i="11"/>
  <c r="L290" i="11"/>
  <c r="K290" i="11"/>
  <c r="J290" i="11"/>
  <c r="I290" i="11"/>
  <c r="H290" i="11"/>
  <c r="G290" i="11"/>
  <c r="F290" i="11"/>
  <c r="E290" i="11"/>
  <c r="D290" i="11"/>
  <c r="C290" i="11"/>
  <c r="Q289" i="11"/>
  <c r="P289" i="11"/>
  <c r="O289" i="11"/>
  <c r="N289" i="11"/>
  <c r="M289" i="11"/>
  <c r="L289" i="11"/>
  <c r="L287" i="11" s="1"/>
  <c r="K289" i="11"/>
  <c r="J289" i="11"/>
  <c r="I289" i="11"/>
  <c r="H289" i="11"/>
  <c r="H287" i="11" s="1"/>
  <c r="G289" i="11"/>
  <c r="F289" i="11"/>
  <c r="E289" i="11"/>
  <c r="D289" i="11"/>
  <c r="C289" i="11"/>
  <c r="Q288" i="11"/>
  <c r="P288" i="11"/>
  <c r="O288" i="11"/>
  <c r="N288" i="11"/>
  <c r="M288" i="11"/>
  <c r="L288" i="11"/>
  <c r="K288" i="11"/>
  <c r="J288" i="11"/>
  <c r="I288" i="11"/>
  <c r="H288" i="11"/>
  <c r="G288" i="11"/>
  <c r="F288" i="11"/>
  <c r="E288" i="11"/>
  <c r="D288" i="11"/>
  <c r="C288" i="11"/>
  <c r="C281" i="11"/>
  <c r="E280" i="11"/>
  <c r="D280" i="11"/>
  <c r="C280" i="11"/>
  <c r="E277" i="11"/>
  <c r="E276" i="11"/>
  <c r="D276" i="11"/>
  <c r="C276" i="11"/>
  <c r="E275" i="11"/>
  <c r="D275" i="11"/>
  <c r="C275" i="11"/>
  <c r="C277" i="11" s="1"/>
  <c r="C271" i="11"/>
  <c r="E270" i="11"/>
  <c r="D270" i="11"/>
  <c r="C270" i="11"/>
  <c r="C269" i="11"/>
  <c r="E268" i="11"/>
  <c r="E272" i="11" s="1"/>
  <c r="D268" i="11"/>
  <c r="D272" i="11" s="1"/>
  <c r="C268" i="11"/>
  <c r="C267" i="11"/>
  <c r="C266" i="11"/>
  <c r="C265" i="11"/>
  <c r="C264" i="11"/>
  <c r="C263" i="11"/>
  <c r="C262" i="11"/>
  <c r="C261" i="11"/>
  <c r="C260" i="11"/>
  <c r="C259" i="11"/>
  <c r="C258" i="11"/>
  <c r="C272" i="11" s="1"/>
  <c r="E253" i="11"/>
  <c r="D253" i="11"/>
  <c r="C253" i="11"/>
  <c r="E252" i="11"/>
  <c r="D252" i="11"/>
  <c r="C252" i="11"/>
  <c r="E251" i="11"/>
  <c r="D251" i="11"/>
  <c r="C251" i="11"/>
  <c r="E250" i="11"/>
  <c r="D250" i="11"/>
  <c r="C250" i="11"/>
  <c r="E249" i="11"/>
  <c r="D249" i="11"/>
  <c r="C249" i="11"/>
  <c r="E248" i="11"/>
  <c r="D248" i="11"/>
  <c r="C248" i="11"/>
  <c r="E247" i="11"/>
  <c r="D247" i="11"/>
  <c r="C247" i="11"/>
  <c r="E246" i="11"/>
  <c r="E254" i="11" s="1"/>
  <c r="D246" i="11"/>
  <c r="D254" i="11" s="1"/>
  <c r="C246" i="11"/>
  <c r="C242" i="11"/>
  <c r="E241" i="11"/>
  <c r="E243" i="11" s="1"/>
  <c r="D241" i="11"/>
  <c r="C241" i="11"/>
  <c r="E240" i="11"/>
  <c r="D240" i="11"/>
  <c r="D243" i="11" s="1"/>
  <c r="C240" i="11"/>
  <c r="E239" i="11"/>
  <c r="D239" i="11"/>
  <c r="C239" i="11"/>
  <c r="C243" i="11" s="1"/>
  <c r="E236" i="11"/>
  <c r="E235" i="11"/>
  <c r="D235" i="11"/>
  <c r="C235" i="11"/>
  <c r="E234" i="11"/>
  <c r="D234" i="11"/>
  <c r="C234" i="11"/>
  <c r="E233" i="11"/>
  <c r="D233" i="11"/>
  <c r="C233" i="11"/>
  <c r="E229" i="11"/>
  <c r="D229" i="11"/>
  <c r="C229" i="11"/>
  <c r="E228" i="11"/>
  <c r="D228" i="11"/>
  <c r="C228" i="11"/>
  <c r="E227" i="11"/>
  <c r="D227" i="11"/>
  <c r="C227" i="11"/>
  <c r="E226" i="11"/>
  <c r="D226" i="11"/>
  <c r="C226" i="11"/>
  <c r="E225" i="11"/>
  <c r="E230" i="11" s="1"/>
  <c r="D225" i="11"/>
  <c r="C225" i="11"/>
  <c r="E224" i="11"/>
  <c r="D224" i="11"/>
  <c r="D230" i="11" s="1"/>
  <c r="C224" i="11"/>
  <c r="E223" i="11"/>
  <c r="D223" i="11"/>
  <c r="C223" i="11"/>
  <c r="C230" i="11" s="1"/>
  <c r="E219" i="11"/>
  <c r="D219" i="11"/>
  <c r="C219" i="11"/>
  <c r="E218" i="11"/>
  <c r="D218" i="11"/>
  <c r="C218" i="11"/>
  <c r="E217" i="11"/>
  <c r="D217" i="11"/>
  <c r="C217" i="11"/>
  <c r="E216" i="11"/>
  <c r="E220" i="11" s="1"/>
  <c r="D216" i="11"/>
  <c r="C216" i="11"/>
  <c r="E215" i="11"/>
  <c r="D215" i="11"/>
  <c r="D220" i="11" s="1"/>
  <c r="C215" i="11"/>
  <c r="C220" i="11" s="1"/>
  <c r="D212" i="11"/>
  <c r="C211" i="11"/>
  <c r="C210" i="11"/>
  <c r="C209" i="11"/>
  <c r="C208" i="11"/>
  <c r="C207" i="11"/>
  <c r="C206" i="11"/>
  <c r="C205" i="11"/>
  <c r="C212" i="11" s="1"/>
  <c r="E204" i="11"/>
  <c r="E212" i="11" s="1"/>
  <c r="D204" i="11"/>
  <c r="C204" i="11"/>
  <c r="E200" i="11"/>
  <c r="D200" i="11"/>
  <c r="C200" i="11"/>
  <c r="E199" i="11"/>
  <c r="D199" i="11"/>
  <c r="C199" i="11"/>
  <c r="E198" i="11"/>
  <c r="D198" i="11"/>
  <c r="C198" i="11"/>
  <c r="E197" i="11"/>
  <c r="D197" i="11"/>
  <c r="C197" i="11"/>
  <c r="E196" i="11"/>
  <c r="D196" i="11"/>
  <c r="C196" i="11"/>
  <c r="E195" i="11"/>
  <c r="D195" i="11"/>
  <c r="C195" i="11"/>
  <c r="E194" i="11"/>
  <c r="D194" i="11"/>
  <c r="C194" i="11"/>
  <c r="E193" i="11"/>
  <c r="D193" i="11"/>
  <c r="C193" i="11"/>
  <c r="E192" i="11"/>
  <c r="D192" i="11"/>
  <c r="C192" i="11"/>
  <c r="E191" i="11"/>
  <c r="D191" i="11"/>
  <c r="C191" i="11"/>
  <c r="E190" i="11"/>
  <c r="D190" i="11"/>
  <c r="C190" i="11"/>
  <c r="E189" i="11"/>
  <c r="D189" i="11"/>
  <c r="C189" i="11"/>
  <c r="E188" i="11"/>
  <c r="D188" i="11"/>
  <c r="C188" i="11"/>
  <c r="E187" i="11"/>
  <c r="D187" i="11"/>
  <c r="C187" i="11"/>
  <c r="E186" i="11"/>
  <c r="D186" i="11"/>
  <c r="C186" i="11"/>
  <c r="E185" i="11"/>
  <c r="D185" i="11"/>
  <c r="C185" i="11"/>
  <c r="E184" i="11"/>
  <c r="D184" i="11"/>
  <c r="C184" i="11"/>
  <c r="E183" i="11"/>
  <c r="D183" i="11"/>
  <c r="C183" i="11"/>
  <c r="E182" i="11"/>
  <c r="D182" i="11"/>
  <c r="C182" i="11"/>
  <c r="E181" i="11"/>
  <c r="D181" i="11"/>
  <c r="C181" i="11"/>
  <c r="E180" i="11"/>
  <c r="D180" i="11"/>
  <c r="C180" i="11"/>
  <c r="E179" i="11"/>
  <c r="D179" i="11"/>
  <c r="C179" i="11"/>
  <c r="E178" i="11"/>
  <c r="D178" i="11"/>
  <c r="C178" i="11"/>
  <c r="E177" i="11"/>
  <c r="D177" i="11"/>
  <c r="C177" i="11"/>
  <c r="E176" i="11"/>
  <c r="D176" i="11"/>
  <c r="C176" i="11"/>
  <c r="E175" i="11"/>
  <c r="D175" i="11"/>
  <c r="C175" i="11"/>
  <c r="E174" i="11"/>
  <c r="D174" i="11"/>
  <c r="C174" i="11"/>
  <c r="E173" i="11"/>
  <c r="D173" i="11"/>
  <c r="C173" i="11"/>
  <c r="E172" i="11"/>
  <c r="D172" i="11"/>
  <c r="C172" i="11"/>
  <c r="E171" i="11"/>
  <c r="D171" i="11"/>
  <c r="C171" i="11"/>
  <c r="E170" i="11"/>
  <c r="D170" i="11"/>
  <c r="C170" i="11"/>
  <c r="E169" i="11"/>
  <c r="E201" i="11" s="1"/>
  <c r="D169" i="11"/>
  <c r="C169" i="11"/>
  <c r="E168" i="11"/>
  <c r="D168" i="11"/>
  <c r="D201" i="11" s="1"/>
  <c r="C168" i="11"/>
  <c r="E167" i="11"/>
  <c r="D167" i="11"/>
  <c r="C167" i="11"/>
  <c r="C201" i="11" s="1"/>
  <c r="E164" i="11"/>
  <c r="E163" i="11"/>
  <c r="D163" i="11"/>
  <c r="C163" i="11"/>
  <c r="E162" i="11"/>
  <c r="D162" i="11"/>
  <c r="C162" i="11"/>
  <c r="C164" i="11" s="1"/>
  <c r="C158" i="11"/>
  <c r="C157" i="11"/>
  <c r="C156" i="11"/>
  <c r="C155" i="11"/>
  <c r="C154" i="11"/>
  <c r="E152" i="11"/>
  <c r="D152" i="11"/>
  <c r="C152" i="11"/>
  <c r="E151" i="11"/>
  <c r="D151" i="11"/>
  <c r="C151" i="11"/>
  <c r="E150" i="11"/>
  <c r="D150" i="11"/>
  <c r="C150" i="11"/>
  <c r="E149" i="11"/>
  <c r="D149" i="11"/>
  <c r="C149" i="11"/>
  <c r="E148" i="11"/>
  <c r="D148" i="11"/>
  <c r="C148" i="11"/>
  <c r="E147" i="11"/>
  <c r="D147" i="11"/>
  <c r="C147" i="11"/>
  <c r="E146" i="11"/>
  <c r="D146" i="11"/>
  <c r="C146" i="11"/>
  <c r="E145" i="11"/>
  <c r="D145" i="11"/>
  <c r="C145" i="11"/>
  <c r="E144" i="11"/>
  <c r="D144" i="11"/>
  <c r="C144" i="11"/>
  <c r="E143" i="11"/>
  <c r="D143" i="11"/>
  <c r="C143" i="11"/>
  <c r="E142" i="11"/>
  <c r="E140" i="11"/>
  <c r="D140" i="11"/>
  <c r="C140" i="11"/>
  <c r="E139" i="11"/>
  <c r="D139" i="11"/>
  <c r="C139" i="11"/>
  <c r="E138" i="11"/>
  <c r="D138" i="11"/>
  <c r="C138" i="11"/>
  <c r="E137" i="11"/>
  <c r="D137" i="11"/>
  <c r="C137" i="11"/>
  <c r="E136" i="11"/>
  <c r="D136" i="11"/>
  <c r="C136" i="11"/>
  <c r="E135" i="11"/>
  <c r="D135" i="11"/>
  <c r="C135" i="11"/>
  <c r="E134" i="11"/>
  <c r="D134" i="11"/>
  <c r="C134" i="11"/>
  <c r="E133" i="11"/>
  <c r="D133" i="11"/>
  <c r="C133" i="11"/>
  <c r="E132" i="11"/>
  <c r="D132" i="11"/>
  <c r="C132" i="11"/>
  <c r="E131" i="11"/>
  <c r="D131" i="11"/>
  <c r="C131" i="11"/>
  <c r="E130" i="11"/>
  <c r="D130" i="11"/>
  <c r="C130" i="11"/>
  <c r="E129" i="11"/>
  <c r="E141" i="11" s="1"/>
  <c r="E159" i="11" s="1"/>
  <c r="D129" i="11"/>
  <c r="C129" i="11"/>
  <c r="E128" i="11"/>
  <c r="D128" i="11"/>
  <c r="D141" i="11" s="1"/>
  <c r="C128" i="11"/>
  <c r="H123" i="11"/>
  <c r="G123" i="11"/>
  <c r="G124" i="11" s="1"/>
  <c r="D123" i="11"/>
  <c r="C123" i="11"/>
  <c r="H122" i="11"/>
  <c r="F122" i="11"/>
  <c r="F124" i="11" s="1"/>
  <c r="E122" i="11"/>
  <c r="D122" i="11"/>
  <c r="C122" i="11"/>
  <c r="H121" i="11"/>
  <c r="F121" i="11"/>
  <c r="E121" i="11"/>
  <c r="D121" i="11"/>
  <c r="C121" i="11"/>
  <c r="C118" i="11" s="1"/>
  <c r="H120" i="11"/>
  <c r="F120" i="11"/>
  <c r="E120" i="11"/>
  <c r="D120" i="11"/>
  <c r="C120" i="11"/>
  <c r="H119" i="11"/>
  <c r="F119" i="11"/>
  <c r="F118" i="11" s="1"/>
  <c r="E119" i="11"/>
  <c r="D119" i="11"/>
  <c r="C119" i="11"/>
  <c r="H118" i="11"/>
  <c r="H117" i="11"/>
  <c r="F117" i="11"/>
  <c r="E117" i="11"/>
  <c r="D117" i="11"/>
  <c r="C117" i="11"/>
  <c r="H116" i="11"/>
  <c r="F116" i="11"/>
  <c r="E116" i="11"/>
  <c r="D116" i="11"/>
  <c r="C116" i="11"/>
  <c r="H115" i="11"/>
  <c r="F115" i="11"/>
  <c r="E115" i="11"/>
  <c r="D115" i="11"/>
  <c r="C115" i="11"/>
  <c r="H114" i="11"/>
  <c r="F114" i="11"/>
  <c r="E114" i="11"/>
  <c r="D114" i="11"/>
  <c r="C114" i="11"/>
  <c r="H113" i="11"/>
  <c r="F113" i="11"/>
  <c r="E113" i="11"/>
  <c r="D113" i="11"/>
  <c r="C113" i="11"/>
  <c r="H112" i="11"/>
  <c r="F112" i="11"/>
  <c r="E112" i="11"/>
  <c r="D112" i="11"/>
  <c r="C112" i="11"/>
  <c r="H111" i="11"/>
  <c r="F111" i="11"/>
  <c r="E111" i="11"/>
  <c r="D111" i="11"/>
  <c r="C111" i="11"/>
  <c r="H110" i="11"/>
  <c r="F110" i="11"/>
  <c r="E110" i="11"/>
  <c r="D110" i="11"/>
  <c r="C110" i="11"/>
  <c r="H109" i="11"/>
  <c r="F109" i="11"/>
  <c r="E109" i="11"/>
  <c r="D109" i="11"/>
  <c r="C109" i="11"/>
  <c r="H108" i="11"/>
  <c r="F108" i="11"/>
  <c r="E108" i="11"/>
  <c r="D108" i="11"/>
  <c r="C108" i="11"/>
  <c r="H107" i="11"/>
  <c r="F107" i="11"/>
  <c r="E107" i="11"/>
  <c r="D107" i="11"/>
  <c r="C107" i="11"/>
  <c r="H106" i="11"/>
  <c r="F106" i="11"/>
  <c r="E106" i="11"/>
  <c r="D106" i="11"/>
  <c r="C106" i="11"/>
  <c r="H105" i="11"/>
  <c r="F105" i="11"/>
  <c r="E105" i="11"/>
  <c r="D105" i="11"/>
  <c r="C105" i="11"/>
  <c r="C102" i="11"/>
  <c r="E101" i="11"/>
  <c r="D101" i="11"/>
  <c r="C101" i="11"/>
  <c r="E100" i="11"/>
  <c r="E102" i="11" s="1"/>
  <c r="D100" i="11"/>
  <c r="C100" i="11"/>
  <c r="E99" i="11"/>
  <c r="D99" i="11"/>
  <c r="D102" i="11" s="1"/>
  <c r="C99" i="11"/>
  <c r="E96" i="11"/>
  <c r="D96" i="11"/>
  <c r="C96" i="11"/>
  <c r="C95" i="11"/>
  <c r="E94" i="11"/>
  <c r="D94" i="11"/>
  <c r="C94" i="11"/>
  <c r="E93" i="11"/>
  <c r="D93" i="11"/>
  <c r="C93" i="11"/>
  <c r="E92" i="11"/>
  <c r="E90" i="11" s="1"/>
  <c r="D92" i="11"/>
  <c r="C92" i="11"/>
  <c r="E91" i="11"/>
  <c r="D91" i="11"/>
  <c r="D90" i="11" s="1"/>
  <c r="C91" i="11"/>
  <c r="C90" i="11" s="1"/>
  <c r="C86" i="11" s="1"/>
  <c r="E89" i="11"/>
  <c r="D89" i="11"/>
  <c r="C89" i="11"/>
  <c r="E88" i="11"/>
  <c r="D88" i="11"/>
  <c r="C88" i="11"/>
  <c r="E87" i="11"/>
  <c r="D87" i="11"/>
  <c r="C87" i="11"/>
  <c r="E85" i="11"/>
  <c r="D85" i="11"/>
  <c r="C85" i="11"/>
  <c r="E84" i="11"/>
  <c r="D84" i="11"/>
  <c r="C84" i="11"/>
  <c r="E83" i="11"/>
  <c r="D83" i="11"/>
  <c r="C83" i="11"/>
  <c r="E82" i="11"/>
  <c r="D82" i="11"/>
  <c r="C82" i="11"/>
  <c r="E81" i="11"/>
  <c r="D81" i="11"/>
  <c r="C81" i="11"/>
  <c r="E80" i="11"/>
  <c r="E79" i="11" s="1"/>
  <c r="D80" i="11"/>
  <c r="C80" i="11"/>
  <c r="D79" i="11"/>
  <c r="C79" i="11"/>
  <c r="E78" i="11"/>
  <c r="D78" i="11"/>
  <c r="C78" i="11"/>
  <c r="E77" i="11"/>
  <c r="D77" i="11"/>
  <c r="C77" i="11"/>
  <c r="E76" i="11"/>
  <c r="D76" i="11"/>
  <c r="C76" i="11"/>
  <c r="E75" i="11"/>
  <c r="D75" i="11"/>
  <c r="C75" i="11"/>
  <c r="E74" i="11"/>
  <c r="D74" i="11"/>
  <c r="C74" i="11"/>
  <c r="E73" i="11"/>
  <c r="C69" i="11"/>
  <c r="C68" i="11"/>
  <c r="C67" i="11" s="1"/>
  <c r="E66" i="11"/>
  <c r="D66" i="11"/>
  <c r="C66" i="11"/>
  <c r="E65" i="11"/>
  <c r="D65" i="11"/>
  <c r="C65" i="11"/>
  <c r="E64" i="11"/>
  <c r="E63" i="11" s="1"/>
  <c r="D64" i="11"/>
  <c r="C64" i="11"/>
  <c r="D63" i="11"/>
  <c r="C63" i="11"/>
  <c r="C62" i="11"/>
  <c r="C61" i="11" s="1"/>
  <c r="E60" i="11"/>
  <c r="D60" i="11"/>
  <c r="C60" i="11"/>
  <c r="E59" i="11"/>
  <c r="D59" i="11"/>
  <c r="C59" i="11"/>
  <c r="E58" i="11"/>
  <c r="D58" i="11"/>
  <c r="C58" i="11"/>
  <c r="E57" i="11"/>
  <c r="E56" i="11" s="1"/>
  <c r="D57" i="11"/>
  <c r="C57" i="11"/>
  <c r="D56" i="11"/>
  <c r="C55" i="11"/>
  <c r="C54" i="11"/>
  <c r="E53" i="11"/>
  <c r="D53" i="11"/>
  <c r="C53" i="11"/>
  <c r="E52" i="11"/>
  <c r="E51" i="11" s="1"/>
  <c r="D52" i="11"/>
  <c r="C52" i="11"/>
  <c r="D51" i="11"/>
  <c r="C51" i="11"/>
  <c r="C50" i="11"/>
  <c r="C49" i="11"/>
  <c r="C48" i="11"/>
  <c r="C47" i="11"/>
  <c r="C46" i="11"/>
  <c r="E44" i="11"/>
  <c r="D44" i="11"/>
  <c r="C44" i="11"/>
  <c r="E43" i="11"/>
  <c r="D43" i="11"/>
  <c r="C43" i="11"/>
  <c r="E42" i="11"/>
  <c r="D42" i="11"/>
  <c r="C42" i="11"/>
  <c r="E41" i="11"/>
  <c r="D41" i="11"/>
  <c r="C41" i="11"/>
  <c r="E40" i="11"/>
  <c r="D40" i="11"/>
  <c r="C40" i="11"/>
  <c r="E39" i="11"/>
  <c r="D39" i="11"/>
  <c r="C39" i="11"/>
  <c r="E38" i="11"/>
  <c r="D38" i="11"/>
  <c r="C38" i="11"/>
  <c r="E37" i="11"/>
  <c r="D37" i="11"/>
  <c r="C37" i="11"/>
  <c r="E36" i="11"/>
  <c r="D36" i="11"/>
  <c r="C36" i="11"/>
  <c r="E35" i="11"/>
  <c r="D35" i="11"/>
  <c r="C35" i="11"/>
  <c r="E34" i="11"/>
  <c r="D34" i="11"/>
  <c r="C34" i="11"/>
  <c r="E33" i="11"/>
  <c r="C32" i="11"/>
  <c r="C31" i="11"/>
  <c r="C30" i="11"/>
  <c r="C29" i="11"/>
  <c r="C28" i="11"/>
  <c r="C27" i="11"/>
  <c r="E25" i="11"/>
  <c r="D25" i="11"/>
  <c r="C25" i="11"/>
  <c r="E24" i="11"/>
  <c r="D24" i="11"/>
  <c r="C24" i="11"/>
  <c r="E23" i="11"/>
  <c r="D23" i="11"/>
  <c r="C23" i="11"/>
  <c r="E22" i="11"/>
  <c r="D22" i="11"/>
  <c r="C22" i="11"/>
  <c r="E21" i="11"/>
  <c r="D21" i="11"/>
  <c r="C21" i="11"/>
  <c r="E20" i="11"/>
  <c r="D20" i="11"/>
  <c r="C20" i="11"/>
  <c r="E19" i="11"/>
  <c r="D19" i="11"/>
  <c r="C19" i="11"/>
  <c r="E18" i="11"/>
  <c r="D18" i="11"/>
  <c r="C18" i="11"/>
  <c r="E17" i="11"/>
  <c r="D17" i="11"/>
  <c r="C17" i="11"/>
  <c r="E16" i="11"/>
  <c r="D16" i="11"/>
  <c r="C16" i="11"/>
  <c r="E15" i="11"/>
  <c r="D15" i="11"/>
  <c r="C15" i="11"/>
  <c r="E14" i="11"/>
  <c r="D14" i="11"/>
  <c r="C14" i="11"/>
  <c r="E13" i="11"/>
  <c r="D13" i="11"/>
  <c r="D10" i="11" s="1"/>
  <c r="C13" i="11"/>
  <c r="E12" i="11"/>
  <c r="D12" i="11"/>
  <c r="C12" i="11"/>
  <c r="C10" i="11" s="1"/>
  <c r="E11" i="11"/>
  <c r="D11" i="11"/>
  <c r="C11" i="11"/>
  <c r="E10" i="11"/>
  <c r="E70" i="11" s="1"/>
  <c r="A5" i="11"/>
  <c r="A4" i="11"/>
  <c r="A3" i="11"/>
  <c r="A2" i="11"/>
  <c r="E124" i="11" l="1"/>
  <c r="D70" i="11"/>
  <c r="C124" i="11"/>
  <c r="C287" i="11"/>
  <c r="D33" i="11"/>
  <c r="D73" i="11"/>
  <c r="D142" i="11"/>
  <c r="D159" i="11" s="1"/>
  <c r="P287" i="11"/>
  <c r="J287" i="11"/>
  <c r="C26" i="11"/>
  <c r="C45" i="11"/>
  <c r="C56" i="11"/>
  <c r="D86" i="11"/>
  <c r="E86" i="11"/>
  <c r="D118" i="11"/>
  <c r="D124" i="11" s="1"/>
  <c r="D164" i="11"/>
  <c r="C236" i="11"/>
  <c r="D236" i="11"/>
  <c r="N293" i="11"/>
  <c r="K300" i="11"/>
  <c r="P300" i="11"/>
  <c r="I339" i="11"/>
  <c r="Q339" i="11"/>
  <c r="P410" i="11"/>
  <c r="H124" i="11"/>
  <c r="N287" i="11"/>
  <c r="M364" i="11"/>
  <c r="C33" i="11"/>
  <c r="C70" i="11" s="1"/>
  <c r="C73" i="11"/>
  <c r="C142" i="11"/>
  <c r="D287" i="11"/>
  <c r="F287" i="11"/>
  <c r="E118" i="11"/>
  <c r="C141" i="11"/>
  <c r="C153" i="11"/>
  <c r="C254" i="11"/>
  <c r="D364" i="11"/>
  <c r="H364" i="11"/>
  <c r="E383" i="11"/>
  <c r="E408" i="11"/>
  <c r="E410" i="11" s="1"/>
  <c r="I383" i="11"/>
  <c r="I408" i="11"/>
  <c r="I410" i="11" s="1"/>
  <c r="M383" i="11"/>
  <c r="M408" i="11"/>
  <c r="M410" i="11" s="1"/>
  <c r="Q383" i="11"/>
  <c r="Q408" i="11"/>
  <c r="Q410" i="11" s="1"/>
  <c r="G339" i="11"/>
  <c r="O339" i="11"/>
  <c r="F357" i="11"/>
  <c r="F364" i="11" s="1"/>
  <c r="O357" i="11"/>
  <c r="G357" i="11"/>
  <c r="P357" i="11"/>
  <c r="P364" i="11" s="1"/>
  <c r="N383" i="11"/>
  <c r="N408" i="11"/>
  <c r="N410" i="11" s="1"/>
  <c r="D423" i="11"/>
  <c r="C485" i="11"/>
  <c r="D277" i="11"/>
  <c r="E287" i="11"/>
  <c r="I287" i="11"/>
  <c r="M287" i="11"/>
  <c r="Q287" i="11"/>
  <c r="C293" i="11"/>
  <c r="G293" i="11"/>
  <c r="G287" i="11" s="1"/>
  <c r="K293" i="11"/>
  <c r="K287" i="11" s="1"/>
  <c r="O293" i="11"/>
  <c r="O287" i="11" s="1"/>
  <c r="F326" i="11"/>
  <c r="J326" i="11"/>
  <c r="N326" i="11"/>
  <c r="D339" i="11"/>
  <c r="H339" i="11"/>
  <c r="L339" i="11"/>
  <c r="P339" i="11"/>
  <c r="AB368" i="11"/>
  <c r="AA368" i="11"/>
  <c r="K368" i="11" s="1"/>
  <c r="AB370" i="11"/>
  <c r="AA370" i="11"/>
  <c r="K370" i="11" s="1"/>
  <c r="G408" i="11"/>
  <c r="G410" i="11" s="1"/>
  <c r="K408" i="11"/>
  <c r="K410" i="11" s="1"/>
  <c r="O408" i="11"/>
  <c r="O410" i="11" s="1"/>
  <c r="D409" i="11"/>
  <c r="C409" i="11" s="1"/>
  <c r="H409" i="11"/>
  <c r="H410" i="11" s="1"/>
  <c r="L409" i="11"/>
  <c r="P409" i="11"/>
  <c r="G383" i="11"/>
  <c r="O383" i="11"/>
  <c r="E386" i="11"/>
  <c r="I386" i="11"/>
  <c r="M386" i="11"/>
  <c r="Q386" i="11"/>
  <c r="D389" i="11"/>
  <c r="H389" i="11"/>
  <c r="L389" i="11"/>
  <c r="P389" i="11"/>
  <c r="E394" i="11"/>
  <c r="I394" i="11"/>
  <c r="M394" i="11"/>
  <c r="Q394" i="11"/>
  <c r="D397" i="11"/>
  <c r="H397" i="11"/>
  <c r="L397" i="11"/>
  <c r="P397" i="11"/>
  <c r="C400" i="11"/>
  <c r="G400" i="11"/>
  <c r="K400" i="11"/>
  <c r="O400" i="11"/>
  <c r="D408" i="11"/>
  <c r="L408" i="11"/>
  <c r="AB436" i="11"/>
  <c r="D492" i="11"/>
  <c r="H492" i="11"/>
  <c r="L492" i="11"/>
  <c r="C491" i="11"/>
  <c r="C339" i="11"/>
  <c r="K339" i="11"/>
  <c r="J357" i="11"/>
  <c r="J364" i="11" s="1"/>
  <c r="C357" i="11"/>
  <c r="L357" i="11"/>
  <c r="L364" i="11" s="1"/>
  <c r="F383" i="11"/>
  <c r="F408" i="11"/>
  <c r="F410" i="11" s="1"/>
  <c r="J383" i="11"/>
  <c r="J408" i="11"/>
  <c r="J410" i="11" s="1"/>
  <c r="F300" i="11"/>
  <c r="J300" i="11"/>
  <c r="N300" i="11"/>
  <c r="C364" i="11"/>
  <c r="G364" i="11"/>
  <c r="K364" i="11"/>
  <c r="O364" i="11"/>
  <c r="C461" i="11"/>
  <c r="C492" i="11" s="1"/>
  <c r="C478" i="11"/>
  <c r="C159" i="11" l="1"/>
  <c r="L410" i="11"/>
  <c r="C408" i="11"/>
  <c r="C410" i="11" s="1"/>
  <c r="D410" i="11"/>
  <c r="M491" i="10" l="1"/>
  <c r="L491" i="10"/>
  <c r="K491" i="10"/>
  <c r="J491" i="10"/>
  <c r="I491" i="10"/>
  <c r="H491" i="10"/>
  <c r="G491" i="10"/>
  <c r="F491" i="10"/>
  <c r="E491" i="10"/>
  <c r="D491" i="10"/>
  <c r="C490" i="10"/>
  <c r="C489" i="10"/>
  <c r="C488" i="10"/>
  <c r="C487" i="10"/>
  <c r="C491" i="10" s="1"/>
  <c r="C486" i="10"/>
  <c r="M485" i="10"/>
  <c r="L485" i="10"/>
  <c r="K485" i="10"/>
  <c r="J485" i="10"/>
  <c r="I485" i="10"/>
  <c r="H485" i="10"/>
  <c r="G485" i="10"/>
  <c r="F485" i="10"/>
  <c r="E485" i="10"/>
  <c r="D485" i="10"/>
  <c r="C484" i="10"/>
  <c r="C483" i="10"/>
  <c r="C482" i="10"/>
  <c r="C481" i="10"/>
  <c r="C480" i="10"/>
  <c r="C479" i="10"/>
  <c r="C485" i="10" s="1"/>
  <c r="M478" i="10"/>
  <c r="L478" i="10"/>
  <c r="K478" i="10"/>
  <c r="J478" i="10"/>
  <c r="J492" i="10" s="1"/>
  <c r="I478" i="10"/>
  <c r="H478" i="10"/>
  <c r="G478" i="10"/>
  <c r="F478" i="10"/>
  <c r="F492" i="10" s="1"/>
  <c r="E478" i="10"/>
  <c r="D478" i="10"/>
  <c r="C477" i="10"/>
  <c r="C476" i="10"/>
  <c r="C475" i="10"/>
  <c r="C474" i="10"/>
  <c r="C473" i="10"/>
  <c r="C472" i="10"/>
  <c r="C471" i="10"/>
  <c r="C470" i="10"/>
  <c r="M469" i="10"/>
  <c r="L469" i="10"/>
  <c r="K469" i="10"/>
  <c r="J469" i="10"/>
  <c r="I469" i="10"/>
  <c r="H469" i="10"/>
  <c r="G469" i="10"/>
  <c r="F469" i="10"/>
  <c r="E469" i="10"/>
  <c r="D469" i="10"/>
  <c r="C468" i="10"/>
  <c r="C467" i="10"/>
  <c r="C469" i="10" s="1"/>
  <c r="C466" i="10"/>
  <c r="M465" i="10"/>
  <c r="L465" i="10"/>
  <c r="K465" i="10"/>
  <c r="J465" i="10"/>
  <c r="I465" i="10"/>
  <c r="H465" i="10"/>
  <c r="G465" i="10"/>
  <c r="F465" i="10"/>
  <c r="E465" i="10"/>
  <c r="D465" i="10"/>
  <c r="C465" i="10"/>
  <c r="C464" i="10"/>
  <c r="C463" i="10"/>
  <c r="C462" i="10"/>
  <c r="M461" i="10"/>
  <c r="L461" i="10"/>
  <c r="K461" i="10"/>
  <c r="J461" i="10"/>
  <c r="I461" i="10"/>
  <c r="H461" i="10"/>
  <c r="G461" i="10"/>
  <c r="F461" i="10"/>
  <c r="E461" i="10"/>
  <c r="D461" i="10"/>
  <c r="C460" i="10"/>
  <c r="C459" i="10"/>
  <c r="C461" i="10" s="1"/>
  <c r="C458" i="10"/>
  <c r="M457" i="10"/>
  <c r="M492" i="10" s="1"/>
  <c r="L457" i="10"/>
  <c r="L492" i="10" s="1"/>
  <c r="K457" i="10"/>
  <c r="K492" i="10" s="1"/>
  <c r="J457" i="10"/>
  <c r="I457" i="10"/>
  <c r="I492" i="10" s="1"/>
  <c r="H457" i="10"/>
  <c r="H492" i="10" s="1"/>
  <c r="G457" i="10"/>
  <c r="G492" i="10" s="1"/>
  <c r="F457" i="10"/>
  <c r="E457" i="10"/>
  <c r="E492" i="10" s="1"/>
  <c r="D457" i="10"/>
  <c r="D492" i="10" s="1"/>
  <c r="C456" i="10"/>
  <c r="C455" i="10"/>
  <c r="C454" i="10"/>
  <c r="C453" i="10"/>
  <c r="C457" i="10" s="1"/>
  <c r="C452" i="10"/>
  <c r="C446" i="10"/>
  <c r="C445" i="10"/>
  <c r="AB442" i="10"/>
  <c r="AA442" i="10"/>
  <c r="F442" i="10"/>
  <c r="AB441" i="10"/>
  <c r="AA441" i="10"/>
  <c r="F441" i="10" s="1"/>
  <c r="AB440" i="10"/>
  <c r="AA440" i="10"/>
  <c r="F440" i="10"/>
  <c r="C437" i="10"/>
  <c r="C436" i="10"/>
  <c r="C435" i="10"/>
  <c r="D422" i="10"/>
  <c r="C422" i="10"/>
  <c r="E421" i="10"/>
  <c r="D421" i="10"/>
  <c r="C421" i="10"/>
  <c r="E420" i="10"/>
  <c r="D420" i="10"/>
  <c r="C420" i="10"/>
  <c r="E419" i="10"/>
  <c r="D419" i="10"/>
  <c r="C419" i="10"/>
  <c r="E418" i="10"/>
  <c r="D418" i="10"/>
  <c r="C418" i="10"/>
  <c r="D417" i="10"/>
  <c r="C417" i="10"/>
  <c r="E416" i="10"/>
  <c r="D416" i="10"/>
  <c r="C416" i="10"/>
  <c r="D415" i="10"/>
  <c r="C415" i="10"/>
  <c r="E414" i="10"/>
  <c r="E423" i="10" s="1"/>
  <c r="D414" i="10"/>
  <c r="C414" i="10"/>
  <c r="D413" i="10"/>
  <c r="D423" i="10" s="1"/>
  <c r="C413" i="10"/>
  <c r="C423" i="10" s="1"/>
  <c r="Q407" i="10"/>
  <c r="P407" i="10"/>
  <c r="O407" i="10"/>
  <c r="N407" i="10"/>
  <c r="M407" i="10"/>
  <c r="L407" i="10"/>
  <c r="K407" i="10"/>
  <c r="J407" i="10"/>
  <c r="I407" i="10"/>
  <c r="H407" i="10"/>
  <c r="G407" i="10"/>
  <c r="F407" i="10"/>
  <c r="E407" i="10"/>
  <c r="D407" i="10"/>
  <c r="C407" i="10"/>
  <c r="O406" i="10"/>
  <c r="K406" i="10"/>
  <c r="G406" i="10"/>
  <c r="C406" i="10"/>
  <c r="Q405" i="10"/>
  <c r="P405" i="10"/>
  <c r="O405" i="10"/>
  <c r="N405" i="10"/>
  <c r="M405" i="10"/>
  <c r="L405" i="10"/>
  <c r="K405" i="10"/>
  <c r="J405" i="10"/>
  <c r="I405" i="10"/>
  <c r="H405" i="10"/>
  <c r="G405" i="10"/>
  <c r="F405" i="10"/>
  <c r="E405" i="10"/>
  <c r="D405" i="10"/>
  <c r="C405" i="10"/>
  <c r="Q404" i="10"/>
  <c r="Q406" i="10" s="1"/>
  <c r="P404" i="10"/>
  <c r="P406" i="10" s="1"/>
  <c r="O404" i="10"/>
  <c r="N404" i="10"/>
  <c r="M404" i="10"/>
  <c r="M406" i="10" s="1"/>
  <c r="L404" i="10"/>
  <c r="L406" i="10" s="1"/>
  <c r="K404" i="10"/>
  <c r="J404" i="10"/>
  <c r="I404" i="10"/>
  <c r="I406" i="10" s="1"/>
  <c r="H404" i="10"/>
  <c r="H406" i="10" s="1"/>
  <c r="G404" i="10"/>
  <c r="F404" i="10"/>
  <c r="E404" i="10"/>
  <c r="E406" i="10" s="1"/>
  <c r="D404" i="10"/>
  <c r="D406" i="10" s="1"/>
  <c r="C404" i="10"/>
  <c r="P403" i="10"/>
  <c r="L403" i="10"/>
  <c r="H403" i="10"/>
  <c r="D403" i="10"/>
  <c r="Q402" i="10"/>
  <c r="P402" i="10"/>
  <c r="O402" i="10"/>
  <c r="N402" i="10"/>
  <c r="M402" i="10"/>
  <c r="L402" i="10"/>
  <c r="K402" i="10"/>
  <c r="J402" i="10"/>
  <c r="I402" i="10"/>
  <c r="H402" i="10"/>
  <c r="G402" i="10"/>
  <c r="F402" i="10"/>
  <c r="E402" i="10"/>
  <c r="D402" i="10"/>
  <c r="C402" i="10"/>
  <c r="Q401" i="10"/>
  <c r="Q403" i="10" s="1"/>
  <c r="P401" i="10"/>
  <c r="O401" i="10"/>
  <c r="O403" i="10" s="1"/>
  <c r="N401" i="10"/>
  <c r="N403" i="10" s="1"/>
  <c r="M401" i="10"/>
  <c r="M403" i="10" s="1"/>
  <c r="L401" i="10"/>
  <c r="K401" i="10"/>
  <c r="K403" i="10" s="1"/>
  <c r="J401" i="10"/>
  <c r="J403" i="10" s="1"/>
  <c r="I401" i="10"/>
  <c r="I403" i="10" s="1"/>
  <c r="H401" i="10"/>
  <c r="G401" i="10"/>
  <c r="G403" i="10" s="1"/>
  <c r="F401" i="10"/>
  <c r="F403" i="10" s="1"/>
  <c r="E401" i="10"/>
  <c r="E403" i="10" s="1"/>
  <c r="D401" i="10"/>
  <c r="C401" i="10"/>
  <c r="C403" i="10" s="1"/>
  <c r="Q400" i="10"/>
  <c r="M400" i="10"/>
  <c r="I400" i="10"/>
  <c r="E400" i="10"/>
  <c r="Q399" i="10"/>
  <c r="P399" i="10"/>
  <c r="O399" i="10"/>
  <c r="N399" i="10"/>
  <c r="M399" i="10"/>
  <c r="L399" i="10"/>
  <c r="K399" i="10"/>
  <c r="J399" i="10"/>
  <c r="I399" i="10"/>
  <c r="H399" i="10"/>
  <c r="G399" i="10"/>
  <c r="F399" i="10"/>
  <c r="E399" i="10"/>
  <c r="D399" i="10"/>
  <c r="C399" i="10"/>
  <c r="Q398" i="10"/>
  <c r="P398" i="10"/>
  <c r="O398" i="10"/>
  <c r="O400" i="10" s="1"/>
  <c r="N398" i="10"/>
  <c r="N400" i="10" s="1"/>
  <c r="M398" i="10"/>
  <c r="L398" i="10"/>
  <c r="K398" i="10"/>
  <c r="K400" i="10" s="1"/>
  <c r="J398" i="10"/>
  <c r="J400" i="10" s="1"/>
  <c r="I398" i="10"/>
  <c r="H398" i="10"/>
  <c r="G398" i="10"/>
  <c r="G400" i="10" s="1"/>
  <c r="F398" i="10"/>
  <c r="F400" i="10" s="1"/>
  <c r="E398" i="10"/>
  <c r="D398" i="10"/>
  <c r="C398" i="10"/>
  <c r="C400" i="10" s="1"/>
  <c r="N397" i="10"/>
  <c r="J397" i="10"/>
  <c r="F397" i="10"/>
  <c r="Q396" i="10"/>
  <c r="P396" i="10"/>
  <c r="O396" i="10"/>
  <c r="N396" i="10"/>
  <c r="M396" i="10"/>
  <c r="L396" i="10"/>
  <c r="K396" i="10"/>
  <c r="J396" i="10"/>
  <c r="I396" i="10"/>
  <c r="H396" i="10"/>
  <c r="G396" i="10"/>
  <c r="F396" i="10"/>
  <c r="E396" i="10"/>
  <c r="D396" i="10"/>
  <c r="C396" i="10"/>
  <c r="Q395" i="10"/>
  <c r="P395" i="10"/>
  <c r="P397" i="10" s="1"/>
  <c r="O395" i="10"/>
  <c r="O397" i="10" s="1"/>
  <c r="N395" i="10"/>
  <c r="M395" i="10"/>
  <c r="L395" i="10"/>
  <c r="L397" i="10" s="1"/>
  <c r="K395" i="10"/>
  <c r="K397" i="10" s="1"/>
  <c r="J395" i="10"/>
  <c r="I395" i="10"/>
  <c r="H395" i="10"/>
  <c r="H397" i="10" s="1"/>
  <c r="G395" i="10"/>
  <c r="G397" i="10" s="1"/>
  <c r="F395" i="10"/>
  <c r="E395" i="10"/>
  <c r="D395" i="10"/>
  <c r="D397" i="10" s="1"/>
  <c r="C395" i="10"/>
  <c r="C397" i="10" s="1"/>
  <c r="O394" i="10"/>
  <c r="K394" i="10"/>
  <c r="G394" i="10"/>
  <c r="C394" i="10"/>
  <c r="Q393" i="10"/>
  <c r="P393" i="10"/>
  <c r="O393" i="10"/>
  <c r="N393" i="10"/>
  <c r="M393" i="10"/>
  <c r="L393" i="10"/>
  <c r="K393" i="10"/>
  <c r="J393" i="10"/>
  <c r="I393" i="10"/>
  <c r="H393" i="10"/>
  <c r="G393" i="10"/>
  <c r="F393" i="10"/>
  <c r="E393" i="10"/>
  <c r="D393" i="10"/>
  <c r="C393" i="10"/>
  <c r="Q392" i="10"/>
  <c r="Q394" i="10" s="1"/>
  <c r="P392" i="10"/>
  <c r="P394" i="10" s="1"/>
  <c r="O392" i="10"/>
  <c r="N392" i="10"/>
  <c r="N394" i="10" s="1"/>
  <c r="M392" i="10"/>
  <c r="M394" i="10" s="1"/>
  <c r="L392" i="10"/>
  <c r="L394" i="10" s="1"/>
  <c r="K392" i="10"/>
  <c r="J392" i="10"/>
  <c r="J394" i="10" s="1"/>
  <c r="I392" i="10"/>
  <c r="I394" i="10" s="1"/>
  <c r="H392" i="10"/>
  <c r="H394" i="10" s="1"/>
  <c r="G392" i="10"/>
  <c r="F392" i="10"/>
  <c r="F394" i="10" s="1"/>
  <c r="E392" i="10"/>
  <c r="E394" i="10" s="1"/>
  <c r="D392" i="10"/>
  <c r="D394" i="10" s="1"/>
  <c r="C392" i="10"/>
  <c r="Q391" i="10"/>
  <c r="P391" i="10"/>
  <c r="O391" i="10"/>
  <c r="N391" i="10"/>
  <c r="M391" i="10"/>
  <c r="L391" i="10"/>
  <c r="K391" i="10"/>
  <c r="J391" i="10"/>
  <c r="I391" i="10"/>
  <c r="H391" i="10"/>
  <c r="G391" i="10"/>
  <c r="F391" i="10"/>
  <c r="E391" i="10"/>
  <c r="D391" i="10"/>
  <c r="C391" i="10"/>
  <c r="Q390" i="10"/>
  <c r="P390" i="10"/>
  <c r="O390" i="10"/>
  <c r="N390" i="10"/>
  <c r="M390" i="10"/>
  <c r="L390" i="10"/>
  <c r="K390" i="10"/>
  <c r="J390" i="10"/>
  <c r="I390" i="10"/>
  <c r="H390" i="10"/>
  <c r="G390" i="10"/>
  <c r="F390" i="10"/>
  <c r="E390" i="10"/>
  <c r="D390" i="10"/>
  <c r="C390" i="10"/>
  <c r="N389" i="10"/>
  <c r="J389" i="10"/>
  <c r="F389" i="10"/>
  <c r="Q388" i="10"/>
  <c r="P388" i="10"/>
  <c r="O388" i="10"/>
  <c r="N388" i="10"/>
  <c r="M388" i="10"/>
  <c r="L388" i="10"/>
  <c r="K388" i="10"/>
  <c r="J388" i="10"/>
  <c r="I388" i="10"/>
  <c r="H388" i="10"/>
  <c r="G388" i="10"/>
  <c r="F388" i="10"/>
  <c r="E388" i="10"/>
  <c r="D388" i="10"/>
  <c r="C388" i="10"/>
  <c r="Q387" i="10"/>
  <c r="Q389" i="10" s="1"/>
  <c r="P387" i="10"/>
  <c r="P389" i="10" s="1"/>
  <c r="O387" i="10"/>
  <c r="O389" i="10" s="1"/>
  <c r="N387" i="10"/>
  <c r="M387" i="10"/>
  <c r="M389" i="10" s="1"/>
  <c r="L387" i="10"/>
  <c r="L389" i="10" s="1"/>
  <c r="K387" i="10"/>
  <c r="K389" i="10" s="1"/>
  <c r="J387" i="10"/>
  <c r="I387" i="10"/>
  <c r="I389" i="10" s="1"/>
  <c r="H387" i="10"/>
  <c r="H389" i="10" s="1"/>
  <c r="G387" i="10"/>
  <c r="G389" i="10" s="1"/>
  <c r="F387" i="10"/>
  <c r="E387" i="10"/>
  <c r="E389" i="10" s="1"/>
  <c r="D387" i="10"/>
  <c r="D389" i="10" s="1"/>
  <c r="C387" i="10"/>
  <c r="C389" i="10" s="1"/>
  <c r="O386" i="10"/>
  <c r="K386" i="10"/>
  <c r="G386" i="10"/>
  <c r="C386" i="10"/>
  <c r="Q385" i="10"/>
  <c r="P385" i="10"/>
  <c r="O385" i="10"/>
  <c r="N385" i="10"/>
  <c r="N409" i="10" s="1"/>
  <c r="M385" i="10"/>
  <c r="L385" i="10"/>
  <c r="K385" i="10"/>
  <c r="J385" i="10"/>
  <c r="J409" i="10" s="1"/>
  <c r="I385" i="10"/>
  <c r="H385" i="10"/>
  <c r="G385" i="10"/>
  <c r="F385" i="10"/>
  <c r="F409" i="10" s="1"/>
  <c r="E385" i="10"/>
  <c r="D385" i="10"/>
  <c r="C385" i="10"/>
  <c r="Q384" i="10"/>
  <c r="Q386" i="10" s="1"/>
  <c r="P384" i="10"/>
  <c r="P386" i="10" s="1"/>
  <c r="O384" i="10"/>
  <c r="N384" i="10"/>
  <c r="M384" i="10"/>
  <c r="M386" i="10" s="1"/>
  <c r="L384" i="10"/>
  <c r="L386" i="10" s="1"/>
  <c r="K384" i="10"/>
  <c r="J384" i="10"/>
  <c r="I384" i="10"/>
  <c r="I386" i="10" s="1"/>
  <c r="H384" i="10"/>
  <c r="H386" i="10" s="1"/>
  <c r="G384" i="10"/>
  <c r="F384" i="10"/>
  <c r="E384" i="10"/>
  <c r="E386" i="10" s="1"/>
  <c r="D384" i="10"/>
  <c r="D386" i="10" s="1"/>
  <c r="C384" i="10"/>
  <c r="P383" i="10"/>
  <c r="L383" i="10"/>
  <c r="H383" i="10"/>
  <c r="D383" i="10"/>
  <c r="Q382" i="10"/>
  <c r="Q409" i="10" s="1"/>
  <c r="P382" i="10"/>
  <c r="P409" i="10" s="1"/>
  <c r="O382" i="10"/>
  <c r="O409" i="10" s="1"/>
  <c r="N382" i="10"/>
  <c r="M382" i="10"/>
  <c r="M409" i="10" s="1"/>
  <c r="L382" i="10"/>
  <c r="L409" i="10" s="1"/>
  <c r="K382" i="10"/>
  <c r="K409" i="10" s="1"/>
  <c r="J382" i="10"/>
  <c r="I382" i="10"/>
  <c r="I409" i="10" s="1"/>
  <c r="H382" i="10"/>
  <c r="H409" i="10" s="1"/>
  <c r="G382" i="10"/>
  <c r="G409" i="10" s="1"/>
  <c r="F382" i="10"/>
  <c r="E382" i="10"/>
  <c r="E409" i="10" s="1"/>
  <c r="D382" i="10"/>
  <c r="D409" i="10" s="1"/>
  <c r="C409" i="10" s="1"/>
  <c r="C382" i="10"/>
  <c r="Q381" i="10"/>
  <c r="Q383" i="10" s="1"/>
  <c r="P381" i="10"/>
  <c r="P408" i="10" s="1"/>
  <c r="O381" i="10"/>
  <c r="O383" i="10" s="1"/>
  <c r="N381" i="10"/>
  <c r="M381" i="10"/>
  <c r="M383" i="10" s="1"/>
  <c r="L381" i="10"/>
  <c r="L408" i="10" s="1"/>
  <c r="K381" i="10"/>
  <c r="K383" i="10" s="1"/>
  <c r="J381" i="10"/>
  <c r="I381" i="10"/>
  <c r="I383" i="10" s="1"/>
  <c r="H381" i="10"/>
  <c r="H408" i="10" s="1"/>
  <c r="G381" i="10"/>
  <c r="G383" i="10" s="1"/>
  <c r="F381" i="10"/>
  <c r="E381" i="10"/>
  <c r="E383" i="10" s="1"/>
  <c r="D381" i="10"/>
  <c r="C381" i="10"/>
  <c r="C383" i="10" s="1"/>
  <c r="D376" i="10"/>
  <c r="C376" i="10"/>
  <c r="D375" i="10"/>
  <c r="C375" i="10"/>
  <c r="F371" i="10"/>
  <c r="E371" i="10"/>
  <c r="C371" i="10" s="1"/>
  <c r="AA371" i="10" s="1"/>
  <c r="K371" i="10" s="1"/>
  <c r="F370" i="10"/>
  <c r="E370" i="10"/>
  <c r="C370" i="10" s="1"/>
  <c r="AB369" i="10"/>
  <c r="F369" i="10"/>
  <c r="E369" i="10"/>
  <c r="C369" i="10" s="1"/>
  <c r="AA369" i="10" s="1"/>
  <c r="K369" i="10" s="1"/>
  <c r="F368" i="10"/>
  <c r="E368" i="10"/>
  <c r="C368" i="10" s="1"/>
  <c r="R363" i="10"/>
  <c r="R364" i="10" s="1"/>
  <c r="Q363" i="10"/>
  <c r="P363" i="10"/>
  <c r="O363" i="10"/>
  <c r="N363" i="10"/>
  <c r="M363" i="10"/>
  <c r="L363" i="10"/>
  <c r="J363" i="10"/>
  <c r="I363" i="10"/>
  <c r="H363" i="10"/>
  <c r="G363" i="10"/>
  <c r="F363" i="10"/>
  <c r="E363" i="10"/>
  <c r="D363" i="10"/>
  <c r="C363" i="10"/>
  <c r="R362" i="10"/>
  <c r="Q362" i="10"/>
  <c r="P362" i="10"/>
  <c r="O362" i="10"/>
  <c r="N362" i="10"/>
  <c r="M362" i="10"/>
  <c r="L362" i="10"/>
  <c r="J362" i="10"/>
  <c r="I362" i="10"/>
  <c r="H362" i="10"/>
  <c r="G362" i="10"/>
  <c r="F362" i="10"/>
  <c r="E362" i="10"/>
  <c r="D362" i="10"/>
  <c r="C362" i="10"/>
  <c r="R361" i="10"/>
  <c r="Q361" i="10"/>
  <c r="P361" i="10"/>
  <c r="O361" i="10"/>
  <c r="O364" i="10" s="1"/>
  <c r="N361" i="10"/>
  <c r="M361" i="10"/>
  <c r="L361" i="10"/>
  <c r="K364" i="10"/>
  <c r="J361" i="10"/>
  <c r="I361" i="10"/>
  <c r="H361" i="10"/>
  <c r="G361" i="10"/>
  <c r="F361" i="10"/>
  <c r="E361" i="10"/>
  <c r="D361" i="10"/>
  <c r="C361" i="10"/>
  <c r="R360" i="10"/>
  <c r="Q360" i="10"/>
  <c r="P360" i="10"/>
  <c r="O360" i="10"/>
  <c r="N360" i="10"/>
  <c r="M360" i="10"/>
  <c r="L360" i="10"/>
  <c r="J360" i="10"/>
  <c r="I360" i="10"/>
  <c r="H360" i="10"/>
  <c r="G360" i="10"/>
  <c r="F360" i="10"/>
  <c r="E360" i="10"/>
  <c r="D360" i="10"/>
  <c r="C360" i="10"/>
  <c r="R359" i="10"/>
  <c r="Q359" i="10"/>
  <c r="P359" i="10"/>
  <c r="P357" i="10" s="1"/>
  <c r="O359" i="10"/>
  <c r="N359" i="10"/>
  <c r="M359" i="10"/>
  <c r="L359" i="10"/>
  <c r="L357" i="10" s="1"/>
  <c r="J359" i="10"/>
  <c r="I359" i="10"/>
  <c r="H359" i="10"/>
  <c r="G359" i="10"/>
  <c r="G357" i="10" s="1"/>
  <c r="F359" i="10"/>
  <c r="E359" i="10"/>
  <c r="D359" i="10"/>
  <c r="C359" i="10"/>
  <c r="C357" i="10" s="1"/>
  <c r="R358" i="10"/>
  <c r="Q358" i="10"/>
  <c r="Q357" i="10" s="1"/>
  <c r="P358" i="10"/>
  <c r="O358" i="10"/>
  <c r="O357" i="10" s="1"/>
  <c r="N358" i="10"/>
  <c r="M358" i="10"/>
  <c r="M357" i="10" s="1"/>
  <c r="L358" i="10"/>
  <c r="J358" i="10"/>
  <c r="J357" i="10" s="1"/>
  <c r="I358" i="10"/>
  <c r="H358" i="10"/>
  <c r="H357" i="10" s="1"/>
  <c r="G358" i="10"/>
  <c r="F358" i="10"/>
  <c r="F357" i="10" s="1"/>
  <c r="E358" i="10"/>
  <c r="D358" i="10"/>
  <c r="D357" i="10" s="1"/>
  <c r="C358" i="10"/>
  <c r="R357" i="10"/>
  <c r="N357" i="10"/>
  <c r="I357" i="10"/>
  <c r="E357" i="10"/>
  <c r="R356" i="10"/>
  <c r="Q356" i="10"/>
  <c r="P356" i="10"/>
  <c r="O356" i="10"/>
  <c r="N356" i="10"/>
  <c r="M356" i="10"/>
  <c r="L356" i="10"/>
  <c r="J356" i="10"/>
  <c r="I356" i="10"/>
  <c r="H356" i="10"/>
  <c r="G356" i="10"/>
  <c r="F356" i="10"/>
  <c r="E356" i="10"/>
  <c r="D356" i="10"/>
  <c r="C356" i="10"/>
  <c r="R355" i="10"/>
  <c r="Q355" i="10"/>
  <c r="P355" i="10"/>
  <c r="O355" i="10"/>
  <c r="N355" i="10"/>
  <c r="M355" i="10"/>
  <c r="L355" i="10"/>
  <c r="J355" i="10"/>
  <c r="I355" i="10"/>
  <c r="H355" i="10"/>
  <c r="G355" i="10"/>
  <c r="F355" i="10"/>
  <c r="E355" i="10"/>
  <c r="D355" i="10"/>
  <c r="C355" i="10"/>
  <c r="R354" i="10"/>
  <c r="Q354" i="10"/>
  <c r="P354" i="10"/>
  <c r="O354" i="10"/>
  <c r="N354" i="10"/>
  <c r="M354" i="10"/>
  <c r="L354" i="10"/>
  <c r="J354" i="10"/>
  <c r="I354" i="10"/>
  <c r="H354" i="10"/>
  <c r="G354" i="10"/>
  <c r="F354" i="10"/>
  <c r="E354" i="10"/>
  <c r="D354" i="10"/>
  <c r="C354" i="10"/>
  <c r="R353" i="10"/>
  <c r="Q353" i="10"/>
  <c r="P353" i="10"/>
  <c r="O353" i="10"/>
  <c r="N353" i="10"/>
  <c r="M353" i="10"/>
  <c r="L353" i="10"/>
  <c r="J353" i="10"/>
  <c r="I353" i="10"/>
  <c r="H353" i="10"/>
  <c r="G353" i="10"/>
  <c r="F353" i="10"/>
  <c r="E353" i="10"/>
  <c r="D353" i="10"/>
  <c r="C353" i="10"/>
  <c r="R352" i="10"/>
  <c r="Q352" i="10"/>
  <c r="P352" i="10"/>
  <c r="O352" i="10"/>
  <c r="N352" i="10"/>
  <c r="M352" i="10"/>
  <c r="L352" i="10"/>
  <c r="J352" i="10"/>
  <c r="I352" i="10"/>
  <c r="H352" i="10"/>
  <c r="G352" i="10"/>
  <c r="F352" i="10"/>
  <c r="E352" i="10"/>
  <c r="D352" i="10"/>
  <c r="C352" i="10"/>
  <c r="R351" i="10"/>
  <c r="Q351" i="10"/>
  <c r="P351" i="10"/>
  <c r="O351" i="10"/>
  <c r="N351" i="10"/>
  <c r="M351" i="10"/>
  <c r="L351" i="10"/>
  <c r="J351" i="10"/>
  <c r="I351" i="10"/>
  <c r="H351" i="10"/>
  <c r="G351" i="10"/>
  <c r="F351" i="10"/>
  <c r="E351" i="10"/>
  <c r="D351" i="10"/>
  <c r="C351" i="10"/>
  <c r="R350" i="10"/>
  <c r="Q350" i="10"/>
  <c r="P350" i="10"/>
  <c r="O350" i="10"/>
  <c r="N350" i="10"/>
  <c r="M350" i="10"/>
  <c r="L350" i="10"/>
  <c r="J350" i="10"/>
  <c r="I350" i="10"/>
  <c r="H350" i="10"/>
  <c r="G350" i="10"/>
  <c r="F350" i="10"/>
  <c r="E350" i="10"/>
  <c r="D350" i="10"/>
  <c r="C350" i="10"/>
  <c r="R349" i="10"/>
  <c r="Q349" i="10"/>
  <c r="P349" i="10"/>
  <c r="O349" i="10"/>
  <c r="N349" i="10"/>
  <c r="M349" i="10"/>
  <c r="L349" i="10"/>
  <c r="J349" i="10"/>
  <c r="I349" i="10"/>
  <c r="H349" i="10"/>
  <c r="G349" i="10"/>
  <c r="F349" i="10"/>
  <c r="E349" i="10"/>
  <c r="D349" i="10"/>
  <c r="C349" i="10"/>
  <c r="R348" i="10"/>
  <c r="Q348" i="10"/>
  <c r="P348" i="10"/>
  <c r="O348" i="10"/>
  <c r="N348" i="10"/>
  <c r="M348" i="10"/>
  <c r="L348" i="10"/>
  <c r="J348" i="10"/>
  <c r="I348" i="10"/>
  <c r="H348" i="10"/>
  <c r="G348" i="10"/>
  <c r="F348" i="10"/>
  <c r="E348" i="10"/>
  <c r="D348" i="10"/>
  <c r="C348" i="10"/>
  <c r="R347" i="10"/>
  <c r="Q347" i="10"/>
  <c r="P347" i="10"/>
  <c r="O347" i="10"/>
  <c r="N347" i="10"/>
  <c r="M347" i="10"/>
  <c r="L347" i="10"/>
  <c r="J347" i="10"/>
  <c r="I347" i="10"/>
  <c r="H347" i="10"/>
  <c r="G347" i="10"/>
  <c r="F347" i="10"/>
  <c r="E347" i="10"/>
  <c r="D347" i="10"/>
  <c r="C347" i="10"/>
  <c r="R346" i="10"/>
  <c r="Q346" i="10"/>
  <c r="P346" i="10"/>
  <c r="O346" i="10"/>
  <c r="N346" i="10"/>
  <c r="M346" i="10"/>
  <c r="L346" i="10"/>
  <c r="J346" i="10"/>
  <c r="I346" i="10"/>
  <c r="H346" i="10"/>
  <c r="G346" i="10"/>
  <c r="F346" i="10"/>
  <c r="E346" i="10"/>
  <c r="D346" i="10"/>
  <c r="C346" i="10"/>
  <c r="R345" i="10"/>
  <c r="Q345" i="10"/>
  <c r="P345" i="10"/>
  <c r="O345" i="10"/>
  <c r="N345" i="10"/>
  <c r="M345" i="10"/>
  <c r="L345" i="10"/>
  <c r="J345" i="10"/>
  <c r="J364" i="10" s="1"/>
  <c r="I345" i="10"/>
  <c r="H345" i="10"/>
  <c r="H364" i="10" s="1"/>
  <c r="G345" i="10"/>
  <c r="F345" i="10"/>
  <c r="F364" i="10" s="1"/>
  <c r="E345" i="10"/>
  <c r="D345" i="10"/>
  <c r="D364" i="10" s="1"/>
  <c r="C345" i="10"/>
  <c r="R344" i="10"/>
  <c r="Q344" i="10"/>
  <c r="P344" i="10"/>
  <c r="O344" i="10"/>
  <c r="N344" i="10"/>
  <c r="N364" i="10" s="1"/>
  <c r="M344" i="10"/>
  <c r="L344" i="10"/>
  <c r="J344" i="10"/>
  <c r="I344" i="10"/>
  <c r="H344" i="10"/>
  <c r="G344" i="10"/>
  <c r="F344" i="10"/>
  <c r="E344" i="10"/>
  <c r="D344" i="10"/>
  <c r="C344" i="10"/>
  <c r="Q338" i="10"/>
  <c r="P338" i="10"/>
  <c r="O338" i="10"/>
  <c r="N338" i="10"/>
  <c r="M338" i="10"/>
  <c r="L338" i="10"/>
  <c r="K338" i="10"/>
  <c r="J338" i="10"/>
  <c r="I338" i="10"/>
  <c r="H338" i="10"/>
  <c r="G338" i="10"/>
  <c r="F338" i="10"/>
  <c r="E338" i="10"/>
  <c r="D338" i="10"/>
  <c r="C338" i="10"/>
  <c r="Q337" i="10"/>
  <c r="P337" i="10"/>
  <c r="O337" i="10"/>
  <c r="N337" i="10"/>
  <c r="M337" i="10"/>
  <c r="L337" i="10"/>
  <c r="K337" i="10"/>
  <c r="J337" i="10"/>
  <c r="I337" i="10"/>
  <c r="H337" i="10"/>
  <c r="G337" i="10"/>
  <c r="F337" i="10"/>
  <c r="E337" i="10"/>
  <c r="D337" i="10"/>
  <c r="C337" i="10"/>
  <c r="Q336" i="10"/>
  <c r="P336" i="10"/>
  <c r="O336" i="10"/>
  <c r="N336" i="10"/>
  <c r="M336" i="10"/>
  <c r="L336" i="10"/>
  <c r="K336" i="10"/>
  <c r="J336" i="10"/>
  <c r="I336" i="10"/>
  <c r="H336" i="10"/>
  <c r="G336" i="10"/>
  <c r="F336" i="10"/>
  <c r="E336" i="10"/>
  <c r="D336" i="10"/>
  <c r="C336" i="10"/>
  <c r="Q335" i="10"/>
  <c r="P335" i="10"/>
  <c r="O335" i="10"/>
  <c r="N335" i="10"/>
  <c r="M335" i="10"/>
  <c r="L335" i="10"/>
  <c r="K335" i="10"/>
  <c r="J335" i="10"/>
  <c r="I335" i="10"/>
  <c r="H335" i="10"/>
  <c r="G335" i="10"/>
  <c r="F335" i="10"/>
  <c r="E335" i="10"/>
  <c r="D335" i="10"/>
  <c r="C335" i="10"/>
  <c r="Q334" i="10"/>
  <c r="P334" i="10"/>
  <c r="O334" i="10"/>
  <c r="N334" i="10"/>
  <c r="M334" i="10"/>
  <c r="L334" i="10"/>
  <c r="K334" i="10"/>
  <c r="J334" i="10"/>
  <c r="I334" i="10"/>
  <c r="H334" i="10"/>
  <c r="G334" i="10"/>
  <c r="F334" i="10"/>
  <c r="E334" i="10"/>
  <c r="D334" i="10"/>
  <c r="C334" i="10"/>
  <c r="Q333" i="10"/>
  <c r="P333" i="10"/>
  <c r="O333" i="10"/>
  <c r="N333" i="10"/>
  <c r="N339" i="10" s="1"/>
  <c r="M333" i="10"/>
  <c r="L333" i="10"/>
  <c r="K333" i="10"/>
  <c r="J333" i="10"/>
  <c r="I333" i="10"/>
  <c r="H333" i="10"/>
  <c r="G333" i="10"/>
  <c r="F333" i="10"/>
  <c r="F339" i="10" s="1"/>
  <c r="E333" i="10"/>
  <c r="D333" i="10"/>
  <c r="C333" i="10"/>
  <c r="Q332" i="10"/>
  <c r="P332" i="10"/>
  <c r="O332" i="10"/>
  <c r="N332" i="10"/>
  <c r="M332" i="10"/>
  <c r="L332" i="10"/>
  <c r="K332" i="10"/>
  <c r="J332" i="10"/>
  <c r="I332" i="10"/>
  <c r="H332" i="10"/>
  <c r="G332" i="10"/>
  <c r="F332" i="10"/>
  <c r="E332" i="10"/>
  <c r="D332" i="10"/>
  <c r="C332" i="10"/>
  <c r="Q331" i="10"/>
  <c r="P331" i="10"/>
  <c r="P339" i="10" s="1"/>
  <c r="O331" i="10"/>
  <c r="N331" i="10"/>
  <c r="M331" i="10"/>
  <c r="L331" i="10"/>
  <c r="L339" i="10" s="1"/>
  <c r="K331" i="10"/>
  <c r="J331" i="10"/>
  <c r="J339" i="10" s="1"/>
  <c r="I331" i="10"/>
  <c r="H331" i="10"/>
  <c r="H339" i="10" s="1"/>
  <c r="G331" i="10"/>
  <c r="F331" i="10"/>
  <c r="E331" i="10"/>
  <c r="D331" i="10"/>
  <c r="D339" i="10" s="1"/>
  <c r="C331" i="10"/>
  <c r="Q326" i="10"/>
  <c r="M326" i="10"/>
  <c r="I326" i="10"/>
  <c r="E326" i="10"/>
  <c r="Q325" i="10"/>
  <c r="P325" i="10"/>
  <c r="O325" i="10"/>
  <c r="N325" i="10"/>
  <c r="M325" i="10"/>
  <c r="L325" i="10"/>
  <c r="K325" i="10"/>
  <c r="J325" i="10"/>
  <c r="I325" i="10"/>
  <c r="H325" i="10"/>
  <c r="G325" i="10"/>
  <c r="F325" i="10"/>
  <c r="E325" i="10"/>
  <c r="D325" i="10"/>
  <c r="C325" i="10"/>
  <c r="Q324" i="10"/>
  <c r="P324" i="10"/>
  <c r="O324" i="10"/>
  <c r="N324" i="10"/>
  <c r="M324" i="10"/>
  <c r="L324" i="10"/>
  <c r="K324" i="10"/>
  <c r="J324" i="10"/>
  <c r="I324" i="10"/>
  <c r="H324" i="10"/>
  <c r="G324" i="10"/>
  <c r="F324" i="10"/>
  <c r="E324" i="10"/>
  <c r="D324" i="10"/>
  <c r="C324" i="10"/>
  <c r="Q323" i="10"/>
  <c r="P323" i="10"/>
  <c r="O323" i="10"/>
  <c r="N323" i="10"/>
  <c r="M323" i="10"/>
  <c r="L323" i="10"/>
  <c r="K323" i="10"/>
  <c r="J323" i="10"/>
  <c r="I323" i="10"/>
  <c r="H323" i="10"/>
  <c r="G323" i="10"/>
  <c r="F323" i="10"/>
  <c r="E323" i="10"/>
  <c r="D323" i="10"/>
  <c r="C323" i="10"/>
  <c r="Q321" i="10"/>
  <c r="P321" i="10"/>
  <c r="O321" i="10"/>
  <c r="N321" i="10"/>
  <c r="M321" i="10"/>
  <c r="L321" i="10"/>
  <c r="K321" i="10"/>
  <c r="J321" i="10"/>
  <c r="I321" i="10"/>
  <c r="H321" i="10"/>
  <c r="G321" i="10"/>
  <c r="F321" i="10"/>
  <c r="E321" i="10"/>
  <c r="D321" i="10"/>
  <c r="C321" i="10"/>
  <c r="Q319" i="10"/>
  <c r="P319" i="10"/>
  <c r="P326" i="10" s="1"/>
  <c r="O319" i="10"/>
  <c r="N319" i="10"/>
  <c r="M319" i="10"/>
  <c r="L319" i="10"/>
  <c r="L326" i="10" s="1"/>
  <c r="K319" i="10"/>
  <c r="J319" i="10"/>
  <c r="I319" i="10"/>
  <c r="H319" i="10"/>
  <c r="H326" i="10" s="1"/>
  <c r="G319" i="10"/>
  <c r="F319" i="10"/>
  <c r="E319" i="10"/>
  <c r="D319" i="10"/>
  <c r="D326" i="10" s="1"/>
  <c r="C319" i="10"/>
  <c r="Q318" i="10"/>
  <c r="P318" i="10"/>
  <c r="O318" i="10"/>
  <c r="O326" i="10" s="1"/>
  <c r="N318" i="10"/>
  <c r="N326" i="10" s="1"/>
  <c r="M318" i="10"/>
  <c r="L318" i="10"/>
  <c r="K318" i="10"/>
  <c r="K326" i="10" s="1"/>
  <c r="J318" i="10"/>
  <c r="J326" i="10" s="1"/>
  <c r="I318" i="10"/>
  <c r="H318" i="10"/>
  <c r="G318" i="10"/>
  <c r="G326" i="10" s="1"/>
  <c r="F318" i="10"/>
  <c r="F326" i="10" s="1"/>
  <c r="E318" i="10"/>
  <c r="D318" i="10"/>
  <c r="C318" i="10"/>
  <c r="C326" i="10" s="1"/>
  <c r="Q311" i="10"/>
  <c r="P311" i="10"/>
  <c r="O311" i="10"/>
  <c r="N311" i="10"/>
  <c r="M311" i="10"/>
  <c r="L311" i="10"/>
  <c r="K311" i="10"/>
  <c r="J311" i="10"/>
  <c r="I311" i="10"/>
  <c r="H311" i="10"/>
  <c r="G311" i="10"/>
  <c r="F311" i="10"/>
  <c r="E311" i="10"/>
  <c r="D311" i="10"/>
  <c r="C311" i="10"/>
  <c r="Q310" i="10"/>
  <c r="P310" i="10"/>
  <c r="O310" i="10"/>
  <c r="N310" i="10"/>
  <c r="M310" i="10"/>
  <c r="L310" i="10"/>
  <c r="K310" i="10"/>
  <c r="J310" i="10"/>
  <c r="I310" i="10"/>
  <c r="H310" i="10"/>
  <c r="G310" i="10"/>
  <c r="F310" i="10"/>
  <c r="E310" i="10"/>
  <c r="D310" i="10"/>
  <c r="C310" i="10"/>
  <c r="Q309" i="10"/>
  <c r="P309" i="10"/>
  <c r="O309" i="10"/>
  <c r="N309" i="10"/>
  <c r="M309" i="10"/>
  <c r="L309" i="10"/>
  <c r="K309" i="10"/>
  <c r="J309" i="10"/>
  <c r="I309" i="10"/>
  <c r="H309" i="10"/>
  <c r="G309" i="10"/>
  <c r="F309" i="10"/>
  <c r="E309" i="10"/>
  <c r="D309" i="10"/>
  <c r="C309" i="10"/>
  <c r="Q308" i="10"/>
  <c r="P308" i="10"/>
  <c r="O308" i="10"/>
  <c r="N308" i="10"/>
  <c r="M308" i="10"/>
  <c r="L308" i="10"/>
  <c r="K308" i="10"/>
  <c r="J308" i="10"/>
  <c r="I308" i="10"/>
  <c r="H308" i="10"/>
  <c r="G308" i="10"/>
  <c r="F308" i="10"/>
  <c r="E308" i="10"/>
  <c r="D308" i="10"/>
  <c r="C308" i="10"/>
  <c r="Q307" i="10"/>
  <c r="P307" i="10"/>
  <c r="O307" i="10"/>
  <c r="N307" i="10"/>
  <c r="M307" i="10"/>
  <c r="L307" i="10"/>
  <c r="K307" i="10"/>
  <c r="J307" i="10"/>
  <c r="J304" i="10" s="1"/>
  <c r="I307" i="10"/>
  <c r="H307" i="10"/>
  <c r="G307" i="10"/>
  <c r="F307" i="10"/>
  <c r="E307" i="10"/>
  <c r="D307" i="10"/>
  <c r="C307" i="10"/>
  <c r="Q306" i="10"/>
  <c r="Q304" i="10" s="1"/>
  <c r="P306" i="10"/>
  <c r="O306" i="10"/>
  <c r="O304" i="10" s="1"/>
  <c r="N306" i="10"/>
  <c r="M306" i="10"/>
  <c r="M304" i="10" s="1"/>
  <c r="L306" i="10"/>
  <c r="K306" i="10"/>
  <c r="K304" i="10" s="1"/>
  <c r="J306" i="10"/>
  <c r="I306" i="10"/>
  <c r="I304" i="10" s="1"/>
  <c r="H306" i="10"/>
  <c r="G306" i="10"/>
  <c r="G304" i="10" s="1"/>
  <c r="F306" i="10"/>
  <c r="E306" i="10"/>
  <c r="E304" i="10" s="1"/>
  <c r="D306" i="10"/>
  <c r="C306" i="10"/>
  <c r="C304" i="10" s="1"/>
  <c r="Q305" i="10"/>
  <c r="P305" i="10"/>
  <c r="O305" i="10"/>
  <c r="N305" i="10"/>
  <c r="M305" i="10"/>
  <c r="L305" i="10"/>
  <c r="K305" i="10"/>
  <c r="J305" i="10"/>
  <c r="I305" i="10"/>
  <c r="H305" i="10"/>
  <c r="G305" i="10"/>
  <c r="F305" i="10"/>
  <c r="E305" i="10"/>
  <c r="D305" i="10"/>
  <c r="C305" i="10"/>
  <c r="R304" i="10"/>
  <c r="P304" i="10"/>
  <c r="N304" i="10"/>
  <c r="L304" i="10"/>
  <c r="H304" i="10"/>
  <c r="F304" i="10"/>
  <c r="D304" i="10"/>
  <c r="Q303" i="10"/>
  <c r="P303" i="10"/>
  <c r="O303" i="10"/>
  <c r="N303" i="10"/>
  <c r="M303" i="10"/>
  <c r="L303" i="10"/>
  <c r="K303" i="10"/>
  <c r="J303" i="10"/>
  <c r="I303" i="10"/>
  <c r="H303" i="10"/>
  <c r="G303" i="10"/>
  <c r="F303" i="10"/>
  <c r="E303" i="10"/>
  <c r="D303" i="10"/>
  <c r="C303" i="10"/>
  <c r="Q302" i="10"/>
  <c r="P302" i="10"/>
  <c r="O302" i="10"/>
  <c r="N302" i="10"/>
  <c r="N300" i="10" s="1"/>
  <c r="M302" i="10"/>
  <c r="L302" i="10"/>
  <c r="K302" i="10"/>
  <c r="J302" i="10"/>
  <c r="I302" i="10"/>
  <c r="H302" i="10"/>
  <c r="G302" i="10"/>
  <c r="F302" i="10"/>
  <c r="F300" i="10" s="1"/>
  <c r="E302" i="10"/>
  <c r="D302" i="10"/>
  <c r="C302" i="10"/>
  <c r="Q301" i="10"/>
  <c r="P301" i="10"/>
  <c r="O301" i="10"/>
  <c r="N301" i="10"/>
  <c r="M301" i="10"/>
  <c r="M300" i="10" s="1"/>
  <c r="L301" i="10"/>
  <c r="K301" i="10"/>
  <c r="J301" i="10"/>
  <c r="I301" i="10"/>
  <c r="H301" i="10"/>
  <c r="G301" i="10"/>
  <c r="F301" i="10"/>
  <c r="E301" i="10"/>
  <c r="E300" i="10" s="1"/>
  <c r="D301" i="10"/>
  <c r="C301" i="10"/>
  <c r="R300" i="10"/>
  <c r="Q300" i="10"/>
  <c r="O300" i="10"/>
  <c r="K300" i="10"/>
  <c r="I300" i="10"/>
  <c r="G300" i="10"/>
  <c r="C300" i="10"/>
  <c r="Q299" i="10"/>
  <c r="P299" i="10"/>
  <c r="O299" i="10"/>
  <c r="N299" i="10"/>
  <c r="M299" i="10"/>
  <c r="L299" i="10"/>
  <c r="K299" i="10"/>
  <c r="J299" i="10"/>
  <c r="I299" i="10"/>
  <c r="H299" i="10"/>
  <c r="G299" i="10"/>
  <c r="F299" i="10"/>
  <c r="E299" i="10"/>
  <c r="D299" i="10"/>
  <c r="C299" i="10"/>
  <c r="Q298" i="10"/>
  <c r="P298" i="10"/>
  <c r="O298" i="10"/>
  <c r="N298" i="10"/>
  <c r="M298" i="10"/>
  <c r="L298" i="10"/>
  <c r="K298" i="10"/>
  <c r="J298" i="10"/>
  <c r="I298" i="10"/>
  <c r="H298" i="10"/>
  <c r="G298" i="10"/>
  <c r="F298" i="10"/>
  <c r="E298" i="10"/>
  <c r="D298" i="10"/>
  <c r="C298" i="10"/>
  <c r="Q297" i="10"/>
  <c r="P297" i="10"/>
  <c r="O297" i="10"/>
  <c r="N297" i="10"/>
  <c r="M297" i="10"/>
  <c r="L297" i="10"/>
  <c r="K297" i="10"/>
  <c r="J297" i="10"/>
  <c r="I297" i="10"/>
  <c r="H297" i="10"/>
  <c r="G297" i="10"/>
  <c r="F297" i="10"/>
  <c r="E297" i="10"/>
  <c r="D297" i="10"/>
  <c r="C297" i="10"/>
  <c r="Q296" i="10"/>
  <c r="P296" i="10"/>
  <c r="O296" i="10"/>
  <c r="N296" i="10"/>
  <c r="M296" i="10"/>
  <c r="L296" i="10"/>
  <c r="K296" i="10"/>
  <c r="J296" i="10"/>
  <c r="I296" i="10"/>
  <c r="H296" i="10"/>
  <c r="G296" i="10"/>
  <c r="F296" i="10"/>
  <c r="E296" i="10"/>
  <c r="E293" i="10" s="1"/>
  <c r="D296" i="10"/>
  <c r="C296" i="10"/>
  <c r="Q295" i="10"/>
  <c r="P295" i="10"/>
  <c r="P293" i="10" s="1"/>
  <c r="O295" i="10"/>
  <c r="N295" i="10"/>
  <c r="N293" i="10" s="1"/>
  <c r="M295" i="10"/>
  <c r="L295" i="10"/>
  <c r="L293" i="10" s="1"/>
  <c r="K295" i="10"/>
  <c r="J295" i="10"/>
  <c r="I295" i="10"/>
  <c r="H295" i="10"/>
  <c r="G295" i="10"/>
  <c r="F295" i="10"/>
  <c r="F293" i="10" s="1"/>
  <c r="E295" i="10"/>
  <c r="D295" i="10"/>
  <c r="D293" i="10" s="1"/>
  <c r="D287" i="10" s="1"/>
  <c r="C295" i="10"/>
  <c r="Q294" i="10"/>
  <c r="Q293" i="10" s="1"/>
  <c r="P294" i="10"/>
  <c r="O294" i="10"/>
  <c r="O293" i="10" s="1"/>
  <c r="N294" i="10"/>
  <c r="M294" i="10"/>
  <c r="L294" i="10"/>
  <c r="K294" i="10"/>
  <c r="K293" i="10" s="1"/>
  <c r="J294" i="10"/>
  <c r="I294" i="10"/>
  <c r="I293" i="10" s="1"/>
  <c r="H294" i="10"/>
  <c r="G294" i="10"/>
  <c r="G293" i="10" s="1"/>
  <c r="F294" i="10"/>
  <c r="E294" i="10"/>
  <c r="D294" i="10"/>
  <c r="C294" i="10"/>
  <c r="C293" i="10" s="1"/>
  <c r="M293" i="10"/>
  <c r="J293" i="10"/>
  <c r="H293" i="10"/>
  <c r="Q292" i="10"/>
  <c r="P292" i="10"/>
  <c r="O292" i="10"/>
  <c r="N292" i="10"/>
  <c r="M292" i="10"/>
  <c r="L292" i="10"/>
  <c r="K292" i="10"/>
  <c r="J292" i="10"/>
  <c r="I292" i="10"/>
  <c r="H292" i="10"/>
  <c r="G292" i="10"/>
  <c r="F292" i="10"/>
  <c r="E292" i="10"/>
  <c r="D292" i="10"/>
  <c r="C292" i="10"/>
  <c r="Q291" i="10"/>
  <c r="P291" i="10"/>
  <c r="O291" i="10"/>
  <c r="N291" i="10"/>
  <c r="M291" i="10"/>
  <c r="L291" i="10"/>
  <c r="L287" i="10" s="1"/>
  <c r="K291" i="10"/>
  <c r="J291" i="10"/>
  <c r="I291" i="10"/>
  <c r="H291" i="10"/>
  <c r="G291" i="10"/>
  <c r="F291" i="10"/>
  <c r="E291" i="10"/>
  <c r="D291" i="10"/>
  <c r="C291" i="10"/>
  <c r="Q290" i="10"/>
  <c r="P290" i="10"/>
  <c r="O290" i="10"/>
  <c r="N290" i="10"/>
  <c r="M290" i="10"/>
  <c r="L290" i="10"/>
  <c r="K290" i="10"/>
  <c r="J290" i="10"/>
  <c r="I290" i="10"/>
  <c r="H290" i="10"/>
  <c r="G290" i="10"/>
  <c r="G287" i="10" s="1"/>
  <c r="F290" i="10"/>
  <c r="E290" i="10"/>
  <c r="D290" i="10"/>
  <c r="C290" i="10"/>
  <c r="Q289" i="10"/>
  <c r="P289" i="10"/>
  <c r="P287" i="10" s="1"/>
  <c r="O289" i="10"/>
  <c r="N289" i="10"/>
  <c r="M289" i="10"/>
  <c r="L289" i="10"/>
  <c r="K289" i="10"/>
  <c r="J289" i="10"/>
  <c r="I289" i="10"/>
  <c r="H289" i="10"/>
  <c r="H287" i="10" s="1"/>
  <c r="G289" i="10"/>
  <c r="F289" i="10"/>
  <c r="E289" i="10"/>
  <c r="D289" i="10"/>
  <c r="C289" i="10"/>
  <c r="Q288" i="10"/>
  <c r="P288" i="10"/>
  <c r="O288" i="10"/>
  <c r="N288" i="10"/>
  <c r="M288" i="10"/>
  <c r="M287" i="10" s="1"/>
  <c r="L288" i="10"/>
  <c r="K288" i="10"/>
  <c r="K287" i="10" s="1"/>
  <c r="J288" i="10"/>
  <c r="I288" i="10"/>
  <c r="H288" i="10"/>
  <c r="G288" i="10"/>
  <c r="F288" i="10"/>
  <c r="E288" i="10"/>
  <c r="D288" i="10"/>
  <c r="C288" i="10"/>
  <c r="C287" i="10" s="1"/>
  <c r="O287" i="10"/>
  <c r="J287" i="10"/>
  <c r="C281" i="10"/>
  <c r="E280" i="10"/>
  <c r="D280" i="10"/>
  <c r="C280" i="10"/>
  <c r="E276" i="10"/>
  <c r="E277" i="10" s="1"/>
  <c r="D276" i="10"/>
  <c r="C276" i="10"/>
  <c r="E275" i="10"/>
  <c r="D275" i="10"/>
  <c r="D277" i="10" s="1"/>
  <c r="C275" i="10"/>
  <c r="C277" i="10" s="1"/>
  <c r="C271" i="10"/>
  <c r="E270" i="10"/>
  <c r="D270" i="10"/>
  <c r="C270" i="10"/>
  <c r="C269" i="10"/>
  <c r="E268" i="10"/>
  <c r="E272" i="10" s="1"/>
  <c r="D268" i="10"/>
  <c r="D272" i="10" s="1"/>
  <c r="C268" i="10"/>
  <c r="C267" i="10"/>
  <c r="C266" i="10"/>
  <c r="C265" i="10"/>
  <c r="C264" i="10"/>
  <c r="C263" i="10"/>
  <c r="C262" i="10"/>
  <c r="C261" i="10"/>
  <c r="C260" i="10"/>
  <c r="C259" i="10"/>
  <c r="C258" i="10"/>
  <c r="C272" i="10" s="1"/>
  <c r="E253" i="10"/>
  <c r="D253" i="10"/>
  <c r="C253" i="10"/>
  <c r="E252" i="10"/>
  <c r="D252" i="10"/>
  <c r="C252" i="10"/>
  <c r="E251" i="10"/>
  <c r="D251" i="10"/>
  <c r="C251" i="10"/>
  <c r="E250" i="10"/>
  <c r="D250" i="10"/>
  <c r="C250" i="10"/>
  <c r="E249" i="10"/>
  <c r="D249" i="10"/>
  <c r="C249" i="10"/>
  <c r="E248" i="10"/>
  <c r="D248" i="10"/>
  <c r="C248" i="10"/>
  <c r="E247" i="10"/>
  <c r="D247" i="10"/>
  <c r="C247" i="10"/>
  <c r="E246" i="10"/>
  <c r="E254" i="10" s="1"/>
  <c r="D246" i="10"/>
  <c r="D254" i="10" s="1"/>
  <c r="C246" i="10"/>
  <c r="C254" i="10" s="1"/>
  <c r="C242" i="10"/>
  <c r="E241" i="10"/>
  <c r="D241" i="10"/>
  <c r="C241" i="10"/>
  <c r="E240" i="10"/>
  <c r="D240" i="10"/>
  <c r="C240" i="10"/>
  <c r="E239" i="10"/>
  <c r="E243" i="10" s="1"/>
  <c r="D239" i="10"/>
  <c r="D243" i="10" s="1"/>
  <c r="C239" i="10"/>
  <c r="C243" i="10" s="1"/>
  <c r="C236" i="10"/>
  <c r="E235" i="10"/>
  <c r="D235" i="10"/>
  <c r="C235" i="10"/>
  <c r="E234" i="10"/>
  <c r="E236" i="10" s="1"/>
  <c r="D234" i="10"/>
  <c r="C234" i="10"/>
  <c r="E233" i="10"/>
  <c r="D233" i="10"/>
  <c r="D236" i="10" s="1"/>
  <c r="C233" i="10"/>
  <c r="E229" i="10"/>
  <c r="D229" i="10"/>
  <c r="C229" i="10"/>
  <c r="E228" i="10"/>
  <c r="D228" i="10"/>
  <c r="C228" i="10"/>
  <c r="E227" i="10"/>
  <c r="D227" i="10"/>
  <c r="C227" i="10"/>
  <c r="E226" i="10"/>
  <c r="D226" i="10"/>
  <c r="C226" i="10"/>
  <c r="C230" i="10" s="1"/>
  <c r="E225" i="10"/>
  <c r="D225" i="10"/>
  <c r="C225" i="10"/>
  <c r="E224" i="10"/>
  <c r="E230" i="10" s="1"/>
  <c r="D224" i="10"/>
  <c r="C224" i="10"/>
  <c r="E223" i="10"/>
  <c r="D223" i="10"/>
  <c r="D230" i="10" s="1"/>
  <c r="C223" i="10"/>
  <c r="E219" i="10"/>
  <c r="D219" i="10"/>
  <c r="C219" i="10"/>
  <c r="E218" i="10"/>
  <c r="D218" i="10"/>
  <c r="C218" i="10"/>
  <c r="E217" i="10"/>
  <c r="D217" i="10"/>
  <c r="C217" i="10"/>
  <c r="E216" i="10"/>
  <c r="E220" i="10" s="1"/>
  <c r="D216" i="10"/>
  <c r="C216" i="10"/>
  <c r="C220" i="10" s="1"/>
  <c r="E215" i="10"/>
  <c r="D215" i="10"/>
  <c r="D220" i="10" s="1"/>
  <c r="C215" i="10"/>
  <c r="E212" i="10"/>
  <c r="C211" i="10"/>
  <c r="C210" i="10"/>
  <c r="C209" i="10"/>
  <c r="C208" i="10"/>
  <c r="C207" i="10"/>
  <c r="C206" i="10"/>
  <c r="C205" i="10"/>
  <c r="E204" i="10"/>
  <c r="D204" i="10"/>
  <c r="D212" i="10" s="1"/>
  <c r="C204" i="10"/>
  <c r="C212" i="10" s="1"/>
  <c r="E200" i="10"/>
  <c r="D200" i="10"/>
  <c r="C200" i="10"/>
  <c r="E199" i="10"/>
  <c r="D199" i="10"/>
  <c r="C199" i="10"/>
  <c r="E198" i="10"/>
  <c r="D198" i="10"/>
  <c r="C198" i="10"/>
  <c r="E197" i="10"/>
  <c r="D197" i="10"/>
  <c r="C197" i="10"/>
  <c r="E196" i="10"/>
  <c r="D196" i="10"/>
  <c r="C196" i="10"/>
  <c r="E195" i="10"/>
  <c r="D195" i="10"/>
  <c r="C195" i="10"/>
  <c r="E194" i="10"/>
  <c r="D194" i="10"/>
  <c r="C194" i="10"/>
  <c r="E193" i="10"/>
  <c r="D193" i="10"/>
  <c r="C193" i="10"/>
  <c r="E192" i="10"/>
  <c r="D192" i="10"/>
  <c r="C192" i="10"/>
  <c r="E191" i="10"/>
  <c r="D191" i="10"/>
  <c r="C191" i="10"/>
  <c r="E190" i="10"/>
  <c r="D190" i="10"/>
  <c r="C190" i="10"/>
  <c r="E189" i="10"/>
  <c r="D189" i="10"/>
  <c r="C189" i="10"/>
  <c r="E188" i="10"/>
  <c r="D188" i="10"/>
  <c r="C188" i="10"/>
  <c r="E187" i="10"/>
  <c r="D187" i="10"/>
  <c r="C187" i="10"/>
  <c r="E186" i="10"/>
  <c r="D186" i="10"/>
  <c r="C186" i="10"/>
  <c r="E185" i="10"/>
  <c r="D185" i="10"/>
  <c r="C185" i="10"/>
  <c r="E184" i="10"/>
  <c r="D184" i="10"/>
  <c r="C184" i="10"/>
  <c r="E183" i="10"/>
  <c r="D183" i="10"/>
  <c r="C183" i="10"/>
  <c r="E182" i="10"/>
  <c r="D182" i="10"/>
  <c r="C182" i="10"/>
  <c r="E181" i="10"/>
  <c r="D181" i="10"/>
  <c r="C181" i="10"/>
  <c r="E180" i="10"/>
  <c r="D180" i="10"/>
  <c r="C180" i="10"/>
  <c r="E179" i="10"/>
  <c r="D179" i="10"/>
  <c r="C179" i="10"/>
  <c r="E178" i="10"/>
  <c r="D178" i="10"/>
  <c r="C178" i="10"/>
  <c r="E177" i="10"/>
  <c r="D177" i="10"/>
  <c r="C177" i="10"/>
  <c r="E176" i="10"/>
  <c r="D176" i="10"/>
  <c r="C176" i="10"/>
  <c r="E175" i="10"/>
  <c r="D175" i="10"/>
  <c r="C175" i="10"/>
  <c r="E174" i="10"/>
  <c r="D174" i="10"/>
  <c r="C174" i="10"/>
  <c r="E173" i="10"/>
  <c r="D173" i="10"/>
  <c r="C173" i="10"/>
  <c r="E172" i="10"/>
  <c r="D172" i="10"/>
  <c r="C172" i="10"/>
  <c r="E171" i="10"/>
  <c r="D171" i="10"/>
  <c r="C171" i="10"/>
  <c r="E170" i="10"/>
  <c r="D170" i="10"/>
  <c r="C170" i="10"/>
  <c r="E169" i="10"/>
  <c r="D169" i="10"/>
  <c r="C169" i="10"/>
  <c r="E168" i="10"/>
  <c r="D168" i="10"/>
  <c r="C168" i="10"/>
  <c r="E167" i="10"/>
  <c r="E201" i="10" s="1"/>
  <c r="D167" i="10"/>
  <c r="D201" i="10" s="1"/>
  <c r="C167" i="10"/>
  <c r="C201" i="10" s="1"/>
  <c r="C164" i="10"/>
  <c r="E163" i="10"/>
  <c r="D163" i="10"/>
  <c r="C163" i="10"/>
  <c r="E162" i="10"/>
  <c r="E164" i="10" s="1"/>
  <c r="D162" i="10"/>
  <c r="D164" i="10" s="1"/>
  <c r="C162" i="10"/>
  <c r="C158" i="10"/>
  <c r="C157" i="10"/>
  <c r="C156" i="10"/>
  <c r="C155" i="10"/>
  <c r="C154" i="10"/>
  <c r="C153" i="10" s="1"/>
  <c r="E152" i="10"/>
  <c r="D152" i="10"/>
  <c r="C152" i="10"/>
  <c r="E151" i="10"/>
  <c r="D151" i="10"/>
  <c r="C151" i="10"/>
  <c r="E150" i="10"/>
  <c r="D150" i="10"/>
  <c r="C150" i="10"/>
  <c r="E149" i="10"/>
  <c r="D149" i="10"/>
  <c r="C149" i="10"/>
  <c r="E148" i="10"/>
  <c r="D148" i="10"/>
  <c r="C148" i="10"/>
  <c r="E147" i="10"/>
  <c r="D147" i="10"/>
  <c r="C147" i="10"/>
  <c r="E146" i="10"/>
  <c r="D146" i="10"/>
  <c r="C146" i="10"/>
  <c r="E145" i="10"/>
  <c r="D145" i="10"/>
  <c r="C145" i="10"/>
  <c r="E144" i="10"/>
  <c r="E142" i="10" s="1"/>
  <c r="D144" i="10"/>
  <c r="C144" i="10"/>
  <c r="E143" i="10"/>
  <c r="D143" i="10"/>
  <c r="D142" i="10" s="1"/>
  <c r="C143" i="10"/>
  <c r="C142" i="10"/>
  <c r="E140" i="10"/>
  <c r="D140" i="10"/>
  <c r="C140" i="10"/>
  <c r="E139" i="10"/>
  <c r="D139" i="10"/>
  <c r="C139" i="10"/>
  <c r="E138" i="10"/>
  <c r="D138" i="10"/>
  <c r="C138" i="10"/>
  <c r="E137" i="10"/>
  <c r="D137" i="10"/>
  <c r="C137" i="10"/>
  <c r="E136" i="10"/>
  <c r="D136" i="10"/>
  <c r="C136" i="10"/>
  <c r="E135" i="10"/>
  <c r="D135" i="10"/>
  <c r="C135" i="10"/>
  <c r="E134" i="10"/>
  <c r="D134" i="10"/>
  <c r="C134" i="10"/>
  <c r="E133" i="10"/>
  <c r="D133" i="10"/>
  <c r="C133" i="10"/>
  <c r="E132" i="10"/>
  <c r="D132" i="10"/>
  <c r="C132" i="10"/>
  <c r="E131" i="10"/>
  <c r="D131" i="10"/>
  <c r="C131" i="10"/>
  <c r="E130" i="10"/>
  <c r="D130" i="10"/>
  <c r="C130" i="10"/>
  <c r="E129" i="10"/>
  <c r="D129" i="10"/>
  <c r="D141" i="10" s="1"/>
  <c r="D159" i="10" s="1"/>
  <c r="C129" i="10"/>
  <c r="E128" i="10"/>
  <c r="E141" i="10" s="1"/>
  <c r="E159" i="10" s="1"/>
  <c r="D128" i="10"/>
  <c r="C128" i="10"/>
  <c r="C141" i="10" s="1"/>
  <c r="C159" i="10" s="1"/>
  <c r="G124" i="10"/>
  <c r="H123" i="10"/>
  <c r="G123" i="10"/>
  <c r="D123" i="10"/>
  <c r="C123" i="10"/>
  <c r="H122" i="10"/>
  <c r="H124" i="10" s="1"/>
  <c r="F122" i="10"/>
  <c r="F124" i="10" s="1"/>
  <c r="E122" i="10"/>
  <c r="D122" i="10"/>
  <c r="D124" i="10" s="1"/>
  <c r="C122" i="10"/>
  <c r="H121" i="10"/>
  <c r="F121" i="10"/>
  <c r="E121" i="10"/>
  <c r="D121" i="10"/>
  <c r="C121" i="10"/>
  <c r="H120" i="10"/>
  <c r="F120" i="10"/>
  <c r="F118" i="10" s="1"/>
  <c r="E120" i="10"/>
  <c r="D120" i="10"/>
  <c r="C120" i="10"/>
  <c r="H119" i="10"/>
  <c r="H118" i="10" s="1"/>
  <c r="F119" i="10"/>
  <c r="E119" i="10"/>
  <c r="E118" i="10" s="1"/>
  <c r="D119" i="10"/>
  <c r="C119" i="10"/>
  <c r="C118" i="10" s="1"/>
  <c r="D118" i="10"/>
  <c r="H117" i="10"/>
  <c r="F117" i="10"/>
  <c r="E117" i="10"/>
  <c r="D117" i="10"/>
  <c r="C117" i="10"/>
  <c r="H116" i="10"/>
  <c r="F116" i="10"/>
  <c r="E116" i="10"/>
  <c r="D116" i="10"/>
  <c r="C116" i="10"/>
  <c r="H115" i="10"/>
  <c r="F115" i="10"/>
  <c r="E115" i="10"/>
  <c r="D115" i="10"/>
  <c r="C115" i="10"/>
  <c r="H114" i="10"/>
  <c r="F114" i="10"/>
  <c r="E114" i="10"/>
  <c r="D114" i="10"/>
  <c r="C114" i="10"/>
  <c r="H113" i="10"/>
  <c r="F113" i="10"/>
  <c r="E113" i="10"/>
  <c r="D113" i="10"/>
  <c r="C113" i="10"/>
  <c r="H112" i="10"/>
  <c r="F112" i="10"/>
  <c r="E112" i="10"/>
  <c r="D112" i="10"/>
  <c r="C112" i="10"/>
  <c r="H111" i="10"/>
  <c r="F111" i="10"/>
  <c r="E111" i="10"/>
  <c r="D111" i="10"/>
  <c r="C111" i="10"/>
  <c r="H110" i="10"/>
  <c r="F110" i="10"/>
  <c r="E110" i="10"/>
  <c r="D110" i="10"/>
  <c r="C110" i="10"/>
  <c r="H109" i="10"/>
  <c r="F109" i="10"/>
  <c r="E109" i="10"/>
  <c r="D109" i="10"/>
  <c r="C109" i="10"/>
  <c r="H108" i="10"/>
  <c r="F108" i="10"/>
  <c r="E108" i="10"/>
  <c r="D108" i="10"/>
  <c r="C108" i="10"/>
  <c r="H107" i="10"/>
  <c r="F107" i="10"/>
  <c r="E107" i="10"/>
  <c r="D107" i="10"/>
  <c r="C107" i="10"/>
  <c r="C124" i="10" s="1"/>
  <c r="H106" i="10"/>
  <c r="F106" i="10"/>
  <c r="E106" i="10"/>
  <c r="D106" i="10"/>
  <c r="C106" i="10"/>
  <c r="H105" i="10"/>
  <c r="F105" i="10"/>
  <c r="E105" i="10"/>
  <c r="D105" i="10"/>
  <c r="C105" i="10"/>
  <c r="D102" i="10"/>
  <c r="E101" i="10"/>
  <c r="D101" i="10"/>
  <c r="C101" i="10"/>
  <c r="E100" i="10"/>
  <c r="D100" i="10"/>
  <c r="C100" i="10"/>
  <c r="E99" i="10"/>
  <c r="E102" i="10" s="1"/>
  <c r="D99" i="10"/>
  <c r="C99" i="10"/>
  <c r="C102" i="10" s="1"/>
  <c r="E96" i="10"/>
  <c r="D96" i="10"/>
  <c r="C96" i="10"/>
  <c r="C95" i="10"/>
  <c r="E94" i="10"/>
  <c r="D94" i="10"/>
  <c r="C94" i="10"/>
  <c r="E93" i="10"/>
  <c r="D93" i="10"/>
  <c r="C93" i="10"/>
  <c r="E92" i="10"/>
  <c r="D92" i="10"/>
  <c r="C92" i="10"/>
  <c r="E91" i="10"/>
  <c r="E90" i="10" s="1"/>
  <c r="D91" i="10"/>
  <c r="C91" i="10"/>
  <c r="C90" i="10" s="1"/>
  <c r="D90" i="10"/>
  <c r="E89" i="10"/>
  <c r="D89" i="10"/>
  <c r="C89" i="10"/>
  <c r="E88" i="10"/>
  <c r="D88" i="10"/>
  <c r="C88" i="10"/>
  <c r="E87" i="10"/>
  <c r="D87" i="10"/>
  <c r="C87" i="10"/>
  <c r="C86" i="10" s="1"/>
  <c r="D86" i="10"/>
  <c r="E85" i="10"/>
  <c r="D85" i="10"/>
  <c r="C85" i="10"/>
  <c r="E84" i="10"/>
  <c r="D84" i="10"/>
  <c r="C84" i="10"/>
  <c r="E83" i="10"/>
  <c r="D83" i="10"/>
  <c r="C83" i="10"/>
  <c r="E82" i="10"/>
  <c r="D82" i="10"/>
  <c r="C82" i="10"/>
  <c r="E81" i="10"/>
  <c r="D81" i="10"/>
  <c r="C81" i="10"/>
  <c r="C79" i="10" s="1"/>
  <c r="C73" i="10" s="1"/>
  <c r="E80" i="10"/>
  <c r="D80" i="10"/>
  <c r="D79" i="10" s="1"/>
  <c r="C80" i="10"/>
  <c r="E79" i="10"/>
  <c r="E78" i="10"/>
  <c r="D78" i="10"/>
  <c r="C78" i="10"/>
  <c r="E77" i="10"/>
  <c r="D77" i="10"/>
  <c r="C77" i="10"/>
  <c r="E76" i="10"/>
  <c r="D76" i="10"/>
  <c r="C76" i="10"/>
  <c r="E75" i="10"/>
  <c r="E73" i="10" s="1"/>
  <c r="D75" i="10"/>
  <c r="C75" i="10"/>
  <c r="E74" i="10"/>
  <c r="D74" i="10"/>
  <c r="D73" i="10" s="1"/>
  <c r="C74" i="10"/>
  <c r="C69" i="10"/>
  <c r="C67" i="10" s="1"/>
  <c r="C68" i="10"/>
  <c r="E66" i="10"/>
  <c r="D66" i="10"/>
  <c r="C66" i="10"/>
  <c r="E65" i="10"/>
  <c r="D65" i="10"/>
  <c r="C65" i="10"/>
  <c r="C63" i="10" s="1"/>
  <c r="E64" i="10"/>
  <c r="D64" i="10"/>
  <c r="D63" i="10" s="1"/>
  <c r="C64" i="10"/>
  <c r="E63" i="10"/>
  <c r="C62" i="10"/>
  <c r="C61" i="10"/>
  <c r="E60" i="10"/>
  <c r="D60" i="10"/>
  <c r="C60" i="10"/>
  <c r="E59" i="10"/>
  <c r="D59" i="10"/>
  <c r="C59" i="10"/>
  <c r="E58" i="10"/>
  <c r="D58" i="10"/>
  <c r="D56" i="10" s="1"/>
  <c r="C58" i="10"/>
  <c r="E57" i="10"/>
  <c r="E56" i="10" s="1"/>
  <c r="D57" i="10"/>
  <c r="C57" i="10"/>
  <c r="C56" i="10" s="1"/>
  <c r="C55" i="10"/>
  <c r="C54" i="10" s="1"/>
  <c r="E53" i="10"/>
  <c r="D53" i="10"/>
  <c r="C53" i="10"/>
  <c r="C51" i="10" s="1"/>
  <c r="E52" i="10"/>
  <c r="D52" i="10"/>
  <c r="D51" i="10" s="1"/>
  <c r="C52" i="10"/>
  <c r="E51" i="10"/>
  <c r="C50" i="10"/>
  <c r="C49" i="10"/>
  <c r="C48" i="10"/>
  <c r="C47" i="10"/>
  <c r="C46" i="10"/>
  <c r="C45" i="10"/>
  <c r="E44" i="10"/>
  <c r="D44" i="10"/>
  <c r="C44" i="10"/>
  <c r="E43" i="10"/>
  <c r="D43" i="10"/>
  <c r="C43" i="10"/>
  <c r="E42" i="10"/>
  <c r="D42" i="10"/>
  <c r="C42" i="10"/>
  <c r="E41" i="10"/>
  <c r="D41" i="10"/>
  <c r="C41" i="10"/>
  <c r="E40" i="10"/>
  <c r="D40" i="10"/>
  <c r="C40" i="10"/>
  <c r="E39" i="10"/>
  <c r="D39" i="10"/>
  <c r="C39" i="10"/>
  <c r="E38" i="10"/>
  <c r="D38" i="10"/>
  <c r="C38" i="10"/>
  <c r="E37" i="10"/>
  <c r="D37" i="10"/>
  <c r="C37" i="10"/>
  <c r="E36" i="10"/>
  <c r="D36" i="10"/>
  <c r="C36" i="10"/>
  <c r="E35" i="10"/>
  <c r="E33" i="10" s="1"/>
  <c r="D35" i="10"/>
  <c r="C35" i="10"/>
  <c r="E34" i="10"/>
  <c r="D34" i="10"/>
  <c r="D33" i="10" s="1"/>
  <c r="C34" i="10"/>
  <c r="C33" i="10"/>
  <c r="C32" i="10"/>
  <c r="C31" i="10"/>
  <c r="C30" i="10"/>
  <c r="C29" i="10"/>
  <c r="C28" i="10"/>
  <c r="C27" i="10"/>
  <c r="C26" i="10" s="1"/>
  <c r="E25" i="10"/>
  <c r="D25" i="10"/>
  <c r="C25" i="10"/>
  <c r="E24" i="10"/>
  <c r="D24" i="10"/>
  <c r="C24" i="10"/>
  <c r="E23" i="10"/>
  <c r="D23" i="10"/>
  <c r="C23" i="10"/>
  <c r="E22" i="10"/>
  <c r="D22" i="10"/>
  <c r="C22" i="10"/>
  <c r="E21" i="10"/>
  <c r="D21" i="10"/>
  <c r="C21" i="10"/>
  <c r="E20" i="10"/>
  <c r="D20" i="10"/>
  <c r="C20" i="10"/>
  <c r="E19" i="10"/>
  <c r="D19" i="10"/>
  <c r="C19" i="10"/>
  <c r="E18" i="10"/>
  <c r="D18" i="10"/>
  <c r="C18" i="10"/>
  <c r="E17" i="10"/>
  <c r="D17" i="10"/>
  <c r="C17" i="10"/>
  <c r="E16" i="10"/>
  <c r="D16" i="10"/>
  <c r="C16" i="10"/>
  <c r="E15" i="10"/>
  <c r="D15" i="10"/>
  <c r="C15" i="10"/>
  <c r="E14" i="10"/>
  <c r="D14" i="10"/>
  <c r="C14" i="10"/>
  <c r="E13" i="10"/>
  <c r="D13" i="10"/>
  <c r="C13" i="10"/>
  <c r="E12" i="10"/>
  <c r="D12" i="10"/>
  <c r="D10" i="10" s="1"/>
  <c r="C12" i="10"/>
  <c r="E11" i="10"/>
  <c r="E10" i="10" s="1"/>
  <c r="D11" i="10"/>
  <c r="C11" i="10"/>
  <c r="C10" i="10" s="1"/>
  <c r="A5" i="10"/>
  <c r="A4" i="10"/>
  <c r="A3" i="10"/>
  <c r="A2" i="10"/>
  <c r="C70" i="10" l="1"/>
  <c r="D70" i="10"/>
  <c r="E70" i="10"/>
  <c r="E86" i="10"/>
  <c r="E124" i="10"/>
  <c r="F287" i="10"/>
  <c r="N287" i="10"/>
  <c r="E287" i="10"/>
  <c r="Q287" i="10"/>
  <c r="AB368" i="10"/>
  <c r="AA368" i="10"/>
  <c r="K368" i="10" s="1"/>
  <c r="I408" i="10"/>
  <c r="I410" i="10" s="1"/>
  <c r="AB435" i="10"/>
  <c r="AA435" i="10"/>
  <c r="K435" i="10" s="1"/>
  <c r="J300" i="10"/>
  <c r="E339" i="10"/>
  <c r="I339" i="10"/>
  <c r="M339" i="10"/>
  <c r="Q339" i="10"/>
  <c r="C364" i="10"/>
  <c r="G364" i="10"/>
  <c r="L364" i="10"/>
  <c r="P364" i="10"/>
  <c r="D408" i="10"/>
  <c r="H410" i="10"/>
  <c r="L410" i="10"/>
  <c r="P410" i="10"/>
  <c r="F386" i="10"/>
  <c r="J386" i="10"/>
  <c r="N386" i="10"/>
  <c r="F406" i="10"/>
  <c r="J406" i="10"/>
  <c r="N406" i="10"/>
  <c r="M408" i="10"/>
  <c r="M410" i="10" s="1"/>
  <c r="AB436" i="10"/>
  <c r="AA436" i="10"/>
  <c r="K436" i="10" s="1"/>
  <c r="C478" i="10"/>
  <c r="C492" i="10" s="1"/>
  <c r="I287" i="10"/>
  <c r="AB370" i="10"/>
  <c r="AA370" i="10"/>
  <c r="K370" i="10" s="1"/>
  <c r="Q408" i="10"/>
  <c r="Q410" i="10" s="1"/>
  <c r="AB437" i="10"/>
  <c r="AA437" i="10"/>
  <c r="K437" i="10" s="1"/>
  <c r="D300" i="10"/>
  <c r="H300" i="10"/>
  <c r="L300" i="10"/>
  <c r="P300" i="10"/>
  <c r="C339" i="10"/>
  <c r="G339" i="10"/>
  <c r="K339" i="10"/>
  <c r="O339" i="10"/>
  <c r="E364" i="10"/>
  <c r="I364" i="10"/>
  <c r="M364" i="10"/>
  <c r="Q364" i="10"/>
  <c r="AB371" i="10"/>
  <c r="F383" i="10"/>
  <c r="F408" i="10"/>
  <c r="F410" i="10" s="1"/>
  <c r="J383" i="10"/>
  <c r="J408" i="10"/>
  <c r="J410" i="10" s="1"/>
  <c r="N383" i="10"/>
  <c r="N408" i="10"/>
  <c r="N410" i="10" s="1"/>
  <c r="E397" i="10"/>
  <c r="I397" i="10"/>
  <c r="M397" i="10"/>
  <c r="Q397" i="10"/>
  <c r="D400" i="10"/>
  <c r="H400" i="10"/>
  <c r="L400" i="10"/>
  <c r="P400" i="10"/>
  <c r="E408" i="10"/>
  <c r="E410" i="10" s="1"/>
  <c r="G408" i="10"/>
  <c r="G410" i="10" s="1"/>
  <c r="K408" i="10"/>
  <c r="K410" i="10" s="1"/>
  <c r="O408" i="10"/>
  <c r="O410" i="10" s="1"/>
  <c r="C408" i="10" l="1"/>
  <c r="C410" i="10" s="1"/>
  <c r="D410" i="10"/>
  <c r="M491" i="9" l="1"/>
  <c r="L491" i="9"/>
  <c r="K491" i="9"/>
  <c r="J491" i="9"/>
  <c r="I491" i="9"/>
  <c r="H491" i="9"/>
  <c r="G491" i="9"/>
  <c r="F491" i="9"/>
  <c r="E491" i="9"/>
  <c r="D491" i="9"/>
  <c r="C490" i="9"/>
  <c r="C489" i="9"/>
  <c r="C488" i="9"/>
  <c r="C487" i="9"/>
  <c r="C486" i="9"/>
  <c r="C491" i="9" s="1"/>
  <c r="M485" i="9"/>
  <c r="L485" i="9"/>
  <c r="K485" i="9"/>
  <c r="J485" i="9"/>
  <c r="I485" i="9"/>
  <c r="H485" i="9"/>
  <c r="G485" i="9"/>
  <c r="F485" i="9"/>
  <c r="E485" i="9"/>
  <c r="D485" i="9"/>
  <c r="C484" i="9"/>
  <c r="C483" i="9"/>
  <c r="C482" i="9"/>
  <c r="C481" i="9"/>
  <c r="C480" i="9"/>
  <c r="C485" i="9" s="1"/>
  <c r="C479" i="9"/>
  <c r="M478" i="9"/>
  <c r="L478" i="9"/>
  <c r="K478" i="9"/>
  <c r="J478" i="9"/>
  <c r="I478" i="9"/>
  <c r="H478" i="9"/>
  <c r="G478" i="9"/>
  <c r="F478" i="9"/>
  <c r="E478" i="9"/>
  <c r="D478" i="9"/>
  <c r="C477" i="9"/>
  <c r="C476" i="9"/>
  <c r="C475" i="9"/>
  <c r="C474" i="9"/>
  <c r="C473" i="9"/>
  <c r="C472" i="9"/>
  <c r="C471" i="9"/>
  <c r="C470" i="9"/>
  <c r="C478" i="9" s="1"/>
  <c r="M469" i="9"/>
  <c r="L469" i="9"/>
  <c r="K469" i="9"/>
  <c r="J469" i="9"/>
  <c r="I469" i="9"/>
  <c r="H469" i="9"/>
  <c r="G469" i="9"/>
  <c r="F469" i="9"/>
  <c r="E469" i="9"/>
  <c r="D469" i="9"/>
  <c r="C468" i="9"/>
  <c r="C469" i="9" s="1"/>
  <c r="C467" i="9"/>
  <c r="C466" i="9"/>
  <c r="M465" i="9"/>
  <c r="L465" i="9"/>
  <c r="K465" i="9"/>
  <c r="J465" i="9"/>
  <c r="I465" i="9"/>
  <c r="H465" i="9"/>
  <c r="G465" i="9"/>
  <c r="F465" i="9"/>
  <c r="E465" i="9"/>
  <c r="D465" i="9"/>
  <c r="C464" i="9"/>
  <c r="C463" i="9"/>
  <c r="C462" i="9"/>
  <c r="C465" i="9" s="1"/>
  <c r="M461" i="9"/>
  <c r="L461" i="9"/>
  <c r="K461" i="9"/>
  <c r="J461" i="9"/>
  <c r="J492" i="9" s="1"/>
  <c r="I461" i="9"/>
  <c r="H461" i="9"/>
  <c r="G461" i="9"/>
  <c r="F461" i="9"/>
  <c r="E461" i="9"/>
  <c r="D461" i="9"/>
  <c r="C460" i="9"/>
  <c r="C461" i="9" s="1"/>
  <c r="C459" i="9"/>
  <c r="C458" i="9"/>
  <c r="M457" i="9"/>
  <c r="L457" i="9"/>
  <c r="K457" i="9"/>
  <c r="J457" i="9"/>
  <c r="I457" i="9"/>
  <c r="H457" i="9"/>
  <c r="H492" i="9" s="1"/>
  <c r="G457" i="9"/>
  <c r="G492" i="9" s="1"/>
  <c r="F457" i="9"/>
  <c r="E457" i="9"/>
  <c r="D457" i="9"/>
  <c r="D492" i="9" s="1"/>
  <c r="C456" i="9"/>
  <c r="C455" i="9"/>
  <c r="C454" i="9"/>
  <c r="C453" i="9"/>
  <c r="C457" i="9" s="1"/>
  <c r="C452" i="9"/>
  <c r="C446" i="9"/>
  <c r="C445" i="9"/>
  <c r="AB442" i="9"/>
  <c r="AA442" i="9"/>
  <c r="F442" i="9"/>
  <c r="AB441" i="9"/>
  <c r="AA441" i="9"/>
  <c r="F441" i="9" s="1"/>
  <c r="AB440" i="9"/>
  <c r="AA440" i="9"/>
  <c r="F440" i="9"/>
  <c r="C437" i="9"/>
  <c r="AA436" i="9"/>
  <c r="K436" i="9" s="1"/>
  <c r="C436" i="9"/>
  <c r="AB436" i="9" s="1"/>
  <c r="AA435" i="9"/>
  <c r="K435" i="9"/>
  <c r="C435" i="9"/>
  <c r="AB435" i="9" s="1"/>
  <c r="D422" i="9"/>
  <c r="C422" i="9"/>
  <c r="E421" i="9"/>
  <c r="D421" i="9"/>
  <c r="C421" i="9"/>
  <c r="E420" i="9"/>
  <c r="D420" i="9"/>
  <c r="C420" i="9"/>
  <c r="E419" i="9"/>
  <c r="D419" i="9"/>
  <c r="C419" i="9"/>
  <c r="E418" i="9"/>
  <c r="D418" i="9"/>
  <c r="C418" i="9"/>
  <c r="D417" i="9"/>
  <c r="C417" i="9"/>
  <c r="E416" i="9"/>
  <c r="D416" i="9"/>
  <c r="C416" i="9"/>
  <c r="D415" i="9"/>
  <c r="C415" i="9"/>
  <c r="E414" i="9"/>
  <c r="D414" i="9"/>
  <c r="C414" i="9"/>
  <c r="C423" i="9" s="1"/>
  <c r="D413" i="9"/>
  <c r="D423" i="9" s="1"/>
  <c r="C413" i="9"/>
  <c r="N408" i="9"/>
  <c r="I408" i="9"/>
  <c r="Q407" i="9"/>
  <c r="P407" i="9"/>
  <c r="O407" i="9"/>
  <c r="N407" i="9"/>
  <c r="M407" i="9"/>
  <c r="L407" i="9"/>
  <c r="K407" i="9"/>
  <c r="J407" i="9"/>
  <c r="I407" i="9"/>
  <c r="H407" i="9"/>
  <c r="G407" i="9"/>
  <c r="F407" i="9"/>
  <c r="E407" i="9"/>
  <c r="D407" i="9"/>
  <c r="C407" i="9"/>
  <c r="Q406" i="9"/>
  <c r="G406" i="9"/>
  <c r="E406" i="9"/>
  <c r="Q405" i="9"/>
  <c r="P405" i="9"/>
  <c r="P406" i="9" s="1"/>
  <c r="O405" i="9"/>
  <c r="N405" i="9"/>
  <c r="M405" i="9"/>
  <c r="L405" i="9"/>
  <c r="L406" i="9" s="1"/>
  <c r="K405" i="9"/>
  <c r="J405" i="9"/>
  <c r="I405" i="9"/>
  <c r="H405" i="9"/>
  <c r="H406" i="9" s="1"/>
  <c r="G405" i="9"/>
  <c r="F405" i="9"/>
  <c r="E405" i="9"/>
  <c r="D405" i="9"/>
  <c r="D406" i="9" s="1"/>
  <c r="C405" i="9"/>
  <c r="Q404" i="9"/>
  <c r="P404" i="9"/>
  <c r="O404" i="9"/>
  <c r="O406" i="9" s="1"/>
  <c r="N404" i="9"/>
  <c r="M404" i="9"/>
  <c r="M406" i="9" s="1"/>
  <c r="L404" i="9"/>
  <c r="K404" i="9"/>
  <c r="K406" i="9" s="1"/>
  <c r="J404" i="9"/>
  <c r="I404" i="9"/>
  <c r="I406" i="9" s="1"/>
  <c r="H404" i="9"/>
  <c r="G404" i="9"/>
  <c r="G408" i="9" s="1"/>
  <c r="F404" i="9"/>
  <c r="E404" i="9"/>
  <c r="D404" i="9"/>
  <c r="C404" i="9"/>
  <c r="C406" i="9" s="1"/>
  <c r="N403" i="9"/>
  <c r="I403" i="9"/>
  <c r="H403" i="9"/>
  <c r="D403" i="9"/>
  <c r="Q402" i="9"/>
  <c r="Q403" i="9" s="1"/>
  <c r="P402" i="9"/>
  <c r="O402" i="9"/>
  <c r="N402" i="9"/>
  <c r="M402" i="9"/>
  <c r="M403" i="9" s="1"/>
  <c r="L402" i="9"/>
  <c r="K402" i="9"/>
  <c r="J402" i="9"/>
  <c r="I402" i="9"/>
  <c r="H402" i="9"/>
  <c r="G402" i="9"/>
  <c r="F402" i="9"/>
  <c r="E402" i="9"/>
  <c r="E403" i="9" s="1"/>
  <c r="D402" i="9"/>
  <c r="C402" i="9"/>
  <c r="Q401" i="9"/>
  <c r="P401" i="9"/>
  <c r="P403" i="9" s="1"/>
  <c r="O401" i="9"/>
  <c r="N401" i="9"/>
  <c r="M401" i="9"/>
  <c r="L401" i="9"/>
  <c r="L403" i="9" s="1"/>
  <c r="K401" i="9"/>
  <c r="J401" i="9"/>
  <c r="J403" i="9" s="1"/>
  <c r="I401" i="9"/>
  <c r="H401" i="9"/>
  <c r="G401" i="9"/>
  <c r="F401" i="9"/>
  <c r="F403" i="9" s="1"/>
  <c r="E401" i="9"/>
  <c r="D401" i="9"/>
  <c r="C401" i="9"/>
  <c r="O400" i="9"/>
  <c r="C400" i="9"/>
  <c r="Q399" i="9"/>
  <c r="P399" i="9"/>
  <c r="O399" i="9"/>
  <c r="N399" i="9"/>
  <c r="N400" i="9" s="1"/>
  <c r="M399" i="9"/>
  <c r="L399" i="9"/>
  <c r="K399" i="9"/>
  <c r="J399" i="9"/>
  <c r="J400" i="9" s="1"/>
  <c r="I399" i="9"/>
  <c r="H399" i="9"/>
  <c r="G399" i="9"/>
  <c r="F399" i="9"/>
  <c r="F400" i="9" s="1"/>
  <c r="E399" i="9"/>
  <c r="D399" i="9"/>
  <c r="C399" i="9"/>
  <c r="Q398" i="9"/>
  <c r="Q400" i="9" s="1"/>
  <c r="P398" i="9"/>
  <c r="O398" i="9"/>
  <c r="N398" i="9"/>
  <c r="M398" i="9"/>
  <c r="M400" i="9" s="1"/>
  <c r="L398" i="9"/>
  <c r="K398" i="9"/>
  <c r="K400" i="9" s="1"/>
  <c r="J398" i="9"/>
  <c r="I398" i="9"/>
  <c r="I400" i="9" s="1"/>
  <c r="H398" i="9"/>
  <c r="G398" i="9"/>
  <c r="G400" i="9" s="1"/>
  <c r="F398" i="9"/>
  <c r="E398" i="9"/>
  <c r="E400" i="9" s="1"/>
  <c r="D398" i="9"/>
  <c r="C398" i="9"/>
  <c r="P397" i="9"/>
  <c r="O397" i="9"/>
  <c r="D397" i="9"/>
  <c r="Q396" i="9"/>
  <c r="P396" i="9"/>
  <c r="O396" i="9"/>
  <c r="N396" i="9"/>
  <c r="M396" i="9"/>
  <c r="L396" i="9"/>
  <c r="K396" i="9"/>
  <c r="K397" i="9" s="1"/>
  <c r="J396" i="9"/>
  <c r="I396" i="9"/>
  <c r="H396" i="9"/>
  <c r="G396" i="9"/>
  <c r="G397" i="9" s="1"/>
  <c r="F396" i="9"/>
  <c r="E396" i="9"/>
  <c r="D396" i="9"/>
  <c r="C396" i="9"/>
  <c r="C397" i="9" s="1"/>
  <c r="Q395" i="9"/>
  <c r="P395" i="9"/>
  <c r="O395" i="9"/>
  <c r="N395" i="9"/>
  <c r="N397" i="9" s="1"/>
  <c r="M395" i="9"/>
  <c r="L395" i="9"/>
  <c r="L397" i="9" s="1"/>
  <c r="K395" i="9"/>
  <c r="J395" i="9"/>
  <c r="J397" i="9" s="1"/>
  <c r="I395" i="9"/>
  <c r="H395" i="9"/>
  <c r="H397" i="9" s="1"/>
  <c r="G395" i="9"/>
  <c r="F395" i="9"/>
  <c r="F397" i="9" s="1"/>
  <c r="E395" i="9"/>
  <c r="D395" i="9"/>
  <c r="C395" i="9"/>
  <c r="Q394" i="9"/>
  <c r="M394" i="9"/>
  <c r="L394" i="9"/>
  <c r="H394" i="9"/>
  <c r="G394" i="9"/>
  <c r="D394" i="9"/>
  <c r="C394" i="9"/>
  <c r="Q393" i="9"/>
  <c r="P393" i="9"/>
  <c r="P394" i="9" s="1"/>
  <c r="O393" i="9"/>
  <c r="O394" i="9" s="1"/>
  <c r="N393" i="9"/>
  <c r="M393" i="9"/>
  <c r="L393" i="9"/>
  <c r="K393" i="9"/>
  <c r="J393" i="9"/>
  <c r="I393" i="9"/>
  <c r="H393" i="9"/>
  <c r="G393" i="9"/>
  <c r="F393" i="9"/>
  <c r="E393" i="9"/>
  <c r="D393" i="9"/>
  <c r="C393" i="9"/>
  <c r="Q392" i="9"/>
  <c r="P392" i="9"/>
  <c r="O392" i="9"/>
  <c r="N392" i="9"/>
  <c r="M392" i="9"/>
  <c r="M408" i="9" s="1"/>
  <c r="L392" i="9"/>
  <c r="K392" i="9"/>
  <c r="K394" i="9" s="1"/>
  <c r="J392" i="9"/>
  <c r="I392" i="9"/>
  <c r="I394" i="9" s="1"/>
  <c r="H392" i="9"/>
  <c r="G392" i="9"/>
  <c r="F392" i="9"/>
  <c r="E392" i="9"/>
  <c r="D392" i="9"/>
  <c r="C392" i="9"/>
  <c r="Q391" i="9"/>
  <c r="P391" i="9"/>
  <c r="O391" i="9"/>
  <c r="N391" i="9"/>
  <c r="M391" i="9"/>
  <c r="L391" i="9"/>
  <c r="K391" i="9"/>
  <c r="J391" i="9"/>
  <c r="I391" i="9"/>
  <c r="H391" i="9"/>
  <c r="G391" i="9"/>
  <c r="F391" i="9"/>
  <c r="E391" i="9"/>
  <c r="D391" i="9"/>
  <c r="C391" i="9"/>
  <c r="Q390" i="9"/>
  <c r="Q408" i="9" s="1"/>
  <c r="P390" i="9"/>
  <c r="O390" i="9"/>
  <c r="N390" i="9"/>
  <c r="M390" i="9"/>
  <c r="L390" i="9"/>
  <c r="K390" i="9"/>
  <c r="J390" i="9"/>
  <c r="I390" i="9"/>
  <c r="H390" i="9"/>
  <c r="G390" i="9"/>
  <c r="F390" i="9"/>
  <c r="E390" i="9"/>
  <c r="D390" i="9"/>
  <c r="C390" i="9"/>
  <c r="K389" i="9"/>
  <c r="G389" i="9"/>
  <c r="F389" i="9"/>
  <c r="C389" i="9"/>
  <c r="Q388" i="9"/>
  <c r="P388" i="9"/>
  <c r="O388" i="9"/>
  <c r="O389" i="9" s="1"/>
  <c r="N388" i="9"/>
  <c r="N389" i="9" s="1"/>
  <c r="M388" i="9"/>
  <c r="L388" i="9"/>
  <c r="K388" i="9"/>
  <c r="J388" i="9"/>
  <c r="I388" i="9"/>
  <c r="H388" i="9"/>
  <c r="G388" i="9"/>
  <c r="F388" i="9"/>
  <c r="E388" i="9"/>
  <c r="D388" i="9"/>
  <c r="C388" i="9"/>
  <c r="Q387" i="9"/>
  <c r="P387" i="9"/>
  <c r="P389" i="9" s="1"/>
  <c r="O387" i="9"/>
  <c r="N387" i="9"/>
  <c r="M387" i="9"/>
  <c r="L387" i="9"/>
  <c r="L389" i="9" s="1"/>
  <c r="K387" i="9"/>
  <c r="J387" i="9"/>
  <c r="J389" i="9" s="1"/>
  <c r="I387" i="9"/>
  <c r="H387" i="9"/>
  <c r="H389" i="9" s="1"/>
  <c r="G387" i="9"/>
  <c r="F387" i="9"/>
  <c r="E387" i="9"/>
  <c r="D387" i="9"/>
  <c r="D389" i="9" s="1"/>
  <c r="C387" i="9"/>
  <c r="I386" i="9"/>
  <c r="H386" i="9"/>
  <c r="D386" i="9"/>
  <c r="C386" i="9"/>
  <c r="Q385" i="9"/>
  <c r="P385" i="9"/>
  <c r="P386" i="9" s="1"/>
  <c r="O385" i="9"/>
  <c r="O386" i="9" s="1"/>
  <c r="N385" i="9"/>
  <c r="N409" i="9" s="1"/>
  <c r="M385" i="9"/>
  <c r="L385" i="9"/>
  <c r="L386" i="9" s="1"/>
  <c r="K385" i="9"/>
  <c r="J385" i="9"/>
  <c r="I385" i="9"/>
  <c r="H385" i="9"/>
  <c r="G385" i="9"/>
  <c r="F385" i="9"/>
  <c r="E385" i="9"/>
  <c r="D385" i="9"/>
  <c r="C385" i="9"/>
  <c r="Q384" i="9"/>
  <c r="Q386" i="9" s="1"/>
  <c r="P384" i="9"/>
  <c r="O384" i="9"/>
  <c r="N384" i="9"/>
  <c r="M384" i="9"/>
  <c r="M386" i="9" s="1"/>
  <c r="L384" i="9"/>
  <c r="K384" i="9"/>
  <c r="J384" i="9"/>
  <c r="I384" i="9"/>
  <c r="H384" i="9"/>
  <c r="G384" i="9"/>
  <c r="F384" i="9"/>
  <c r="E384" i="9"/>
  <c r="E386" i="9" s="1"/>
  <c r="D384" i="9"/>
  <c r="C384" i="9"/>
  <c r="Q383" i="9"/>
  <c r="P383" i="9"/>
  <c r="L383" i="9"/>
  <c r="E383" i="9"/>
  <c r="Q382" i="9"/>
  <c r="P382" i="9"/>
  <c r="O382" i="9"/>
  <c r="O409" i="9" s="1"/>
  <c r="N382" i="9"/>
  <c r="M382" i="9"/>
  <c r="L382" i="9"/>
  <c r="K382" i="9"/>
  <c r="J382" i="9"/>
  <c r="I382" i="9"/>
  <c r="H382" i="9"/>
  <c r="H409" i="9" s="1"/>
  <c r="G382" i="9"/>
  <c r="F382" i="9"/>
  <c r="E382" i="9"/>
  <c r="D382" i="9"/>
  <c r="C382" i="9"/>
  <c r="Q381" i="9"/>
  <c r="P381" i="9"/>
  <c r="O381" i="9"/>
  <c r="N381" i="9"/>
  <c r="N383" i="9" s="1"/>
  <c r="M381" i="9"/>
  <c r="L381" i="9"/>
  <c r="K381" i="9"/>
  <c r="J381" i="9"/>
  <c r="I381" i="9"/>
  <c r="H381" i="9"/>
  <c r="G381" i="9"/>
  <c r="F381" i="9"/>
  <c r="E381" i="9"/>
  <c r="D381" i="9"/>
  <c r="C381" i="9"/>
  <c r="D376" i="9"/>
  <c r="C376" i="9"/>
  <c r="D375" i="9"/>
  <c r="C375" i="9"/>
  <c r="F371" i="9"/>
  <c r="E371" i="9"/>
  <c r="C371" i="9" s="1"/>
  <c r="AA371" i="9" s="1"/>
  <c r="K371" i="9" s="1"/>
  <c r="F370" i="9"/>
  <c r="E370" i="9"/>
  <c r="C370" i="9" s="1"/>
  <c r="AA370" i="9" s="1"/>
  <c r="K370" i="9" s="1"/>
  <c r="F369" i="9"/>
  <c r="E369" i="9"/>
  <c r="F368" i="9"/>
  <c r="E368" i="9"/>
  <c r="C368" i="9"/>
  <c r="AB368" i="9" s="1"/>
  <c r="R364" i="9"/>
  <c r="R363" i="9"/>
  <c r="Q363" i="9"/>
  <c r="P363" i="9"/>
  <c r="O363" i="9"/>
  <c r="N363" i="9"/>
  <c r="M363" i="9"/>
  <c r="L363" i="9"/>
  <c r="J363" i="9"/>
  <c r="I363" i="9"/>
  <c r="H363" i="9"/>
  <c r="G363" i="9"/>
  <c r="F363" i="9"/>
  <c r="E363" i="9"/>
  <c r="D363" i="9"/>
  <c r="C363" i="9"/>
  <c r="R362" i="9"/>
  <c r="Q362" i="9"/>
  <c r="P362" i="9"/>
  <c r="O362" i="9"/>
  <c r="N362" i="9"/>
  <c r="M362" i="9"/>
  <c r="L362" i="9"/>
  <c r="J362" i="9"/>
  <c r="I362" i="9"/>
  <c r="H362" i="9"/>
  <c r="G362" i="9"/>
  <c r="F362" i="9"/>
  <c r="E362" i="9"/>
  <c r="D362" i="9"/>
  <c r="C362" i="9"/>
  <c r="R361" i="9"/>
  <c r="Q361" i="9"/>
  <c r="P361" i="9"/>
  <c r="O361" i="9"/>
  <c r="O364" i="9" s="1"/>
  <c r="N361" i="9"/>
  <c r="N364" i="9" s="1"/>
  <c r="M361" i="9"/>
  <c r="L361" i="9"/>
  <c r="K364" i="9"/>
  <c r="J361" i="9"/>
  <c r="I361" i="9"/>
  <c r="H361" i="9"/>
  <c r="G361" i="9"/>
  <c r="F361" i="9"/>
  <c r="E361" i="9"/>
  <c r="D361" i="9"/>
  <c r="C361" i="9"/>
  <c r="R360" i="9"/>
  <c r="Q360" i="9"/>
  <c r="P360" i="9"/>
  <c r="O360" i="9"/>
  <c r="N360" i="9"/>
  <c r="M360" i="9"/>
  <c r="L360" i="9"/>
  <c r="J360" i="9"/>
  <c r="I360" i="9"/>
  <c r="I357" i="9" s="1"/>
  <c r="H360" i="9"/>
  <c r="G360" i="9"/>
  <c r="F360" i="9"/>
  <c r="E360" i="9"/>
  <c r="D360" i="9"/>
  <c r="C360" i="9"/>
  <c r="R359" i="9"/>
  <c r="Q359" i="9"/>
  <c r="P359" i="9"/>
  <c r="O359" i="9"/>
  <c r="N359" i="9"/>
  <c r="M359" i="9"/>
  <c r="L359" i="9"/>
  <c r="J359" i="9"/>
  <c r="I359" i="9"/>
  <c r="H359" i="9"/>
  <c r="G359" i="9"/>
  <c r="G357" i="9" s="1"/>
  <c r="F359" i="9"/>
  <c r="E359" i="9"/>
  <c r="E357" i="9" s="1"/>
  <c r="D359" i="9"/>
  <c r="C359" i="9"/>
  <c r="R358" i="9"/>
  <c r="Q358" i="9"/>
  <c r="P358" i="9"/>
  <c r="O358" i="9"/>
  <c r="O357" i="9" s="1"/>
  <c r="N358" i="9"/>
  <c r="M358" i="9"/>
  <c r="L358" i="9"/>
  <c r="J358" i="9"/>
  <c r="J357" i="9" s="1"/>
  <c r="I358" i="9"/>
  <c r="H358" i="9"/>
  <c r="G358" i="9"/>
  <c r="F358" i="9"/>
  <c r="E358" i="9"/>
  <c r="D358" i="9"/>
  <c r="C358" i="9"/>
  <c r="R357" i="9"/>
  <c r="N357" i="9"/>
  <c r="L357" i="9"/>
  <c r="F357" i="9"/>
  <c r="R356" i="9"/>
  <c r="Q356" i="9"/>
  <c r="P356" i="9"/>
  <c r="O356" i="9"/>
  <c r="N356" i="9"/>
  <c r="M356" i="9"/>
  <c r="L356" i="9"/>
  <c r="J356" i="9"/>
  <c r="I356" i="9"/>
  <c r="H356" i="9"/>
  <c r="G356" i="9"/>
  <c r="F356" i="9"/>
  <c r="E356" i="9"/>
  <c r="D356" i="9"/>
  <c r="C356" i="9"/>
  <c r="R355" i="9"/>
  <c r="Q355" i="9"/>
  <c r="P355" i="9"/>
  <c r="O355" i="9"/>
  <c r="N355" i="9"/>
  <c r="M355" i="9"/>
  <c r="L355" i="9"/>
  <c r="J355" i="9"/>
  <c r="I355" i="9"/>
  <c r="H355" i="9"/>
  <c r="G355" i="9"/>
  <c r="F355" i="9"/>
  <c r="E355" i="9"/>
  <c r="D355" i="9"/>
  <c r="C355" i="9"/>
  <c r="R354" i="9"/>
  <c r="Q354" i="9"/>
  <c r="P354" i="9"/>
  <c r="O354" i="9"/>
  <c r="N354" i="9"/>
  <c r="M354" i="9"/>
  <c r="L354" i="9"/>
  <c r="J354" i="9"/>
  <c r="I354" i="9"/>
  <c r="H354" i="9"/>
  <c r="G354" i="9"/>
  <c r="F354" i="9"/>
  <c r="E354" i="9"/>
  <c r="D354" i="9"/>
  <c r="C354" i="9"/>
  <c r="R353" i="9"/>
  <c r="Q353" i="9"/>
  <c r="P353" i="9"/>
  <c r="O353" i="9"/>
  <c r="N353" i="9"/>
  <c r="M353" i="9"/>
  <c r="L353" i="9"/>
  <c r="J353" i="9"/>
  <c r="I353" i="9"/>
  <c r="H353" i="9"/>
  <c r="G353" i="9"/>
  <c r="F353" i="9"/>
  <c r="E353" i="9"/>
  <c r="D353" i="9"/>
  <c r="C353" i="9"/>
  <c r="R352" i="9"/>
  <c r="Q352" i="9"/>
  <c r="P352" i="9"/>
  <c r="O352" i="9"/>
  <c r="N352" i="9"/>
  <c r="M352" i="9"/>
  <c r="L352" i="9"/>
  <c r="J352" i="9"/>
  <c r="I352" i="9"/>
  <c r="H352" i="9"/>
  <c r="G352" i="9"/>
  <c r="F352" i="9"/>
  <c r="E352" i="9"/>
  <c r="D352" i="9"/>
  <c r="C352" i="9"/>
  <c r="R351" i="9"/>
  <c r="Q351" i="9"/>
  <c r="P351" i="9"/>
  <c r="O351" i="9"/>
  <c r="N351" i="9"/>
  <c r="M351" i="9"/>
  <c r="L351" i="9"/>
  <c r="J351" i="9"/>
  <c r="I351" i="9"/>
  <c r="H351" i="9"/>
  <c r="G351" i="9"/>
  <c r="F351" i="9"/>
  <c r="E351" i="9"/>
  <c r="D351" i="9"/>
  <c r="C351" i="9"/>
  <c r="R350" i="9"/>
  <c r="Q350" i="9"/>
  <c r="P350" i="9"/>
  <c r="O350" i="9"/>
  <c r="N350" i="9"/>
  <c r="M350" i="9"/>
  <c r="L350" i="9"/>
  <c r="J350" i="9"/>
  <c r="I350" i="9"/>
  <c r="H350" i="9"/>
  <c r="G350" i="9"/>
  <c r="F350" i="9"/>
  <c r="E350" i="9"/>
  <c r="D350" i="9"/>
  <c r="C350" i="9"/>
  <c r="R349" i="9"/>
  <c r="Q349" i="9"/>
  <c r="P349" i="9"/>
  <c r="O349" i="9"/>
  <c r="N349" i="9"/>
  <c r="M349" i="9"/>
  <c r="L349" i="9"/>
  <c r="J349" i="9"/>
  <c r="I349" i="9"/>
  <c r="H349" i="9"/>
  <c r="G349" i="9"/>
  <c r="F349" i="9"/>
  <c r="E349" i="9"/>
  <c r="D349" i="9"/>
  <c r="C349" i="9"/>
  <c r="R348" i="9"/>
  <c r="Q348" i="9"/>
  <c r="P348" i="9"/>
  <c r="O348" i="9"/>
  <c r="N348" i="9"/>
  <c r="M348" i="9"/>
  <c r="L348" i="9"/>
  <c r="J348" i="9"/>
  <c r="I348" i="9"/>
  <c r="H348" i="9"/>
  <c r="G348" i="9"/>
  <c r="F348" i="9"/>
  <c r="E348" i="9"/>
  <c r="D348" i="9"/>
  <c r="C348" i="9"/>
  <c r="R347" i="9"/>
  <c r="Q347" i="9"/>
  <c r="P347" i="9"/>
  <c r="O347" i="9"/>
  <c r="N347" i="9"/>
  <c r="M347" i="9"/>
  <c r="L347" i="9"/>
  <c r="J347" i="9"/>
  <c r="I347" i="9"/>
  <c r="H347" i="9"/>
  <c r="G347" i="9"/>
  <c r="F347" i="9"/>
  <c r="E347" i="9"/>
  <c r="D347" i="9"/>
  <c r="C347" i="9"/>
  <c r="R346" i="9"/>
  <c r="Q346" i="9"/>
  <c r="P346" i="9"/>
  <c r="O346" i="9"/>
  <c r="N346" i="9"/>
  <c r="M346" i="9"/>
  <c r="L346" i="9"/>
  <c r="J346" i="9"/>
  <c r="I346" i="9"/>
  <c r="H346" i="9"/>
  <c r="G346" i="9"/>
  <c r="F346" i="9"/>
  <c r="E346" i="9"/>
  <c r="D346" i="9"/>
  <c r="C346" i="9"/>
  <c r="R345" i="9"/>
  <c r="Q345" i="9"/>
  <c r="P345" i="9"/>
  <c r="O345" i="9"/>
  <c r="N345" i="9"/>
  <c r="M345" i="9"/>
  <c r="L345" i="9"/>
  <c r="J345" i="9"/>
  <c r="I345" i="9"/>
  <c r="H345" i="9"/>
  <c r="G345" i="9"/>
  <c r="F345" i="9"/>
  <c r="E345" i="9"/>
  <c r="D345" i="9"/>
  <c r="C345" i="9"/>
  <c r="R344" i="9"/>
  <c r="Q344" i="9"/>
  <c r="P344" i="9"/>
  <c r="O344" i="9"/>
  <c r="N344" i="9"/>
  <c r="M344" i="9"/>
  <c r="L344" i="9"/>
  <c r="L364" i="9" s="1"/>
  <c r="J344" i="9"/>
  <c r="I344" i="9"/>
  <c r="H344" i="9"/>
  <c r="G344" i="9"/>
  <c r="G364" i="9" s="1"/>
  <c r="F344" i="9"/>
  <c r="E344" i="9"/>
  <c r="D344" i="9"/>
  <c r="C344" i="9"/>
  <c r="Q338" i="9"/>
  <c r="P338" i="9"/>
  <c r="O338" i="9"/>
  <c r="N338" i="9"/>
  <c r="M338" i="9"/>
  <c r="L338" i="9"/>
  <c r="K338" i="9"/>
  <c r="J338" i="9"/>
  <c r="I338" i="9"/>
  <c r="H338" i="9"/>
  <c r="G338" i="9"/>
  <c r="F338" i="9"/>
  <c r="E338" i="9"/>
  <c r="D338" i="9"/>
  <c r="C338" i="9"/>
  <c r="Q337" i="9"/>
  <c r="P337" i="9"/>
  <c r="O337" i="9"/>
  <c r="N337" i="9"/>
  <c r="M337" i="9"/>
  <c r="L337" i="9"/>
  <c r="K337" i="9"/>
  <c r="J337" i="9"/>
  <c r="I337" i="9"/>
  <c r="H337" i="9"/>
  <c r="G337" i="9"/>
  <c r="F337" i="9"/>
  <c r="E337" i="9"/>
  <c r="D337" i="9"/>
  <c r="C337" i="9"/>
  <c r="Q336" i="9"/>
  <c r="P336" i="9"/>
  <c r="O336" i="9"/>
  <c r="N336" i="9"/>
  <c r="M336" i="9"/>
  <c r="L336" i="9"/>
  <c r="K336" i="9"/>
  <c r="J336" i="9"/>
  <c r="I336" i="9"/>
  <c r="H336" i="9"/>
  <c r="G336" i="9"/>
  <c r="F336" i="9"/>
  <c r="E336" i="9"/>
  <c r="D336" i="9"/>
  <c r="C336" i="9"/>
  <c r="Q335" i="9"/>
  <c r="P335" i="9"/>
  <c r="O335" i="9"/>
  <c r="N335" i="9"/>
  <c r="M335" i="9"/>
  <c r="L335" i="9"/>
  <c r="K335" i="9"/>
  <c r="J335" i="9"/>
  <c r="I335" i="9"/>
  <c r="H335" i="9"/>
  <c r="G335" i="9"/>
  <c r="F335" i="9"/>
  <c r="E335" i="9"/>
  <c r="D335" i="9"/>
  <c r="C335" i="9"/>
  <c r="Q334" i="9"/>
  <c r="P334" i="9"/>
  <c r="O334" i="9"/>
  <c r="N334" i="9"/>
  <c r="M334" i="9"/>
  <c r="L334" i="9"/>
  <c r="K334" i="9"/>
  <c r="J334" i="9"/>
  <c r="I334" i="9"/>
  <c r="H334" i="9"/>
  <c r="G334" i="9"/>
  <c r="G339" i="9" s="1"/>
  <c r="F334" i="9"/>
  <c r="E334" i="9"/>
  <c r="D334" i="9"/>
  <c r="C334" i="9"/>
  <c r="Q333" i="9"/>
  <c r="P333" i="9"/>
  <c r="O333" i="9"/>
  <c r="N333" i="9"/>
  <c r="M333" i="9"/>
  <c r="L333" i="9"/>
  <c r="K333" i="9"/>
  <c r="J333" i="9"/>
  <c r="I333" i="9"/>
  <c r="H333" i="9"/>
  <c r="G333" i="9"/>
  <c r="F333" i="9"/>
  <c r="E333" i="9"/>
  <c r="D333" i="9"/>
  <c r="C333" i="9"/>
  <c r="Q332" i="9"/>
  <c r="P332" i="9"/>
  <c r="O332" i="9"/>
  <c r="N332" i="9"/>
  <c r="M332" i="9"/>
  <c r="L332" i="9"/>
  <c r="K332" i="9"/>
  <c r="J332" i="9"/>
  <c r="I332" i="9"/>
  <c r="H332" i="9"/>
  <c r="G332" i="9"/>
  <c r="F332" i="9"/>
  <c r="E332" i="9"/>
  <c r="D332" i="9"/>
  <c r="C332" i="9"/>
  <c r="Q331" i="9"/>
  <c r="P331" i="9"/>
  <c r="P339" i="9" s="1"/>
  <c r="O331" i="9"/>
  <c r="N331" i="9"/>
  <c r="N339" i="9" s="1"/>
  <c r="M331" i="9"/>
  <c r="L331" i="9"/>
  <c r="L339" i="9" s="1"/>
  <c r="K331" i="9"/>
  <c r="J331" i="9"/>
  <c r="I331" i="9"/>
  <c r="H331" i="9"/>
  <c r="H339" i="9" s="1"/>
  <c r="G331" i="9"/>
  <c r="F331" i="9"/>
  <c r="E331" i="9"/>
  <c r="D331" i="9"/>
  <c r="D339" i="9" s="1"/>
  <c r="C331" i="9"/>
  <c r="C339" i="9" s="1"/>
  <c r="M326" i="9"/>
  <c r="F326" i="9"/>
  <c r="Q325" i="9"/>
  <c r="P325" i="9"/>
  <c r="O325" i="9"/>
  <c r="N325" i="9"/>
  <c r="M325" i="9"/>
  <c r="L325" i="9"/>
  <c r="K325" i="9"/>
  <c r="J325" i="9"/>
  <c r="I325" i="9"/>
  <c r="H325" i="9"/>
  <c r="G325" i="9"/>
  <c r="F325" i="9"/>
  <c r="E325" i="9"/>
  <c r="D325" i="9"/>
  <c r="C325" i="9"/>
  <c r="Q324" i="9"/>
  <c r="P324" i="9"/>
  <c r="O324" i="9"/>
  <c r="N324" i="9"/>
  <c r="M324" i="9"/>
  <c r="L324" i="9"/>
  <c r="K324" i="9"/>
  <c r="J324" i="9"/>
  <c r="I324" i="9"/>
  <c r="H324" i="9"/>
  <c r="G324" i="9"/>
  <c r="F324" i="9"/>
  <c r="E324" i="9"/>
  <c r="D324" i="9"/>
  <c r="C324" i="9"/>
  <c r="Q323" i="9"/>
  <c r="P323" i="9"/>
  <c r="O323" i="9"/>
  <c r="N323" i="9"/>
  <c r="N326" i="9" s="1"/>
  <c r="M323" i="9"/>
  <c r="L323" i="9"/>
  <c r="K323" i="9"/>
  <c r="J323" i="9"/>
  <c r="I323" i="9"/>
  <c r="H323" i="9"/>
  <c r="G323" i="9"/>
  <c r="F323" i="9"/>
  <c r="E323" i="9"/>
  <c r="D323" i="9"/>
  <c r="C323" i="9"/>
  <c r="Q321" i="9"/>
  <c r="P321" i="9"/>
  <c r="O321" i="9"/>
  <c r="N321" i="9"/>
  <c r="M321" i="9"/>
  <c r="L321" i="9"/>
  <c r="K321" i="9"/>
  <c r="J321" i="9"/>
  <c r="I321" i="9"/>
  <c r="H321" i="9"/>
  <c r="G321" i="9"/>
  <c r="F321" i="9"/>
  <c r="E321" i="9"/>
  <c r="D321" i="9"/>
  <c r="C321" i="9"/>
  <c r="Q319" i="9"/>
  <c r="Q326" i="9" s="1"/>
  <c r="P319" i="9"/>
  <c r="O319" i="9"/>
  <c r="N319" i="9"/>
  <c r="M319" i="9"/>
  <c r="L319" i="9"/>
  <c r="K319" i="9"/>
  <c r="J319" i="9"/>
  <c r="I319" i="9"/>
  <c r="I326" i="9" s="1"/>
  <c r="H319" i="9"/>
  <c r="G319" i="9"/>
  <c r="F319" i="9"/>
  <c r="E319" i="9"/>
  <c r="D319" i="9"/>
  <c r="C319" i="9"/>
  <c r="Q318" i="9"/>
  <c r="P318" i="9"/>
  <c r="O318" i="9"/>
  <c r="O326" i="9" s="1"/>
  <c r="N318" i="9"/>
  <c r="M318" i="9"/>
  <c r="L318" i="9"/>
  <c r="K318" i="9"/>
  <c r="K326" i="9" s="1"/>
  <c r="J318" i="9"/>
  <c r="I318" i="9"/>
  <c r="H318" i="9"/>
  <c r="G318" i="9"/>
  <c r="G326" i="9" s="1"/>
  <c r="F318" i="9"/>
  <c r="E318" i="9"/>
  <c r="D318" i="9"/>
  <c r="C318" i="9"/>
  <c r="C326" i="9" s="1"/>
  <c r="Q311" i="9"/>
  <c r="P311" i="9"/>
  <c r="O311" i="9"/>
  <c r="N311" i="9"/>
  <c r="M311" i="9"/>
  <c r="L311" i="9"/>
  <c r="K311" i="9"/>
  <c r="J311" i="9"/>
  <c r="I311" i="9"/>
  <c r="H311" i="9"/>
  <c r="G311" i="9"/>
  <c r="F311" i="9"/>
  <c r="E311" i="9"/>
  <c r="D311" i="9"/>
  <c r="C311" i="9"/>
  <c r="Q310" i="9"/>
  <c r="P310" i="9"/>
  <c r="O310" i="9"/>
  <c r="N310" i="9"/>
  <c r="M310" i="9"/>
  <c r="L310" i="9"/>
  <c r="K310" i="9"/>
  <c r="J310" i="9"/>
  <c r="I310" i="9"/>
  <c r="H310" i="9"/>
  <c r="G310" i="9"/>
  <c r="F310" i="9"/>
  <c r="E310" i="9"/>
  <c r="D310" i="9"/>
  <c r="C310" i="9"/>
  <c r="Q309" i="9"/>
  <c r="P309" i="9"/>
  <c r="O309" i="9"/>
  <c r="N309" i="9"/>
  <c r="M309" i="9"/>
  <c r="L309" i="9"/>
  <c r="K309" i="9"/>
  <c r="J309" i="9"/>
  <c r="I309" i="9"/>
  <c r="H309" i="9"/>
  <c r="G309" i="9"/>
  <c r="F309" i="9"/>
  <c r="E309" i="9"/>
  <c r="D309" i="9"/>
  <c r="C309" i="9"/>
  <c r="Q308" i="9"/>
  <c r="P308" i="9"/>
  <c r="O308" i="9"/>
  <c r="N308" i="9"/>
  <c r="M308" i="9"/>
  <c r="L308" i="9"/>
  <c r="K308" i="9"/>
  <c r="J308" i="9"/>
  <c r="I308" i="9"/>
  <c r="H308" i="9"/>
  <c r="G308" i="9"/>
  <c r="F308" i="9"/>
  <c r="E308" i="9"/>
  <c r="D308" i="9"/>
  <c r="C308" i="9"/>
  <c r="Q307" i="9"/>
  <c r="P307" i="9"/>
  <c r="O307" i="9"/>
  <c r="N307" i="9"/>
  <c r="M307" i="9"/>
  <c r="L307" i="9"/>
  <c r="K307" i="9"/>
  <c r="J307" i="9"/>
  <c r="J304" i="9" s="1"/>
  <c r="I307" i="9"/>
  <c r="H307" i="9"/>
  <c r="G307" i="9"/>
  <c r="F307" i="9"/>
  <c r="E307" i="9"/>
  <c r="D307" i="9"/>
  <c r="C307" i="9"/>
  <c r="Q306" i="9"/>
  <c r="Q304" i="9" s="1"/>
  <c r="Q300" i="9" s="1"/>
  <c r="P306" i="9"/>
  <c r="O306" i="9"/>
  <c r="N306" i="9"/>
  <c r="M306" i="9"/>
  <c r="L306" i="9"/>
  <c r="K306" i="9"/>
  <c r="J306" i="9"/>
  <c r="I306" i="9"/>
  <c r="H306" i="9"/>
  <c r="G306" i="9"/>
  <c r="F306" i="9"/>
  <c r="E306" i="9"/>
  <c r="D306" i="9"/>
  <c r="C306" i="9"/>
  <c r="Q305" i="9"/>
  <c r="P305" i="9"/>
  <c r="O305" i="9"/>
  <c r="N305" i="9"/>
  <c r="M305" i="9"/>
  <c r="L305" i="9"/>
  <c r="L304" i="9" s="1"/>
  <c r="K305" i="9"/>
  <c r="J305" i="9"/>
  <c r="I305" i="9"/>
  <c r="H305" i="9"/>
  <c r="G305" i="9"/>
  <c r="F305" i="9"/>
  <c r="E305" i="9"/>
  <c r="E304" i="9" s="1"/>
  <c r="D305" i="9"/>
  <c r="D304" i="9" s="1"/>
  <c r="C305" i="9"/>
  <c r="R304" i="9"/>
  <c r="P304" i="9"/>
  <c r="M304" i="9"/>
  <c r="H304" i="9"/>
  <c r="F304" i="9"/>
  <c r="Q303" i="9"/>
  <c r="P303" i="9"/>
  <c r="O303" i="9"/>
  <c r="N303" i="9"/>
  <c r="M303" i="9"/>
  <c r="L303" i="9"/>
  <c r="K303" i="9"/>
  <c r="J303" i="9"/>
  <c r="I303" i="9"/>
  <c r="H303" i="9"/>
  <c r="G303" i="9"/>
  <c r="F303" i="9"/>
  <c r="E303" i="9"/>
  <c r="D303" i="9"/>
  <c r="C303" i="9"/>
  <c r="Q302" i="9"/>
  <c r="P302" i="9"/>
  <c r="O302" i="9"/>
  <c r="N302" i="9"/>
  <c r="M302" i="9"/>
  <c r="L302" i="9"/>
  <c r="K302" i="9"/>
  <c r="J302" i="9"/>
  <c r="I302" i="9"/>
  <c r="H302" i="9"/>
  <c r="G302" i="9"/>
  <c r="F302" i="9"/>
  <c r="E302" i="9"/>
  <c r="D302" i="9"/>
  <c r="C302" i="9"/>
  <c r="Q301" i="9"/>
  <c r="P301" i="9"/>
  <c r="O301" i="9"/>
  <c r="N301" i="9"/>
  <c r="M301" i="9"/>
  <c r="M300" i="9" s="1"/>
  <c r="L301" i="9"/>
  <c r="K301" i="9"/>
  <c r="J301" i="9"/>
  <c r="I301" i="9"/>
  <c r="H301" i="9"/>
  <c r="G301" i="9"/>
  <c r="F301" i="9"/>
  <c r="F300" i="9" s="1"/>
  <c r="E301" i="9"/>
  <c r="D301" i="9"/>
  <c r="C301" i="9"/>
  <c r="R300" i="9"/>
  <c r="Q299" i="9"/>
  <c r="P299" i="9"/>
  <c r="O299" i="9"/>
  <c r="N299" i="9"/>
  <c r="M299" i="9"/>
  <c r="L299" i="9"/>
  <c r="K299" i="9"/>
  <c r="J299" i="9"/>
  <c r="I299" i="9"/>
  <c r="H299" i="9"/>
  <c r="G299" i="9"/>
  <c r="F299" i="9"/>
  <c r="E299" i="9"/>
  <c r="D299" i="9"/>
  <c r="C299" i="9"/>
  <c r="Q298" i="9"/>
  <c r="P298" i="9"/>
  <c r="O298" i="9"/>
  <c r="N298" i="9"/>
  <c r="M298" i="9"/>
  <c r="L298" i="9"/>
  <c r="K298" i="9"/>
  <c r="J298" i="9"/>
  <c r="I298" i="9"/>
  <c r="H298" i="9"/>
  <c r="G298" i="9"/>
  <c r="F298" i="9"/>
  <c r="E298" i="9"/>
  <c r="D298" i="9"/>
  <c r="C298" i="9"/>
  <c r="Q297" i="9"/>
  <c r="P297" i="9"/>
  <c r="O297" i="9"/>
  <c r="N297" i="9"/>
  <c r="M297" i="9"/>
  <c r="L297" i="9"/>
  <c r="K297" i="9"/>
  <c r="J297" i="9"/>
  <c r="I297" i="9"/>
  <c r="H297" i="9"/>
  <c r="G297" i="9"/>
  <c r="F297" i="9"/>
  <c r="E297" i="9"/>
  <c r="D297" i="9"/>
  <c r="C297" i="9"/>
  <c r="Q296" i="9"/>
  <c r="P296" i="9"/>
  <c r="O296" i="9"/>
  <c r="O293" i="9" s="1"/>
  <c r="N296" i="9"/>
  <c r="N293" i="9" s="1"/>
  <c r="M296" i="9"/>
  <c r="L296" i="9"/>
  <c r="K296" i="9"/>
  <c r="J296" i="9"/>
  <c r="I296" i="9"/>
  <c r="H296" i="9"/>
  <c r="G296" i="9"/>
  <c r="F296" i="9"/>
  <c r="E296" i="9"/>
  <c r="D296" i="9"/>
  <c r="C296" i="9"/>
  <c r="C293" i="9" s="1"/>
  <c r="Q295" i="9"/>
  <c r="P295" i="9"/>
  <c r="O295" i="9"/>
  <c r="N295" i="9"/>
  <c r="M295" i="9"/>
  <c r="L295" i="9"/>
  <c r="K295" i="9"/>
  <c r="J295" i="9"/>
  <c r="J293" i="9" s="1"/>
  <c r="I295" i="9"/>
  <c r="H295" i="9"/>
  <c r="G295" i="9"/>
  <c r="F295" i="9"/>
  <c r="E295" i="9"/>
  <c r="D295" i="9"/>
  <c r="C295" i="9"/>
  <c r="Q294" i="9"/>
  <c r="P294" i="9"/>
  <c r="P293" i="9" s="1"/>
  <c r="O294" i="9"/>
  <c r="N294" i="9"/>
  <c r="M294" i="9"/>
  <c r="L294" i="9"/>
  <c r="K294" i="9"/>
  <c r="J294" i="9"/>
  <c r="I294" i="9"/>
  <c r="H294" i="9"/>
  <c r="H293" i="9" s="1"/>
  <c r="G294" i="9"/>
  <c r="F294" i="9"/>
  <c r="E294" i="9"/>
  <c r="D294" i="9"/>
  <c r="C294" i="9"/>
  <c r="L293" i="9"/>
  <c r="G293" i="9"/>
  <c r="D293" i="9"/>
  <c r="Q292" i="9"/>
  <c r="P292" i="9"/>
  <c r="O292" i="9"/>
  <c r="N292" i="9"/>
  <c r="M292" i="9"/>
  <c r="L292" i="9"/>
  <c r="K292" i="9"/>
  <c r="J292" i="9"/>
  <c r="I292" i="9"/>
  <c r="H292" i="9"/>
  <c r="G292" i="9"/>
  <c r="F292" i="9"/>
  <c r="E292" i="9"/>
  <c r="D292" i="9"/>
  <c r="C292" i="9"/>
  <c r="Q291" i="9"/>
  <c r="P291" i="9"/>
  <c r="O291" i="9"/>
  <c r="N291" i="9"/>
  <c r="M291" i="9"/>
  <c r="L291" i="9"/>
  <c r="K291" i="9"/>
  <c r="J291" i="9"/>
  <c r="I291" i="9"/>
  <c r="H291" i="9"/>
  <c r="G291" i="9"/>
  <c r="F291" i="9"/>
  <c r="E291" i="9"/>
  <c r="D291" i="9"/>
  <c r="C291" i="9"/>
  <c r="Q290" i="9"/>
  <c r="P290" i="9"/>
  <c r="O290" i="9"/>
  <c r="N290" i="9"/>
  <c r="M290" i="9"/>
  <c r="L290" i="9"/>
  <c r="K290" i="9"/>
  <c r="J290" i="9"/>
  <c r="I290" i="9"/>
  <c r="H290" i="9"/>
  <c r="G290" i="9"/>
  <c r="F290" i="9"/>
  <c r="E290" i="9"/>
  <c r="D290" i="9"/>
  <c r="C290" i="9"/>
  <c r="Q289" i="9"/>
  <c r="P289" i="9"/>
  <c r="P287" i="9" s="1"/>
  <c r="O289" i="9"/>
  <c r="N289" i="9"/>
  <c r="M289" i="9"/>
  <c r="L289" i="9"/>
  <c r="K289" i="9"/>
  <c r="J289" i="9"/>
  <c r="I289" i="9"/>
  <c r="H289" i="9"/>
  <c r="G289" i="9"/>
  <c r="F289" i="9"/>
  <c r="E289" i="9"/>
  <c r="D289" i="9"/>
  <c r="D287" i="9" s="1"/>
  <c r="C289" i="9"/>
  <c r="Q288" i="9"/>
  <c r="P288" i="9"/>
  <c r="O288" i="9"/>
  <c r="N288" i="9"/>
  <c r="M288" i="9"/>
  <c r="L288" i="9"/>
  <c r="K288" i="9"/>
  <c r="J288" i="9"/>
  <c r="I288" i="9"/>
  <c r="H288" i="9"/>
  <c r="G288" i="9"/>
  <c r="G287" i="9" s="1"/>
  <c r="F288" i="9"/>
  <c r="E288" i="9"/>
  <c r="D288" i="9"/>
  <c r="C288" i="9"/>
  <c r="L287" i="9"/>
  <c r="C281" i="9"/>
  <c r="E280" i="9"/>
  <c r="D280" i="9"/>
  <c r="C280" i="9"/>
  <c r="D277" i="9"/>
  <c r="C277" i="9"/>
  <c r="E276" i="9"/>
  <c r="D276" i="9"/>
  <c r="C276" i="9"/>
  <c r="E275" i="9"/>
  <c r="E277" i="9" s="1"/>
  <c r="D275" i="9"/>
  <c r="C275" i="9"/>
  <c r="E272" i="9"/>
  <c r="D272" i="9"/>
  <c r="C271" i="9"/>
  <c r="E270" i="9"/>
  <c r="D270" i="9"/>
  <c r="C270" i="9"/>
  <c r="C269" i="9"/>
  <c r="E268" i="9"/>
  <c r="D268" i="9"/>
  <c r="C268" i="9"/>
  <c r="C267" i="9"/>
  <c r="C266" i="9"/>
  <c r="C265" i="9"/>
  <c r="C264" i="9"/>
  <c r="C263" i="9"/>
  <c r="C262" i="9"/>
  <c r="C261" i="9"/>
  <c r="C260" i="9"/>
  <c r="C259" i="9"/>
  <c r="C258" i="9"/>
  <c r="E253" i="9"/>
  <c r="D253" i="9"/>
  <c r="C253" i="9"/>
  <c r="E252" i="9"/>
  <c r="D252" i="9"/>
  <c r="C252" i="9"/>
  <c r="E251" i="9"/>
  <c r="D251" i="9"/>
  <c r="C251" i="9"/>
  <c r="E250" i="9"/>
  <c r="D250" i="9"/>
  <c r="C250" i="9"/>
  <c r="E249" i="9"/>
  <c r="D249" i="9"/>
  <c r="C249" i="9"/>
  <c r="E248" i="9"/>
  <c r="D248" i="9"/>
  <c r="D254" i="9" s="1"/>
  <c r="C248" i="9"/>
  <c r="E247" i="9"/>
  <c r="E254" i="9" s="1"/>
  <c r="D247" i="9"/>
  <c r="C247" i="9"/>
  <c r="E246" i="9"/>
  <c r="D246" i="9"/>
  <c r="C246" i="9"/>
  <c r="C242" i="9"/>
  <c r="E241" i="9"/>
  <c r="E243" i="9" s="1"/>
  <c r="D241" i="9"/>
  <c r="C241" i="9"/>
  <c r="E240" i="9"/>
  <c r="D240" i="9"/>
  <c r="D243" i="9" s="1"/>
  <c r="C240" i="9"/>
  <c r="E239" i="9"/>
  <c r="D239" i="9"/>
  <c r="C239" i="9"/>
  <c r="C243" i="9" s="1"/>
  <c r="E235" i="9"/>
  <c r="D235" i="9"/>
  <c r="C235" i="9"/>
  <c r="E234" i="9"/>
  <c r="D234" i="9"/>
  <c r="D236" i="9" s="1"/>
  <c r="C234" i="9"/>
  <c r="E233" i="9"/>
  <c r="E236" i="9" s="1"/>
  <c r="D233" i="9"/>
  <c r="C233" i="9"/>
  <c r="E229" i="9"/>
  <c r="D229" i="9"/>
  <c r="C229" i="9"/>
  <c r="E228" i="9"/>
  <c r="D228" i="9"/>
  <c r="C228" i="9"/>
  <c r="E227" i="9"/>
  <c r="D227" i="9"/>
  <c r="C227" i="9"/>
  <c r="E226" i="9"/>
  <c r="D226" i="9"/>
  <c r="C226" i="9"/>
  <c r="E225" i="9"/>
  <c r="D225" i="9"/>
  <c r="C225" i="9"/>
  <c r="E224" i="9"/>
  <c r="D224" i="9"/>
  <c r="D230" i="9" s="1"/>
  <c r="C224" i="9"/>
  <c r="E223" i="9"/>
  <c r="E230" i="9" s="1"/>
  <c r="D223" i="9"/>
  <c r="C223" i="9"/>
  <c r="D220" i="9"/>
  <c r="E219" i="9"/>
  <c r="D219" i="9"/>
  <c r="C219" i="9"/>
  <c r="E218" i="9"/>
  <c r="D218" i="9"/>
  <c r="C218" i="9"/>
  <c r="E217" i="9"/>
  <c r="E220" i="9" s="1"/>
  <c r="D217" i="9"/>
  <c r="C217" i="9"/>
  <c r="E216" i="9"/>
  <c r="D216" i="9"/>
  <c r="C216" i="9"/>
  <c r="E215" i="9"/>
  <c r="D215" i="9"/>
  <c r="C215" i="9"/>
  <c r="C220" i="9" s="1"/>
  <c r="D212" i="9"/>
  <c r="C211" i="9"/>
  <c r="C210" i="9"/>
  <c r="C209" i="9"/>
  <c r="C208" i="9"/>
  <c r="C207" i="9"/>
  <c r="C206" i="9"/>
  <c r="C205" i="9"/>
  <c r="C212" i="9" s="1"/>
  <c r="E204" i="9"/>
  <c r="E212" i="9" s="1"/>
  <c r="D204" i="9"/>
  <c r="C204" i="9"/>
  <c r="E200" i="9"/>
  <c r="D200" i="9"/>
  <c r="C200" i="9"/>
  <c r="E199" i="9"/>
  <c r="D199" i="9"/>
  <c r="C199" i="9"/>
  <c r="E198" i="9"/>
  <c r="D198" i="9"/>
  <c r="C198" i="9"/>
  <c r="E197" i="9"/>
  <c r="D197" i="9"/>
  <c r="C197" i="9"/>
  <c r="E196" i="9"/>
  <c r="D196" i="9"/>
  <c r="C196" i="9"/>
  <c r="E195" i="9"/>
  <c r="D195" i="9"/>
  <c r="C195" i="9"/>
  <c r="E194" i="9"/>
  <c r="D194" i="9"/>
  <c r="C194" i="9"/>
  <c r="E193" i="9"/>
  <c r="D193" i="9"/>
  <c r="C193" i="9"/>
  <c r="E192" i="9"/>
  <c r="D192" i="9"/>
  <c r="C192" i="9"/>
  <c r="E191" i="9"/>
  <c r="D191" i="9"/>
  <c r="C191" i="9"/>
  <c r="E190" i="9"/>
  <c r="D190" i="9"/>
  <c r="C190" i="9"/>
  <c r="E189" i="9"/>
  <c r="D189" i="9"/>
  <c r="C189" i="9"/>
  <c r="E188" i="9"/>
  <c r="D188" i="9"/>
  <c r="C188" i="9"/>
  <c r="E187" i="9"/>
  <c r="D187" i="9"/>
  <c r="C187" i="9"/>
  <c r="E186" i="9"/>
  <c r="D186" i="9"/>
  <c r="C186" i="9"/>
  <c r="E185" i="9"/>
  <c r="D185" i="9"/>
  <c r="C185" i="9"/>
  <c r="E184" i="9"/>
  <c r="D184" i="9"/>
  <c r="C184" i="9"/>
  <c r="E183" i="9"/>
  <c r="D183" i="9"/>
  <c r="C183" i="9"/>
  <c r="E182" i="9"/>
  <c r="D182" i="9"/>
  <c r="C182" i="9"/>
  <c r="E181" i="9"/>
  <c r="D181" i="9"/>
  <c r="C181" i="9"/>
  <c r="E180" i="9"/>
  <c r="D180" i="9"/>
  <c r="C180" i="9"/>
  <c r="E179" i="9"/>
  <c r="D179" i="9"/>
  <c r="C179" i="9"/>
  <c r="E178" i="9"/>
  <c r="D178" i="9"/>
  <c r="C178" i="9"/>
  <c r="E177" i="9"/>
  <c r="D177" i="9"/>
  <c r="C177" i="9"/>
  <c r="E176" i="9"/>
  <c r="D176" i="9"/>
  <c r="C176" i="9"/>
  <c r="E175" i="9"/>
  <c r="D175" i="9"/>
  <c r="C175" i="9"/>
  <c r="E174" i="9"/>
  <c r="D174" i="9"/>
  <c r="C174" i="9"/>
  <c r="E173" i="9"/>
  <c r="D173" i="9"/>
  <c r="C173" i="9"/>
  <c r="E172" i="9"/>
  <c r="D172" i="9"/>
  <c r="C172" i="9"/>
  <c r="E171" i="9"/>
  <c r="D171" i="9"/>
  <c r="C171" i="9"/>
  <c r="E170" i="9"/>
  <c r="D170" i="9"/>
  <c r="C170" i="9"/>
  <c r="E169" i="9"/>
  <c r="E201" i="9" s="1"/>
  <c r="D169" i="9"/>
  <c r="C169" i="9"/>
  <c r="E168" i="9"/>
  <c r="D168" i="9"/>
  <c r="D201" i="9" s="1"/>
  <c r="C168" i="9"/>
  <c r="E167" i="9"/>
  <c r="D167" i="9"/>
  <c r="C167" i="9"/>
  <c r="C201" i="9" s="1"/>
  <c r="E163" i="9"/>
  <c r="E164" i="9" s="1"/>
  <c r="D163" i="9"/>
  <c r="C163" i="9"/>
  <c r="E162" i="9"/>
  <c r="D162" i="9"/>
  <c r="D164" i="9" s="1"/>
  <c r="C162" i="9"/>
  <c r="C164" i="9" s="1"/>
  <c r="C158" i="9"/>
  <c r="C157" i="9"/>
  <c r="C156" i="9"/>
  <c r="C155" i="9"/>
  <c r="C154" i="9"/>
  <c r="C153" i="9"/>
  <c r="E152" i="9"/>
  <c r="D152" i="9"/>
  <c r="C152" i="9"/>
  <c r="E151" i="9"/>
  <c r="D151" i="9"/>
  <c r="C151" i="9"/>
  <c r="E150" i="9"/>
  <c r="D150" i="9"/>
  <c r="C150" i="9"/>
  <c r="E149" i="9"/>
  <c r="D149" i="9"/>
  <c r="C149" i="9"/>
  <c r="E148" i="9"/>
  <c r="D148" i="9"/>
  <c r="C148" i="9"/>
  <c r="E147" i="9"/>
  <c r="D147" i="9"/>
  <c r="C147" i="9"/>
  <c r="E146" i="9"/>
  <c r="D146" i="9"/>
  <c r="C146" i="9"/>
  <c r="E145" i="9"/>
  <c r="D145" i="9"/>
  <c r="C145" i="9"/>
  <c r="E144" i="9"/>
  <c r="D144" i="9"/>
  <c r="C144" i="9"/>
  <c r="E143" i="9"/>
  <c r="E142" i="9" s="1"/>
  <c r="D143" i="9"/>
  <c r="C143" i="9"/>
  <c r="D142" i="9"/>
  <c r="E140" i="9"/>
  <c r="D140" i="9"/>
  <c r="C140" i="9"/>
  <c r="E139" i="9"/>
  <c r="D139" i="9"/>
  <c r="C139" i="9"/>
  <c r="E138" i="9"/>
  <c r="D138" i="9"/>
  <c r="C138" i="9"/>
  <c r="E137" i="9"/>
  <c r="D137" i="9"/>
  <c r="C137" i="9"/>
  <c r="E136" i="9"/>
  <c r="D136" i="9"/>
  <c r="C136" i="9"/>
  <c r="E135" i="9"/>
  <c r="D135" i="9"/>
  <c r="C135" i="9"/>
  <c r="E134" i="9"/>
  <c r="D134" i="9"/>
  <c r="C134" i="9"/>
  <c r="E133" i="9"/>
  <c r="D133" i="9"/>
  <c r="C133" i="9"/>
  <c r="E132" i="9"/>
  <c r="D132" i="9"/>
  <c r="C132" i="9"/>
  <c r="E131" i="9"/>
  <c r="D131" i="9"/>
  <c r="C131" i="9"/>
  <c r="E130" i="9"/>
  <c r="D130" i="9"/>
  <c r="C130" i="9"/>
  <c r="E129" i="9"/>
  <c r="E141" i="9" s="1"/>
  <c r="E159" i="9" s="1"/>
  <c r="D129" i="9"/>
  <c r="D141" i="9" s="1"/>
  <c r="D159" i="9" s="1"/>
  <c r="C129" i="9"/>
  <c r="C141" i="9" s="1"/>
  <c r="E128" i="9"/>
  <c r="D128" i="9"/>
  <c r="C128" i="9"/>
  <c r="H123" i="9"/>
  <c r="G123" i="9"/>
  <c r="G124" i="9" s="1"/>
  <c r="D123" i="9"/>
  <c r="C123" i="9"/>
  <c r="H122" i="9"/>
  <c r="H124" i="9" s="1"/>
  <c r="F122" i="9"/>
  <c r="F124" i="9" s="1"/>
  <c r="E122" i="9"/>
  <c r="E124" i="9" s="1"/>
  <c r="D122" i="9"/>
  <c r="C122" i="9"/>
  <c r="H121" i="9"/>
  <c r="H118" i="9" s="1"/>
  <c r="F121" i="9"/>
  <c r="E121" i="9"/>
  <c r="D121" i="9"/>
  <c r="C121" i="9"/>
  <c r="C118" i="9" s="1"/>
  <c r="H120" i="9"/>
  <c r="F120" i="9"/>
  <c r="E120" i="9"/>
  <c r="D120" i="9"/>
  <c r="C120" i="9"/>
  <c r="H119" i="9"/>
  <c r="F119" i="9"/>
  <c r="E119" i="9"/>
  <c r="E118" i="9" s="1"/>
  <c r="D119" i="9"/>
  <c r="C119" i="9"/>
  <c r="F118" i="9"/>
  <c r="H117" i="9"/>
  <c r="F117" i="9"/>
  <c r="E117" i="9"/>
  <c r="D117" i="9"/>
  <c r="C117" i="9"/>
  <c r="H116" i="9"/>
  <c r="F116" i="9"/>
  <c r="E116" i="9"/>
  <c r="D116" i="9"/>
  <c r="C116" i="9"/>
  <c r="H115" i="9"/>
  <c r="F115" i="9"/>
  <c r="E115" i="9"/>
  <c r="D115" i="9"/>
  <c r="C115" i="9"/>
  <c r="H114" i="9"/>
  <c r="F114" i="9"/>
  <c r="E114" i="9"/>
  <c r="D114" i="9"/>
  <c r="C114" i="9"/>
  <c r="H113" i="9"/>
  <c r="F113" i="9"/>
  <c r="E113" i="9"/>
  <c r="D113" i="9"/>
  <c r="C113" i="9"/>
  <c r="H112" i="9"/>
  <c r="F112" i="9"/>
  <c r="E112" i="9"/>
  <c r="D112" i="9"/>
  <c r="C112" i="9"/>
  <c r="H111" i="9"/>
  <c r="F111" i="9"/>
  <c r="E111" i="9"/>
  <c r="D111" i="9"/>
  <c r="C111" i="9"/>
  <c r="H110" i="9"/>
  <c r="F110" i="9"/>
  <c r="E110" i="9"/>
  <c r="D110" i="9"/>
  <c r="C110" i="9"/>
  <c r="H109" i="9"/>
  <c r="F109" i="9"/>
  <c r="E109" i="9"/>
  <c r="D109" i="9"/>
  <c r="C109" i="9"/>
  <c r="H108" i="9"/>
  <c r="F108" i="9"/>
  <c r="E108" i="9"/>
  <c r="D108" i="9"/>
  <c r="C108" i="9"/>
  <c r="H107" i="9"/>
  <c r="F107" i="9"/>
  <c r="E107" i="9"/>
  <c r="D107" i="9"/>
  <c r="C107" i="9"/>
  <c r="H106" i="9"/>
  <c r="F106" i="9"/>
  <c r="E106" i="9"/>
  <c r="D106" i="9"/>
  <c r="C106" i="9"/>
  <c r="H105" i="9"/>
  <c r="F105" i="9"/>
  <c r="E105" i="9"/>
  <c r="D105" i="9"/>
  <c r="C105" i="9"/>
  <c r="E102" i="9"/>
  <c r="E101" i="9"/>
  <c r="D101" i="9"/>
  <c r="C101" i="9"/>
  <c r="E100" i="9"/>
  <c r="D100" i="9"/>
  <c r="C100" i="9"/>
  <c r="E99" i="9"/>
  <c r="D99" i="9"/>
  <c r="C99" i="9"/>
  <c r="C102" i="9" s="1"/>
  <c r="E96" i="9"/>
  <c r="D96" i="9"/>
  <c r="C96" i="9"/>
  <c r="C95" i="9"/>
  <c r="E94" i="9"/>
  <c r="D94" i="9"/>
  <c r="C94" i="9"/>
  <c r="E93" i="9"/>
  <c r="D93" i="9"/>
  <c r="C93" i="9"/>
  <c r="E92" i="9"/>
  <c r="D92" i="9"/>
  <c r="C92" i="9"/>
  <c r="E91" i="9"/>
  <c r="D91" i="9"/>
  <c r="C91" i="9"/>
  <c r="E90" i="9"/>
  <c r="C90" i="9"/>
  <c r="C86" i="9" s="1"/>
  <c r="E89" i="9"/>
  <c r="D89" i="9"/>
  <c r="C89" i="9"/>
  <c r="E88" i="9"/>
  <c r="E86" i="9" s="1"/>
  <c r="D88" i="9"/>
  <c r="C88" i="9"/>
  <c r="E87" i="9"/>
  <c r="D87" i="9"/>
  <c r="C87" i="9"/>
  <c r="E85" i="9"/>
  <c r="D85" i="9"/>
  <c r="C85" i="9"/>
  <c r="E84" i="9"/>
  <c r="D84" i="9"/>
  <c r="C84" i="9"/>
  <c r="E83" i="9"/>
  <c r="D83" i="9"/>
  <c r="C83" i="9"/>
  <c r="E82" i="9"/>
  <c r="D82" i="9"/>
  <c r="C82" i="9"/>
  <c r="E81" i="9"/>
  <c r="D81" i="9"/>
  <c r="C81" i="9"/>
  <c r="E80" i="9"/>
  <c r="D80" i="9"/>
  <c r="D79" i="9" s="1"/>
  <c r="D73" i="9" s="1"/>
  <c r="C80" i="9"/>
  <c r="C79" i="9"/>
  <c r="E78" i="9"/>
  <c r="D78" i="9"/>
  <c r="C78" i="9"/>
  <c r="E77" i="9"/>
  <c r="D77" i="9"/>
  <c r="C77" i="9"/>
  <c r="E76" i="9"/>
  <c r="D76" i="9"/>
  <c r="C76" i="9"/>
  <c r="E75" i="9"/>
  <c r="D75" i="9"/>
  <c r="C75" i="9"/>
  <c r="E74" i="9"/>
  <c r="D74" i="9"/>
  <c r="C74" i="9"/>
  <c r="C69" i="9"/>
  <c r="C68" i="9"/>
  <c r="C67" i="9"/>
  <c r="E66" i="9"/>
  <c r="D66" i="9"/>
  <c r="C66" i="9"/>
  <c r="E65" i="9"/>
  <c r="D65" i="9"/>
  <c r="C65" i="9"/>
  <c r="E64" i="9"/>
  <c r="D64" i="9"/>
  <c r="C64" i="9"/>
  <c r="C63" i="9" s="1"/>
  <c r="D63" i="9"/>
  <c r="C62" i="9"/>
  <c r="C61" i="9" s="1"/>
  <c r="E60" i="9"/>
  <c r="D60" i="9"/>
  <c r="C60" i="9"/>
  <c r="E59" i="9"/>
  <c r="D59" i="9"/>
  <c r="C59" i="9"/>
  <c r="E58" i="9"/>
  <c r="D58" i="9"/>
  <c r="C58" i="9"/>
  <c r="C56" i="9" s="1"/>
  <c r="E57" i="9"/>
  <c r="E56" i="9" s="1"/>
  <c r="D57" i="9"/>
  <c r="C57" i="9"/>
  <c r="D56" i="9"/>
  <c r="C55" i="9"/>
  <c r="C54" i="9"/>
  <c r="E53" i="9"/>
  <c r="D53" i="9"/>
  <c r="C53" i="9"/>
  <c r="E52" i="9"/>
  <c r="D52" i="9"/>
  <c r="D51" i="9" s="1"/>
  <c r="C52" i="9"/>
  <c r="C51" i="9"/>
  <c r="C50" i="9"/>
  <c r="C49" i="9"/>
  <c r="C48" i="9"/>
  <c r="C47" i="9"/>
  <c r="C46" i="9"/>
  <c r="C45" i="9" s="1"/>
  <c r="E44" i="9"/>
  <c r="D44" i="9"/>
  <c r="C44" i="9"/>
  <c r="E43" i="9"/>
  <c r="D43" i="9"/>
  <c r="C43" i="9"/>
  <c r="E42" i="9"/>
  <c r="D42" i="9"/>
  <c r="C42" i="9"/>
  <c r="E41" i="9"/>
  <c r="D41" i="9"/>
  <c r="C41" i="9"/>
  <c r="E40" i="9"/>
  <c r="D40" i="9"/>
  <c r="C40" i="9"/>
  <c r="E39" i="9"/>
  <c r="D39" i="9"/>
  <c r="C39" i="9"/>
  <c r="E38" i="9"/>
  <c r="D38" i="9"/>
  <c r="C38" i="9"/>
  <c r="E37" i="9"/>
  <c r="D37" i="9"/>
  <c r="C37" i="9"/>
  <c r="E36" i="9"/>
  <c r="D36" i="9"/>
  <c r="C36" i="9"/>
  <c r="E35" i="9"/>
  <c r="D35" i="9"/>
  <c r="C35" i="9"/>
  <c r="E34" i="9"/>
  <c r="E33" i="9" s="1"/>
  <c r="D34" i="9"/>
  <c r="C34" i="9"/>
  <c r="D33" i="9"/>
  <c r="C32" i="9"/>
  <c r="C31" i="9"/>
  <c r="C30" i="9"/>
  <c r="C29" i="9"/>
  <c r="C28" i="9"/>
  <c r="C26" i="9" s="1"/>
  <c r="C27" i="9"/>
  <c r="E25" i="9"/>
  <c r="D25" i="9"/>
  <c r="C25" i="9"/>
  <c r="E24" i="9"/>
  <c r="D24" i="9"/>
  <c r="C24" i="9"/>
  <c r="E23" i="9"/>
  <c r="D23" i="9"/>
  <c r="C23" i="9"/>
  <c r="E22" i="9"/>
  <c r="D22" i="9"/>
  <c r="C22" i="9"/>
  <c r="E21" i="9"/>
  <c r="D21" i="9"/>
  <c r="C21" i="9"/>
  <c r="E20" i="9"/>
  <c r="D20" i="9"/>
  <c r="C20" i="9"/>
  <c r="E19" i="9"/>
  <c r="D19" i="9"/>
  <c r="C19" i="9"/>
  <c r="E18" i="9"/>
  <c r="D18" i="9"/>
  <c r="C18" i="9"/>
  <c r="E17" i="9"/>
  <c r="D17" i="9"/>
  <c r="C17" i="9"/>
  <c r="E16" i="9"/>
  <c r="D16" i="9"/>
  <c r="C16" i="9"/>
  <c r="E15" i="9"/>
  <c r="D15" i="9"/>
  <c r="C15" i="9"/>
  <c r="E14" i="9"/>
  <c r="D14" i="9"/>
  <c r="C14" i="9"/>
  <c r="E13" i="9"/>
  <c r="D13" i="9"/>
  <c r="C13" i="9"/>
  <c r="E12" i="9"/>
  <c r="D12" i="9"/>
  <c r="C12" i="9"/>
  <c r="C10" i="9" s="1"/>
  <c r="E11" i="9"/>
  <c r="D11" i="9"/>
  <c r="D10" i="9" s="1"/>
  <c r="C11" i="9"/>
  <c r="E10" i="9"/>
  <c r="A5" i="9"/>
  <c r="A4" i="9"/>
  <c r="A3" i="9"/>
  <c r="A2" i="9"/>
  <c r="C159" i="9" l="1"/>
  <c r="K300" i="9"/>
  <c r="H287" i="9"/>
  <c r="G410" i="9"/>
  <c r="H364" i="9"/>
  <c r="C492" i="9"/>
  <c r="D70" i="9"/>
  <c r="Q287" i="9"/>
  <c r="J287" i="9"/>
  <c r="M410" i="9"/>
  <c r="C287" i="9"/>
  <c r="K287" i="9"/>
  <c r="O287" i="9"/>
  <c r="E300" i="9"/>
  <c r="N410" i="9"/>
  <c r="J409" i="9"/>
  <c r="E51" i="9"/>
  <c r="E70" i="9" s="1"/>
  <c r="E79" i="9"/>
  <c r="E73" i="9" s="1"/>
  <c r="C124" i="9"/>
  <c r="C236" i="9"/>
  <c r="C254" i="9"/>
  <c r="E293" i="9"/>
  <c r="E287" i="9" s="1"/>
  <c r="I293" i="9"/>
  <c r="M293" i="9"/>
  <c r="M287" i="9" s="1"/>
  <c r="Q293" i="9"/>
  <c r="F293" i="9"/>
  <c r="F287" i="9" s="1"/>
  <c r="J300" i="9"/>
  <c r="D364" i="9"/>
  <c r="AA368" i="9"/>
  <c r="K368" i="9" s="1"/>
  <c r="F409" i="9"/>
  <c r="AB437" i="9"/>
  <c r="AA437" i="9"/>
  <c r="K437" i="9" s="1"/>
  <c r="L492" i="9"/>
  <c r="F492" i="9"/>
  <c r="C73" i="9"/>
  <c r="C142" i="9"/>
  <c r="C230" i="9"/>
  <c r="I287" i="9"/>
  <c r="O300" i="9"/>
  <c r="D300" i="9"/>
  <c r="H300" i="9"/>
  <c r="L300" i="9"/>
  <c r="P300" i="9"/>
  <c r="I304" i="9"/>
  <c r="I300" i="9" s="1"/>
  <c r="D326" i="9"/>
  <c r="H326" i="9"/>
  <c r="L326" i="9"/>
  <c r="P326" i="9"/>
  <c r="F339" i="9"/>
  <c r="J339" i="9"/>
  <c r="E364" i="9"/>
  <c r="I364" i="9"/>
  <c r="AB371" i="9"/>
  <c r="F408" i="9"/>
  <c r="J408" i="9"/>
  <c r="G409" i="9"/>
  <c r="K409" i="9"/>
  <c r="F383" i="9"/>
  <c r="F386" i="9"/>
  <c r="J386" i="9"/>
  <c r="N386" i="9"/>
  <c r="D409" i="9"/>
  <c r="E492" i="9"/>
  <c r="I492" i="9"/>
  <c r="M492" i="9"/>
  <c r="K492" i="9"/>
  <c r="C33" i="9"/>
  <c r="C70" i="9" s="1"/>
  <c r="E63" i="9"/>
  <c r="D90" i="9"/>
  <c r="D86" i="9" s="1"/>
  <c r="D102" i="9"/>
  <c r="D118" i="9"/>
  <c r="D124" i="9" s="1"/>
  <c r="C272" i="9"/>
  <c r="N287" i="9"/>
  <c r="K293" i="9"/>
  <c r="N304" i="9"/>
  <c r="N300" i="9" s="1"/>
  <c r="C304" i="9"/>
  <c r="C300" i="9" s="1"/>
  <c r="G304" i="9"/>
  <c r="G300" i="9" s="1"/>
  <c r="K304" i="9"/>
  <c r="O304" i="9"/>
  <c r="E326" i="9"/>
  <c r="J326" i="9"/>
  <c r="K339" i="9"/>
  <c r="O339" i="9"/>
  <c r="C357" i="9"/>
  <c r="C364" i="9" s="1"/>
  <c r="P357" i="9"/>
  <c r="P364" i="9" s="1"/>
  <c r="F364" i="9"/>
  <c r="J364" i="9"/>
  <c r="AB370" i="9"/>
  <c r="C383" i="9"/>
  <c r="G383" i="9"/>
  <c r="K383" i="9"/>
  <c r="K408" i="9"/>
  <c r="O383" i="9"/>
  <c r="O408" i="9"/>
  <c r="O410" i="9" s="1"/>
  <c r="L409" i="9"/>
  <c r="P409" i="9"/>
  <c r="J383" i="9"/>
  <c r="G386" i="9"/>
  <c r="K386" i="9"/>
  <c r="E394" i="9"/>
  <c r="E408" i="9"/>
  <c r="E410" i="9" s="1"/>
  <c r="D357" i="9"/>
  <c r="H357" i="9"/>
  <c r="M357" i="9"/>
  <c r="M364" i="9" s="1"/>
  <c r="Q357" i="9"/>
  <c r="Q364" i="9" s="1"/>
  <c r="D408" i="9"/>
  <c r="H408" i="9"/>
  <c r="H410" i="9" s="1"/>
  <c r="L408" i="9"/>
  <c r="L410" i="9" s="1"/>
  <c r="P408" i="9"/>
  <c r="P410" i="9" s="1"/>
  <c r="E409" i="9"/>
  <c r="I409" i="9"/>
  <c r="I410" i="9" s="1"/>
  <c r="M409" i="9"/>
  <c r="Q409" i="9"/>
  <c r="Q410" i="9" s="1"/>
  <c r="H383" i="9"/>
  <c r="M383" i="9"/>
  <c r="E389" i="9"/>
  <c r="I389" i="9"/>
  <c r="M389" i="9"/>
  <c r="Q389" i="9"/>
  <c r="F394" i="9"/>
  <c r="J394" i="9"/>
  <c r="N394" i="9"/>
  <c r="E339" i="9"/>
  <c r="I339" i="9"/>
  <c r="M339" i="9"/>
  <c r="Q339" i="9"/>
  <c r="C369" i="9"/>
  <c r="D383" i="9"/>
  <c r="I383" i="9"/>
  <c r="E397" i="9"/>
  <c r="I397" i="9"/>
  <c r="M397" i="9"/>
  <c r="Q397" i="9"/>
  <c r="D400" i="9"/>
  <c r="H400" i="9"/>
  <c r="L400" i="9"/>
  <c r="P400" i="9"/>
  <c r="C403" i="9"/>
  <c r="G403" i="9"/>
  <c r="K403" i="9"/>
  <c r="O403" i="9"/>
  <c r="F406" i="9"/>
  <c r="J406" i="9"/>
  <c r="N406" i="9"/>
  <c r="E423" i="9"/>
  <c r="K410" i="9" l="1"/>
  <c r="AA369" i="9"/>
  <c r="K369" i="9" s="1"/>
  <c r="AB369" i="9"/>
  <c r="J410" i="9"/>
  <c r="D410" i="9"/>
  <c r="C408" i="9"/>
  <c r="C409" i="9"/>
  <c r="F410" i="9"/>
  <c r="C410" i="9" l="1"/>
  <c r="M491" i="8" l="1"/>
  <c r="L491" i="8"/>
  <c r="K491" i="8"/>
  <c r="J491" i="8"/>
  <c r="I491" i="8"/>
  <c r="H491" i="8"/>
  <c r="G491" i="8"/>
  <c r="F491" i="8"/>
  <c r="E491" i="8"/>
  <c r="D491" i="8"/>
  <c r="C490" i="8"/>
  <c r="C489" i="8"/>
  <c r="C488" i="8"/>
  <c r="C487" i="8"/>
  <c r="C486" i="8"/>
  <c r="C491" i="8" s="1"/>
  <c r="M485" i="8"/>
  <c r="L485" i="8"/>
  <c r="K485" i="8"/>
  <c r="J485" i="8"/>
  <c r="I485" i="8"/>
  <c r="H485" i="8"/>
  <c r="G485" i="8"/>
  <c r="F485" i="8"/>
  <c r="E485" i="8"/>
  <c r="D485" i="8"/>
  <c r="C484" i="8"/>
  <c r="C483" i="8"/>
  <c r="C482" i="8"/>
  <c r="C481" i="8"/>
  <c r="C480" i="8"/>
  <c r="C485" i="8" s="1"/>
  <c r="C479" i="8"/>
  <c r="M478" i="8"/>
  <c r="L478" i="8"/>
  <c r="K478" i="8"/>
  <c r="J478" i="8"/>
  <c r="I478" i="8"/>
  <c r="H478" i="8"/>
  <c r="G478" i="8"/>
  <c r="F478" i="8"/>
  <c r="E478" i="8"/>
  <c r="D478" i="8"/>
  <c r="C477" i="8"/>
  <c r="C476" i="8"/>
  <c r="C475" i="8"/>
  <c r="C474" i="8"/>
  <c r="C473" i="8"/>
  <c r="C472" i="8"/>
  <c r="C471" i="8"/>
  <c r="C470" i="8"/>
  <c r="C478" i="8" s="1"/>
  <c r="M469" i="8"/>
  <c r="L469" i="8"/>
  <c r="K469" i="8"/>
  <c r="J469" i="8"/>
  <c r="I469" i="8"/>
  <c r="H469" i="8"/>
  <c r="G469" i="8"/>
  <c r="F469" i="8"/>
  <c r="E469" i="8"/>
  <c r="D469" i="8"/>
  <c r="C468" i="8"/>
  <c r="C469" i="8" s="1"/>
  <c r="C467" i="8"/>
  <c r="C466" i="8"/>
  <c r="M465" i="8"/>
  <c r="L465" i="8"/>
  <c r="K465" i="8"/>
  <c r="J465" i="8"/>
  <c r="I465" i="8"/>
  <c r="H465" i="8"/>
  <c r="G465" i="8"/>
  <c r="F465" i="8"/>
  <c r="E465" i="8"/>
  <c r="D465" i="8"/>
  <c r="C464" i="8"/>
  <c r="C463" i="8"/>
  <c r="C462" i="8"/>
  <c r="C465" i="8" s="1"/>
  <c r="M461" i="8"/>
  <c r="L461" i="8"/>
  <c r="K461" i="8"/>
  <c r="J461" i="8"/>
  <c r="J492" i="8" s="1"/>
  <c r="I461" i="8"/>
  <c r="H461" i="8"/>
  <c r="G461" i="8"/>
  <c r="F461" i="8"/>
  <c r="F492" i="8" s="1"/>
  <c r="E461" i="8"/>
  <c r="D461" i="8"/>
  <c r="C460" i="8"/>
  <c r="C461" i="8" s="1"/>
  <c r="C459" i="8"/>
  <c r="C458" i="8"/>
  <c r="M457" i="8"/>
  <c r="M492" i="8" s="1"/>
  <c r="L457" i="8"/>
  <c r="L492" i="8" s="1"/>
  <c r="K457" i="8"/>
  <c r="J457" i="8"/>
  <c r="I457" i="8"/>
  <c r="I492" i="8" s="1"/>
  <c r="H457" i="8"/>
  <c r="H492" i="8" s="1"/>
  <c r="G457" i="8"/>
  <c r="F457" i="8"/>
  <c r="E457" i="8"/>
  <c r="E492" i="8" s="1"/>
  <c r="D457" i="8"/>
  <c r="D492" i="8" s="1"/>
  <c r="C456" i="8"/>
  <c r="C455" i="8"/>
  <c r="C454" i="8"/>
  <c r="C453" i="8"/>
  <c r="C457" i="8" s="1"/>
  <c r="C452" i="8"/>
  <c r="C446" i="8"/>
  <c r="C445" i="8"/>
  <c r="AB442" i="8"/>
  <c r="AA442" i="8"/>
  <c r="F442" i="8"/>
  <c r="AB441" i="8"/>
  <c r="AA441" i="8"/>
  <c r="F441" i="8" s="1"/>
  <c r="AB440" i="8"/>
  <c r="AA440" i="8"/>
  <c r="F440" i="8"/>
  <c r="AA437" i="8"/>
  <c r="K437" i="8" s="1"/>
  <c r="C437" i="8"/>
  <c r="AB437" i="8" s="1"/>
  <c r="AA436" i="8"/>
  <c r="K436" i="8"/>
  <c r="C436" i="8"/>
  <c r="AB436" i="8" s="1"/>
  <c r="C435" i="8"/>
  <c r="AB435" i="8" s="1"/>
  <c r="D422" i="8"/>
  <c r="C422" i="8"/>
  <c r="E421" i="8"/>
  <c r="D421" i="8"/>
  <c r="C421" i="8"/>
  <c r="E420" i="8"/>
  <c r="D420" i="8"/>
  <c r="C420" i="8"/>
  <c r="E419" i="8"/>
  <c r="D419" i="8"/>
  <c r="C419" i="8"/>
  <c r="E418" i="8"/>
  <c r="D418" i="8"/>
  <c r="C418" i="8"/>
  <c r="D417" i="8"/>
  <c r="C417" i="8"/>
  <c r="E416" i="8"/>
  <c r="D416" i="8"/>
  <c r="C416" i="8"/>
  <c r="D415" i="8"/>
  <c r="C415" i="8"/>
  <c r="E414" i="8"/>
  <c r="E423" i="8" s="1"/>
  <c r="D414" i="8"/>
  <c r="C414" i="8"/>
  <c r="C423" i="8" s="1"/>
  <c r="D413" i="8"/>
  <c r="C413" i="8"/>
  <c r="Q407" i="8"/>
  <c r="P407" i="8"/>
  <c r="O407" i="8"/>
  <c r="N407" i="8"/>
  <c r="M407" i="8"/>
  <c r="L407" i="8"/>
  <c r="K407" i="8"/>
  <c r="J407" i="8"/>
  <c r="I407" i="8"/>
  <c r="H407" i="8"/>
  <c r="G407" i="8"/>
  <c r="F407" i="8"/>
  <c r="E407" i="8"/>
  <c r="D407" i="8"/>
  <c r="C407" i="8"/>
  <c r="Q406" i="8"/>
  <c r="P406" i="8"/>
  <c r="L406" i="8"/>
  <c r="K406" i="8"/>
  <c r="I406" i="8"/>
  <c r="E406" i="8"/>
  <c r="D406" i="8"/>
  <c r="Q405" i="8"/>
  <c r="P405" i="8"/>
  <c r="O405" i="8"/>
  <c r="N405" i="8"/>
  <c r="M405" i="8"/>
  <c r="L405" i="8"/>
  <c r="K405" i="8"/>
  <c r="J405" i="8"/>
  <c r="I405" i="8"/>
  <c r="H405" i="8"/>
  <c r="H406" i="8" s="1"/>
  <c r="G405" i="8"/>
  <c r="F405" i="8"/>
  <c r="E405" i="8"/>
  <c r="D405" i="8"/>
  <c r="C405" i="8"/>
  <c r="Q404" i="8"/>
  <c r="P404" i="8"/>
  <c r="O404" i="8"/>
  <c r="O406" i="8" s="1"/>
  <c r="N404" i="8"/>
  <c r="N406" i="8" s="1"/>
  <c r="M404" i="8"/>
  <c r="M406" i="8" s="1"/>
  <c r="L404" i="8"/>
  <c r="K404" i="8"/>
  <c r="J404" i="8"/>
  <c r="J406" i="8" s="1"/>
  <c r="I404" i="8"/>
  <c r="H404" i="8"/>
  <c r="G404" i="8"/>
  <c r="G406" i="8" s="1"/>
  <c r="F404" i="8"/>
  <c r="F406" i="8" s="1"/>
  <c r="E404" i="8"/>
  <c r="D404" i="8"/>
  <c r="C404" i="8"/>
  <c r="N403" i="8"/>
  <c r="F403" i="8"/>
  <c r="Q402" i="8"/>
  <c r="Q403" i="8" s="1"/>
  <c r="P402" i="8"/>
  <c r="O402" i="8"/>
  <c r="N402" i="8"/>
  <c r="M402" i="8"/>
  <c r="M403" i="8" s="1"/>
  <c r="L402" i="8"/>
  <c r="K402" i="8"/>
  <c r="J402" i="8"/>
  <c r="I402" i="8"/>
  <c r="I403" i="8" s="1"/>
  <c r="H402" i="8"/>
  <c r="H403" i="8" s="1"/>
  <c r="G402" i="8"/>
  <c r="F402" i="8"/>
  <c r="E402" i="8"/>
  <c r="E403" i="8" s="1"/>
  <c r="D402" i="8"/>
  <c r="C402" i="8"/>
  <c r="Q401" i="8"/>
  <c r="P401" i="8"/>
  <c r="O401" i="8"/>
  <c r="O403" i="8" s="1"/>
  <c r="N401" i="8"/>
  <c r="M401" i="8"/>
  <c r="L401" i="8"/>
  <c r="L403" i="8" s="1"/>
  <c r="K401" i="8"/>
  <c r="K403" i="8" s="1"/>
  <c r="J401" i="8"/>
  <c r="J403" i="8" s="1"/>
  <c r="I401" i="8"/>
  <c r="H401" i="8"/>
  <c r="G401" i="8"/>
  <c r="G403" i="8" s="1"/>
  <c r="F401" i="8"/>
  <c r="E401" i="8"/>
  <c r="D401" i="8"/>
  <c r="D403" i="8" s="1"/>
  <c r="C401" i="8"/>
  <c r="C403" i="8" s="1"/>
  <c r="O400" i="8"/>
  <c r="G400" i="8"/>
  <c r="C400" i="8"/>
  <c r="Q399" i="8"/>
  <c r="P399" i="8"/>
  <c r="O399" i="8"/>
  <c r="N399" i="8"/>
  <c r="N400" i="8" s="1"/>
  <c r="M399" i="8"/>
  <c r="L399" i="8"/>
  <c r="K399" i="8"/>
  <c r="J399" i="8"/>
  <c r="J400" i="8" s="1"/>
  <c r="I399" i="8"/>
  <c r="H399" i="8"/>
  <c r="G399" i="8"/>
  <c r="F399" i="8"/>
  <c r="F400" i="8" s="1"/>
  <c r="E399" i="8"/>
  <c r="D399" i="8"/>
  <c r="C399" i="8"/>
  <c r="Q398" i="8"/>
  <c r="Q400" i="8" s="1"/>
  <c r="P398" i="8"/>
  <c r="P400" i="8" s="1"/>
  <c r="O398" i="8"/>
  <c r="N398" i="8"/>
  <c r="M398" i="8"/>
  <c r="M400" i="8" s="1"/>
  <c r="L398" i="8"/>
  <c r="L400" i="8" s="1"/>
  <c r="K398" i="8"/>
  <c r="K400" i="8" s="1"/>
  <c r="J398" i="8"/>
  <c r="I398" i="8"/>
  <c r="I400" i="8" s="1"/>
  <c r="H398" i="8"/>
  <c r="H400" i="8" s="1"/>
  <c r="G398" i="8"/>
  <c r="F398" i="8"/>
  <c r="E398" i="8"/>
  <c r="E400" i="8" s="1"/>
  <c r="D398" i="8"/>
  <c r="D400" i="8" s="1"/>
  <c r="C398" i="8"/>
  <c r="P397" i="8"/>
  <c r="O397" i="8"/>
  <c r="H397" i="8"/>
  <c r="D397" i="8"/>
  <c r="C397" i="8"/>
  <c r="Q396" i="8"/>
  <c r="P396" i="8"/>
  <c r="O396" i="8"/>
  <c r="N396" i="8"/>
  <c r="N397" i="8" s="1"/>
  <c r="M396" i="8"/>
  <c r="L396" i="8"/>
  <c r="K396" i="8"/>
  <c r="K397" i="8" s="1"/>
  <c r="J396" i="8"/>
  <c r="J397" i="8" s="1"/>
  <c r="I396" i="8"/>
  <c r="H396" i="8"/>
  <c r="G396" i="8"/>
  <c r="G397" i="8" s="1"/>
  <c r="F396" i="8"/>
  <c r="F397" i="8" s="1"/>
  <c r="E396" i="8"/>
  <c r="D396" i="8"/>
  <c r="C396" i="8"/>
  <c r="Q395" i="8"/>
  <c r="Q397" i="8" s="1"/>
  <c r="P395" i="8"/>
  <c r="O395" i="8"/>
  <c r="N395" i="8"/>
  <c r="M395" i="8"/>
  <c r="M397" i="8" s="1"/>
  <c r="L395" i="8"/>
  <c r="L397" i="8" s="1"/>
  <c r="K395" i="8"/>
  <c r="J395" i="8"/>
  <c r="I395" i="8"/>
  <c r="I397" i="8" s="1"/>
  <c r="H395" i="8"/>
  <c r="G395" i="8"/>
  <c r="F395" i="8"/>
  <c r="E395" i="8"/>
  <c r="E397" i="8" s="1"/>
  <c r="D395" i="8"/>
  <c r="C395" i="8"/>
  <c r="M394" i="8"/>
  <c r="E394" i="8"/>
  <c r="Q393" i="8"/>
  <c r="P393" i="8"/>
  <c r="P394" i="8" s="1"/>
  <c r="O393" i="8"/>
  <c r="N393" i="8"/>
  <c r="M393" i="8"/>
  <c r="L393" i="8"/>
  <c r="L394" i="8" s="1"/>
  <c r="K393" i="8"/>
  <c r="J393" i="8"/>
  <c r="I393" i="8"/>
  <c r="H393" i="8"/>
  <c r="H394" i="8" s="1"/>
  <c r="G393" i="8"/>
  <c r="F393" i="8"/>
  <c r="E393" i="8"/>
  <c r="D393" i="8"/>
  <c r="D394" i="8" s="1"/>
  <c r="C393" i="8"/>
  <c r="Q392" i="8"/>
  <c r="Q394" i="8" s="1"/>
  <c r="P392" i="8"/>
  <c r="O392" i="8"/>
  <c r="O394" i="8" s="1"/>
  <c r="N392" i="8"/>
  <c r="M392" i="8"/>
  <c r="L392" i="8"/>
  <c r="K392" i="8"/>
  <c r="K394" i="8" s="1"/>
  <c r="J392" i="8"/>
  <c r="I392" i="8"/>
  <c r="I394" i="8" s="1"/>
  <c r="H392" i="8"/>
  <c r="G392" i="8"/>
  <c r="G394" i="8" s="1"/>
  <c r="F392" i="8"/>
  <c r="E392" i="8"/>
  <c r="D392" i="8"/>
  <c r="C392" i="8"/>
  <c r="C394" i="8" s="1"/>
  <c r="Q391" i="8"/>
  <c r="P391" i="8"/>
  <c r="O391" i="8"/>
  <c r="N391" i="8"/>
  <c r="M391" i="8"/>
  <c r="L391" i="8"/>
  <c r="K391" i="8"/>
  <c r="J391" i="8"/>
  <c r="J409" i="8" s="1"/>
  <c r="I391" i="8"/>
  <c r="H391" i="8"/>
  <c r="G391" i="8"/>
  <c r="F391" i="8"/>
  <c r="E391" i="8"/>
  <c r="D391" i="8"/>
  <c r="C391" i="8"/>
  <c r="Q390" i="8"/>
  <c r="Q408" i="8" s="1"/>
  <c r="P390" i="8"/>
  <c r="O390" i="8"/>
  <c r="N390" i="8"/>
  <c r="M390" i="8"/>
  <c r="M408" i="8" s="1"/>
  <c r="L390" i="8"/>
  <c r="K390" i="8"/>
  <c r="J390" i="8"/>
  <c r="I390" i="8"/>
  <c r="I408" i="8" s="1"/>
  <c r="H390" i="8"/>
  <c r="G390" i="8"/>
  <c r="F390" i="8"/>
  <c r="E390" i="8"/>
  <c r="E408" i="8" s="1"/>
  <c r="D390" i="8"/>
  <c r="C390" i="8"/>
  <c r="O389" i="8"/>
  <c r="J389" i="8"/>
  <c r="G389" i="8"/>
  <c r="Q388" i="8"/>
  <c r="P388" i="8"/>
  <c r="O388" i="8"/>
  <c r="N388" i="8"/>
  <c r="M388" i="8"/>
  <c r="L388" i="8"/>
  <c r="K388" i="8"/>
  <c r="K389" i="8" s="1"/>
  <c r="J388" i="8"/>
  <c r="I388" i="8"/>
  <c r="H388" i="8"/>
  <c r="G388" i="8"/>
  <c r="F388" i="8"/>
  <c r="E388" i="8"/>
  <c r="D388" i="8"/>
  <c r="C388" i="8"/>
  <c r="C389" i="8" s="1"/>
  <c r="Q387" i="8"/>
  <c r="P387" i="8"/>
  <c r="P389" i="8" s="1"/>
  <c r="O387" i="8"/>
  <c r="N387" i="8"/>
  <c r="N389" i="8" s="1"/>
  <c r="M387" i="8"/>
  <c r="L387" i="8"/>
  <c r="L389" i="8" s="1"/>
  <c r="K387" i="8"/>
  <c r="J387" i="8"/>
  <c r="I387" i="8"/>
  <c r="H387" i="8"/>
  <c r="H389" i="8" s="1"/>
  <c r="G387" i="8"/>
  <c r="F387" i="8"/>
  <c r="F389" i="8" s="1"/>
  <c r="E387" i="8"/>
  <c r="D387" i="8"/>
  <c r="D389" i="8" s="1"/>
  <c r="C387" i="8"/>
  <c r="M386" i="8"/>
  <c r="L386" i="8"/>
  <c r="H386" i="8"/>
  <c r="D386" i="8"/>
  <c r="Q385" i="8"/>
  <c r="P385" i="8"/>
  <c r="P386" i="8" s="1"/>
  <c r="O385" i="8"/>
  <c r="O386" i="8" s="1"/>
  <c r="N385" i="8"/>
  <c r="N409" i="8" s="1"/>
  <c r="M385" i="8"/>
  <c r="L385" i="8"/>
  <c r="K385" i="8"/>
  <c r="J385" i="8"/>
  <c r="I385" i="8"/>
  <c r="H385" i="8"/>
  <c r="G385" i="8"/>
  <c r="G386" i="8" s="1"/>
  <c r="F385" i="8"/>
  <c r="E385" i="8"/>
  <c r="D385" i="8"/>
  <c r="C385" i="8"/>
  <c r="C386" i="8" s="1"/>
  <c r="Q384" i="8"/>
  <c r="Q386" i="8" s="1"/>
  <c r="P384" i="8"/>
  <c r="O384" i="8"/>
  <c r="N384" i="8"/>
  <c r="N386" i="8" s="1"/>
  <c r="M384" i="8"/>
  <c r="L384" i="8"/>
  <c r="K384" i="8"/>
  <c r="J384" i="8"/>
  <c r="J386" i="8" s="1"/>
  <c r="I384" i="8"/>
  <c r="I386" i="8" s="1"/>
  <c r="H384" i="8"/>
  <c r="G384" i="8"/>
  <c r="F384" i="8"/>
  <c r="F386" i="8" s="1"/>
  <c r="E384" i="8"/>
  <c r="E386" i="8" s="1"/>
  <c r="D384" i="8"/>
  <c r="C384" i="8"/>
  <c r="Q383" i="8"/>
  <c r="P383" i="8"/>
  <c r="L383" i="8"/>
  <c r="J383" i="8"/>
  <c r="I383" i="8"/>
  <c r="E383" i="8"/>
  <c r="D383" i="8"/>
  <c r="Q382" i="8"/>
  <c r="P382" i="8"/>
  <c r="O382" i="8"/>
  <c r="O409" i="8" s="1"/>
  <c r="N382" i="8"/>
  <c r="M382" i="8"/>
  <c r="L382" i="8"/>
  <c r="K382" i="8"/>
  <c r="J382" i="8"/>
  <c r="I382" i="8"/>
  <c r="H382" i="8"/>
  <c r="H409" i="8" s="1"/>
  <c r="G382" i="8"/>
  <c r="G409" i="8" s="1"/>
  <c r="F382" i="8"/>
  <c r="E382" i="8"/>
  <c r="D382" i="8"/>
  <c r="C382" i="8"/>
  <c r="Q381" i="8"/>
  <c r="P381" i="8"/>
  <c r="O381" i="8"/>
  <c r="N381" i="8"/>
  <c r="N408" i="8" s="1"/>
  <c r="N410" i="8" s="1"/>
  <c r="M381" i="8"/>
  <c r="L381" i="8"/>
  <c r="K381" i="8"/>
  <c r="J381" i="8"/>
  <c r="J408" i="8" s="1"/>
  <c r="I381" i="8"/>
  <c r="H381" i="8"/>
  <c r="G381" i="8"/>
  <c r="F381" i="8"/>
  <c r="F383" i="8" s="1"/>
  <c r="E381" i="8"/>
  <c r="D381" i="8"/>
  <c r="C381" i="8"/>
  <c r="D376" i="8"/>
  <c r="C376" i="8"/>
  <c r="D375" i="8"/>
  <c r="C375" i="8"/>
  <c r="AB371" i="8"/>
  <c r="K371" i="8"/>
  <c r="F371" i="8"/>
  <c r="E371" i="8"/>
  <c r="C371" i="8" s="1"/>
  <c r="AA371" i="8" s="1"/>
  <c r="AA370" i="8"/>
  <c r="K370" i="8" s="1"/>
  <c r="F370" i="8"/>
  <c r="E370" i="8"/>
  <c r="C370" i="8"/>
  <c r="AB370" i="8" s="1"/>
  <c r="F369" i="8"/>
  <c r="E369" i="8"/>
  <c r="F368" i="8"/>
  <c r="E368" i="8"/>
  <c r="C368" i="8"/>
  <c r="AB368" i="8" s="1"/>
  <c r="K364" i="8"/>
  <c r="R363" i="8"/>
  <c r="Q363" i="8"/>
  <c r="P363" i="8"/>
  <c r="O363" i="8"/>
  <c r="N363" i="8"/>
  <c r="M363" i="8"/>
  <c r="L363" i="8"/>
  <c r="J363" i="8"/>
  <c r="I363" i="8"/>
  <c r="H363" i="8"/>
  <c r="G363" i="8"/>
  <c r="F363" i="8"/>
  <c r="E363" i="8"/>
  <c r="D363" i="8"/>
  <c r="C363" i="8"/>
  <c r="R362" i="8"/>
  <c r="Q362" i="8"/>
  <c r="P362" i="8"/>
  <c r="O362" i="8"/>
  <c r="N362" i="8"/>
  <c r="M362" i="8"/>
  <c r="L362" i="8"/>
  <c r="J362" i="8"/>
  <c r="I362" i="8"/>
  <c r="H362" i="8"/>
  <c r="G362" i="8"/>
  <c r="F362" i="8"/>
  <c r="E362" i="8"/>
  <c r="D362" i="8"/>
  <c r="C362" i="8"/>
  <c r="R361" i="8"/>
  <c r="Q361" i="8"/>
  <c r="P361" i="8"/>
  <c r="O361" i="8"/>
  <c r="N361" i="8"/>
  <c r="M361" i="8"/>
  <c r="L361" i="8"/>
  <c r="J361" i="8"/>
  <c r="J364" i="8" s="1"/>
  <c r="I361" i="8"/>
  <c r="H361" i="8"/>
  <c r="G361" i="8"/>
  <c r="F361" i="8"/>
  <c r="F364" i="8" s="1"/>
  <c r="E361" i="8"/>
  <c r="D361" i="8"/>
  <c r="C361" i="8"/>
  <c r="R360" i="8"/>
  <c r="R357" i="8" s="1"/>
  <c r="Q360" i="8"/>
  <c r="P360" i="8"/>
  <c r="O360" i="8"/>
  <c r="N360" i="8"/>
  <c r="N357" i="8" s="1"/>
  <c r="M360" i="8"/>
  <c r="L360" i="8"/>
  <c r="J360" i="8"/>
  <c r="I360" i="8"/>
  <c r="I357" i="8" s="1"/>
  <c r="H360" i="8"/>
  <c r="G360" i="8"/>
  <c r="F360" i="8"/>
  <c r="E360" i="8"/>
  <c r="D360" i="8"/>
  <c r="C360" i="8"/>
  <c r="R359" i="8"/>
  <c r="Q359" i="8"/>
  <c r="P359" i="8"/>
  <c r="O359" i="8"/>
  <c r="N359" i="8"/>
  <c r="M359" i="8"/>
  <c r="L359" i="8"/>
  <c r="J359" i="8"/>
  <c r="I359" i="8"/>
  <c r="H359" i="8"/>
  <c r="G359" i="8"/>
  <c r="F359" i="8"/>
  <c r="E359" i="8"/>
  <c r="D359" i="8"/>
  <c r="C359" i="8"/>
  <c r="R358" i="8"/>
  <c r="Q358" i="8"/>
  <c r="P358" i="8"/>
  <c r="P357" i="8" s="1"/>
  <c r="P364" i="8" s="1"/>
  <c r="O358" i="8"/>
  <c r="O357" i="8" s="1"/>
  <c r="N358" i="8"/>
  <c r="M358" i="8"/>
  <c r="L358" i="8"/>
  <c r="J358" i="8"/>
  <c r="I358" i="8"/>
  <c r="H358" i="8"/>
  <c r="G358" i="8"/>
  <c r="G357" i="8" s="1"/>
  <c r="F358" i="8"/>
  <c r="E358" i="8"/>
  <c r="D358" i="8"/>
  <c r="C358" i="8"/>
  <c r="C357" i="8" s="1"/>
  <c r="C364" i="8" s="1"/>
  <c r="L357" i="8"/>
  <c r="L364" i="8" s="1"/>
  <c r="J357" i="8"/>
  <c r="F357" i="8"/>
  <c r="E357" i="8"/>
  <c r="R356" i="8"/>
  <c r="Q356" i="8"/>
  <c r="P356" i="8"/>
  <c r="O356" i="8"/>
  <c r="N356" i="8"/>
  <c r="M356" i="8"/>
  <c r="L356" i="8"/>
  <c r="J356" i="8"/>
  <c r="I356" i="8"/>
  <c r="H356" i="8"/>
  <c r="G356" i="8"/>
  <c r="F356" i="8"/>
  <c r="E356" i="8"/>
  <c r="D356" i="8"/>
  <c r="C356" i="8"/>
  <c r="R355" i="8"/>
  <c r="Q355" i="8"/>
  <c r="P355" i="8"/>
  <c r="O355" i="8"/>
  <c r="N355" i="8"/>
  <c r="M355" i="8"/>
  <c r="L355" i="8"/>
  <c r="J355" i="8"/>
  <c r="I355" i="8"/>
  <c r="H355" i="8"/>
  <c r="G355" i="8"/>
  <c r="F355" i="8"/>
  <c r="E355" i="8"/>
  <c r="D355" i="8"/>
  <c r="C355" i="8"/>
  <c r="R354" i="8"/>
  <c r="Q354" i="8"/>
  <c r="P354" i="8"/>
  <c r="O354" i="8"/>
  <c r="N354" i="8"/>
  <c r="M354" i="8"/>
  <c r="L354" i="8"/>
  <c r="J354" i="8"/>
  <c r="I354" i="8"/>
  <c r="H354" i="8"/>
  <c r="G354" i="8"/>
  <c r="F354" i="8"/>
  <c r="E354" i="8"/>
  <c r="D354" i="8"/>
  <c r="C354" i="8"/>
  <c r="R353" i="8"/>
  <c r="Q353" i="8"/>
  <c r="P353" i="8"/>
  <c r="O353" i="8"/>
  <c r="N353" i="8"/>
  <c r="M353" i="8"/>
  <c r="L353" i="8"/>
  <c r="J353" i="8"/>
  <c r="I353" i="8"/>
  <c r="H353" i="8"/>
  <c r="G353" i="8"/>
  <c r="F353" i="8"/>
  <c r="E353" i="8"/>
  <c r="D353" i="8"/>
  <c r="C353" i="8"/>
  <c r="R352" i="8"/>
  <c r="Q352" i="8"/>
  <c r="P352" i="8"/>
  <c r="O352" i="8"/>
  <c r="N352" i="8"/>
  <c r="M352" i="8"/>
  <c r="L352" i="8"/>
  <c r="J352" i="8"/>
  <c r="I352" i="8"/>
  <c r="H352" i="8"/>
  <c r="G352" i="8"/>
  <c r="F352" i="8"/>
  <c r="E352" i="8"/>
  <c r="D352" i="8"/>
  <c r="C352" i="8"/>
  <c r="R351" i="8"/>
  <c r="Q351" i="8"/>
  <c r="P351" i="8"/>
  <c r="O351" i="8"/>
  <c r="N351" i="8"/>
  <c r="M351" i="8"/>
  <c r="L351" i="8"/>
  <c r="J351" i="8"/>
  <c r="I351" i="8"/>
  <c r="H351" i="8"/>
  <c r="G351" i="8"/>
  <c r="F351" i="8"/>
  <c r="E351" i="8"/>
  <c r="D351" i="8"/>
  <c r="C351" i="8"/>
  <c r="R350" i="8"/>
  <c r="Q350" i="8"/>
  <c r="P350" i="8"/>
  <c r="O350" i="8"/>
  <c r="N350" i="8"/>
  <c r="M350" i="8"/>
  <c r="L350" i="8"/>
  <c r="J350" i="8"/>
  <c r="I350" i="8"/>
  <c r="H350" i="8"/>
  <c r="G350" i="8"/>
  <c r="F350" i="8"/>
  <c r="E350" i="8"/>
  <c r="D350" i="8"/>
  <c r="C350" i="8"/>
  <c r="R349" i="8"/>
  <c r="Q349" i="8"/>
  <c r="P349" i="8"/>
  <c r="O349" i="8"/>
  <c r="N349" i="8"/>
  <c r="M349" i="8"/>
  <c r="L349" i="8"/>
  <c r="J349" i="8"/>
  <c r="I349" i="8"/>
  <c r="H349" i="8"/>
  <c r="G349" i="8"/>
  <c r="F349" i="8"/>
  <c r="E349" i="8"/>
  <c r="D349" i="8"/>
  <c r="C349" i="8"/>
  <c r="R348" i="8"/>
  <c r="Q348" i="8"/>
  <c r="P348" i="8"/>
  <c r="O348" i="8"/>
  <c r="N348" i="8"/>
  <c r="M348" i="8"/>
  <c r="L348" i="8"/>
  <c r="J348" i="8"/>
  <c r="I348" i="8"/>
  <c r="H348" i="8"/>
  <c r="G348" i="8"/>
  <c r="F348" i="8"/>
  <c r="E348" i="8"/>
  <c r="D348" i="8"/>
  <c r="C348" i="8"/>
  <c r="R347" i="8"/>
  <c r="Q347" i="8"/>
  <c r="P347" i="8"/>
  <c r="O347" i="8"/>
  <c r="N347" i="8"/>
  <c r="M347" i="8"/>
  <c r="L347" i="8"/>
  <c r="J347" i="8"/>
  <c r="I347" i="8"/>
  <c r="H347" i="8"/>
  <c r="G347" i="8"/>
  <c r="F347" i="8"/>
  <c r="E347" i="8"/>
  <c r="D347" i="8"/>
  <c r="C347" i="8"/>
  <c r="R346" i="8"/>
  <c r="Q346" i="8"/>
  <c r="P346" i="8"/>
  <c r="O346" i="8"/>
  <c r="N346" i="8"/>
  <c r="M346" i="8"/>
  <c r="L346" i="8"/>
  <c r="J346" i="8"/>
  <c r="I346" i="8"/>
  <c r="H346" i="8"/>
  <c r="G346" i="8"/>
  <c r="F346" i="8"/>
  <c r="E346" i="8"/>
  <c r="D346" i="8"/>
  <c r="C346" i="8"/>
  <c r="R345" i="8"/>
  <c r="Q345" i="8"/>
  <c r="P345" i="8"/>
  <c r="O345" i="8"/>
  <c r="N345" i="8"/>
  <c r="M345" i="8"/>
  <c r="L345" i="8"/>
  <c r="J345" i="8"/>
  <c r="I345" i="8"/>
  <c r="H345" i="8"/>
  <c r="G345" i="8"/>
  <c r="F345" i="8"/>
  <c r="E345" i="8"/>
  <c r="D345" i="8"/>
  <c r="C345" i="8"/>
  <c r="R344" i="8"/>
  <c r="Q344" i="8"/>
  <c r="P344" i="8"/>
  <c r="O344" i="8"/>
  <c r="N344" i="8"/>
  <c r="M344" i="8"/>
  <c r="L344" i="8"/>
  <c r="J344" i="8"/>
  <c r="I344" i="8"/>
  <c r="H344" i="8"/>
  <c r="G344" i="8"/>
  <c r="G364" i="8" s="1"/>
  <c r="F344" i="8"/>
  <c r="E344" i="8"/>
  <c r="D344" i="8"/>
  <c r="C344" i="8"/>
  <c r="N339" i="8"/>
  <c r="G339" i="8"/>
  <c r="Q338" i="8"/>
  <c r="P338" i="8"/>
  <c r="O338" i="8"/>
  <c r="N338" i="8"/>
  <c r="M338" i="8"/>
  <c r="L338" i="8"/>
  <c r="K338" i="8"/>
  <c r="J338" i="8"/>
  <c r="I338" i="8"/>
  <c r="H338" i="8"/>
  <c r="G338" i="8"/>
  <c r="F338" i="8"/>
  <c r="E338" i="8"/>
  <c r="D338" i="8"/>
  <c r="C338" i="8"/>
  <c r="Q337" i="8"/>
  <c r="P337" i="8"/>
  <c r="O337" i="8"/>
  <c r="N337" i="8"/>
  <c r="M337" i="8"/>
  <c r="L337" i="8"/>
  <c r="K337" i="8"/>
  <c r="J337" i="8"/>
  <c r="I337" i="8"/>
  <c r="H337" i="8"/>
  <c r="G337" i="8"/>
  <c r="F337" i="8"/>
  <c r="E337" i="8"/>
  <c r="D337" i="8"/>
  <c r="C337" i="8"/>
  <c r="Q336" i="8"/>
  <c r="P336" i="8"/>
  <c r="O336" i="8"/>
  <c r="N336" i="8"/>
  <c r="M336" i="8"/>
  <c r="L336" i="8"/>
  <c r="K336" i="8"/>
  <c r="J336" i="8"/>
  <c r="I336" i="8"/>
  <c r="H336" i="8"/>
  <c r="G336" i="8"/>
  <c r="F336" i="8"/>
  <c r="E336" i="8"/>
  <c r="D336" i="8"/>
  <c r="C336" i="8"/>
  <c r="Q335" i="8"/>
  <c r="P335" i="8"/>
  <c r="O335" i="8"/>
  <c r="N335" i="8"/>
  <c r="M335" i="8"/>
  <c r="L335" i="8"/>
  <c r="K335" i="8"/>
  <c r="J335" i="8"/>
  <c r="I335" i="8"/>
  <c r="H335" i="8"/>
  <c r="G335" i="8"/>
  <c r="F335" i="8"/>
  <c r="E335" i="8"/>
  <c r="D335" i="8"/>
  <c r="C335" i="8"/>
  <c r="Q334" i="8"/>
  <c r="P334" i="8"/>
  <c r="O334" i="8"/>
  <c r="N334" i="8"/>
  <c r="M334" i="8"/>
  <c r="L334" i="8"/>
  <c r="K334" i="8"/>
  <c r="J334" i="8"/>
  <c r="I334" i="8"/>
  <c r="H334" i="8"/>
  <c r="G334" i="8"/>
  <c r="F334" i="8"/>
  <c r="E334" i="8"/>
  <c r="D334" i="8"/>
  <c r="C334" i="8"/>
  <c r="Q333" i="8"/>
  <c r="P333" i="8"/>
  <c r="P339" i="8" s="1"/>
  <c r="O333" i="8"/>
  <c r="N333" i="8"/>
  <c r="M333" i="8"/>
  <c r="L333" i="8"/>
  <c r="L339" i="8" s="1"/>
  <c r="K333" i="8"/>
  <c r="J333" i="8"/>
  <c r="I333" i="8"/>
  <c r="H333" i="8"/>
  <c r="H339" i="8" s="1"/>
  <c r="G333" i="8"/>
  <c r="F333" i="8"/>
  <c r="E333" i="8"/>
  <c r="D333" i="8"/>
  <c r="C333" i="8"/>
  <c r="Q332" i="8"/>
  <c r="P332" i="8"/>
  <c r="O332" i="8"/>
  <c r="N332" i="8"/>
  <c r="M332" i="8"/>
  <c r="L332" i="8"/>
  <c r="K332" i="8"/>
  <c r="J332" i="8"/>
  <c r="I332" i="8"/>
  <c r="H332" i="8"/>
  <c r="G332" i="8"/>
  <c r="F332" i="8"/>
  <c r="E332" i="8"/>
  <c r="D332" i="8"/>
  <c r="C332" i="8"/>
  <c r="Q331" i="8"/>
  <c r="Q339" i="8" s="1"/>
  <c r="P331" i="8"/>
  <c r="O331" i="8"/>
  <c r="N331" i="8"/>
  <c r="M331" i="8"/>
  <c r="M339" i="8" s="1"/>
  <c r="L331" i="8"/>
  <c r="K331" i="8"/>
  <c r="K339" i="8" s="1"/>
  <c r="J331" i="8"/>
  <c r="J339" i="8" s="1"/>
  <c r="I331" i="8"/>
  <c r="I339" i="8" s="1"/>
  <c r="H331" i="8"/>
  <c r="G331" i="8"/>
  <c r="F331" i="8"/>
  <c r="F339" i="8" s="1"/>
  <c r="E331" i="8"/>
  <c r="E339" i="8" s="1"/>
  <c r="D331" i="8"/>
  <c r="C331" i="8"/>
  <c r="C339" i="8" s="1"/>
  <c r="Q325" i="8"/>
  <c r="P325" i="8"/>
  <c r="O325" i="8"/>
  <c r="N325" i="8"/>
  <c r="M325" i="8"/>
  <c r="L325" i="8"/>
  <c r="K325" i="8"/>
  <c r="J325" i="8"/>
  <c r="I325" i="8"/>
  <c r="H325" i="8"/>
  <c r="G325" i="8"/>
  <c r="F325" i="8"/>
  <c r="E325" i="8"/>
  <c r="D325" i="8"/>
  <c r="C325" i="8"/>
  <c r="Q324" i="8"/>
  <c r="P324" i="8"/>
  <c r="O324" i="8"/>
  <c r="N324" i="8"/>
  <c r="M324" i="8"/>
  <c r="L324" i="8"/>
  <c r="K324" i="8"/>
  <c r="J324" i="8"/>
  <c r="I324" i="8"/>
  <c r="H324" i="8"/>
  <c r="G324" i="8"/>
  <c r="F324" i="8"/>
  <c r="E324" i="8"/>
  <c r="D324" i="8"/>
  <c r="C324" i="8"/>
  <c r="Q323" i="8"/>
  <c r="P323" i="8"/>
  <c r="O323" i="8"/>
  <c r="N323" i="8"/>
  <c r="M323" i="8"/>
  <c r="L323" i="8"/>
  <c r="K323" i="8"/>
  <c r="J323" i="8"/>
  <c r="I323" i="8"/>
  <c r="H323" i="8"/>
  <c r="G323" i="8"/>
  <c r="F323" i="8"/>
  <c r="E323" i="8"/>
  <c r="D323" i="8"/>
  <c r="C323" i="8"/>
  <c r="Q321" i="8"/>
  <c r="P321" i="8"/>
  <c r="O321" i="8"/>
  <c r="N321" i="8"/>
  <c r="M321" i="8"/>
  <c r="L321" i="8"/>
  <c r="K321" i="8"/>
  <c r="J321" i="8"/>
  <c r="J326" i="8" s="1"/>
  <c r="I321" i="8"/>
  <c r="H321" i="8"/>
  <c r="G321" i="8"/>
  <c r="F321" i="8"/>
  <c r="F326" i="8" s="1"/>
  <c r="E321" i="8"/>
  <c r="D321" i="8"/>
  <c r="C321" i="8"/>
  <c r="Q319" i="8"/>
  <c r="Q326" i="8" s="1"/>
  <c r="P319" i="8"/>
  <c r="O319" i="8"/>
  <c r="N319" i="8"/>
  <c r="M319" i="8"/>
  <c r="M326" i="8" s="1"/>
  <c r="L319" i="8"/>
  <c r="K319" i="8"/>
  <c r="J319" i="8"/>
  <c r="I319" i="8"/>
  <c r="H319" i="8"/>
  <c r="G319" i="8"/>
  <c r="F319" i="8"/>
  <c r="E319" i="8"/>
  <c r="E326" i="8" s="1"/>
  <c r="D319" i="8"/>
  <c r="C319" i="8"/>
  <c r="Q318" i="8"/>
  <c r="P318" i="8"/>
  <c r="O318" i="8"/>
  <c r="O326" i="8" s="1"/>
  <c r="N318" i="8"/>
  <c r="M318" i="8"/>
  <c r="L318" i="8"/>
  <c r="K318" i="8"/>
  <c r="K326" i="8" s="1"/>
  <c r="J318" i="8"/>
  <c r="I318" i="8"/>
  <c r="H318" i="8"/>
  <c r="G318" i="8"/>
  <c r="G326" i="8" s="1"/>
  <c r="F318" i="8"/>
  <c r="E318" i="8"/>
  <c r="D318" i="8"/>
  <c r="C318" i="8"/>
  <c r="C326" i="8" s="1"/>
  <c r="Q311" i="8"/>
  <c r="P311" i="8"/>
  <c r="O311" i="8"/>
  <c r="N311" i="8"/>
  <c r="M311" i="8"/>
  <c r="L311" i="8"/>
  <c r="K311" i="8"/>
  <c r="J311" i="8"/>
  <c r="I311" i="8"/>
  <c r="H311" i="8"/>
  <c r="G311" i="8"/>
  <c r="F311" i="8"/>
  <c r="E311" i="8"/>
  <c r="D311" i="8"/>
  <c r="C311" i="8"/>
  <c r="Q310" i="8"/>
  <c r="P310" i="8"/>
  <c r="O310" i="8"/>
  <c r="N310" i="8"/>
  <c r="M310" i="8"/>
  <c r="L310" i="8"/>
  <c r="K310" i="8"/>
  <c r="J310" i="8"/>
  <c r="I310" i="8"/>
  <c r="H310" i="8"/>
  <c r="G310" i="8"/>
  <c r="F310" i="8"/>
  <c r="E310" i="8"/>
  <c r="D310" i="8"/>
  <c r="C310" i="8"/>
  <c r="Q309" i="8"/>
  <c r="P309" i="8"/>
  <c r="O309" i="8"/>
  <c r="N309" i="8"/>
  <c r="M309" i="8"/>
  <c r="L309" i="8"/>
  <c r="K309" i="8"/>
  <c r="J309" i="8"/>
  <c r="I309" i="8"/>
  <c r="H309" i="8"/>
  <c r="G309" i="8"/>
  <c r="F309" i="8"/>
  <c r="E309" i="8"/>
  <c r="D309" i="8"/>
  <c r="C309" i="8"/>
  <c r="Q308" i="8"/>
  <c r="P308" i="8"/>
  <c r="O308" i="8"/>
  <c r="N308" i="8"/>
  <c r="M308" i="8"/>
  <c r="L308" i="8"/>
  <c r="K308" i="8"/>
  <c r="J308" i="8"/>
  <c r="I308" i="8"/>
  <c r="H308" i="8"/>
  <c r="G308" i="8"/>
  <c r="F308" i="8"/>
  <c r="E308" i="8"/>
  <c r="D308" i="8"/>
  <c r="C308" i="8"/>
  <c r="Q307" i="8"/>
  <c r="P307" i="8"/>
  <c r="O307" i="8"/>
  <c r="N307" i="8"/>
  <c r="M307" i="8"/>
  <c r="L307" i="8"/>
  <c r="K307" i="8"/>
  <c r="J307" i="8"/>
  <c r="J304" i="8" s="1"/>
  <c r="I307" i="8"/>
  <c r="H307" i="8"/>
  <c r="G307" i="8"/>
  <c r="F307" i="8"/>
  <c r="E307" i="8"/>
  <c r="D307" i="8"/>
  <c r="C307" i="8"/>
  <c r="Q306" i="8"/>
  <c r="Q304" i="8" s="1"/>
  <c r="Q300" i="8" s="1"/>
  <c r="P306" i="8"/>
  <c r="O306" i="8"/>
  <c r="N306" i="8"/>
  <c r="N304" i="8" s="1"/>
  <c r="M306" i="8"/>
  <c r="L306" i="8"/>
  <c r="K306" i="8"/>
  <c r="J306" i="8"/>
  <c r="I306" i="8"/>
  <c r="H306" i="8"/>
  <c r="G306" i="8"/>
  <c r="F306" i="8"/>
  <c r="F304" i="8" s="1"/>
  <c r="F300" i="8" s="1"/>
  <c r="E306" i="8"/>
  <c r="D306" i="8"/>
  <c r="C306" i="8"/>
  <c r="Q305" i="8"/>
  <c r="P305" i="8"/>
  <c r="O305" i="8"/>
  <c r="N305" i="8"/>
  <c r="M305" i="8"/>
  <c r="L305" i="8"/>
  <c r="L304" i="8" s="1"/>
  <c r="K305" i="8"/>
  <c r="J305" i="8"/>
  <c r="I305" i="8"/>
  <c r="H305" i="8"/>
  <c r="H304" i="8" s="1"/>
  <c r="G305" i="8"/>
  <c r="F305" i="8"/>
  <c r="E305" i="8"/>
  <c r="E304" i="8" s="1"/>
  <c r="E300" i="8" s="1"/>
  <c r="D305" i="8"/>
  <c r="D304" i="8" s="1"/>
  <c r="C305" i="8"/>
  <c r="R304" i="8"/>
  <c r="P304" i="8"/>
  <c r="I304" i="8"/>
  <c r="Q303" i="8"/>
  <c r="P303" i="8"/>
  <c r="O303" i="8"/>
  <c r="N303" i="8"/>
  <c r="M303" i="8"/>
  <c r="L303" i="8"/>
  <c r="K303" i="8"/>
  <c r="J303" i="8"/>
  <c r="I303" i="8"/>
  <c r="H303" i="8"/>
  <c r="G303" i="8"/>
  <c r="F303" i="8"/>
  <c r="E303" i="8"/>
  <c r="D303" i="8"/>
  <c r="C303" i="8"/>
  <c r="Q302" i="8"/>
  <c r="P302" i="8"/>
  <c r="O302" i="8"/>
  <c r="N302" i="8"/>
  <c r="M302" i="8"/>
  <c r="L302" i="8"/>
  <c r="K302" i="8"/>
  <c r="J302" i="8"/>
  <c r="I302" i="8"/>
  <c r="H302" i="8"/>
  <c r="G302" i="8"/>
  <c r="F302" i="8"/>
  <c r="E302" i="8"/>
  <c r="D302" i="8"/>
  <c r="C302" i="8"/>
  <c r="Q301" i="8"/>
  <c r="P301" i="8"/>
  <c r="O301" i="8"/>
  <c r="N301" i="8"/>
  <c r="M301" i="8"/>
  <c r="L301" i="8"/>
  <c r="K301" i="8"/>
  <c r="J301" i="8"/>
  <c r="I301" i="8"/>
  <c r="H301" i="8"/>
  <c r="G301" i="8"/>
  <c r="F301" i="8"/>
  <c r="E301" i="8"/>
  <c r="D301" i="8"/>
  <c r="C301" i="8"/>
  <c r="R300" i="8"/>
  <c r="Q299" i="8"/>
  <c r="P299" i="8"/>
  <c r="O299" i="8"/>
  <c r="N299" i="8"/>
  <c r="M299" i="8"/>
  <c r="L299" i="8"/>
  <c r="K299" i="8"/>
  <c r="J299" i="8"/>
  <c r="I299" i="8"/>
  <c r="H299" i="8"/>
  <c r="G299" i="8"/>
  <c r="F299" i="8"/>
  <c r="E299" i="8"/>
  <c r="D299" i="8"/>
  <c r="C299" i="8"/>
  <c r="Q298" i="8"/>
  <c r="P298" i="8"/>
  <c r="O298" i="8"/>
  <c r="N298" i="8"/>
  <c r="M298" i="8"/>
  <c r="L298" i="8"/>
  <c r="K298" i="8"/>
  <c r="J298" i="8"/>
  <c r="I298" i="8"/>
  <c r="H298" i="8"/>
  <c r="G298" i="8"/>
  <c r="F298" i="8"/>
  <c r="E298" i="8"/>
  <c r="D298" i="8"/>
  <c r="C298" i="8"/>
  <c r="Q297" i="8"/>
  <c r="P297" i="8"/>
  <c r="O297" i="8"/>
  <c r="N297" i="8"/>
  <c r="M297" i="8"/>
  <c r="L297" i="8"/>
  <c r="K297" i="8"/>
  <c r="J297" i="8"/>
  <c r="I297" i="8"/>
  <c r="H297" i="8"/>
  <c r="G297" i="8"/>
  <c r="F297" i="8"/>
  <c r="E297" i="8"/>
  <c r="D297" i="8"/>
  <c r="C297" i="8"/>
  <c r="Q296" i="8"/>
  <c r="P296" i="8"/>
  <c r="O296" i="8"/>
  <c r="N296" i="8"/>
  <c r="M296" i="8"/>
  <c r="L296" i="8"/>
  <c r="K296" i="8"/>
  <c r="J296" i="8"/>
  <c r="I296" i="8"/>
  <c r="H296" i="8"/>
  <c r="G296" i="8"/>
  <c r="F296" i="8"/>
  <c r="E296" i="8"/>
  <c r="D296" i="8"/>
  <c r="C296" i="8"/>
  <c r="Q295" i="8"/>
  <c r="P295" i="8"/>
  <c r="O295" i="8"/>
  <c r="N295" i="8"/>
  <c r="M295" i="8"/>
  <c r="L295" i="8"/>
  <c r="K295" i="8"/>
  <c r="J295" i="8"/>
  <c r="I295" i="8"/>
  <c r="H295" i="8"/>
  <c r="H293" i="8" s="1"/>
  <c r="G295" i="8"/>
  <c r="F295" i="8"/>
  <c r="E295" i="8"/>
  <c r="D295" i="8"/>
  <c r="D293" i="8" s="1"/>
  <c r="D287" i="8" s="1"/>
  <c r="C295" i="8"/>
  <c r="Q294" i="8"/>
  <c r="P294" i="8"/>
  <c r="O294" i="8"/>
  <c r="O293" i="8" s="1"/>
  <c r="N294" i="8"/>
  <c r="M294" i="8"/>
  <c r="L294" i="8"/>
  <c r="K294" i="8"/>
  <c r="J294" i="8"/>
  <c r="I294" i="8"/>
  <c r="H294" i="8"/>
  <c r="G294" i="8"/>
  <c r="F294" i="8"/>
  <c r="E294" i="8"/>
  <c r="D294" i="8"/>
  <c r="C294" i="8"/>
  <c r="C293" i="8" s="1"/>
  <c r="P293" i="8"/>
  <c r="P287" i="8" s="1"/>
  <c r="N293" i="8"/>
  <c r="L293" i="8"/>
  <c r="K293" i="8"/>
  <c r="J293" i="8"/>
  <c r="G293" i="8"/>
  <c r="F293" i="8"/>
  <c r="Q292" i="8"/>
  <c r="P292" i="8"/>
  <c r="O292" i="8"/>
  <c r="N292" i="8"/>
  <c r="M292" i="8"/>
  <c r="L292" i="8"/>
  <c r="K292" i="8"/>
  <c r="J292" i="8"/>
  <c r="I292" i="8"/>
  <c r="H292" i="8"/>
  <c r="G292" i="8"/>
  <c r="F292" i="8"/>
  <c r="E292" i="8"/>
  <c r="D292" i="8"/>
  <c r="C292" i="8"/>
  <c r="Q291" i="8"/>
  <c r="P291" i="8"/>
  <c r="O291" i="8"/>
  <c r="N291" i="8"/>
  <c r="M291" i="8"/>
  <c r="L291" i="8"/>
  <c r="K291" i="8"/>
  <c r="J291" i="8"/>
  <c r="I291" i="8"/>
  <c r="H291" i="8"/>
  <c r="H287" i="8" s="1"/>
  <c r="G291" i="8"/>
  <c r="F291" i="8"/>
  <c r="E291" i="8"/>
  <c r="D291" i="8"/>
  <c r="C291" i="8"/>
  <c r="Q290" i="8"/>
  <c r="P290" i="8"/>
  <c r="O290" i="8"/>
  <c r="N290" i="8"/>
  <c r="M290" i="8"/>
  <c r="L290" i="8"/>
  <c r="K290" i="8"/>
  <c r="J290" i="8"/>
  <c r="I290" i="8"/>
  <c r="H290" i="8"/>
  <c r="G290" i="8"/>
  <c r="F290" i="8"/>
  <c r="E290" i="8"/>
  <c r="D290" i="8"/>
  <c r="C290" i="8"/>
  <c r="Q289" i="8"/>
  <c r="P289" i="8"/>
  <c r="O289" i="8"/>
  <c r="N289" i="8"/>
  <c r="M289" i="8"/>
  <c r="L289" i="8"/>
  <c r="L287" i="8" s="1"/>
  <c r="K289" i="8"/>
  <c r="J289" i="8"/>
  <c r="I289" i="8"/>
  <c r="H289" i="8"/>
  <c r="G289" i="8"/>
  <c r="F289" i="8"/>
  <c r="F287" i="8" s="1"/>
  <c r="E289" i="8"/>
  <c r="D289" i="8"/>
  <c r="C289" i="8"/>
  <c r="Q288" i="8"/>
  <c r="P288" i="8"/>
  <c r="O288" i="8"/>
  <c r="N288" i="8"/>
  <c r="M288" i="8"/>
  <c r="L288" i="8"/>
  <c r="K288" i="8"/>
  <c r="J288" i="8"/>
  <c r="I288" i="8"/>
  <c r="H288" i="8"/>
  <c r="G288" i="8"/>
  <c r="F288" i="8"/>
  <c r="E288" i="8"/>
  <c r="D288" i="8"/>
  <c r="C288" i="8"/>
  <c r="N287" i="8"/>
  <c r="J287" i="8"/>
  <c r="C281" i="8"/>
  <c r="E280" i="8"/>
  <c r="D280" i="8"/>
  <c r="C280" i="8"/>
  <c r="C277" i="8"/>
  <c r="E276" i="8"/>
  <c r="D276" i="8"/>
  <c r="D277" i="8" s="1"/>
  <c r="C276" i="8"/>
  <c r="E275" i="8"/>
  <c r="E277" i="8" s="1"/>
  <c r="D275" i="8"/>
  <c r="C275" i="8"/>
  <c r="D272" i="8"/>
  <c r="C271" i="8"/>
  <c r="E270" i="8"/>
  <c r="D270" i="8"/>
  <c r="C270" i="8"/>
  <c r="C269" i="8"/>
  <c r="E268" i="8"/>
  <c r="E272" i="8" s="1"/>
  <c r="D268" i="8"/>
  <c r="C268" i="8"/>
  <c r="C267" i="8"/>
  <c r="C266" i="8"/>
  <c r="C265" i="8"/>
  <c r="C264" i="8"/>
  <c r="C263" i="8"/>
  <c r="C262" i="8"/>
  <c r="C261" i="8"/>
  <c r="C260" i="8"/>
  <c r="C259" i="8"/>
  <c r="C258" i="8"/>
  <c r="E253" i="8"/>
  <c r="D253" i="8"/>
  <c r="C253" i="8"/>
  <c r="E252" i="8"/>
  <c r="D252" i="8"/>
  <c r="C252" i="8"/>
  <c r="E251" i="8"/>
  <c r="D251" i="8"/>
  <c r="C251" i="8"/>
  <c r="E250" i="8"/>
  <c r="D250" i="8"/>
  <c r="C250" i="8"/>
  <c r="E249" i="8"/>
  <c r="D249" i="8"/>
  <c r="C249" i="8"/>
  <c r="E248" i="8"/>
  <c r="D248" i="8"/>
  <c r="C248" i="8"/>
  <c r="E247" i="8"/>
  <c r="D247" i="8"/>
  <c r="C247" i="8"/>
  <c r="E246" i="8"/>
  <c r="E254" i="8" s="1"/>
  <c r="D246" i="8"/>
  <c r="D254" i="8" s="1"/>
  <c r="C246" i="8"/>
  <c r="C254" i="8" s="1"/>
  <c r="C242" i="8"/>
  <c r="E241" i="8"/>
  <c r="D241" i="8"/>
  <c r="C241" i="8"/>
  <c r="C243" i="8" s="1"/>
  <c r="E240" i="8"/>
  <c r="D240" i="8"/>
  <c r="C240" i="8"/>
  <c r="E239" i="8"/>
  <c r="E243" i="8" s="1"/>
  <c r="D239" i="8"/>
  <c r="D243" i="8" s="1"/>
  <c r="C239" i="8"/>
  <c r="C236" i="8"/>
  <c r="E235" i="8"/>
  <c r="D235" i="8"/>
  <c r="C235" i="8"/>
  <c r="E234" i="8"/>
  <c r="D234" i="8"/>
  <c r="C234" i="8"/>
  <c r="E233" i="8"/>
  <c r="E236" i="8" s="1"/>
  <c r="D233" i="8"/>
  <c r="D236" i="8" s="1"/>
  <c r="C233" i="8"/>
  <c r="E229" i="8"/>
  <c r="D229" i="8"/>
  <c r="C229" i="8"/>
  <c r="E228" i="8"/>
  <c r="D228" i="8"/>
  <c r="C228" i="8"/>
  <c r="E227" i="8"/>
  <c r="D227" i="8"/>
  <c r="C227" i="8"/>
  <c r="E226" i="8"/>
  <c r="D226" i="8"/>
  <c r="C226" i="8"/>
  <c r="C230" i="8" s="1"/>
  <c r="E225" i="8"/>
  <c r="D225" i="8"/>
  <c r="C225" i="8"/>
  <c r="E224" i="8"/>
  <c r="D224" i="8"/>
  <c r="C224" i="8"/>
  <c r="E223" i="8"/>
  <c r="E230" i="8" s="1"/>
  <c r="D223" i="8"/>
  <c r="D230" i="8" s="1"/>
  <c r="C223" i="8"/>
  <c r="E219" i="8"/>
  <c r="D219" i="8"/>
  <c r="C219" i="8"/>
  <c r="E218" i="8"/>
  <c r="D218" i="8"/>
  <c r="C218" i="8"/>
  <c r="E217" i="8"/>
  <c r="D217" i="8"/>
  <c r="C217" i="8"/>
  <c r="E216" i="8"/>
  <c r="D216" i="8"/>
  <c r="D220" i="8" s="1"/>
  <c r="C216" i="8"/>
  <c r="C220" i="8" s="1"/>
  <c r="E215" i="8"/>
  <c r="E220" i="8" s="1"/>
  <c r="D215" i="8"/>
  <c r="C215" i="8"/>
  <c r="E212" i="8"/>
  <c r="C211" i="8"/>
  <c r="C210" i="8"/>
  <c r="C209" i="8"/>
  <c r="C208" i="8"/>
  <c r="C207" i="8"/>
  <c r="C206" i="8"/>
  <c r="C205" i="8"/>
  <c r="E204" i="8"/>
  <c r="D204" i="8"/>
  <c r="D212" i="8" s="1"/>
  <c r="C204" i="8"/>
  <c r="C212" i="8" s="1"/>
  <c r="E200" i="8"/>
  <c r="D200" i="8"/>
  <c r="C200" i="8"/>
  <c r="E199" i="8"/>
  <c r="D199" i="8"/>
  <c r="C199" i="8"/>
  <c r="E198" i="8"/>
  <c r="D198" i="8"/>
  <c r="C198" i="8"/>
  <c r="E197" i="8"/>
  <c r="D197" i="8"/>
  <c r="C197" i="8"/>
  <c r="E196" i="8"/>
  <c r="D196" i="8"/>
  <c r="C196" i="8"/>
  <c r="E195" i="8"/>
  <c r="D195" i="8"/>
  <c r="C195" i="8"/>
  <c r="E194" i="8"/>
  <c r="D194" i="8"/>
  <c r="C194" i="8"/>
  <c r="E193" i="8"/>
  <c r="D193" i="8"/>
  <c r="C193" i="8"/>
  <c r="E192" i="8"/>
  <c r="D192" i="8"/>
  <c r="C192" i="8"/>
  <c r="E191" i="8"/>
  <c r="D191" i="8"/>
  <c r="C191" i="8"/>
  <c r="E190" i="8"/>
  <c r="D190" i="8"/>
  <c r="C190" i="8"/>
  <c r="E189" i="8"/>
  <c r="D189" i="8"/>
  <c r="C189" i="8"/>
  <c r="E188" i="8"/>
  <c r="D188" i="8"/>
  <c r="C188" i="8"/>
  <c r="E187" i="8"/>
  <c r="D187" i="8"/>
  <c r="C187" i="8"/>
  <c r="E186" i="8"/>
  <c r="D186" i="8"/>
  <c r="C186" i="8"/>
  <c r="E185" i="8"/>
  <c r="D185" i="8"/>
  <c r="C185" i="8"/>
  <c r="E184" i="8"/>
  <c r="D184" i="8"/>
  <c r="C184" i="8"/>
  <c r="E183" i="8"/>
  <c r="D183" i="8"/>
  <c r="C183" i="8"/>
  <c r="E182" i="8"/>
  <c r="D182" i="8"/>
  <c r="C182" i="8"/>
  <c r="E181" i="8"/>
  <c r="D181" i="8"/>
  <c r="C181" i="8"/>
  <c r="E180" i="8"/>
  <c r="D180" i="8"/>
  <c r="C180" i="8"/>
  <c r="E179" i="8"/>
  <c r="D179" i="8"/>
  <c r="C179" i="8"/>
  <c r="E178" i="8"/>
  <c r="D178" i="8"/>
  <c r="C178" i="8"/>
  <c r="E177" i="8"/>
  <c r="D177" i="8"/>
  <c r="C177" i="8"/>
  <c r="E176" i="8"/>
  <c r="D176" i="8"/>
  <c r="C176" i="8"/>
  <c r="E175" i="8"/>
  <c r="D175" i="8"/>
  <c r="C175" i="8"/>
  <c r="E174" i="8"/>
  <c r="D174" i="8"/>
  <c r="C174" i="8"/>
  <c r="E173" i="8"/>
  <c r="D173" i="8"/>
  <c r="C173" i="8"/>
  <c r="E172" i="8"/>
  <c r="D172" i="8"/>
  <c r="C172" i="8"/>
  <c r="E171" i="8"/>
  <c r="D171" i="8"/>
  <c r="C171" i="8"/>
  <c r="E170" i="8"/>
  <c r="D170" i="8"/>
  <c r="C170" i="8"/>
  <c r="E169" i="8"/>
  <c r="D169" i="8"/>
  <c r="C169" i="8"/>
  <c r="C201" i="8" s="1"/>
  <c r="E168" i="8"/>
  <c r="D168" i="8"/>
  <c r="C168" i="8"/>
  <c r="E167" i="8"/>
  <c r="E201" i="8" s="1"/>
  <c r="D167" i="8"/>
  <c r="D201" i="8" s="1"/>
  <c r="C167" i="8"/>
  <c r="D164" i="8"/>
  <c r="C164" i="8"/>
  <c r="E163" i="8"/>
  <c r="D163" i="8"/>
  <c r="C163" i="8"/>
  <c r="E162" i="8"/>
  <c r="E164" i="8" s="1"/>
  <c r="D162" i="8"/>
  <c r="C162" i="8"/>
  <c r="C158" i="8"/>
  <c r="C157" i="8"/>
  <c r="C156" i="8"/>
  <c r="C153" i="8" s="1"/>
  <c r="C155" i="8"/>
  <c r="C154" i="8"/>
  <c r="E152" i="8"/>
  <c r="D152" i="8"/>
  <c r="C152" i="8"/>
  <c r="E151" i="8"/>
  <c r="D151" i="8"/>
  <c r="C151" i="8"/>
  <c r="E150" i="8"/>
  <c r="D150" i="8"/>
  <c r="C150" i="8"/>
  <c r="E149" i="8"/>
  <c r="D149" i="8"/>
  <c r="C149" i="8"/>
  <c r="E148" i="8"/>
  <c r="D148" i="8"/>
  <c r="C148" i="8"/>
  <c r="E147" i="8"/>
  <c r="D147" i="8"/>
  <c r="C147" i="8"/>
  <c r="E146" i="8"/>
  <c r="D146" i="8"/>
  <c r="C146" i="8"/>
  <c r="E145" i="8"/>
  <c r="D145" i="8"/>
  <c r="C145" i="8"/>
  <c r="E144" i="8"/>
  <c r="D144" i="8"/>
  <c r="C144" i="8"/>
  <c r="E143" i="8"/>
  <c r="E142" i="8" s="1"/>
  <c r="D143" i="8"/>
  <c r="D142" i="8" s="1"/>
  <c r="C143" i="8"/>
  <c r="C142" i="8"/>
  <c r="E140" i="8"/>
  <c r="D140" i="8"/>
  <c r="C140" i="8"/>
  <c r="E139" i="8"/>
  <c r="D139" i="8"/>
  <c r="C139" i="8"/>
  <c r="E138" i="8"/>
  <c r="D138" i="8"/>
  <c r="C138" i="8"/>
  <c r="E137" i="8"/>
  <c r="D137" i="8"/>
  <c r="C137" i="8"/>
  <c r="E136" i="8"/>
  <c r="D136" i="8"/>
  <c r="C136" i="8"/>
  <c r="E135" i="8"/>
  <c r="D135" i="8"/>
  <c r="C135" i="8"/>
  <c r="E134" i="8"/>
  <c r="D134" i="8"/>
  <c r="C134" i="8"/>
  <c r="E133" i="8"/>
  <c r="D133" i="8"/>
  <c r="C133" i="8"/>
  <c r="E132" i="8"/>
  <c r="D132" i="8"/>
  <c r="C132" i="8"/>
  <c r="E131" i="8"/>
  <c r="D131" i="8"/>
  <c r="C131" i="8"/>
  <c r="E130" i="8"/>
  <c r="D130" i="8"/>
  <c r="C130" i="8"/>
  <c r="E129" i="8"/>
  <c r="D129" i="8"/>
  <c r="C129" i="8"/>
  <c r="C141" i="8" s="1"/>
  <c r="E128" i="8"/>
  <c r="E141" i="8" s="1"/>
  <c r="E159" i="8" s="1"/>
  <c r="D128" i="8"/>
  <c r="D141" i="8" s="1"/>
  <c r="D159" i="8" s="1"/>
  <c r="C128" i="8"/>
  <c r="G124" i="8"/>
  <c r="H123" i="8"/>
  <c r="G123" i="8"/>
  <c r="D123" i="8"/>
  <c r="C123" i="8"/>
  <c r="H122" i="8"/>
  <c r="F122" i="8"/>
  <c r="E122" i="8"/>
  <c r="E124" i="8" s="1"/>
  <c r="D122" i="8"/>
  <c r="D124" i="8" s="1"/>
  <c r="C122" i="8"/>
  <c r="H121" i="8"/>
  <c r="F121" i="8"/>
  <c r="E121" i="8"/>
  <c r="E118" i="8" s="1"/>
  <c r="D121" i="8"/>
  <c r="C121" i="8"/>
  <c r="H120" i="8"/>
  <c r="F120" i="8"/>
  <c r="E120" i="8"/>
  <c r="D120" i="8"/>
  <c r="C120" i="8"/>
  <c r="H119" i="8"/>
  <c r="H118" i="8" s="1"/>
  <c r="F119" i="8"/>
  <c r="F118" i="8" s="1"/>
  <c r="E119" i="8"/>
  <c r="D119" i="8"/>
  <c r="C119" i="8"/>
  <c r="C118" i="8" s="1"/>
  <c r="D118" i="8"/>
  <c r="H117" i="8"/>
  <c r="F117" i="8"/>
  <c r="E117" i="8"/>
  <c r="D117" i="8"/>
  <c r="C117" i="8"/>
  <c r="H116" i="8"/>
  <c r="F116" i="8"/>
  <c r="E116" i="8"/>
  <c r="D116" i="8"/>
  <c r="C116" i="8"/>
  <c r="H115" i="8"/>
  <c r="F115" i="8"/>
  <c r="E115" i="8"/>
  <c r="D115" i="8"/>
  <c r="C115" i="8"/>
  <c r="H114" i="8"/>
  <c r="F114" i="8"/>
  <c r="E114" i="8"/>
  <c r="D114" i="8"/>
  <c r="C114" i="8"/>
  <c r="H113" i="8"/>
  <c r="F113" i="8"/>
  <c r="E113" i="8"/>
  <c r="D113" i="8"/>
  <c r="C113" i="8"/>
  <c r="H112" i="8"/>
  <c r="F112" i="8"/>
  <c r="E112" i="8"/>
  <c r="D112" i="8"/>
  <c r="C112" i="8"/>
  <c r="H111" i="8"/>
  <c r="F111" i="8"/>
  <c r="E111" i="8"/>
  <c r="D111" i="8"/>
  <c r="C111" i="8"/>
  <c r="H110" i="8"/>
  <c r="F110" i="8"/>
  <c r="E110" i="8"/>
  <c r="D110" i="8"/>
  <c r="C110" i="8"/>
  <c r="H109" i="8"/>
  <c r="F109" i="8"/>
  <c r="E109" i="8"/>
  <c r="D109" i="8"/>
  <c r="C109" i="8"/>
  <c r="H108" i="8"/>
  <c r="F108" i="8"/>
  <c r="E108" i="8"/>
  <c r="D108" i="8"/>
  <c r="C108" i="8"/>
  <c r="H107" i="8"/>
  <c r="H124" i="8" s="1"/>
  <c r="F107" i="8"/>
  <c r="E107" i="8"/>
  <c r="D107" i="8"/>
  <c r="C107" i="8"/>
  <c r="H106" i="8"/>
  <c r="F106" i="8"/>
  <c r="E106" i="8"/>
  <c r="D106" i="8"/>
  <c r="C106" i="8"/>
  <c r="H105" i="8"/>
  <c r="F105" i="8"/>
  <c r="E105" i="8"/>
  <c r="D105" i="8"/>
  <c r="C105" i="8"/>
  <c r="D102" i="8"/>
  <c r="E101" i="8"/>
  <c r="D101" i="8"/>
  <c r="C101" i="8"/>
  <c r="E100" i="8"/>
  <c r="D100" i="8"/>
  <c r="C100" i="8"/>
  <c r="C102" i="8" s="1"/>
  <c r="E99" i="8"/>
  <c r="E102" i="8" s="1"/>
  <c r="D99" i="8"/>
  <c r="C99" i="8"/>
  <c r="E96" i="8"/>
  <c r="D96" i="8"/>
  <c r="C96" i="8"/>
  <c r="C95" i="8"/>
  <c r="E94" i="8"/>
  <c r="D94" i="8"/>
  <c r="C94" i="8"/>
  <c r="E93" i="8"/>
  <c r="D93" i="8"/>
  <c r="C93" i="8"/>
  <c r="E92" i="8"/>
  <c r="D92" i="8"/>
  <c r="C92" i="8"/>
  <c r="C90" i="8" s="1"/>
  <c r="E91" i="8"/>
  <c r="E90" i="8" s="1"/>
  <c r="D91" i="8"/>
  <c r="C91" i="8"/>
  <c r="D90" i="8"/>
  <c r="E89" i="8"/>
  <c r="D89" i="8"/>
  <c r="C89" i="8"/>
  <c r="E88" i="8"/>
  <c r="D88" i="8"/>
  <c r="C88" i="8"/>
  <c r="E87" i="8"/>
  <c r="D87" i="8"/>
  <c r="C87" i="8"/>
  <c r="D86" i="8"/>
  <c r="E85" i="8"/>
  <c r="D85" i="8"/>
  <c r="C85" i="8"/>
  <c r="E84" i="8"/>
  <c r="D84" i="8"/>
  <c r="C84" i="8"/>
  <c r="E83" i="8"/>
  <c r="D83" i="8"/>
  <c r="C83" i="8"/>
  <c r="E82" i="8"/>
  <c r="D82" i="8"/>
  <c r="C82" i="8"/>
  <c r="E81" i="8"/>
  <c r="D81" i="8"/>
  <c r="D79" i="8" s="1"/>
  <c r="C81" i="8"/>
  <c r="E80" i="8"/>
  <c r="D80" i="8"/>
  <c r="C80" i="8"/>
  <c r="C79" i="8" s="1"/>
  <c r="C73" i="8" s="1"/>
  <c r="E79" i="8"/>
  <c r="E78" i="8"/>
  <c r="D78" i="8"/>
  <c r="C78" i="8"/>
  <c r="E77" i="8"/>
  <c r="D77" i="8"/>
  <c r="C77" i="8"/>
  <c r="E76" i="8"/>
  <c r="D76" i="8"/>
  <c r="C76" i="8"/>
  <c r="E75" i="8"/>
  <c r="D75" i="8"/>
  <c r="C75" i="8"/>
  <c r="E74" i="8"/>
  <c r="E73" i="8" s="1"/>
  <c r="D74" i="8"/>
  <c r="C74" i="8"/>
  <c r="C69" i="8"/>
  <c r="C68" i="8"/>
  <c r="C67" i="8" s="1"/>
  <c r="E66" i="8"/>
  <c r="D66" i="8"/>
  <c r="C66" i="8"/>
  <c r="E65" i="8"/>
  <c r="D65" i="8"/>
  <c r="D63" i="8" s="1"/>
  <c r="C65" i="8"/>
  <c r="E64" i="8"/>
  <c r="D64" i="8"/>
  <c r="C64" i="8"/>
  <c r="C63" i="8" s="1"/>
  <c r="E63" i="8"/>
  <c r="C62" i="8"/>
  <c r="C61" i="8"/>
  <c r="E60" i="8"/>
  <c r="D60" i="8"/>
  <c r="C60" i="8"/>
  <c r="E59" i="8"/>
  <c r="D59" i="8"/>
  <c r="C59" i="8"/>
  <c r="E58" i="8"/>
  <c r="E56" i="8" s="1"/>
  <c r="D58" i="8"/>
  <c r="C58" i="8"/>
  <c r="E57" i="8"/>
  <c r="D57" i="8"/>
  <c r="D56" i="8" s="1"/>
  <c r="C57" i="8"/>
  <c r="C56" i="8" s="1"/>
  <c r="C55" i="8"/>
  <c r="C54" i="8" s="1"/>
  <c r="E53" i="8"/>
  <c r="D53" i="8"/>
  <c r="D51" i="8" s="1"/>
  <c r="C53" i="8"/>
  <c r="E52" i="8"/>
  <c r="D52" i="8"/>
  <c r="C52" i="8"/>
  <c r="C51" i="8" s="1"/>
  <c r="E51" i="8"/>
  <c r="C50" i="8"/>
  <c r="C49" i="8"/>
  <c r="C48" i="8"/>
  <c r="C47" i="8"/>
  <c r="C46" i="8"/>
  <c r="C45" i="8"/>
  <c r="E44" i="8"/>
  <c r="D44" i="8"/>
  <c r="C44" i="8"/>
  <c r="E43" i="8"/>
  <c r="D43" i="8"/>
  <c r="C43" i="8"/>
  <c r="E42" i="8"/>
  <c r="D42" i="8"/>
  <c r="C42" i="8"/>
  <c r="E41" i="8"/>
  <c r="D41" i="8"/>
  <c r="C41" i="8"/>
  <c r="E40" i="8"/>
  <c r="D40" i="8"/>
  <c r="C40" i="8"/>
  <c r="E39" i="8"/>
  <c r="D39" i="8"/>
  <c r="C39" i="8"/>
  <c r="E38" i="8"/>
  <c r="D38" i="8"/>
  <c r="C38" i="8"/>
  <c r="E37" i="8"/>
  <c r="D37" i="8"/>
  <c r="C37" i="8"/>
  <c r="E36" i="8"/>
  <c r="D36" i="8"/>
  <c r="C36" i="8"/>
  <c r="E35" i="8"/>
  <c r="D35" i="8"/>
  <c r="C35" i="8"/>
  <c r="E34" i="8"/>
  <c r="E33" i="8" s="1"/>
  <c r="D34" i="8"/>
  <c r="D33" i="8" s="1"/>
  <c r="C34" i="8"/>
  <c r="C33" i="8"/>
  <c r="C32" i="8"/>
  <c r="C31" i="8"/>
  <c r="C30" i="8"/>
  <c r="C29" i="8"/>
  <c r="C26" i="8" s="1"/>
  <c r="C28" i="8"/>
  <c r="C27" i="8"/>
  <c r="E25" i="8"/>
  <c r="D25" i="8"/>
  <c r="C25" i="8"/>
  <c r="E24" i="8"/>
  <c r="D24" i="8"/>
  <c r="C24" i="8"/>
  <c r="E23" i="8"/>
  <c r="D23" i="8"/>
  <c r="C23" i="8"/>
  <c r="E22" i="8"/>
  <c r="D22" i="8"/>
  <c r="C22" i="8"/>
  <c r="E21" i="8"/>
  <c r="D21" i="8"/>
  <c r="C21" i="8"/>
  <c r="E20" i="8"/>
  <c r="D20" i="8"/>
  <c r="C20" i="8"/>
  <c r="E19" i="8"/>
  <c r="D19" i="8"/>
  <c r="C19" i="8"/>
  <c r="E18" i="8"/>
  <c r="D18" i="8"/>
  <c r="C18" i="8"/>
  <c r="E17" i="8"/>
  <c r="D17" i="8"/>
  <c r="C17" i="8"/>
  <c r="E16" i="8"/>
  <c r="D16" i="8"/>
  <c r="C16" i="8"/>
  <c r="E15" i="8"/>
  <c r="D15" i="8"/>
  <c r="C15" i="8"/>
  <c r="E14" i="8"/>
  <c r="D14" i="8"/>
  <c r="C14" i="8"/>
  <c r="E13" i="8"/>
  <c r="D13" i="8"/>
  <c r="C13" i="8"/>
  <c r="E12" i="8"/>
  <c r="E10" i="8" s="1"/>
  <c r="D12" i="8"/>
  <c r="C12" i="8"/>
  <c r="E11" i="8"/>
  <c r="D11" i="8"/>
  <c r="D10" i="8" s="1"/>
  <c r="C11" i="8"/>
  <c r="C10" i="8" s="1"/>
  <c r="C70" i="8" s="1"/>
  <c r="A5" i="8"/>
  <c r="A4" i="8"/>
  <c r="A3" i="8"/>
  <c r="A2" i="8"/>
  <c r="D70" i="8" l="1"/>
  <c r="D73" i="8"/>
  <c r="E86" i="8"/>
  <c r="C124" i="8"/>
  <c r="C159" i="8"/>
  <c r="C492" i="8"/>
  <c r="E70" i="8"/>
  <c r="C86" i="8"/>
  <c r="F124" i="8"/>
  <c r="J300" i="8"/>
  <c r="N364" i="8"/>
  <c r="R364" i="8"/>
  <c r="E410" i="8"/>
  <c r="Q410" i="8"/>
  <c r="K408" i="8"/>
  <c r="K410" i="8" s="1"/>
  <c r="M304" i="8"/>
  <c r="M300" i="8" s="1"/>
  <c r="D326" i="8"/>
  <c r="H326" i="8"/>
  <c r="L326" i="8"/>
  <c r="P326" i="8"/>
  <c r="O364" i="8"/>
  <c r="AA368" i="8"/>
  <c r="K368" i="8" s="1"/>
  <c r="J410" i="8"/>
  <c r="K409" i="8"/>
  <c r="K386" i="8"/>
  <c r="P403" i="8"/>
  <c r="F408" i="8"/>
  <c r="F410" i="8" s="1"/>
  <c r="D409" i="8"/>
  <c r="C409" i="8" s="1"/>
  <c r="L409" i="8"/>
  <c r="I300" i="8"/>
  <c r="I326" i="8"/>
  <c r="N326" i="8"/>
  <c r="O339" i="8"/>
  <c r="C369" i="8"/>
  <c r="C383" i="8"/>
  <c r="G383" i="8"/>
  <c r="K383" i="8"/>
  <c r="O383" i="8"/>
  <c r="O408" i="8"/>
  <c r="O410" i="8" s="1"/>
  <c r="P409" i="8"/>
  <c r="N383" i="8"/>
  <c r="C406" i="8"/>
  <c r="G408" i="8"/>
  <c r="G410" i="8" s="1"/>
  <c r="D423" i="8"/>
  <c r="AA435" i="8"/>
  <c r="K435" i="8" s="1"/>
  <c r="C272" i="8"/>
  <c r="C287" i="8"/>
  <c r="G287" i="8"/>
  <c r="K287" i="8"/>
  <c r="O287" i="8"/>
  <c r="E293" i="8"/>
  <c r="E287" i="8" s="1"/>
  <c r="N300" i="8"/>
  <c r="D339" i="8"/>
  <c r="D364" i="8"/>
  <c r="E364" i="8"/>
  <c r="I364" i="8"/>
  <c r="M364" i="8"/>
  <c r="Q364" i="8"/>
  <c r="F409" i="8"/>
  <c r="G492" i="8"/>
  <c r="K492" i="8"/>
  <c r="I293" i="8"/>
  <c r="I287" i="8" s="1"/>
  <c r="M293" i="8"/>
  <c r="M287" i="8" s="1"/>
  <c r="Q293" i="8"/>
  <c r="Q287" i="8" s="1"/>
  <c r="D300" i="8"/>
  <c r="H300" i="8"/>
  <c r="L300" i="8"/>
  <c r="P300" i="8"/>
  <c r="C304" i="8"/>
  <c r="C300" i="8" s="1"/>
  <c r="G304" i="8"/>
  <c r="G300" i="8" s="1"/>
  <c r="K304" i="8"/>
  <c r="K300" i="8" s="1"/>
  <c r="O304" i="8"/>
  <c r="O300" i="8" s="1"/>
  <c r="D357" i="8"/>
  <c r="H357" i="8"/>
  <c r="H364" i="8" s="1"/>
  <c r="M357" i="8"/>
  <c r="Q357" i="8"/>
  <c r="D408" i="8"/>
  <c r="H408" i="8"/>
  <c r="H410" i="8" s="1"/>
  <c r="L408" i="8"/>
  <c r="L410" i="8" s="1"/>
  <c r="P408" i="8"/>
  <c r="P410" i="8" s="1"/>
  <c r="E409" i="8"/>
  <c r="I409" i="8"/>
  <c r="I410" i="8" s="1"/>
  <c r="M409" i="8"/>
  <c r="M410" i="8" s="1"/>
  <c r="Q409" i="8"/>
  <c r="H383" i="8"/>
  <c r="M383" i="8"/>
  <c r="E389" i="8"/>
  <c r="I389" i="8"/>
  <c r="M389" i="8"/>
  <c r="Q389" i="8"/>
  <c r="F394" i="8"/>
  <c r="J394" i="8"/>
  <c r="N394" i="8"/>
  <c r="C408" i="8" l="1"/>
  <c r="C410" i="8" s="1"/>
  <c r="D410" i="8"/>
  <c r="AA369" i="8"/>
  <c r="K369" i="8" s="1"/>
  <c r="AB369" i="8"/>
  <c r="R308" i="19" l="1"/>
  <c r="R307" i="19"/>
  <c r="R306" i="19"/>
  <c r="R305" i="19"/>
  <c r="R303" i="19"/>
  <c r="R302" i="19"/>
  <c r="R301" i="19"/>
  <c r="E153" i="19"/>
  <c r="D153" i="19"/>
  <c r="E54" i="19"/>
  <c r="D54" i="19"/>
  <c r="E45" i="19"/>
  <c r="D45" i="19"/>
  <c r="E26" i="19"/>
  <c r="D26" i="19"/>
  <c r="K363" i="19"/>
  <c r="K362" i="19"/>
  <c r="K361" i="19"/>
  <c r="K360" i="19"/>
  <c r="K359" i="19"/>
  <c r="K358" i="19"/>
  <c r="K357" i="19"/>
  <c r="K356" i="19"/>
  <c r="K355" i="19"/>
  <c r="K354" i="19"/>
  <c r="K353" i="19"/>
  <c r="K352" i="19"/>
  <c r="K351" i="19"/>
  <c r="K350" i="19"/>
  <c r="K349" i="19"/>
  <c r="K348" i="19"/>
  <c r="K347" i="19"/>
  <c r="K346" i="19"/>
  <c r="K345" i="19"/>
  <c r="K344" i="19"/>
  <c r="K364" i="19" l="1"/>
  <c r="M491" i="7" l="1"/>
  <c r="L491" i="7"/>
  <c r="K491" i="7"/>
  <c r="J491" i="7"/>
  <c r="I491" i="7"/>
  <c r="H491" i="7"/>
  <c r="G491" i="7"/>
  <c r="F491" i="7"/>
  <c r="E491" i="7"/>
  <c r="D491" i="7"/>
  <c r="C490" i="7"/>
  <c r="C489" i="7"/>
  <c r="C488" i="7"/>
  <c r="C487" i="7"/>
  <c r="C486" i="7"/>
  <c r="M485" i="7"/>
  <c r="L485" i="7"/>
  <c r="K485" i="7"/>
  <c r="J485" i="7"/>
  <c r="I485" i="7"/>
  <c r="H485" i="7"/>
  <c r="G485" i="7"/>
  <c r="F485" i="7"/>
  <c r="E485" i="7"/>
  <c r="D485" i="7"/>
  <c r="C484" i="7"/>
  <c r="C483" i="7"/>
  <c r="C482" i="7"/>
  <c r="C481" i="7"/>
  <c r="C480" i="7"/>
  <c r="C479" i="7"/>
  <c r="M478" i="7"/>
  <c r="L478" i="7"/>
  <c r="K478" i="7"/>
  <c r="J478" i="7"/>
  <c r="I478" i="7"/>
  <c r="H478" i="7"/>
  <c r="G478" i="7"/>
  <c r="F478" i="7"/>
  <c r="E478" i="7"/>
  <c r="D478" i="7"/>
  <c r="C477" i="7"/>
  <c r="C476" i="7"/>
  <c r="C475" i="7"/>
  <c r="C474" i="7"/>
  <c r="C473" i="7"/>
  <c r="C472" i="7"/>
  <c r="C471" i="7"/>
  <c r="C470" i="7"/>
  <c r="C478" i="7" s="1"/>
  <c r="M469" i="7"/>
  <c r="L469" i="7"/>
  <c r="K469" i="7"/>
  <c r="J469" i="7"/>
  <c r="I469" i="7"/>
  <c r="H469" i="7"/>
  <c r="G469" i="7"/>
  <c r="F469" i="7"/>
  <c r="E469" i="7"/>
  <c r="D469" i="7"/>
  <c r="C468" i="7"/>
  <c r="C467" i="7"/>
  <c r="C466" i="7"/>
  <c r="M465" i="7"/>
  <c r="L465" i="7"/>
  <c r="K465" i="7"/>
  <c r="J465" i="7"/>
  <c r="I465" i="7"/>
  <c r="H465" i="7"/>
  <c r="G465" i="7"/>
  <c r="F465" i="7"/>
  <c r="E465" i="7"/>
  <c r="D465" i="7"/>
  <c r="C464" i="7"/>
  <c r="C463" i="7"/>
  <c r="C462" i="7"/>
  <c r="M461" i="7"/>
  <c r="L461" i="7"/>
  <c r="K461" i="7"/>
  <c r="J461" i="7"/>
  <c r="I461" i="7"/>
  <c r="H461" i="7"/>
  <c r="G461" i="7"/>
  <c r="F461" i="7"/>
  <c r="E461" i="7"/>
  <c r="D461" i="7"/>
  <c r="C460" i="7"/>
  <c r="C459" i="7"/>
  <c r="C458" i="7"/>
  <c r="M457" i="7"/>
  <c r="M492" i="7" s="1"/>
  <c r="L457" i="7"/>
  <c r="K457" i="7"/>
  <c r="K492" i="7" s="1"/>
  <c r="J457" i="7"/>
  <c r="I457" i="7"/>
  <c r="I492" i="7" s="1"/>
  <c r="H457" i="7"/>
  <c r="H492" i="7" s="1"/>
  <c r="G457" i="7"/>
  <c r="G492" i="7" s="1"/>
  <c r="F457" i="7"/>
  <c r="E457" i="7"/>
  <c r="E492" i="7" s="1"/>
  <c r="D457" i="7"/>
  <c r="D492" i="7" s="1"/>
  <c r="C456" i="7"/>
  <c r="C455" i="7"/>
  <c r="C454" i="7"/>
  <c r="C453" i="7"/>
  <c r="C452" i="7"/>
  <c r="C446" i="7"/>
  <c r="C445" i="7"/>
  <c r="AB442" i="7"/>
  <c r="AA442" i="7"/>
  <c r="F442" i="7" s="1"/>
  <c r="AB441" i="7"/>
  <c r="AA441" i="7"/>
  <c r="F441" i="7" s="1"/>
  <c r="AB440" i="7"/>
  <c r="AA440" i="7"/>
  <c r="F440" i="7" s="1"/>
  <c r="AB437" i="7"/>
  <c r="C437" i="7"/>
  <c r="AA437" i="7" s="1"/>
  <c r="K437" i="7" s="1"/>
  <c r="AB436" i="7"/>
  <c r="C436" i="7"/>
  <c r="AA436" i="7" s="1"/>
  <c r="K436" i="7" s="1"/>
  <c r="AB435" i="7"/>
  <c r="C435" i="7"/>
  <c r="AA435" i="7" s="1"/>
  <c r="K435" i="7" s="1"/>
  <c r="D422" i="7"/>
  <c r="C422" i="7"/>
  <c r="E421" i="7"/>
  <c r="D421" i="7"/>
  <c r="C421" i="7"/>
  <c r="E420" i="7"/>
  <c r="D420" i="7"/>
  <c r="C420" i="7"/>
  <c r="E419" i="7"/>
  <c r="D419" i="7"/>
  <c r="C419" i="7"/>
  <c r="E418" i="7"/>
  <c r="D418" i="7"/>
  <c r="C418" i="7"/>
  <c r="D417" i="7"/>
  <c r="C417" i="7"/>
  <c r="E416" i="7"/>
  <c r="D416" i="7"/>
  <c r="C416" i="7"/>
  <c r="D415" i="7"/>
  <c r="C415" i="7"/>
  <c r="E414" i="7"/>
  <c r="D414" i="7"/>
  <c r="C414" i="7"/>
  <c r="D413" i="7"/>
  <c r="C413" i="7"/>
  <c r="Q407" i="7"/>
  <c r="P407" i="7"/>
  <c r="O407" i="7"/>
  <c r="N407" i="7"/>
  <c r="M407" i="7"/>
  <c r="L407" i="7"/>
  <c r="K407" i="7"/>
  <c r="J407" i="7"/>
  <c r="I407" i="7"/>
  <c r="H407" i="7"/>
  <c r="G407" i="7"/>
  <c r="F407" i="7"/>
  <c r="E407" i="7"/>
  <c r="D407" i="7"/>
  <c r="C407" i="7"/>
  <c r="Q405" i="7"/>
  <c r="P405" i="7"/>
  <c r="O405" i="7"/>
  <c r="N405" i="7"/>
  <c r="M405" i="7"/>
  <c r="L405" i="7"/>
  <c r="K405" i="7"/>
  <c r="J405" i="7"/>
  <c r="I405" i="7"/>
  <c r="H405" i="7"/>
  <c r="G405" i="7"/>
  <c r="F405" i="7"/>
  <c r="E405" i="7"/>
  <c r="D405" i="7"/>
  <c r="C405" i="7"/>
  <c r="Q404" i="7"/>
  <c r="P404" i="7"/>
  <c r="P406" i="7" s="1"/>
  <c r="O404" i="7"/>
  <c r="N404" i="7"/>
  <c r="M404" i="7"/>
  <c r="L404" i="7"/>
  <c r="L406" i="7" s="1"/>
  <c r="K404" i="7"/>
  <c r="J404" i="7"/>
  <c r="I404" i="7"/>
  <c r="H404" i="7"/>
  <c r="H406" i="7" s="1"/>
  <c r="G404" i="7"/>
  <c r="F404" i="7"/>
  <c r="E404" i="7"/>
  <c r="D404" i="7"/>
  <c r="D406" i="7" s="1"/>
  <c r="C404" i="7"/>
  <c r="Q402" i="7"/>
  <c r="P402" i="7"/>
  <c r="O402" i="7"/>
  <c r="N402" i="7"/>
  <c r="M402" i="7"/>
  <c r="L402" i="7"/>
  <c r="K402" i="7"/>
  <c r="J402" i="7"/>
  <c r="I402" i="7"/>
  <c r="H402" i="7"/>
  <c r="G402" i="7"/>
  <c r="F402" i="7"/>
  <c r="E402" i="7"/>
  <c r="D402" i="7"/>
  <c r="C402" i="7"/>
  <c r="Q401" i="7"/>
  <c r="P401" i="7"/>
  <c r="O401" i="7"/>
  <c r="N401" i="7"/>
  <c r="M401" i="7"/>
  <c r="L401" i="7"/>
  <c r="K401" i="7"/>
  <c r="J401" i="7"/>
  <c r="I401" i="7"/>
  <c r="H401" i="7"/>
  <c r="G401" i="7"/>
  <c r="F401" i="7"/>
  <c r="E401" i="7"/>
  <c r="D401" i="7"/>
  <c r="C401" i="7"/>
  <c r="Q399" i="7"/>
  <c r="P399" i="7"/>
  <c r="O399" i="7"/>
  <c r="N399" i="7"/>
  <c r="M399" i="7"/>
  <c r="L399" i="7"/>
  <c r="K399" i="7"/>
  <c r="J399" i="7"/>
  <c r="I399" i="7"/>
  <c r="H399" i="7"/>
  <c r="G399" i="7"/>
  <c r="F399" i="7"/>
  <c r="E399" i="7"/>
  <c r="D399" i="7"/>
  <c r="C399" i="7"/>
  <c r="Q398" i="7"/>
  <c r="P398" i="7"/>
  <c r="O398" i="7"/>
  <c r="N398" i="7"/>
  <c r="M398" i="7"/>
  <c r="L398" i="7"/>
  <c r="L400" i="7" s="1"/>
  <c r="K398" i="7"/>
  <c r="J398" i="7"/>
  <c r="I398" i="7"/>
  <c r="H398" i="7"/>
  <c r="H400" i="7" s="1"/>
  <c r="G398" i="7"/>
  <c r="F398" i="7"/>
  <c r="E398" i="7"/>
  <c r="D398" i="7"/>
  <c r="D400" i="7" s="1"/>
  <c r="C398" i="7"/>
  <c r="Q396" i="7"/>
  <c r="P396" i="7"/>
  <c r="O396" i="7"/>
  <c r="N396" i="7"/>
  <c r="M396" i="7"/>
  <c r="L396" i="7"/>
  <c r="K396" i="7"/>
  <c r="J396" i="7"/>
  <c r="I396" i="7"/>
  <c r="H396" i="7"/>
  <c r="G396" i="7"/>
  <c r="F396" i="7"/>
  <c r="E396" i="7"/>
  <c r="D396" i="7"/>
  <c r="C396" i="7"/>
  <c r="Q395" i="7"/>
  <c r="P395" i="7"/>
  <c r="O395" i="7"/>
  <c r="N395" i="7"/>
  <c r="N397" i="7" s="1"/>
  <c r="M395" i="7"/>
  <c r="L395" i="7"/>
  <c r="K395" i="7"/>
  <c r="J395" i="7"/>
  <c r="J397" i="7" s="1"/>
  <c r="I395" i="7"/>
  <c r="H395" i="7"/>
  <c r="G395" i="7"/>
  <c r="F395" i="7"/>
  <c r="F397" i="7" s="1"/>
  <c r="E395" i="7"/>
  <c r="D395" i="7"/>
  <c r="C395" i="7"/>
  <c r="Q393" i="7"/>
  <c r="P393" i="7"/>
  <c r="O393" i="7"/>
  <c r="N393" i="7"/>
  <c r="M393" i="7"/>
  <c r="L393" i="7"/>
  <c r="K393" i="7"/>
  <c r="J393" i="7"/>
  <c r="I393" i="7"/>
  <c r="H393" i="7"/>
  <c r="G393" i="7"/>
  <c r="F393" i="7"/>
  <c r="E393" i="7"/>
  <c r="D393" i="7"/>
  <c r="C393" i="7"/>
  <c r="Q392" i="7"/>
  <c r="P392" i="7"/>
  <c r="P394" i="7" s="1"/>
  <c r="O392" i="7"/>
  <c r="N392" i="7"/>
  <c r="M392" i="7"/>
  <c r="L392" i="7"/>
  <c r="L394" i="7" s="1"/>
  <c r="K392" i="7"/>
  <c r="J392" i="7"/>
  <c r="I392" i="7"/>
  <c r="H392" i="7"/>
  <c r="H394" i="7" s="1"/>
  <c r="G392" i="7"/>
  <c r="F392" i="7"/>
  <c r="E392" i="7"/>
  <c r="D392" i="7"/>
  <c r="D394" i="7" s="1"/>
  <c r="C392" i="7"/>
  <c r="Q391" i="7"/>
  <c r="P391" i="7"/>
  <c r="O391" i="7"/>
  <c r="N391" i="7"/>
  <c r="M391" i="7"/>
  <c r="L391" i="7"/>
  <c r="K391" i="7"/>
  <c r="J391" i="7"/>
  <c r="I391" i="7"/>
  <c r="H391" i="7"/>
  <c r="G391" i="7"/>
  <c r="F391" i="7"/>
  <c r="E391" i="7"/>
  <c r="D391" i="7"/>
  <c r="C391" i="7"/>
  <c r="Q390" i="7"/>
  <c r="P390" i="7"/>
  <c r="O390" i="7"/>
  <c r="N390" i="7"/>
  <c r="M390" i="7"/>
  <c r="L390" i="7"/>
  <c r="K390" i="7"/>
  <c r="J390" i="7"/>
  <c r="I390" i="7"/>
  <c r="H390" i="7"/>
  <c r="G390" i="7"/>
  <c r="F390" i="7"/>
  <c r="E390" i="7"/>
  <c r="D390" i="7"/>
  <c r="C390" i="7"/>
  <c r="Q388" i="7"/>
  <c r="P388" i="7"/>
  <c r="O388" i="7"/>
  <c r="N388" i="7"/>
  <c r="M388" i="7"/>
  <c r="L388" i="7"/>
  <c r="K388" i="7"/>
  <c r="J388" i="7"/>
  <c r="I388" i="7"/>
  <c r="H388" i="7"/>
  <c r="G388" i="7"/>
  <c r="F388" i="7"/>
  <c r="E388" i="7"/>
  <c r="D388" i="7"/>
  <c r="C388" i="7"/>
  <c r="Q387" i="7"/>
  <c r="P387" i="7"/>
  <c r="P389" i="7" s="1"/>
  <c r="O387" i="7"/>
  <c r="N387" i="7"/>
  <c r="M387" i="7"/>
  <c r="L387" i="7"/>
  <c r="K387" i="7"/>
  <c r="J387" i="7"/>
  <c r="I387" i="7"/>
  <c r="H387" i="7"/>
  <c r="H389" i="7" s="1"/>
  <c r="G387" i="7"/>
  <c r="F387" i="7"/>
  <c r="E387" i="7"/>
  <c r="D387" i="7"/>
  <c r="D389" i="7" s="1"/>
  <c r="C387" i="7"/>
  <c r="Q385" i="7"/>
  <c r="P385" i="7"/>
  <c r="O385" i="7"/>
  <c r="N385" i="7"/>
  <c r="M385" i="7"/>
  <c r="L385" i="7"/>
  <c r="K385" i="7"/>
  <c r="J385" i="7"/>
  <c r="I385" i="7"/>
  <c r="H385" i="7"/>
  <c r="G385" i="7"/>
  <c r="F385" i="7"/>
  <c r="E385" i="7"/>
  <c r="D385" i="7"/>
  <c r="C385" i="7"/>
  <c r="Q384" i="7"/>
  <c r="P384" i="7"/>
  <c r="O384" i="7"/>
  <c r="N384" i="7"/>
  <c r="M384" i="7"/>
  <c r="L384" i="7"/>
  <c r="K384" i="7"/>
  <c r="J384" i="7"/>
  <c r="I384" i="7"/>
  <c r="H384" i="7"/>
  <c r="G384" i="7"/>
  <c r="F384" i="7"/>
  <c r="F386" i="7" s="1"/>
  <c r="E384" i="7"/>
  <c r="D384" i="7"/>
  <c r="C384" i="7"/>
  <c r="Q382" i="7"/>
  <c r="Q409" i="7" s="1"/>
  <c r="P382" i="7"/>
  <c r="O382" i="7"/>
  <c r="N382" i="7"/>
  <c r="M382" i="7"/>
  <c r="M409" i="7" s="1"/>
  <c r="L382" i="7"/>
  <c r="K382" i="7"/>
  <c r="J382" i="7"/>
  <c r="I382" i="7"/>
  <c r="I409" i="7" s="1"/>
  <c r="H382" i="7"/>
  <c r="G382" i="7"/>
  <c r="F382" i="7"/>
  <c r="E382" i="7"/>
  <c r="E409" i="7" s="1"/>
  <c r="D382" i="7"/>
  <c r="C382" i="7"/>
  <c r="Q381" i="7"/>
  <c r="Q408" i="7" s="1"/>
  <c r="P381" i="7"/>
  <c r="P408" i="7" s="1"/>
  <c r="O381" i="7"/>
  <c r="N381" i="7"/>
  <c r="M381" i="7"/>
  <c r="M408" i="7" s="1"/>
  <c r="L381" i="7"/>
  <c r="L408" i="7" s="1"/>
  <c r="K381" i="7"/>
  <c r="J381" i="7"/>
  <c r="I381" i="7"/>
  <c r="I408" i="7" s="1"/>
  <c r="H381" i="7"/>
  <c r="H408" i="7" s="1"/>
  <c r="G381" i="7"/>
  <c r="F381" i="7"/>
  <c r="E381" i="7"/>
  <c r="E408" i="7" s="1"/>
  <c r="D381" i="7"/>
  <c r="D408" i="7" s="1"/>
  <c r="C381" i="7"/>
  <c r="D376" i="7"/>
  <c r="C376" i="7"/>
  <c r="D375" i="7"/>
  <c r="C375" i="7"/>
  <c r="F371" i="7"/>
  <c r="E371" i="7"/>
  <c r="C371" i="7" s="1"/>
  <c r="AA371" i="7" s="1"/>
  <c r="K371" i="7" s="1"/>
  <c r="F370" i="7"/>
  <c r="E370" i="7"/>
  <c r="F369" i="7"/>
  <c r="E369" i="7"/>
  <c r="C369" i="7" s="1"/>
  <c r="AA369" i="7" s="1"/>
  <c r="K369" i="7" s="1"/>
  <c r="F368" i="7"/>
  <c r="E368" i="7"/>
  <c r="R363" i="7"/>
  <c r="Q363" i="7"/>
  <c r="P363" i="7"/>
  <c r="O363" i="7"/>
  <c r="N363" i="7"/>
  <c r="M363" i="7"/>
  <c r="L363" i="7"/>
  <c r="J363" i="7"/>
  <c r="I363" i="7"/>
  <c r="H363" i="7"/>
  <c r="G363" i="7"/>
  <c r="F363" i="7"/>
  <c r="E363" i="7"/>
  <c r="D363" i="7"/>
  <c r="C363" i="7"/>
  <c r="R362" i="7"/>
  <c r="Q362" i="7"/>
  <c r="P362" i="7"/>
  <c r="O362" i="7"/>
  <c r="N362" i="7"/>
  <c r="M362" i="7"/>
  <c r="L362" i="7"/>
  <c r="J362" i="7"/>
  <c r="I362" i="7"/>
  <c r="H362" i="7"/>
  <c r="G362" i="7"/>
  <c r="F362" i="7"/>
  <c r="E362" i="7"/>
  <c r="D362" i="7"/>
  <c r="C362" i="7"/>
  <c r="R361" i="7"/>
  <c r="Q361" i="7"/>
  <c r="P361" i="7"/>
  <c r="O361" i="7"/>
  <c r="N361" i="7"/>
  <c r="M361" i="7"/>
  <c r="L361" i="7"/>
  <c r="J361" i="7"/>
  <c r="I361" i="7"/>
  <c r="H361" i="7"/>
  <c r="G361" i="7"/>
  <c r="F361" i="7"/>
  <c r="E361" i="7"/>
  <c r="D361" i="7"/>
  <c r="C361" i="7"/>
  <c r="R360" i="7"/>
  <c r="Q360" i="7"/>
  <c r="P360" i="7"/>
  <c r="O360" i="7"/>
  <c r="N360" i="7"/>
  <c r="M360" i="7"/>
  <c r="L360" i="7"/>
  <c r="J360" i="7"/>
  <c r="I360" i="7"/>
  <c r="H360" i="7"/>
  <c r="G360" i="7"/>
  <c r="F360" i="7"/>
  <c r="E360" i="7"/>
  <c r="D360" i="7"/>
  <c r="C360" i="7"/>
  <c r="R359" i="7"/>
  <c r="Q359" i="7"/>
  <c r="P359" i="7"/>
  <c r="O359" i="7"/>
  <c r="N359" i="7"/>
  <c r="M359" i="7"/>
  <c r="L359" i="7"/>
  <c r="J359" i="7"/>
  <c r="I359" i="7"/>
  <c r="H359" i="7"/>
  <c r="G359" i="7"/>
  <c r="F359" i="7"/>
  <c r="E359" i="7"/>
  <c r="D359" i="7"/>
  <c r="C359" i="7"/>
  <c r="R358" i="7"/>
  <c r="Q358" i="7"/>
  <c r="P358" i="7"/>
  <c r="O358" i="7"/>
  <c r="N358" i="7"/>
  <c r="M358" i="7"/>
  <c r="L358" i="7"/>
  <c r="J358" i="7"/>
  <c r="I358" i="7"/>
  <c r="H358" i="7"/>
  <c r="G358" i="7"/>
  <c r="F358" i="7"/>
  <c r="F357" i="7" s="1"/>
  <c r="E358" i="7"/>
  <c r="D358" i="7"/>
  <c r="C358" i="7"/>
  <c r="O357" i="7"/>
  <c r="R356" i="7"/>
  <c r="Q356" i="7"/>
  <c r="P356" i="7"/>
  <c r="O356" i="7"/>
  <c r="N356" i="7"/>
  <c r="M356" i="7"/>
  <c r="L356" i="7"/>
  <c r="J356" i="7"/>
  <c r="I356" i="7"/>
  <c r="H356" i="7"/>
  <c r="G356" i="7"/>
  <c r="F356" i="7"/>
  <c r="E356" i="7"/>
  <c r="D356" i="7"/>
  <c r="C356" i="7"/>
  <c r="R355" i="7"/>
  <c r="Q355" i="7"/>
  <c r="P355" i="7"/>
  <c r="O355" i="7"/>
  <c r="N355" i="7"/>
  <c r="M355" i="7"/>
  <c r="L355" i="7"/>
  <c r="J355" i="7"/>
  <c r="I355" i="7"/>
  <c r="H355" i="7"/>
  <c r="G355" i="7"/>
  <c r="F355" i="7"/>
  <c r="E355" i="7"/>
  <c r="D355" i="7"/>
  <c r="C355" i="7"/>
  <c r="R354" i="7"/>
  <c r="Q354" i="7"/>
  <c r="P354" i="7"/>
  <c r="O354" i="7"/>
  <c r="N354" i="7"/>
  <c r="M354" i="7"/>
  <c r="L354" i="7"/>
  <c r="J354" i="7"/>
  <c r="I354" i="7"/>
  <c r="H354" i="7"/>
  <c r="G354" i="7"/>
  <c r="F354" i="7"/>
  <c r="E354" i="7"/>
  <c r="D354" i="7"/>
  <c r="C354" i="7"/>
  <c r="R353" i="7"/>
  <c r="Q353" i="7"/>
  <c r="P353" i="7"/>
  <c r="O353" i="7"/>
  <c r="N353" i="7"/>
  <c r="M353" i="7"/>
  <c r="L353" i="7"/>
  <c r="J353" i="7"/>
  <c r="I353" i="7"/>
  <c r="H353" i="7"/>
  <c r="G353" i="7"/>
  <c r="F353" i="7"/>
  <c r="E353" i="7"/>
  <c r="D353" i="7"/>
  <c r="C353" i="7"/>
  <c r="R352" i="7"/>
  <c r="Q352" i="7"/>
  <c r="P352" i="7"/>
  <c r="O352" i="7"/>
  <c r="N352" i="7"/>
  <c r="M352" i="7"/>
  <c r="L352" i="7"/>
  <c r="J352" i="7"/>
  <c r="I352" i="7"/>
  <c r="H352" i="7"/>
  <c r="G352" i="7"/>
  <c r="F352" i="7"/>
  <c r="E352" i="7"/>
  <c r="D352" i="7"/>
  <c r="C352" i="7"/>
  <c r="R351" i="7"/>
  <c r="Q351" i="7"/>
  <c r="P351" i="7"/>
  <c r="O351" i="7"/>
  <c r="N351" i="7"/>
  <c r="M351" i="7"/>
  <c r="L351" i="7"/>
  <c r="J351" i="7"/>
  <c r="I351" i="7"/>
  <c r="H351" i="7"/>
  <c r="G351" i="7"/>
  <c r="F351" i="7"/>
  <c r="E351" i="7"/>
  <c r="D351" i="7"/>
  <c r="C351" i="7"/>
  <c r="R350" i="7"/>
  <c r="Q350" i="7"/>
  <c r="P350" i="7"/>
  <c r="O350" i="7"/>
  <c r="N350" i="7"/>
  <c r="M350" i="7"/>
  <c r="L350" i="7"/>
  <c r="J350" i="7"/>
  <c r="I350" i="7"/>
  <c r="H350" i="7"/>
  <c r="G350" i="7"/>
  <c r="F350" i="7"/>
  <c r="E350" i="7"/>
  <c r="D350" i="7"/>
  <c r="C350" i="7"/>
  <c r="R349" i="7"/>
  <c r="Q349" i="7"/>
  <c r="P349" i="7"/>
  <c r="O349" i="7"/>
  <c r="N349" i="7"/>
  <c r="M349" i="7"/>
  <c r="L349" i="7"/>
  <c r="J349" i="7"/>
  <c r="I349" i="7"/>
  <c r="H349" i="7"/>
  <c r="G349" i="7"/>
  <c r="F349" i="7"/>
  <c r="E349" i="7"/>
  <c r="D349" i="7"/>
  <c r="C349" i="7"/>
  <c r="R348" i="7"/>
  <c r="Q348" i="7"/>
  <c r="P348" i="7"/>
  <c r="O348" i="7"/>
  <c r="N348" i="7"/>
  <c r="M348" i="7"/>
  <c r="L348" i="7"/>
  <c r="J348" i="7"/>
  <c r="I348" i="7"/>
  <c r="H348" i="7"/>
  <c r="G348" i="7"/>
  <c r="F348" i="7"/>
  <c r="E348" i="7"/>
  <c r="D348" i="7"/>
  <c r="C348" i="7"/>
  <c r="R347" i="7"/>
  <c r="Q347" i="7"/>
  <c r="P347" i="7"/>
  <c r="O347" i="7"/>
  <c r="N347" i="7"/>
  <c r="M347" i="7"/>
  <c r="L347" i="7"/>
  <c r="J347" i="7"/>
  <c r="I347" i="7"/>
  <c r="H347" i="7"/>
  <c r="G347" i="7"/>
  <c r="F347" i="7"/>
  <c r="E347" i="7"/>
  <c r="D347" i="7"/>
  <c r="C347" i="7"/>
  <c r="R346" i="7"/>
  <c r="Q346" i="7"/>
  <c r="P346" i="7"/>
  <c r="O346" i="7"/>
  <c r="N346" i="7"/>
  <c r="M346" i="7"/>
  <c r="L346" i="7"/>
  <c r="J346" i="7"/>
  <c r="I346" i="7"/>
  <c r="H346" i="7"/>
  <c r="G346" i="7"/>
  <c r="F346" i="7"/>
  <c r="E346" i="7"/>
  <c r="D346" i="7"/>
  <c r="C346" i="7"/>
  <c r="R345" i="7"/>
  <c r="Q345" i="7"/>
  <c r="P345" i="7"/>
  <c r="O345" i="7"/>
  <c r="N345" i="7"/>
  <c r="M345" i="7"/>
  <c r="L345" i="7"/>
  <c r="K364" i="7"/>
  <c r="J345" i="7"/>
  <c r="I345" i="7"/>
  <c r="H345" i="7"/>
  <c r="G345" i="7"/>
  <c r="F345" i="7"/>
  <c r="E345" i="7"/>
  <c r="D345" i="7"/>
  <c r="C345" i="7"/>
  <c r="R344" i="7"/>
  <c r="Q344" i="7"/>
  <c r="P344" i="7"/>
  <c r="O344" i="7"/>
  <c r="N344" i="7"/>
  <c r="M344" i="7"/>
  <c r="L344" i="7"/>
  <c r="J344" i="7"/>
  <c r="I344" i="7"/>
  <c r="H344" i="7"/>
  <c r="G344" i="7"/>
  <c r="F344" i="7"/>
  <c r="E344" i="7"/>
  <c r="D344" i="7"/>
  <c r="C344" i="7"/>
  <c r="Q338" i="7"/>
  <c r="P338" i="7"/>
  <c r="O338" i="7"/>
  <c r="N338" i="7"/>
  <c r="M338" i="7"/>
  <c r="L338" i="7"/>
  <c r="K338" i="7"/>
  <c r="J338" i="7"/>
  <c r="I338" i="7"/>
  <c r="H338" i="7"/>
  <c r="G338" i="7"/>
  <c r="F338" i="7"/>
  <c r="E338" i="7"/>
  <c r="D338" i="7"/>
  <c r="C338" i="7"/>
  <c r="Q337" i="7"/>
  <c r="P337" i="7"/>
  <c r="O337" i="7"/>
  <c r="N337" i="7"/>
  <c r="M337" i="7"/>
  <c r="L337" i="7"/>
  <c r="K337" i="7"/>
  <c r="J337" i="7"/>
  <c r="I337" i="7"/>
  <c r="H337" i="7"/>
  <c r="G337" i="7"/>
  <c r="F337" i="7"/>
  <c r="E337" i="7"/>
  <c r="D337" i="7"/>
  <c r="C337" i="7"/>
  <c r="Q336" i="7"/>
  <c r="P336" i="7"/>
  <c r="O336" i="7"/>
  <c r="N336" i="7"/>
  <c r="M336" i="7"/>
  <c r="L336" i="7"/>
  <c r="K336" i="7"/>
  <c r="J336" i="7"/>
  <c r="I336" i="7"/>
  <c r="H336" i="7"/>
  <c r="G336" i="7"/>
  <c r="F336" i="7"/>
  <c r="E336" i="7"/>
  <c r="D336" i="7"/>
  <c r="C336" i="7"/>
  <c r="Q335" i="7"/>
  <c r="P335" i="7"/>
  <c r="O335" i="7"/>
  <c r="N335" i="7"/>
  <c r="M335" i="7"/>
  <c r="L335" i="7"/>
  <c r="K335" i="7"/>
  <c r="J335" i="7"/>
  <c r="I335" i="7"/>
  <c r="H335" i="7"/>
  <c r="G335" i="7"/>
  <c r="F335" i="7"/>
  <c r="E335" i="7"/>
  <c r="D335" i="7"/>
  <c r="C335" i="7"/>
  <c r="Q334" i="7"/>
  <c r="P334" i="7"/>
  <c r="O334" i="7"/>
  <c r="N334" i="7"/>
  <c r="M334" i="7"/>
  <c r="L334" i="7"/>
  <c r="K334" i="7"/>
  <c r="J334" i="7"/>
  <c r="I334" i="7"/>
  <c r="H334" i="7"/>
  <c r="G334" i="7"/>
  <c r="F334" i="7"/>
  <c r="E334" i="7"/>
  <c r="D334" i="7"/>
  <c r="C334" i="7"/>
  <c r="Q333" i="7"/>
  <c r="P333" i="7"/>
  <c r="O333" i="7"/>
  <c r="N333" i="7"/>
  <c r="M333" i="7"/>
  <c r="L333" i="7"/>
  <c r="K333" i="7"/>
  <c r="J333" i="7"/>
  <c r="I333" i="7"/>
  <c r="H333" i="7"/>
  <c r="G333" i="7"/>
  <c r="F333" i="7"/>
  <c r="E333" i="7"/>
  <c r="D333" i="7"/>
  <c r="C333" i="7"/>
  <c r="Q332" i="7"/>
  <c r="P332" i="7"/>
  <c r="O332" i="7"/>
  <c r="N332" i="7"/>
  <c r="M332" i="7"/>
  <c r="L332" i="7"/>
  <c r="K332" i="7"/>
  <c r="J332" i="7"/>
  <c r="I332" i="7"/>
  <c r="H332" i="7"/>
  <c r="G332" i="7"/>
  <c r="F332" i="7"/>
  <c r="E332" i="7"/>
  <c r="D332" i="7"/>
  <c r="C332" i="7"/>
  <c r="Q331" i="7"/>
  <c r="P331" i="7"/>
  <c r="O331" i="7"/>
  <c r="N331" i="7"/>
  <c r="M331" i="7"/>
  <c r="L331" i="7"/>
  <c r="K331" i="7"/>
  <c r="J331" i="7"/>
  <c r="I331" i="7"/>
  <c r="H331" i="7"/>
  <c r="G331" i="7"/>
  <c r="F331" i="7"/>
  <c r="E331" i="7"/>
  <c r="D331" i="7"/>
  <c r="C331" i="7"/>
  <c r="Q325" i="7"/>
  <c r="P325" i="7"/>
  <c r="O325" i="7"/>
  <c r="N325" i="7"/>
  <c r="M325" i="7"/>
  <c r="L325" i="7"/>
  <c r="K325" i="7"/>
  <c r="J325" i="7"/>
  <c r="I325" i="7"/>
  <c r="H325" i="7"/>
  <c r="G325" i="7"/>
  <c r="F325" i="7"/>
  <c r="E325" i="7"/>
  <c r="D325" i="7"/>
  <c r="C325" i="7"/>
  <c r="Q324" i="7"/>
  <c r="P324" i="7"/>
  <c r="O324" i="7"/>
  <c r="N324" i="7"/>
  <c r="M324" i="7"/>
  <c r="L324" i="7"/>
  <c r="K324" i="7"/>
  <c r="J324" i="7"/>
  <c r="I324" i="7"/>
  <c r="H324" i="7"/>
  <c r="G324" i="7"/>
  <c r="F324" i="7"/>
  <c r="E324" i="7"/>
  <c r="D324" i="7"/>
  <c r="C324" i="7"/>
  <c r="Q323" i="7"/>
  <c r="P323" i="7"/>
  <c r="O323" i="7"/>
  <c r="N323" i="7"/>
  <c r="M323" i="7"/>
  <c r="L323" i="7"/>
  <c r="K323" i="7"/>
  <c r="J323" i="7"/>
  <c r="I323" i="7"/>
  <c r="H323" i="7"/>
  <c r="G323" i="7"/>
  <c r="F323" i="7"/>
  <c r="E323" i="7"/>
  <c r="D323" i="7"/>
  <c r="C323" i="7"/>
  <c r="Q321" i="7"/>
  <c r="P321" i="7"/>
  <c r="O321" i="7"/>
  <c r="N321" i="7"/>
  <c r="M321" i="7"/>
  <c r="L321" i="7"/>
  <c r="K321" i="7"/>
  <c r="J321" i="7"/>
  <c r="I321" i="7"/>
  <c r="H321" i="7"/>
  <c r="G321" i="7"/>
  <c r="F321" i="7"/>
  <c r="E321" i="7"/>
  <c r="D321" i="7"/>
  <c r="C321" i="7"/>
  <c r="Q319" i="7"/>
  <c r="P319" i="7"/>
  <c r="O319" i="7"/>
  <c r="N319" i="7"/>
  <c r="M319" i="7"/>
  <c r="L319" i="7"/>
  <c r="K319" i="7"/>
  <c r="J319" i="7"/>
  <c r="I319" i="7"/>
  <c r="H319" i="7"/>
  <c r="G319" i="7"/>
  <c r="F319" i="7"/>
  <c r="E319" i="7"/>
  <c r="D319" i="7"/>
  <c r="C319" i="7"/>
  <c r="Q318" i="7"/>
  <c r="P318" i="7"/>
  <c r="O318" i="7"/>
  <c r="N318" i="7"/>
  <c r="M318" i="7"/>
  <c r="L318" i="7"/>
  <c r="K318" i="7"/>
  <c r="J318" i="7"/>
  <c r="I318" i="7"/>
  <c r="H318" i="7"/>
  <c r="G318" i="7"/>
  <c r="F318" i="7"/>
  <c r="E318" i="7"/>
  <c r="D318" i="7"/>
  <c r="C318" i="7"/>
  <c r="Q311" i="7"/>
  <c r="P311" i="7"/>
  <c r="O311" i="7"/>
  <c r="N311" i="7"/>
  <c r="M311" i="7"/>
  <c r="L311" i="7"/>
  <c r="K311" i="7"/>
  <c r="J311" i="7"/>
  <c r="I311" i="7"/>
  <c r="H311" i="7"/>
  <c r="G311" i="7"/>
  <c r="F311" i="7"/>
  <c r="E311" i="7"/>
  <c r="D311" i="7"/>
  <c r="C311" i="7"/>
  <c r="Q310" i="7"/>
  <c r="P310" i="7"/>
  <c r="O310" i="7"/>
  <c r="N310" i="7"/>
  <c r="M310" i="7"/>
  <c r="L310" i="7"/>
  <c r="K310" i="7"/>
  <c r="J310" i="7"/>
  <c r="I310" i="7"/>
  <c r="H310" i="7"/>
  <c r="G310" i="7"/>
  <c r="F310" i="7"/>
  <c r="E310" i="7"/>
  <c r="D310" i="7"/>
  <c r="C310" i="7"/>
  <c r="Q309" i="7"/>
  <c r="P309" i="7"/>
  <c r="O309" i="7"/>
  <c r="N309" i="7"/>
  <c r="M309" i="7"/>
  <c r="L309" i="7"/>
  <c r="K309" i="7"/>
  <c r="J309" i="7"/>
  <c r="I309" i="7"/>
  <c r="H309" i="7"/>
  <c r="G309" i="7"/>
  <c r="F309" i="7"/>
  <c r="E309" i="7"/>
  <c r="D309" i="7"/>
  <c r="C309" i="7"/>
  <c r="Q308" i="7"/>
  <c r="P308" i="7"/>
  <c r="O308" i="7"/>
  <c r="N308" i="7"/>
  <c r="M308" i="7"/>
  <c r="L308" i="7"/>
  <c r="K308" i="7"/>
  <c r="J308" i="7"/>
  <c r="I308" i="7"/>
  <c r="H308" i="7"/>
  <c r="G308" i="7"/>
  <c r="F308" i="7"/>
  <c r="E308" i="7"/>
  <c r="D308" i="7"/>
  <c r="C308" i="7"/>
  <c r="Q307" i="7"/>
  <c r="Q304" i="7" s="1"/>
  <c r="P307" i="7"/>
  <c r="O307" i="7"/>
  <c r="N307" i="7"/>
  <c r="M307" i="7"/>
  <c r="M304" i="7" s="1"/>
  <c r="L307" i="7"/>
  <c r="K307" i="7"/>
  <c r="J307" i="7"/>
  <c r="I307" i="7"/>
  <c r="I304" i="7" s="1"/>
  <c r="H307" i="7"/>
  <c r="G307" i="7"/>
  <c r="F307" i="7"/>
  <c r="E307" i="7"/>
  <c r="D307" i="7"/>
  <c r="C307" i="7"/>
  <c r="Q306" i="7"/>
  <c r="P306" i="7"/>
  <c r="O306" i="7"/>
  <c r="N306" i="7"/>
  <c r="M306" i="7"/>
  <c r="L306" i="7"/>
  <c r="K306" i="7"/>
  <c r="J306" i="7"/>
  <c r="I306" i="7"/>
  <c r="H306" i="7"/>
  <c r="G306" i="7"/>
  <c r="F306" i="7"/>
  <c r="E306" i="7"/>
  <c r="D306" i="7"/>
  <c r="C306" i="7"/>
  <c r="Q305" i="7"/>
  <c r="P305" i="7"/>
  <c r="O305" i="7"/>
  <c r="N305" i="7"/>
  <c r="M305" i="7"/>
  <c r="L305" i="7"/>
  <c r="K305" i="7"/>
  <c r="J305" i="7"/>
  <c r="I305" i="7"/>
  <c r="H305" i="7"/>
  <c r="G305" i="7"/>
  <c r="F305" i="7"/>
  <c r="E305" i="7"/>
  <c r="D305" i="7"/>
  <c r="C305" i="7"/>
  <c r="R304" i="7"/>
  <c r="Q303" i="7"/>
  <c r="P303" i="7"/>
  <c r="O303" i="7"/>
  <c r="N303" i="7"/>
  <c r="M303" i="7"/>
  <c r="L303" i="7"/>
  <c r="K303" i="7"/>
  <c r="J303" i="7"/>
  <c r="I303" i="7"/>
  <c r="H303" i="7"/>
  <c r="G303" i="7"/>
  <c r="F303" i="7"/>
  <c r="E303" i="7"/>
  <c r="D303" i="7"/>
  <c r="C303" i="7"/>
  <c r="Q302" i="7"/>
  <c r="P302" i="7"/>
  <c r="O302" i="7"/>
  <c r="N302" i="7"/>
  <c r="M302" i="7"/>
  <c r="L302" i="7"/>
  <c r="K302" i="7"/>
  <c r="J302" i="7"/>
  <c r="I302" i="7"/>
  <c r="H302" i="7"/>
  <c r="G302" i="7"/>
  <c r="F302" i="7"/>
  <c r="E302" i="7"/>
  <c r="D302" i="7"/>
  <c r="C302" i="7"/>
  <c r="Q301" i="7"/>
  <c r="P301" i="7"/>
  <c r="O301" i="7"/>
  <c r="N301" i="7"/>
  <c r="M301" i="7"/>
  <c r="L301" i="7"/>
  <c r="K301" i="7"/>
  <c r="J301" i="7"/>
  <c r="I301" i="7"/>
  <c r="H301" i="7"/>
  <c r="G301" i="7"/>
  <c r="F301" i="7"/>
  <c r="E301" i="7"/>
  <c r="D301" i="7"/>
  <c r="C301" i="7"/>
  <c r="R300" i="7"/>
  <c r="Q299" i="7"/>
  <c r="P299" i="7"/>
  <c r="O299" i="7"/>
  <c r="N299" i="7"/>
  <c r="M299" i="7"/>
  <c r="L299" i="7"/>
  <c r="K299" i="7"/>
  <c r="J299" i="7"/>
  <c r="I299" i="7"/>
  <c r="H299" i="7"/>
  <c r="G299" i="7"/>
  <c r="F299" i="7"/>
  <c r="E299" i="7"/>
  <c r="D299" i="7"/>
  <c r="C299" i="7"/>
  <c r="Q298" i="7"/>
  <c r="P298" i="7"/>
  <c r="O298" i="7"/>
  <c r="N298" i="7"/>
  <c r="M298" i="7"/>
  <c r="L298" i="7"/>
  <c r="K298" i="7"/>
  <c r="J298" i="7"/>
  <c r="I298" i="7"/>
  <c r="H298" i="7"/>
  <c r="G298" i="7"/>
  <c r="F298" i="7"/>
  <c r="E298" i="7"/>
  <c r="D298" i="7"/>
  <c r="C298" i="7"/>
  <c r="Q297" i="7"/>
  <c r="P297" i="7"/>
  <c r="O297" i="7"/>
  <c r="N297" i="7"/>
  <c r="M297" i="7"/>
  <c r="L297" i="7"/>
  <c r="K297" i="7"/>
  <c r="J297" i="7"/>
  <c r="I297" i="7"/>
  <c r="H297" i="7"/>
  <c r="G297" i="7"/>
  <c r="F297" i="7"/>
  <c r="E297" i="7"/>
  <c r="D297" i="7"/>
  <c r="C297" i="7"/>
  <c r="Q296" i="7"/>
  <c r="P296" i="7"/>
  <c r="O296" i="7"/>
  <c r="N296" i="7"/>
  <c r="M296" i="7"/>
  <c r="L296" i="7"/>
  <c r="K296" i="7"/>
  <c r="J296" i="7"/>
  <c r="I296" i="7"/>
  <c r="H296" i="7"/>
  <c r="G296" i="7"/>
  <c r="F296" i="7"/>
  <c r="E296" i="7"/>
  <c r="D296" i="7"/>
  <c r="C296" i="7"/>
  <c r="Q295" i="7"/>
  <c r="P295" i="7"/>
  <c r="O295" i="7"/>
  <c r="N295" i="7"/>
  <c r="M295" i="7"/>
  <c r="L295" i="7"/>
  <c r="K295" i="7"/>
  <c r="J295" i="7"/>
  <c r="I295" i="7"/>
  <c r="H295" i="7"/>
  <c r="G295" i="7"/>
  <c r="F295" i="7"/>
  <c r="E295" i="7"/>
  <c r="E293" i="7" s="1"/>
  <c r="D295" i="7"/>
  <c r="C295" i="7"/>
  <c r="Q294" i="7"/>
  <c r="P294" i="7"/>
  <c r="O294" i="7"/>
  <c r="N294" i="7"/>
  <c r="M294" i="7"/>
  <c r="M293" i="7" s="1"/>
  <c r="L294" i="7"/>
  <c r="K294" i="7"/>
  <c r="J294" i="7"/>
  <c r="I294" i="7"/>
  <c r="H294" i="7"/>
  <c r="G294" i="7"/>
  <c r="F294" i="7"/>
  <c r="E294" i="7"/>
  <c r="D294" i="7"/>
  <c r="C294" i="7"/>
  <c r="Q292" i="7"/>
  <c r="P292" i="7"/>
  <c r="O292" i="7"/>
  <c r="N292" i="7"/>
  <c r="M292" i="7"/>
  <c r="L292" i="7"/>
  <c r="K292" i="7"/>
  <c r="J292" i="7"/>
  <c r="I292" i="7"/>
  <c r="H292" i="7"/>
  <c r="G292" i="7"/>
  <c r="F292" i="7"/>
  <c r="E292" i="7"/>
  <c r="D292" i="7"/>
  <c r="C292" i="7"/>
  <c r="Q291" i="7"/>
  <c r="P291" i="7"/>
  <c r="O291" i="7"/>
  <c r="N291" i="7"/>
  <c r="M291" i="7"/>
  <c r="L291" i="7"/>
  <c r="K291" i="7"/>
  <c r="J291" i="7"/>
  <c r="I291" i="7"/>
  <c r="H291" i="7"/>
  <c r="G291" i="7"/>
  <c r="F291" i="7"/>
  <c r="E291" i="7"/>
  <c r="D291" i="7"/>
  <c r="C291" i="7"/>
  <c r="Q290" i="7"/>
  <c r="P290" i="7"/>
  <c r="O290" i="7"/>
  <c r="N290" i="7"/>
  <c r="M290" i="7"/>
  <c r="L290" i="7"/>
  <c r="K290" i="7"/>
  <c r="J290" i="7"/>
  <c r="I290" i="7"/>
  <c r="H290" i="7"/>
  <c r="G290" i="7"/>
  <c r="F290" i="7"/>
  <c r="E290" i="7"/>
  <c r="D290" i="7"/>
  <c r="C290" i="7"/>
  <c r="Q289" i="7"/>
  <c r="P289" i="7"/>
  <c r="O289" i="7"/>
  <c r="N289" i="7"/>
  <c r="M289" i="7"/>
  <c r="L289" i="7"/>
  <c r="K289" i="7"/>
  <c r="J289" i="7"/>
  <c r="I289" i="7"/>
  <c r="H289" i="7"/>
  <c r="G289" i="7"/>
  <c r="F289" i="7"/>
  <c r="E289" i="7"/>
  <c r="D289" i="7"/>
  <c r="C289" i="7"/>
  <c r="Q288" i="7"/>
  <c r="P288" i="7"/>
  <c r="O288" i="7"/>
  <c r="N288" i="7"/>
  <c r="M288" i="7"/>
  <c r="L288" i="7"/>
  <c r="K288" i="7"/>
  <c r="J288" i="7"/>
  <c r="I288" i="7"/>
  <c r="H288" i="7"/>
  <c r="G288" i="7"/>
  <c r="F288" i="7"/>
  <c r="E288" i="7"/>
  <c r="D288" i="7"/>
  <c r="C288" i="7"/>
  <c r="C281" i="7"/>
  <c r="E280" i="7"/>
  <c r="D280" i="7"/>
  <c r="C280" i="7"/>
  <c r="E276" i="7"/>
  <c r="D276" i="7"/>
  <c r="C276" i="7"/>
  <c r="E275" i="7"/>
  <c r="D275" i="7"/>
  <c r="C275" i="7"/>
  <c r="C271" i="7"/>
  <c r="E270" i="7"/>
  <c r="D270" i="7"/>
  <c r="C270" i="7"/>
  <c r="C269" i="7"/>
  <c r="E268" i="7"/>
  <c r="E272" i="7" s="1"/>
  <c r="D268" i="7"/>
  <c r="D272" i="7" s="1"/>
  <c r="C268" i="7"/>
  <c r="C267" i="7"/>
  <c r="C266" i="7"/>
  <c r="C265" i="7"/>
  <c r="C264" i="7"/>
  <c r="C263" i="7"/>
  <c r="C262" i="7"/>
  <c r="C261" i="7"/>
  <c r="C260" i="7"/>
  <c r="C259" i="7"/>
  <c r="C258" i="7"/>
  <c r="E253" i="7"/>
  <c r="D253" i="7"/>
  <c r="C253" i="7"/>
  <c r="E252" i="7"/>
  <c r="D252" i="7"/>
  <c r="C252" i="7"/>
  <c r="E251" i="7"/>
  <c r="D251" i="7"/>
  <c r="C251" i="7"/>
  <c r="E250" i="7"/>
  <c r="D250" i="7"/>
  <c r="C250" i="7"/>
  <c r="E249" i="7"/>
  <c r="D249" i="7"/>
  <c r="C249" i="7"/>
  <c r="E248" i="7"/>
  <c r="D248" i="7"/>
  <c r="C248" i="7"/>
  <c r="E247" i="7"/>
  <c r="D247" i="7"/>
  <c r="C247" i="7"/>
  <c r="E246" i="7"/>
  <c r="D246" i="7"/>
  <c r="C246" i="7"/>
  <c r="C242" i="7"/>
  <c r="E241" i="7"/>
  <c r="D241" i="7"/>
  <c r="C241" i="7"/>
  <c r="E240" i="7"/>
  <c r="D240" i="7"/>
  <c r="C240" i="7"/>
  <c r="E239" i="7"/>
  <c r="D239" i="7"/>
  <c r="C239" i="7"/>
  <c r="E235" i="7"/>
  <c r="D235" i="7"/>
  <c r="C235" i="7"/>
  <c r="E234" i="7"/>
  <c r="D234" i="7"/>
  <c r="C234" i="7"/>
  <c r="E233" i="7"/>
  <c r="D233" i="7"/>
  <c r="C233" i="7"/>
  <c r="E229" i="7"/>
  <c r="D229" i="7"/>
  <c r="C229" i="7"/>
  <c r="E228" i="7"/>
  <c r="D228" i="7"/>
  <c r="C228" i="7"/>
  <c r="E227" i="7"/>
  <c r="D227" i="7"/>
  <c r="C227" i="7"/>
  <c r="E226" i="7"/>
  <c r="D226" i="7"/>
  <c r="C226" i="7"/>
  <c r="E225" i="7"/>
  <c r="D225" i="7"/>
  <c r="C225" i="7"/>
  <c r="E224" i="7"/>
  <c r="D224" i="7"/>
  <c r="C224" i="7"/>
  <c r="E223" i="7"/>
  <c r="D223" i="7"/>
  <c r="C223" i="7"/>
  <c r="E219" i="7"/>
  <c r="D219" i="7"/>
  <c r="C219" i="7"/>
  <c r="E218" i="7"/>
  <c r="D218" i="7"/>
  <c r="C218" i="7"/>
  <c r="E217" i="7"/>
  <c r="D217" i="7"/>
  <c r="C217" i="7"/>
  <c r="E216" i="7"/>
  <c r="D216" i="7"/>
  <c r="C216" i="7"/>
  <c r="E215" i="7"/>
  <c r="D215" i="7"/>
  <c r="C215" i="7"/>
  <c r="C211" i="7"/>
  <c r="C210" i="7"/>
  <c r="C209" i="7"/>
  <c r="C208" i="7"/>
  <c r="C207" i="7"/>
  <c r="C206" i="7"/>
  <c r="C205" i="7"/>
  <c r="E204" i="7"/>
  <c r="E212" i="7" s="1"/>
  <c r="D204" i="7"/>
  <c r="D212" i="7" s="1"/>
  <c r="C204" i="7"/>
  <c r="E200" i="7"/>
  <c r="D200" i="7"/>
  <c r="C200" i="7"/>
  <c r="E199" i="7"/>
  <c r="D199" i="7"/>
  <c r="C199" i="7"/>
  <c r="E198" i="7"/>
  <c r="D198" i="7"/>
  <c r="C198" i="7"/>
  <c r="E197" i="7"/>
  <c r="D197" i="7"/>
  <c r="C197" i="7"/>
  <c r="E196" i="7"/>
  <c r="D196" i="7"/>
  <c r="C196" i="7"/>
  <c r="E195" i="7"/>
  <c r="D195" i="7"/>
  <c r="C195" i="7"/>
  <c r="E194" i="7"/>
  <c r="D194" i="7"/>
  <c r="C194" i="7"/>
  <c r="E193" i="7"/>
  <c r="D193" i="7"/>
  <c r="C193" i="7"/>
  <c r="E192" i="7"/>
  <c r="D192" i="7"/>
  <c r="C192" i="7"/>
  <c r="E191" i="7"/>
  <c r="D191" i="7"/>
  <c r="C191" i="7"/>
  <c r="E190" i="7"/>
  <c r="D190" i="7"/>
  <c r="C190" i="7"/>
  <c r="E189" i="7"/>
  <c r="D189" i="7"/>
  <c r="C189" i="7"/>
  <c r="E188" i="7"/>
  <c r="D188" i="7"/>
  <c r="C188" i="7"/>
  <c r="E187" i="7"/>
  <c r="D187" i="7"/>
  <c r="C187" i="7"/>
  <c r="E186" i="7"/>
  <c r="D186" i="7"/>
  <c r="C186" i="7"/>
  <c r="E185" i="7"/>
  <c r="D185" i="7"/>
  <c r="C185" i="7"/>
  <c r="E184" i="7"/>
  <c r="D184" i="7"/>
  <c r="C184" i="7"/>
  <c r="E183" i="7"/>
  <c r="D183" i="7"/>
  <c r="C183" i="7"/>
  <c r="E182" i="7"/>
  <c r="D182" i="7"/>
  <c r="C182" i="7"/>
  <c r="E181" i="7"/>
  <c r="D181" i="7"/>
  <c r="C181" i="7"/>
  <c r="E180" i="7"/>
  <c r="D180" i="7"/>
  <c r="C180" i="7"/>
  <c r="E179" i="7"/>
  <c r="D179" i="7"/>
  <c r="C179" i="7"/>
  <c r="E178" i="7"/>
  <c r="D178" i="7"/>
  <c r="C178" i="7"/>
  <c r="E177" i="7"/>
  <c r="D177" i="7"/>
  <c r="C177" i="7"/>
  <c r="E176" i="7"/>
  <c r="D176" i="7"/>
  <c r="C176" i="7"/>
  <c r="E175" i="7"/>
  <c r="D175" i="7"/>
  <c r="C175" i="7"/>
  <c r="E174" i="7"/>
  <c r="D174" i="7"/>
  <c r="C174" i="7"/>
  <c r="E173" i="7"/>
  <c r="D173" i="7"/>
  <c r="C173" i="7"/>
  <c r="E172" i="7"/>
  <c r="D172" i="7"/>
  <c r="C172" i="7"/>
  <c r="E171" i="7"/>
  <c r="D171" i="7"/>
  <c r="C171" i="7"/>
  <c r="E170" i="7"/>
  <c r="D170" i="7"/>
  <c r="C170" i="7"/>
  <c r="E169" i="7"/>
  <c r="D169" i="7"/>
  <c r="C169" i="7"/>
  <c r="E168" i="7"/>
  <c r="D168" i="7"/>
  <c r="C168" i="7"/>
  <c r="E167" i="7"/>
  <c r="D167" i="7"/>
  <c r="C167" i="7"/>
  <c r="E163" i="7"/>
  <c r="D163" i="7"/>
  <c r="C163" i="7"/>
  <c r="E162" i="7"/>
  <c r="D162" i="7"/>
  <c r="C162" i="7"/>
  <c r="C158" i="7"/>
  <c r="C157" i="7"/>
  <c r="C156" i="7"/>
  <c r="C155" i="7"/>
  <c r="C154" i="7"/>
  <c r="E152" i="7"/>
  <c r="D152" i="7"/>
  <c r="C152" i="7"/>
  <c r="E151" i="7"/>
  <c r="D151" i="7"/>
  <c r="C151" i="7"/>
  <c r="E150" i="7"/>
  <c r="D150" i="7"/>
  <c r="C150" i="7"/>
  <c r="E149" i="7"/>
  <c r="D149" i="7"/>
  <c r="C149" i="7"/>
  <c r="E148" i="7"/>
  <c r="D148" i="7"/>
  <c r="C148" i="7"/>
  <c r="E147" i="7"/>
  <c r="D147" i="7"/>
  <c r="C147" i="7"/>
  <c r="E146" i="7"/>
  <c r="D146" i="7"/>
  <c r="C146" i="7"/>
  <c r="E145" i="7"/>
  <c r="D145" i="7"/>
  <c r="C145" i="7"/>
  <c r="E144" i="7"/>
  <c r="D144" i="7"/>
  <c r="C144" i="7"/>
  <c r="E143" i="7"/>
  <c r="D143" i="7"/>
  <c r="C143" i="7"/>
  <c r="E140" i="7"/>
  <c r="D140" i="7"/>
  <c r="C140" i="7"/>
  <c r="E139" i="7"/>
  <c r="D139" i="7"/>
  <c r="C139" i="7"/>
  <c r="E138" i="7"/>
  <c r="D138" i="7"/>
  <c r="C138" i="7"/>
  <c r="E137" i="7"/>
  <c r="D137" i="7"/>
  <c r="C137" i="7"/>
  <c r="E136" i="7"/>
  <c r="D136" i="7"/>
  <c r="C136" i="7"/>
  <c r="E135" i="7"/>
  <c r="D135" i="7"/>
  <c r="C135" i="7"/>
  <c r="E134" i="7"/>
  <c r="D134" i="7"/>
  <c r="C134" i="7"/>
  <c r="E133" i="7"/>
  <c r="D133" i="7"/>
  <c r="C133" i="7"/>
  <c r="E132" i="7"/>
  <c r="D132" i="7"/>
  <c r="C132" i="7"/>
  <c r="E131" i="7"/>
  <c r="D131" i="7"/>
  <c r="C131" i="7"/>
  <c r="E130" i="7"/>
  <c r="D130" i="7"/>
  <c r="C130" i="7"/>
  <c r="E129" i="7"/>
  <c r="D129" i="7"/>
  <c r="C129" i="7"/>
  <c r="E128" i="7"/>
  <c r="D128" i="7"/>
  <c r="C128" i="7"/>
  <c r="H123" i="7"/>
  <c r="G123" i="7"/>
  <c r="G124" i="7" s="1"/>
  <c r="D123" i="7"/>
  <c r="C123" i="7"/>
  <c r="H122" i="7"/>
  <c r="F122" i="7"/>
  <c r="E122" i="7"/>
  <c r="D122" i="7"/>
  <c r="C122" i="7"/>
  <c r="H121" i="7"/>
  <c r="F121" i="7"/>
  <c r="E121" i="7"/>
  <c r="D121" i="7"/>
  <c r="C121" i="7"/>
  <c r="H120" i="7"/>
  <c r="F120" i="7"/>
  <c r="E120" i="7"/>
  <c r="D120" i="7"/>
  <c r="C120" i="7"/>
  <c r="H119" i="7"/>
  <c r="F119" i="7"/>
  <c r="E119" i="7"/>
  <c r="D119" i="7"/>
  <c r="C119" i="7"/>
  <c r="C118" i="7" s="1"/>
  <c r="H117" i="7"/>
  <c r="F117" i="7"/>
  <c r="E117" i="7"/>
  <c r="D117" i="7"/>
  <c r="C117" i="7"/>
  <c r="H116" i="7"/>
  <c r="F116" i="7"/>
  <c r="E116" i="7"/>
  <c r="D116" i="7"/>
  <c r="C116" i="7"/>
  <c r="H115" i="7"/>
  <c r="F115" i="7"/>
  <c r="E115" i="7"/>
  <c r="D115" i="7"/>
  <c r="C115" i="7"/>
  <c r="H114" i="7"/>
  <c r="F114" i="7"/>
  <c r="E114" i="7"/>
  <c r="D114" i="7"/>
  <c r="C114" i="7"/>
  <c r="H113" i="7"/>
  <c r="F113" i="7"/>
  <c r="E113" i="7"/>
  <c r="D113" i="7"/>
  <c r="C113" i="7"/>
  <c r="H112" i="7"/>
  <c r="F112" i="7"/>
  <c r="E112" i="7"/>
  <c r="D112" i="7"/>
  <c r="C112" i="7"/>
  <c r="H111" i="7"/>
  <c r="F111" i="7"/>
  <c r="E111" i="7"/>
  <c r="D111" i="7"/>
  <c r="C111" i="7"/>
  <c r="H110" i="7"/>
  <c r="F110" i="7"/>
  <c r="E110" i="7"/>
  <c r="D110" i="7"/>
  <c r="C110" i="7"/>
  <c r="H109" i="7"/>
  <c r="F109" i="7"/>
  <c r="E109" i="7"/>
  <c r="D109" i="7"/>
  <c r="C109" i="7"/>
  <c r="H108" i="7"/>
  <c r="F108" i="7"/>
  <c r="E108" i="7"/>
  <c r="D108" i="7"/>
  <c r="C108" i="7"/>
  <c r="H107" i="7"/>
  <c r="F107" i="7"/>
  <c r="E107" i="7"/>
  <c r="D107" i="7"/>
  <c r="C107" i="7"/>
  <c r="H106" i="7"/>
  <c r="F106" i="7"/>
  <c r="E106" i="7"/>
  <c r="D106" i="7"/>
  <c r="C106" i="7"/>
  <c r="H105" i="7"/>
  <c r="F105" i="7"/>
  <c r="E105" i="7"/>
  <c r="D105" i="7"/>
  <c r="C105" i="7"/>
  <c r="E101" i="7"/>
  <c r="D101" i="7"/>
  <c r="C101" i="7"/>
  <c r="E100" i="7"/>
  <c r="D100" i="7"/>
  <c r="C100" i="7"/>
  <c r="E99" i="7"/>
  <c r="D99" i="7"/>
  <c r="C99" i="7"/>
  <c r="E96" i="7"/>
  <c r="D96" i="7"/>
  <c r="C96" i="7"/>
  <c r="C95" i="7"/>
  <c r="E94" i="7"/>
  <c r="D94" i="7"/>
  <c r="C94" i="7"/>
  <c r="E93" i="7"/>
  <c r="D93" i="7"/>
  <c r="C93" i="7"/>
  <c r="E92" i="7"/>
  <c r="D92" i="7"/>
  <c r="C92" i="7"/>
  <c r="E91" i="7"/>
  <c r="D91" i="7"/>
  <c r="C91" i="7"/>
  <c r="E89" i="7"/>
  <c r="D89" i="7"/>
  <c r="C89" i="7"/>
  <c r="E88" i="7"/>
  <c r="D88" i="7"/>
  <c r="C88" i="7"/>
  <c r="E87" i="7"/>
  <c r="D87" i="7"/>
  <c r="C87" i="7"/>
  <c r="E85" i="7"/>
  <c r="D85" i="7"/>
  <c r="C85" i="7"/>
  <c r="E84" i="7"/>
  <c r="D84" i="7"/>
  <c r="C84" i="7"/>
  <c r="E83" i="7"/>
  <c r="D83" i="7"/>
  <c r="C83" i="7"/>
  <c r="E82" i="7"/>
  <c r="D82" i="7"/>
  <c r="C82" i="7"/>
  <c r="E81" i="7"/>
  <c r="D81" i="7"/>
  <c r="C81" i="7"/>
  <c r="E80" i="7"/>
  <c r="D80" i="7"/>
  <c r="C80" i="7"/>
  <c r="E78" i="7"/>
  <c r="D78" i="7"/>
  <c r="C78" i="7"/>
  <c r="E77" i="7"/>
  <c r="D77" i="7"/>
  <c r="C77" i="7"/>
  <c r="E76" i="7"/>
  <c r="D76" i="7"/>
  <c r="C76" i="7"/>
  <c r="E75" i="7"/>
  <c r="D75" i="7"/>
  <c r="C75" i="7"/>
  <c r="E74" i="7"/>
  <c r="D74" i="7"/>
  <c r="C74" i="7"/>
  <c r="C69" i="7"/>
  <c r="C68" i="7"/>
  <c r="E66" i="7"/>
  <c r="D66" i="7"/>
  <c r="C66" i="7"/>
  <c r="E65" i="7"/>
  <c r="D65" i="7"/>
  <c r="C65" i="7"/>
  <c r="E64" i="7"/>
  <c r="D64" i="7"/>
  <c r="C64" i="7"/>
  <c r="C63" i="7" s="1"/>
  <c r="C62" i="7"/>
  <c r="C61" i="7" s="1"/>
  <c r="E60" i="7"/>
  <c r="D60" i="7"/>
  <c r="C60" i="7"/>
  <c r="E59" i="7"/>
  <c r="D59" i="7"/>
  <c r="C59" i="7"/>
  <c r="E58" i="7"/>
  <c r="E56" i="7" s="1"/>
  <c r="D58" i="7"/>
  <c r="C58" i="7"/>
  <c r="E57" i="7"/>
  <c r="D57" i="7"/>
  <c r="C57" i="7"/>
  <c r="C55" i="7"/>
  <c r="C54" i="7" s="1"/>
  <c r="E53" i="7"/>
  <c r="D53" i="7"/>
  <c r="C53" i="7"/>
  <c r="E52" i="7"/>
  <c r="D52" i="7"/>
  <c r="C52" i="7"/>
  <c r="C51" i="7" s="1"/>
  <c r="C50" i="7"/>
  <c r="C49" i="7"/>
  <c r="C48" i="7"/>
  <c r="C47" i="7"/>
  <c r="C46" i="7"/>
  <c r="E44" i="7"/>
  <c r="D44" i="7"/>
  <c r="C44" i="7"/>
  <c r="E43" i="7"/>
  <c r="D43" i="7"/>
  <c r="C43" i="7"/>
  <c r="E42" i="7"/>
  <c r="D42" i="7"/>
  <c r="C42" i="7"/>
  <c r="E41" i="7"/>
  <c r="D41" i="7"/>
  <c r="C41" i="7"/>
  <c r="E40" i="7"/>
  <c r="D40" i="7"/>
  <c r="C40" i="7"/>
  <c r="E39" i="7"/>
  <c r="D39" i="7"/>
  <c r="C39" i="7"/>
  <c r="E38" i="7"/>
  <c r="D38" i="7"/>
  <c r="C38" i="7"/>
  <c r="E37" i="7"/>
  <c r="D37" i="7"/>
  <c r="C37" i="7"/>
  <c r="E36" i="7"/>
  <c r="D36" i="7"/>
  <c r="C36" i="7"/>
  <c r="E35" i="7"/>
  <c r="D35" i="7"/>
  <c r="C35" i="7"/>
  <c r="E34" i="7"/>
  <c r="D34" i="7"/>
  <c r="C34" i="7"/>
  <c r="C32" i="7"/>
  <c r="C31" i="7"/>
  <c r="C30" i="7"/>
  <c r="C29" i="7"/>
  <c r="C28" i="7"/>
  <c r="C27" i="7"/>
  <c r="C26" i="7" s="1"/>
  <c r="E25" i="7"/>
  <c r="D25" i="7"/>
  <c r="C25" i="7"/>
  <c r="E24" i="7"/>
  <c r="D24" i="7"/>
  <c r="C24" i="7"/>
  <c r="E23" i="7"/>
  <c r="D23" i="7"/>
  <c r="C23" i="7"/>
  <c r="E22" i="7"/>
  <c r="D22" i="7"/>
  <c r="C22" i="7"/>
  <c r="E21" i="7"/>
  <c r="D21" i="7"/>
  <c r="C21" i="7"/>
  <c r="E20" i="7"/>
  <c r="D20" i="7"/>
  <c r="C20" i="7"/>
  <c r="E19" i="7"/>
  <c r="D19" i="7"/>
  <c r="C19" i="7"/>
  <c r="E18" i="7"/>
  <c r="D18" i="7"/>
  <c r="C18" i="7"/>
  <c r="E17" i="7"/>
  <c r="D17" i="7"/>
  <c r="C17" i="7"/>
  <c r="E16" i="7"/>
  <c r="D16" i="7"/>
  <c r="C16" i="7"/>
  <c r="E15" i="7"/>
  <c r="D15" i="7"/>
  <c r="C15" i="7"/>
  <c r="E14" i="7"/>
  <c r="D14" i="7"/>
  <c r="C14" i="7"/>
  <c r="E13" i="7"/>
  <c r="D13" i="7"/>
  <c r="C13" i="7"/>
  <c r="E12" i="7"/>
  <c r="D12" i="7"/>
  <c r="C12" i="7"/>
  <c r="E11" i="7"/>
  <c r="D11" i="7"/>
  <c r="C11" i="7"/>
  <c r="A5" i="7"/>
  <c r="A4" i="7"/>
  <c r="A3" i="7"/>
  <c r="A2" i="7"/>
  <c r="D51" i="7" l="1"/>
  <c r="C90" i="7"/>
  <c r="C277" i="7"/>
  <c r="E287" i="7"/>
  <c r="M287" i="7"/>
  <c r="I293" i="7"/>
  <c r="Q293" i="7"/>
  <c r="C304" i="7"/>
  <c r="G304" i="7"/>
  <c r="K304" i="7"/>
  <c r="O304" i="7"/>
  <c r="D304" i="7"/>
  <c r="H304" i="7"/>
  <c r="H300" i="7" s="1"/>
  <c r="L304" i="7"/>
  <c r="P304" i="7"/>
  <c r="F326" i="7"/>
  <c r="J326" i="7"/>
  <c r="N326" i="7"/>
  <c r="D339" i="7"/>
  <c r="H339" i="7"/>
  <c r="L339" i="7"/>
  <c r="P339" i="7"/>
  <c r="E410" i="7"/>
  <c r="I410" i="7"/>
  <c r="M410" i="7"/>
  <c r="Q410" i="7"/>
  <c r="F409" i="7"/>
  <c r="J409" i="7"/>
  <c r="N409" i="7"/>
  <c r="C386" i="7"/>
  <c r="G386" i="7"/>
  <c r="K386" i="7"/>
  <c r="O386" i="7"/>
  <c r="E389" i="7"/>
  <c r="I389" i="7"/>
  <c r="M389" i="7"/>
  <c r="Q389" i="7"/>
  <c r="E394" i="7"/>
  <c r="I394" i="7"/>
  <c r="M394" i="7"/>
  <c r="Q394" i="7"/>
  <c r="C397" i="7"/>
  <c r="G397" i="7"/>
  <c r="K397" i="7"/>
  <c r="O397" i="7"/>
  <c r="E400" i="7"/>
  <c r="I400" i="7"/>
  <c r="M400" i="7"/>
  <c r="Q400" i="7"/>
  <c r="C403" i="7"/>
  <c r="G403" i="7"/>
  <c r="K403" i="7"/>
  <c r="O403" i="7"/>
  <c r="E406" i="7"/>
  <c r="I406" i="7"/>
  <c r="M406" i="7"/>
  <c r="Q406" i="7"/>
  <c r="D90" i="7"/>
  <c r="D102" i="7"/>
  <c r="C164" i="7"/>
  <c r="H357" i="7"/>
  <c r="Q357" i="7"/>
  <c r="F408" i="7"/>
  <c r="F410" i="7" s="1"/>
  <c r="J408" i="7"/>
  <c r="J410" i="7" s="1"/>
  <c r="N408" i="7"/>
  <c r="N410" i="7" s="1"/>
  <c r="G409" i="7"/>
  <c r="K409" i="7"/>
  <c r="O409" i="7"/>
  <c r="D386" i="7"/>
  <c r="H386" i="7"/>
  <c r="L386" i="7"/>
  <c r="F389" i="7"/>
  <c r="J389" i="7"/>
  <c r="F394" i="7"/>
  <c r="J394" i="7"/>
  <c r="N394" i="7"/>
  <c r="D397" i="7"/>
  <c r="H397" i="7"/>
  <c r="L397" i="7"/>
  <c r="P397" i="7"/>
  <c r="F400" i="7"/>
  <c r="J400" i="7"/>
  <c r="N400" i="7"/>
  <c r="D403" i="7"/>
  <c r="H403" i="7"/>
  <c r="L403" i="7"/>
  <c r="F406" i="7"/>
  <c r="J406" i="7"/>
  <c r="N406" i="7"/>
  <c r="D79" i="7"/>
  <c r="E90" i="7"/>
  <c r="E118" i="7"/>
  <c r="D164" i="7"/>
  <c r="C230" i="7"/>
  <c r="D230" i="7"/>
  <c r="E243" i="7"/>
  <c r="C272" i="7"/>
  <c r="E277" i="7"/>
  <c r="C293" i="7"/>
  <c r="C287" i="7" s="1"/>
  <c r="K293" i="7"/>
  <c r="K287" i="7" s="1"/>
  <c r="E304" i="7"/>
  <c r="C368" i="7"/>
  <c r="AA368" i="7" s="1"/>
  <c r="K368" i="7" s="1"/>
  <c r="C370" i="7"/>
  <c r="AA370" i="7" s="1"/>
  <c r="K370" i="7" s="1"/>
  <c r="C383" i="7"/>
  <c r="G408" i="7"/>
  <c r="G410" i="7" s="1"/>
  <c r="K408" i="7"/>
  <c r="K410" i="7" s="1"/>
  <c r="O408" i="7"/>
  <c r="O410" i="7" s="1"/>
  <c r="D409" i="7"/>
  <c r="C409" i="7" s="1"/>
  <c r="H409" i="7"/>
  <c r="H410" i="7" s="1"/>
  <c r="L409" i="7"/>
  <c r="L410" i="7" s="1"/>
  <c r="P409" i="7"/>
  <c r="P410" i="7" s="1"/>
  <c r="E386" i="7"/>
  <c r="I386" i="7"/>
  <c r="M386" i="7"/>
  <c r="Q386" i="7"/>
  <c r="C389" i="7"/>
  <c r="G389" i="7"/>
  <c r="K389" i="7"/>
  <c r="O389" i="7"/>
  <c r="C394" i="7"/>
  <c r="G394" i="7"/>
  <c r="K394" i="7"/>
  <c r="O394" i="7"/>
  <c r="E397" i="7"/>
  <c r="I397" i="7"/>
  <c r="M397" i="7"/>
  <c r="Q397" i="7"/>
  <c r="C400" i="7"/>
  <c r="G400" i="7"/>
  <c r="K400" i="7"/>
  <c r="O400" i="7"/>
  <c r="E403" i="7"/>
  <c r="I403" i="7"/>
  <c r="M403" i="7"/>
  <c r="Q403" i="7"/>
  <c r="C406" i="7"/>
  <c r="G406" i="7"/>
  <c r="K406" i="7"/>
  <c r="O406" i="7"/>
  <c r="C86" i="7"/>
  <c r="D10" i="7"/>
  <c r="E10" i="7"/>
  <c r="C56" i="7"/>
  <c r="C79" i="7"/>
  <c r="D118" i="7"/>
  <c r="D141" i="7"/>
  <c r="D159" i="7" s="1"/>
  <c r="E141" i="7"/>
  <c r="C153" i="7"/>
  <c r="I287" i="7"/>
  <c r="Q287" i="7"/>
  <c r="D293" i="7"/>
  <c r="H293" i="7"/>
  <c r="H287" i="7" s="1"/>
  <c r="L293" i="7"/>
  <c r="P293" i="7"/>
  <c r="P287" i="7" s="1"/>
  <c r="E236" i="7"/>
  <c r="D243" i="7"/>
  <c r="D277" i="7"/>
  <c r="E357" i="7"/>
  <c r="I357" i="7"/>
  <c r="I364" i="7" s="1"/>
  <c r="N357" i="7"/>
  <c r="R357" i="7"/>
  <c r="J357" i="7"/>
  <c r="P403" i="7"/>
  <c r="D300" i="7"/>
  <c r="L300" i="7"/>
  <c r="P300" i="7"/>
  <c r="E364" i="7"/>
  <c r="C10" i="7"/>
  <c r="C33" i="7"/>
  <c r="C70" i="7" s="1"/>
  <c r="D33" i="7"/>
  <c r="D70" i="7" s="1"/>
  <c r="D63" i="7"/>
  <c r="C67" i="7"/>
  <c r="D86" i="7"/>
  <c r="H118" i="7"/>
  <c r="D142" i="7"/>
  <c r="G293" i="7"/>
  <c r="G287" i="7" s="1"/>
  <c r="O293" i="7"/>
  <c r="O287" i="7" s="1"/>
  <c r="D357" i="7"/>
  <c r="D364" i="7" s="1"/>
  <c r="M357" i="7"/>
  <c r="E86" i="7"/>
  <c r="D73" i="7"/>
  <c r="E33" i="7"/>
  <c r="D56" i="7"/>
  <c r="F118" i="7"/>
  <c r="F124" i="7" s="1"/>
  <c r="C124" i="7"/>
  <c r="H124" i="7"/>
  <c r="C141" i="7"/>
  <c r="D201" i="7"/>
  <c r="E230" i="7"/>
  <c r="C243" i="7"/>
  <c r="E254" i="7"/>
  <c r="F293" i="7"/>
  <c r="J293" i="7"/>
  <c r="J287" i="7" s="1"/>
  <c r="N293" i="7"/>
  <c r="F304" i="7"/>
  <c r="F300" i="7" s="1"/>
  <c r="J304" i="7"/>
  <c r="J300" i="7" s="1"/>
  <c r="N304" i="7"/>
  <c r="N300" i="7" s="1"/>
  <c r="D326" i="7"/>
  <c r="H326" i="7"/>
  <c r="L326" i="7"/>
  <c r="P326" i="7"/>
  <c r="F339" i="7"/>
  <c r="J339" i="7"/>
  <c r="N339" i="7"/>
  <c r="C357" i="7"/>
  <c r="C364" i="7" s="1"/>
  <c r="G357" i="7"/>
  <c r="G364" i="7" s="1"/>
  <c r="L357" i="7"/>
  <c r="P357" i="7"/>
  <c r="P364" i="7" s="1"/>
  <c r="F364" i="7"/>
  <c r="J364" i="7"/>
  <c r="M364" i="7"/>
  <c r="Q364" i="7"/>
  <c r="D423" i="7"/>
  <c r="C457" i="7"/>
  <c r="C465" i="7"/>
  <c r="C485" i="7"/>
  <c r="C491" i="7"/>
  <c r="C73" i="7"/>
  <c r="E102" i="7"/>
  <c r="C142" i="7"/>
  <c r="E201" i="7"/>
  <c r="C212" i="7"/>
  <c r="E220" i="7"/>
  <c r="E300" i="7"/>
  <c r="I300" i="7"/>
  <c r="M300" i="7"/>
  <c r="Q300" i="7"/>
  <c r="E326" i="7"/>
  <c r="I326" i="7"/>
  <c r="M326" i="7"/>
  <c r="Q326" i="7"/>
  <c r="C339" i="7"/>
  <c r="G339" i="7"/>
  <c r="K339" i="7"/>
  <c r="O339" i="7"/>
  <c r="P386" i="7"/>
  <c r="L492" i="7"/>
  <c r="C469" i="7"/>
  <c r="C254" i="7"/>
  <c r="H364" i="7"/>
  <c r="O364" i="7"/>
  <c r="E124" i="7"/>
  <c r="E159" i="7"/>
  <c r="C45" i="7"/>
  <c r="E51" i="7"/>
  <c r="E63" i="7"/>
  <c r="E73" i="7"/>
  <c r="E79" i="7"/>
  <c r="C102" i="7"/>
  <c r="E142" i="7"/>
  <c r="E164" i="7"/>
  <c r="C201" i="7"/>
  <c r="C220" i="7"/>
  <c r="D220" i="7"/>
  <c r="C236" i="7"/>
  <c r="D236" i="7"/>
  <c r="D254" i="7"/>
  <c r="C300" i="7"/>
  <c r="G300" i="7"/>
  <c r="K300" i="7"/>
  <c r="O300" i="7"/>
  <c r="C326" i="7"/>
  <c r="G326" i="7"/>
  <c r="K326" i="7"/>
  <c r="O326" i="7"/>
  <c r="E339" i="7"/>
  <c r="I339" i="7"/>
  <c r="M339" i="7"/>
  <c r="Q339" i="7"/>
  <c r="J386" i="7"/>
  <c r="N386" i="7"/>
  <c r="P400" i="7"/>
  <c r="F403" i="7"/>
  <c r="J403" i="7"/>
  <c r="N403" i="7"/>
  <c r="C423" i="7"/>
  <c r="E423" i="7"/>
  <c r="F492" i="7"/>
  <c r="J492" i="7"/>
  <c r="C461" i="7"/>
  <c r="D287" i="7"/>
  <c r="F287" i="7"/>
  <c r="L287" i="7"/>
  <c r="N287" i="7"/>
  <c r="D124" i="7"/>
  <c r="L364" i="7"/>
  <c r="N364" i="7"/>
  <c r="R364" i="7"/>
  <c r="AB368" i="7"/>
  <c r="AB369" i="7"/>
  <c r="AB371" i="7"/>
  <c r="C408" i="7"/>
  <c r="C410" i="7" s="1"/>
  <c r="D383" i="7"/>
  <c r="F383" i="7"/>
  <c r="H383" i="7"/>
  <c r="J383" i="7"/>
  <c r="L383" i="7"/>
  <c r="N383" i="7"/>
  <c r="P383" i="7"/>
  <c r="L389" i="7"/>
  <c r="N389" i="7"/>
  <c r="E383" i="7"/>
  <c r="G383" i="7"/>
  <c r="I383" i="7"/>
  <c r="K383" i="7"/>
  <c r="M383" i="7"/>
  <c r="O383" i="7"/>
  <c r="Q383" i="7"/>
  <c r="D410" i="7" l="1"/>
  <c r="AB370" i="7"/>
  <c r="E70" i="7"/>
  <c r="G9" i="7" s="1"/>
  <c r="C492" i="7"/>
  <c r="C159" i="7"/>
  <c r="M491" i="1"/>
  <c r="L491" i="1"/>
  <c r="K491" i="1"/>
  <c r="J491" i="1"/>
  <c r="I491" i="1"/>
  <c r="H491" i="1"/>
  <c r="G491" i="1"/>
  <c r="F491" i="1"/>
  <c r="E491" i="1"/>
  <c r="D491" i="1"/>
  <c r="C490" i="1"/>
  <c r="C489" i="1"/>
  <c r="C488" i="1"/>
  <c r="C487" i="1"/>
  <c r="C486" i="1"/>
  <c r="M485" i="1"/>
  <c r="L485" i="1"/>
  <c r="K485" i="1"/>
  <c r="J485" i="1"/>
  <c r="I485" i="1"/>
  <c r="H485" i="1"/>
  <c r="G485" i="1"/>
  <c r="F485" i="1"/>
  <c r="E485" i="1"/>
  <c r="D485" i="1"/>
  <c r="C484" i="1"/>
  <c r="C483" i="1"/>
  <c r="C482" i="1"/>
  <c r="C481" i="1"/>
  <c r="C480" i="1"/>
  <c r="C479" i="1"/>
  <c r="M478" i="1"/>
  <c r="L478" i="1"/>
  <c r="K478" i="1"/>
  <c r="J478" i="1"/>
  <c r="I478" i="1"/>
  <c r="H478" i="1"/>
  <c r="G478" i="1"/>
  <c r="F478" i="1"/>
  <c r="E478" i="1"/>
  <c r="D478" i="1"/>
  <c r="C477" i="1"/>
  <c r="C476" i="1"/>
  <c r="C475" i="1"/>
  <c r="C474" i="1"/>
  <c r="C473" i="1"/>
  <c r="C472" i="1"/>
  <c r="C471" i="1"/>
  <c r="C470" i="1"/>
  <c r="M469" i="1"/>
  <c r="L469" i="1"/>
  <c r="K469" i="1"/>
  <c r="J469" i="1"/>
  <c r="I469" i="1"/>
  <c r="H469" i="1"/>
  <c r="G469" i="1"/>
  <c r="F469" i="1"/>
  <c r="E469" i="1"/>
  <c r="D469" i="1"/>
  <c r="C468" i="1"/>
  <c r="C467" i="1"/>
  <c r="C466" i="1"/>
  <c r="M465" i="1"/>
  <c r="L465" i="1"/>
  <c r="K465" i="1"/>
  <c r="J465" i="1"/>
  <c r="I465" i="1"/>
  <c r="H465" i="1"/>
  <c r="G465" i="1"/>
  <c r="F465" i="1"/>
  <c r="E465" i="1"/>
  <c r="D465" i="1"/>
  <c r="C464" i="1"/>
  <c r="C463" i="1"/>
  <c r="C462" i="1"/>
  <c r="M461" i="1"/>
  <c r="L461" i="1"/>
  <c r="K461" i="1"/>
  <c r="J461" i="1"/>
  <c r="I461" i="1"/>
  <c r="H461" i="1"/>
  <c r="G461" i="1"/>
  <c r="F461" i="1"/>
  <c r="E461" i="1"/>
  <c r="D461" i="1"/>
  <c r="C460" i="1"/>
  <c r="C459" i="1"/>
  <c r="C458" i="1"/>
  <c r="C461" i="1" s="1"/>
  <c r="M457" i="1"/>
  <c r="L457" i="1"/>
  <c r="K457" i="1"/>
  <c r="J457" i="1"/>
  <c r="J492" i="1" s="1"/>
  <c r="I457" i="1"/>
  <c r="H457" i="1"/>
  <c r="G457" i="1"/>
  <c r="F457" i="1"/>
  <c r="F492" i="1" s="1"/>
  <c r="E457" i="1"/>
  <c r="D457" i="1"/>
  <c r="C456" i="1"/>
  <c r="C455" i="1"/>
  <c r="C454" i="1"/>
  <c r="C453" i="1"/>
  <c r="C452" i="1"/>
  <c r="C446" i="1"/>
  <c r="C445" i="1"/>
  <c r="AB442" i="1"/>
  <c r="AA442" i="1"/>
  <c r="F442" i="1" s="1"/>
  <c r="AB441" i="1"/>
  <c r="AA441" i="1"/>
  <c r="F441" i="1" s="1"/>
  <c r="AB440" i="1"/>
  <c r="AA440" i="1"/>
  <c r="F440" i="1" s="1"/>
  <c r="AB437" i="1"/>
  <c r="C437" i="1"/>
  <c r="AA437" i="1" s="1"/>
  <c r="K437" i="1" s="1"/>
  <c r="C436" i="1"/>
  <c r="AA436" i="1" s="1"/>
  <c r="K436" i="1" s="1"/>
  <c r="AB435" i="1"/>
  <c r="C435" i="1"/>
  <c r="AA435" i="1" s="1"/>
  <c r="K435" i="1" s="1"/>
  <c r="D422" i="1"/>
  <c r="C422" i="1"/>
  <c r="E421" i="1"/>
  <c r="D421" i="1"/>
  <c r="C421" i="1"/>
  <c r="E420" i="1"/>
  <c r="D420" i="1"/>
  <c r="C420" i="1"/>
  <c r="E419" i="1"/>
  <c r="D419" i="1"/>
  <c r="C419" i="1"/>
  <c r="E418" i="1"/>
  <c r="D418" i="1"/>
  <c r="C418" i="1"/>
  <c r="D417" i="1"/>
  <c r="C417" i="1"/>
  <c r="E416" i="1"/>
  <c r="D416" i="1"/>
  <c r="C416" i="1"/>
  <c r="D415" i="1"/>
  <c r="C415" i="1"/>
  <c r="E414" i="1"/>
  <c r="D414" i="1"/>
  <c r="C414" i="1"/>
  <c r="D413" i="1"/>
  <c r="C413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Q404" i="1"/>
  <c r="P404" i="1"/>
  <c r="O404" i="1"/>
  <c r="O406" i="1" s="1"/>
  <c r="N404" i="1"/>
  <c r="M404" i="1"/>
  <c r="L404" i="1"/>
  <c r="K404" i="1"/>
  <c r="K406" i="1" s="1"/>
  <c r="J404" i="1"/>
  <c r="I404" i="1"/>
  <c r="H404" i="1"/>
  <c r="G404" i="1"/>
  <c r="G406" i="1" s="1"/>
  <c r="F404" i="1"/>
  <c r="E404" i="1"/>
  <c r="D404" i="1"/>
  <c r="C404" i="1"/>
  <c r="C406" i="1" s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Q401" i="1"/>
  <c r="Q403" i="1" s="1"/>
  <c r="P401" i="1"/>
  <c r="O401" i="1"/>
  <c r="N401" i="1"/>
  <c r="M401" i="1"/>
  <c r="M403" i="1" s="1"/>
  <c r="L401" i="1"/>
  <c r="K401" i="1"/>
  <c r="J401" i="1"/>
  <c r="I401" i="1"/>
  <c r="I403" i="1" s="1"/>
  <c r="H401" i="1"/>
  <c r="G401" i="1"/>
  <c r="F401" i="1"/>
  <c r="E401" i="1"/>
  <c r="E403" i="1" s="1"/>
  <c r="D401" i="1"/>
  <c r="C401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Q398" i="1"/>
  <c r="P398" i="1"/>
  <c r="O398" i="1"/>
  <c r="O400" i="1" s="1"/>
  <c r="N398" i="1"/>
  <c r="M398" i="1"/>
  <c r="L398" i="1"/>
  <c r="K398" i="1"/>
  <c r="K400" i="1" s="1"/>
  <c r="J398" i="1"/>
  <c r="I398" i="1"/>
  <c r="H398" i="1"/>
  <c r="G398" i="1"/>
  <c r="G400" i="1" s="1"/>
  <c r="F398" i="1"/>
  <c r="E398" i="1"/>
  <c r="D398" i="1"/>
  <c r="C398" i="1"/>
  <c r="C400" i="1" s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Q395" i="1"/>
  <c r="Q397" i="1" s="1"/>
  <c r="P395" i="1"/>
  <c r="O395" i="1"/>
  <c r="N395" i="1"/>
  <c r="M395" i="1"/>
  <c r="M397" i="1" s="1"/>
  <c r="L395" i="1"/>
  <c r="K395" i="1"/>
  <c r="J395" i="1"/>
  <c r="I395" i="1"/>
  <c r="I397" i="1" s="1"/>
  <c r="H395" i="1"/>
  <c r="G395" i="1"/>
  <c r="F395" i="1"/>
  <c r="E395" i="1"/>
  <c r="E397" i="1" s="1"/>
  <c r="D395" i="1"/>
  <c r="C395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Q392" i="1"/>
  <c r="P392" i="1"/>
  <c r="O392" i="1"/>
  <c r="O394" i="1" s="1"/>
  <c r="N392" i="1"/>
  <c r="M392" i="1"/>
  <c r="L392" i="1"/>
  <c r="K392" i="1"/>
  <c r="K394" i="1" s="1"/>
  <c r="J392" i="1"/>
  <c r="I392" i="1"/>
  <c r="H392" i="1"/>
  <c r="G392" i="1"/>
  <c r="G394" i="1" s="1"/>
  <c r="F392" i="1"/>
  <c r="E392" i="1"/>
  <c r="D392" i="1"/>
  <c r="C392" i="1"/>
  <c r="C394" i="1" s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Q387" i="1"/>
  <c r="P387" i="1"/>
  <c r="O387" i="1"/>
  <c r="O389" i="1" s="1"/>
  <c r="N387" i="1"/>
  <c r="M387" i="1"/>
  <c r="L387" i="1"/>
  <c r="K387" i="1"/>
  <c r="K389" i="1" s="1"/>
  <c r="J387" i="1"/>
  <c r="I387" i="1"/>
  <c r="H387" i="1"/>
  <c r="G387" i="1"/>
  <c r="G389" i="1" s="1"/>
  <c r="F387" i="1"/>
  <c r="E387" i="1"/>
  <c r="D387" i="1"/>
  <c r="C387" i="1"/>
  <c r="C389" i="1" s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Q384" i="1"/>
  <c r="Q386" i="1" s="1"/>
  <c r="P384" i="1"/>
  <c r="O384" i="1"/>
  <c r="N384" i="1"/>
  <c r="M384" i="1"/>
  <c r="M386" i="1" s="1"/>
  <c r="L384" i="1"/>
  <c r="K384" i="1"/>
  <c r="J384" i="1"/>
  <c r="I384" i="1"/>
  <c r="I386" i="1" s="1"/>
  <c r="H384" i="1"/>
  <c r="G384" i="1"/>
  <c r="F384" i="1"/>
  <c r="E384" i="1"/>
  <c r="E386" i="1" s="1"/>
  <c r="D384" i="1"/>
  <c r="C384" i="1"/>
  <c r="Q382" i="1"/>
  <c r="P382" i="1"/>
  <c r="P409" i="1" s="1"/>
  <c r="O382" i="1"/>
  <c r="N382" i="1"/>
  <c r="M382" i="1"/>
  <c r="L382" i="1"/>
  <c r="L409" i="1" s="1"/>
  <c r="K382" i="1"/>
  <c r="J382" i="1"/>
  <c r="I382" i="1"/>
  <c r="H382" i="1"/>
  <c r="H409" i="1" s="1"/>
  <c r="G382" i="1"/>
  <c r="F382" i="1"/>
  <c r="E382" i="1"/>
  <c r="D382" i="1"/>
  <c r="D409" i="1" s="1"/>
  <c r="C382" i="1"/>
  <c r="Q381" i="1"/>
  <c r="P381" i="1"/>
  <c r="P408" i="1" s="1"/>
  <c r="O381" i="1"/>
  <c r="O408" i="1" s="1"/>
  <c r="N381" i="1"/>
  <c r="M381" i="1"/>
  <c r="L381" i="1"/>
  <c r="L408" i="1" s="1"/>
  <c r="K381" i="1"/>
  <c r="K408" i="1" s="1"/>
  <c r="J381" i="1"/>
  <c r="I381" i="1"/>
  <c r="H381" i="1"/>
  <c r="H408" i="1" s="1"/>
  <c r="G381" i="1"/>
  <c r="G408" i="1" s="1"/>
  <c r="F381" i="1"/>
  <c r="E381" i="1"/>
  <c r="D381" i="1"/>
  <c r="D408" i="1" s="1"/>
  <c r="C381" i="1"/>
  <c r="C383" i="1" s="1"/>
  <c r="D376" i="1"/>
  <c r="C376" i="1"/>
  <c r="D375" i="1"/>
  <c r="C375" i="1"/>
  <c r="F371" i="1"/>
  <c r="E371" i="1"/>
  <c r="C371" i="1" s="1"/>
  <c r="AA371" i="1" s="1"/>
  <c r="K371" i="1" s="1"/>
  <c r="F370" i="1"/>
  <c r="E370" i="1"/>
  <c r="C370" i="1" s="1"/>
  <c r="AA370" i="1" s="1"/>
  <c r="K370" i="1" s="1"/>
  <c r="F369" i="1"/>
  <c r="E369" i="1"/>
  <c r="C369" i="1" s="1"/>
  <c r="AA369" i="1" s="1"/>
  <c r="K369" i="1" s="1"/>
  <c r="F368" i="1"/>
  <c r="E368" i="1"/>
  <c r="C368" i="1" s="1"/>
  <c r="AA368" i="1" s="1"/>
  <c r="K368" i="1" s="1"/>
  <c r="R363" i="1"/>
  <c r="Q363" i="1"/>
  <c r="P363" i="1"/>
  <c r="O363" i="1"/>
  <c r="N363" i="1"/>
  <c r="M363" i="1"/>
  <c r="L363" i="1"/>
  <c r="J363" i="1"/>
  <c r="I363" i="1"/>
  <c r="H363" i="1"/>
  <c r="G363" i="1"/>
  <c r="F363" i="1"/>
  <c r="E363" i="1"/>
  <c r="D363" i="1"/>
  <c r="C363" i="1"/>
  <c r="R362" i="1"/>
  <c r="Q362" i="1"/>
  <c r="P362" i="1"/>
  <c r="O362" i="1"/>
  <c r="N362" i="1"/>
  <c r="M362" i="1"/>
  <c r="L362" i="1"/>
  <c r="J362" i="1"/>
  <c r="I362" i="1"/>
  <c r="H362" i="1"/>
  <c r="G362" i="1"/>
  <c r="F362" i="1"/>
  <c r="E362" i="1"/>
  <c r="D362" i="1"/>
  <c r="C362" i="1"/>
  <c r="R361" i="1"/>
  <c r="Q361" i="1"/>
  <c r="P361" i="1"/>
  <c r="O361" i="1"/>
  <c r="N361" i="1"/>
  <c r="M361" i="1"/>
  <c r="L361" i="1"/>
  <c r="K364" i="1"/>
  <c r="J361" i="1"/>
  <c r="I361" i="1"/>
  <c r="H361" i="1"/>
  <c r="G361" i="1"/>
  <c r="F361" i="1"/>
  <c r="E361" i="1"/>
  <c r="D361" i="1"/>
  <c r="C361" i="1"/>
  <c r="R360" i="1"/>
  <c r="Q360" i="1"/>
  <c r="P360" i="1"/>
  <c r="O360" i="1"/>
  <c r="N360" i="1"/>
  <c r="M360" i="1"/>
  <c r="L360" i="1"/>
  <c r="J360" i="1"/>
  <c r="I360" i="1"/>
  <c r="H360" i="1"/>
  <c r="G360" i="1"/>
  <c r="F360" i="1"/>
  <c r="E360" i="1"/>
  <c r="D360" i="1"/>
  <c r="C360" i="1"/>
  <c r="R359" i="1"/>
  <c r="Q359" i="1"/>
  <c r="P359" i="1"/>
  <c r="O359" i="1"/>
  <c r="N359" i="1"/>
  <c r="M359" i="1"/>
  <c r="L359" i="1"/>
  <c r="J359" i="1"/>
  <c r="I359" i="1"/>
  <c r="H359" i="1"/>
  <c r="G359" i="1"/>
  <c r="F359" i="1"/>
  <c r="E359" i="1"/>
  <c r="E357" i="1" s="1"/>
  <c r="D359" i="1"/>
  <c r="C359" i="1"/>
  <c r="R358" i="1"/>
  <c r="Q358" i="1"/>
  <c r="P358" i="1"/>
  <c r="O358" i="1"/>
  <c r="N358" i="1"/>
  <c r="M358" i="1"/>
  <c r="L358" i="1"/>
  <c r="J358" i="1"/>
  <c r="I358" i="1"/>
  <c r="H358" i="1"/>
  <c r="G358" i="1"/>
  <c r="F358" i="1"/>
  <c r="E358" i="1"/>
  <c r="D358" i="1"/>
  <c r="C358" i="1"/>
  <c r="N357" i="1"/>
  <c r="R356" i="1"/>
  <c r="Q356" i="1"/>
  <c r="P356" i="1"/>
  <c r="O356" i="1"/>
  <c r="N356" i="1"/>
  <c r="M356" i="1"/>
  <c r="L356" i="1"/>
  <c r="J356" i="1"/>
  <c r="I356" i="1"/>
  <c r="H356" i="1"/>
  <c r="G356" i="1"/>
  <c r="F356" i="1"/>
  <c r="E356" i="1"/>
  <c r="D356" i="1"/>
  <c r="C356" i="1"/>
  <c r="R355" i="1"/>
  <c r="Q355" i="1"/>
  <c r="P355" i="1"/>
  <c r="O355" i="1"/>
  <c r="N355" i="1"/>
  <c r="M355" i="1"/>
  <c r="L355" i="1"/>
  <c r="J355" i="1"/>
  <c r="I355" i="1"/>
  <c r="H355" i="1"/>
  <c r="G355" i="1"/>
  <c r="F355" i="1"/>
  <c r="E355" i="1"/>
  <c r="D355" i="1"/>
  <c r="C355" i="1"/>
  <c r="R354" i="1"/>
  <c r="Q354" i="1"/>
  <c r="P354" i="1"/>
  <c r="O354" i="1"/>
  <c r="N354" i="1"/>
  <c r="M354" i="1"/>
  <c r="L354" i="1"/>
  <c r="J354" i="1"/>
  <c r="I354" i="1"/>
  <c r="H354" i="1"/>
  <c r="G354" i="1"/>
  <c r="F354" i="1"/>
  <c r="E354" i="1"/>
  <c r="D354" i="1"/>
  <c r="C354" i="1"/>
  <c r="R353" i="1"/>
  <c r="Q353" i="1"/>
  <c r="P353" i="1"/>
  <c r="O353" i="1"/>
  <c r="N353" i="1"/>
  <c r="M353" i="1"/>
  <c r="L353" i="1"/>
  <c r="J353" i="1"/>
  <c r="I353" i="1"/>
  <c r="H353" i="1"/>
  <c r="G353" i="1"/>
  <c r="F353" i="1"/>
  <c r="E353" i="1"/>
  <c r="D353" i="1"/>
  <c r="C353" i="1"/>
  <c r="R352" i="1"/>
  <c r="Q352" i="1"/>
  <c r="P352" i="1"/>
  <c r="O352" i="1"/>
  <c r="N352" i="1"/>
  <c r="M352" i="1"/>
  <c r="L352" i="1"/>
  <c r="J352" i="1"/>
  <c r="I352" i="1"/>
  <c r="H352" i="1"/>
  <c r="G352" i="1"/>
  <c r="F352" i="1"/>
  <c r="E352" i="1"/>
  <c r="D352" i="1"/>
  <c r="C352" i="1"/>
  <c r="R351" i="1"/>
  <c r="Q351" i="1"/>
  <c r="P351" i="1"/>
  <c r="O351" i="1"/>
  <c r="N351" i="1"/>
  <c r="M351" i="1"/>
  <c r="L351" i="1"/>
  <c r="J351" i="1"/>
  <c r="I351" i="1"/>
  <c r="H351" i="1"/>
  <c r="G351" i="1"/>
  <c r="F351" i="1"/>
  <c r="E351" i="1"/>
  <c r="D351" i="1"/>
  <c r="C351" i="1"/>
  <c r="R350" i="1"/>
  <c r="Q350" i="1"/>
  <c r="P350" i="1"/>
  <c r="O350" i="1"/>
  <c r="N350" i="1"/>
  <c r="M350" i="1"/>
  <c r="L350" i="1"/>
  <c r="J350" i="1"/>
  <c r="I350" i="1"/>
  <c r="H350" i="1"/>
  <c r="G350" i="1"/>
  <c r="F350" i="1"/>
  <c r="E350" i="1"/>
  <c r="D350" i="1"/>
  <c r="C350" i="1"/>
  <c r="R349" i="1"/>
  <c r="Q349" i="1"/>
  <c r="P349" i="1"/>
  <c r="O349" i="1"/>
  <c r="N349" i="1"/>
  <c r="M349" i="1"/>
  <c r="L349" i="1"/>
  <c r="J349" i="1"/>
  <c r="I349" i="1"/>
  <c r="H349" i="1"/>
  <c r="G349" i="1"/>
  <c r="F349" i="1"/>
  <c r="E349" i="1"/>
  <c r="D349" i="1"/>
  <c r="C349" i="1"/>
  <c r="R348" i="1"/>
  <c r="Q348" i="1"/>
  <c r="P348" i="1"/>
  <c r="O348" i="1"/>
  <c r="N348" i="1"/>
  <c r="M348" i="1"/>
  <c r="L348" i="1"/>
  <c r="J348" i="1"/>
  <c r="I348" i="1"/>
  <c r="H348" i="1"/>
  <c r="G348" i="1"/>
  <c r="F348" i="1"/>
  <c r="E348" i="1"/>
  <c r="D348" i="1"/>
  <c r="C348" i="1"/>
  <c r="R347" i="1"/>
  <c r="Q347" i="1"/>
  <c r="P347" i="1"/>
  <c r="O347" i="1"/>
  <c r="N347" i="1"/>
  <c r="M347" i="1"/>
  <c r="L347" i="1"/>
  <c r="J347" i="1"/>
  <c r="I347" i="1"/>
  <c r="H347" i="1"/>
  <c r="G347" i="1"/>
  <c r="F347" i="1"/>
  <c r="E347" i="1"/>
  <c r="D347" i="1"/>
  <c r="C347" i="1"/>
  <c r="R346" i="1"/>
  <c r="Q346" i="1"/>
  <c r="P346" i="1"/>
  <c r="O346" i="1"/>
  <c r="N346" i="1"/>
  <c r="M346" i="1"/>
  <c r="L346" i="1"/>
  <c r="J346" i="1"/>
  <c r="I346" i="1"/>
  <c r="H346" i="1"/>
  <c r="G346" i="1"/>
  <c r="F346" i="1"/>
  <c r="E346" i="1"/>
  <c r="D346" i="1"/>
  <c r="C346" i="1"/>
  <c r="R345" i="1"/>
  <c r="Q345" i="1"/>
  <c r="P345" i="1"/>
  <c r="O345" i="1"/>
  <c r="N345" i="1"/>
  <c r="M345" i="1"/>
  <c r="L345" i="1"/>
  <c r="J345" i="1"/>
  <c r="I345" i="1"/>
  <c r="H345" i="1"/>
  <c r="G345" i="1"/>
  <c r="F345" i="1"/>
  <c r="E345" i="1"/>
  <c r="D345" i="1"/>
  <c r="C345" i="1"/>
  <c r="R344" i="1"/>
  <c r="Q344" i="1"/>
  <c r="P344" i="1"/>
  <c r="O344" i="1"/>
  <c r="N344" i="1"/>
  <c r="M344" i="1"/>
  <c r="L344" i="1"/>
  <c r="J344" i="1"/>
  <c r="I344" i="1"/>
  <c r="H344" i="1"/>
  <c r="G344" i="1"/>
  <c r="F344" i="1"/>
  <c r="E344" i="1"/>
  <c r="D344" i="1"/>
  <c r="C344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Q306" i="1"/>
  <c r="P306" i="1"/>
  <c r="O306" i="1"/>
  <c r="N306" i="1"/>
  <c r="M306" i="1"/>
  <c r="L306" i="1"/>
  <c r="L304" i="1" s="1"/>
  <c r="K306" i="1"/>
  <c r="J306" i="1"/>
  <c r="I306" i="1"/>
  <c r="H306" i="1"/>
  <c r="G306" i="1"/>
  <c r="F306" i="1"/>
  <c r="E306" i="1"/>
  <c r="D306" i="1"/>
  <c r="C306" i="1"/>
  <c r="Q305" i="1"/>
  <c r="P305" i="1"/>
  <c r="P304" i="1" s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R304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R300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Q294" i="1"/>
  <c r="Q293" i="1" s="1"/>
  <c r="P294" i="1"/>
  <c r="O294" i="1"/>
  <c r="N294" i="1"/>
  <c r="M294" i="1"/>
  <c r="L294" i="1"/>
  <c r="K294" i="1"/>
  <c r="J294" i="1"/>
  <c r="I294" i="1"/>
  <c r="I293" i="1" s="1"/>
  <c r="H294" i="1"/>
  <c r="G294" i="1"/>
  <c r="F294" i="1"/>
  <c r="E294" i="1"/>
  <c r="E293" i="1" s="1"/>
  <c r="D294" i="1"/>
  <c r="C294" i="1"/>
  <c r="M293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C281" i="1"/>
  <c r="E280" i="1"/>
  <c r="D280" i="1"/>
  <c r="C280" i="1"/>
  <c r="E276" i="1"/>
  <c r="D276" i="1"/>
  <c r="C276" i="1"/>
  <c r="E275" i="1"/>
  <c r="D275" i="1"/>
  <c r="C275" i="1"/>
  <c r="C271" i="1"/>
  <c r="E270" i="1"/>
  <c r="D270" i="1"/>
  <c r="C270" i="1"/>
  <c r="C269" i="1"/>
  <c r="E268" i="1"/>
  <c r="E272" i="1" s="1"/>
  <c r="D268" i="1"/>
  <c r="D272" i="1" s="1"/>
  <c r="C268" i="1"/>
  <c r="C267" i="1"/>
  <c r="C266" i="1"/>
  <c r="C265" i="1"/>
  <c r="C264" i="1"/>
  <c r="C263" i="1"/>
  <c r="C262" i="1"/>
  <c r="C261" i="1"/>
  <c r="C260" i="1"/>
  <c r="C259" i="1"/>
  <c r="C258" i="1"/>
  <c r="E253" i="1"/>
  <c r="D253" i="1"/>
  <c r="C253" i="1"/>
  <c r="E252" i="1"/>
  <c r="D252" i="1"/>
  <c r="C252" i="1"/>
  <c r="E251" i="1"/>
  <c r="D251" i="1"/>
  <c r="C251" i="1"/>
  <c r="E250" i="1"/>
  <c r="D250" i="1"/>
  <c r="C250" i="1"/>
  <c r="E249" i="1"/>
  <c r="D249" i="1"/>
  <c r="C249" i="1"/>
  <c r="E248" i="1"/>
  <c r="D248" i="1"/>
  <c r="C248" i="1"/>
  <c r="E247" i="1"/>
  <c r="D247" i="1"/>
  <c r="C247" i="1"/>
  <c r="E246" i="1"/>
  <c r="D246" i="1"/>
  <c r="C246" i="1"/>
  <c r="C242" i="1"/>
  <c r="E241" i="1"/>
  <c r="D241" i="1"/>
  <c r="C241" i="1"/>
  <c r="E240" i="1"/>
  <c r="D240" i="1"/>
  <c r="C240" i="1"/>
  <c r="E239" i="1"/>
  <c r="D239" i="1"/>
  <c r="C239" i="1"/>
  <c r="E235" i="1"/>
  <c r="D235" i="1"/>
  <c r="C235" i="1"/>
  <c r="E234" i="1"/>
  <c r="D234" i="1"/>
  <c r="C234" i="1"/>
  <c r="E233" i="1"/>
  <c r="D233" i="1"/>
  <c r="C233" i="1"/>
  <c r="E229" i="1"/>
  <c r="D229" i="1"/>
  <c r="C229" i="1"/>
  <c r="E228" i="1"/>
  <c r="D228" i="1"/>
  <c r="C228" i="1"/>
  <c r="E227" i="1"/>
  <c r="D227" i="1"/>
  <c r="C227" i="1"/>
  <c r="E226" i="1"/>
  <c r="D226" i="1"/>
  <c r="C226" i="1"/>
  <c r="E225" i="1"/>
  <c r="D225" i="1"/>
  <c r="C225" i="1"/>
  <c r="E224" i="1"/>
  <c r="D224" i="1"/>
  <c r="C224" i="1"/>
  <c r="E223" i="1"/>
  <c r="D223" i="1"/>
  <c r="C223" i="1"/>
  <c r="E219" i="1"/>
  <c r="D219" i="1"/>
  <c r="C219" i="1"/>
  <c r="E218" i="1"/>
  <c r="D218" i="1"/>
  <c r="C218" i="1"/>
  <c r="E217" i="1"/>
  <c r="D217" i="1"/>
  <c r="C217" i="1"/>
  <c r="E216" i="1"/>
  <c r="D216" i="1"/>
  <c r="C216" i="1"/>
  <c r="E215" i="1"/>
  <c r="D215" i="1"/>
  <c r="C215" i="1"/>
  <c r="C211" i="1"/>
  <c r="C210" i="1"/>
  <c r="C209" i="1"/>
  <c r="C208" i="1"/>
  <c r="C207" i="1"/>
  <c r="C206" i="1"/>
  <c r="C205" i="1"/>
  <c r="E204" i="1"/>
  <c r="E212" i="1" s="1"/>
  <c r="D204" i="1"/>
  <c r="D212" i="1" s="1"/>
  <c r="C204" i="1"/>
  <c r="E200" i="1"/>
  <c r="D200" i="1"/>
  <c r="C200" i="1"/>
  <c r="E199" i="1"/>
  <c r="D199" i="1"/>
  <c r="C199" i="1"/>
  <c r="E198" i="1"/>
  <c r="D198" i="1"/>
  <c r="C198" i="1"/>
  <c r="E197" i="1"/>
  <c r="D197" i="1"/>
  <c r="C197" i="1"/>
  <c r="E196" i="1"/>
  <c r="D196" i="1"/>
  <c r="C196" i="1"/>
  <c r="E195" i="1"/>
  <c r="D195" i="1"/>
  <c r="C195" i="1"/>
  <c r="E194" i="1"/>
  <c r="D194" i="1"/>
  <c r="C194" i="1"/>
  <c r="E193" i="1"/>
  <c r="D193" i="1"/>
  <c r="C193" i="1"/>
  <c r="E192" i="1"/>
  <c r="D192" i="1"/>
  <c r="C192" i="1"/>
  <c r="E191" i="1"/>
  <c r="D191" i="1"/>
  <c r="C191" i="1"/>
  <c r="E190" i="1"/>
  <c r="D190" i="1"/>
  <c r="C190" i="1"/>
  <c r="E189" i="1"/>
  <c r="D189" i="1"/>
  <c r="C189" i="1"/>
  <c r="E188" i="1"/>
  <c r="D188" i="1"/>
  <c r="C188" i="1"/>
  <c r="E187" i="1"/>
  <c r="D187" i="1"/>
  <c r="C187" i="1"/>
  <c r="E186" i="1"/>
  <c r="D186" i="1"/>
  <c r="C186" i="1"/>
  <c r="E185" i="1"/>
  <c r="D185" i="1"/>
  <c r="C185" i="1"/>
  <c r="E184" i="1"/>
  <c r="D184" i="1"/>
  <c r="C184" i="1"/>
  <c r="E183" i="1"/>
  <c r="D183" i="1"/>
  <c r="C183" i="1"/>
  <c r="E182" i="1"/>
  <c r="D182" i="1"/>
  <c r="C182" i="1"/>
  <c r="E181" i="1"/>
  <c r="D181" i="1"/>
  <c r="C181" i="1"/>
  <c r="E180" i="1"/>
  <c r="D180" i="1"/>
  <c r="C180" i="1"/>
  <c r="E179" i="1"/>
  <c r="D179" i="1"/>
  <c r="C179" i="1"/>
  <c r="E178" i="1"/>
  <c r="D178" i="1"/>
  <c r="C178" i="1"/>
  <c r="E177" i="1"/>
  <c r="D177" i="1"/>
  <c r="C177" i="1"/>
  <c r="E176" i="1"/>
  <c r="D176" i="1"/>
  <c r="C176" i="1"/>
  <c r="E175" i="1"/>
  <c r="D175" i="1"/>
  <c r="C175" i="1"/>
  <c r="E174" i="1"/>
  <c r="D174" i="1"/>
  <c r="C174" i="1"/>
  <c r="E173" i="1"/>
  <c r="D173" i="1"/>
  <c r="C173" i="1"/>
  <c r="E172" i="1"/>
  <c r="D172" i="1"/>
  <c r="C172" i="1"/>
  <c r="E171" i="1"/>
  <c r="D171" i="1"/>
  <c r="C171" i="1"/>
  <c r="E170" i="1"/>
  <c r="D170" i="1"/>
  <c r="C170" i="1"/>
  <c r="E169" i="1"/>
  <c r="D169" i="1"/>
  <c r="C169" i="1"/>
  <c r="E168" i="1"/>
  <c r="D168" i="1"/>
  <c r="C168" i="1"/>
  <c r="E167" i="1"/>
  <c r="D167" i="1"/>
  <c r="C167" i="1"/>
  <c r="E163" i="1"/>
  <c r="D163" i="1"/>
  <c r="C163" i="1"/>
  <c r="E162" i="1"/>
  <c r="D162" i="1"/>
  <c r="C162" i="1"/>
  <c r="C158" i="1"/>
  <c r="C157" i="1"/>
  <c r="C156" i="1"/>
  <c r="C155" i="1"/>
  <c r="C154" i="1"/>
  <c r="E152" i="1"/>
  <c r="D152" i="1"/>
  <c r="C152" i="1"/>
  <c r="E151" i="1"/>
  <c r="D151" i="1"/>
  <c r="C151" i="1"/>
  <c r="E150" i="1"/>
  <c r="D150" i="1"/>
  <c r="C150" i="1"/>
  <c r="E149" i="1"/>
  <c r="D149" i="1"/>
  <c r="C149" i="1"/>
  <c r="E148" i="1"/>
  <c r="D148" i="1"/>
  <c r="C148" i="1"/>
  <c r="E147" i="1"/>
  <c r="D147" i="1"/>
  <c r="C147" i="1"/>
  <c r="E146" i="1"/>
  <c r="D146" i="1"/>
  <c r="C146" i="1"/>
  <c r="E145" i="1"/>
  <c r="D145" i="1"/>
  <c r="C145" i="1"/>
  <c r="E144" i="1"/>
  <c r="D144" i="1"/>
  <c r="C144" i="1"/>
  <c r="E143" i="1"/>
  <c r="D143" i="1"/>
  <c r="C143" i="1"/>
  <c r="E140" i="1"/>
  <c r="D140" i="1"/>
  <c r="C140" i="1"/>
  <c r="E139" i="1"/>
  <c r="D139" i="1"/>
  <c r="C139" i="1"/>
  <c r="E138" i="1"/>
  <c r="D138" i="1"/>
  <c r="C138" i="1"/>
  <c r="E137" i="1"/>
  <c r="D137" i="1"/>
  <c r="C137" i="1"/>
  <c r="E136" i="1"/>
  <c r="D136" i="1"/>
  <c r="C136" i="1"/>
  <c r="E135" i="1"/>
  <c r="D135" i="1"/>
  <c r="C135" i="1"/>
  <c r="E134" i="1"/>
  <c r="D134" i="1"/>
  <c r="C134" i="1"/>
  <c r="E133" i="1"/>
  <c r="D133" i="1"/>
  <c r="C133" i="1"/>
  <c r="E132" i="1"/>
  <c r="D132" i="1"/>
  <c r="C132" i="1"/>
  <c r="E131" i="1"/>
  <c r="D131" i="1"/>
  <c r="C131" i="1"/>
  <c r="E130" i="1"/>
  <c r="D130" i="1"/>
  <c r="C130" i="1"/>
  <c r="E129" i="1"/>
  <c r="D129" i="1"/>
  <c r="C129" i="1"/>
  <c r="E128" i="1"/>
  <c r="D128" i="1"/>
  <c r="C128" i="1"/>
  <c r="H123" i="1"/>
  <c r="G123" i="1"/>
  <c r="G124" i="1" s="1"/>
  <c r="D123" i="1"/>
  <c r="C123" i="1"/>
  <c r="H122" i="1"/>
  <c r="F122" i="1"/>
  <c r="E122" i="1"/>
  <c r="D122" i="1"/>
  <c r="C122" i="1"/>
  <c r="H121" i="1"/>
  <c r="F121" i="1"/>
  <c r="E121" i="1"/>
  <c r="D121" i="1"/>
  <c r="C121" i="1"/>
  <c r="H120" i="1"/>
  <c r="F120" i="1"/>
  <c r="E120" i="1"/>
  <c r="D120" i="1"/>
  <c r="C120" i="1"/>
  <c r="H119" i="1"/>
  <c r="F119" i="1"/>
  <c r="E119" i="1"/>
  <c r="D119" i="1"/>
  <c r="C119" i="1"/>
  <c r="H117" i="1"/>
  <c r="F117" i="1"/>
  <c r="E117" i="1"/>
  <c r="D117" i="1"/>
  <c r="C117" i="1"/>
  <c r="H116" i="1"/>
  <c r="F116" i="1"/>
  <c r="E116" i="1"/>
  <c r="D116" i="1"/>
  <c r="C116" i="1"/>
  <c r="H115" i="1"/>
  <c r="F115" i="1"/>
  <c r="E115" i="1"/>
  <c r="D115" i="1"/>
  <c r="C115" i="1"/>
  <c r="H114" i="1"/>
  <c r="F114" i="1"/>
  <c r="E114" i="1"/>
  <c r="D114" i="1"/>
  <c r="C114" i="1"/>
  <c r="H113" i="1"/>
  <c r="F113" i="1"/>
  <c r="E113" i="1"/>
  <c r="D113" i="1"/>
  <c r="C113" i="1"/>
  <c r="H112" i="1"/>
  <c r="F112" i="1"/>
  <c r="E112" i="1"/>
  <c r="D112" i="1"/>
  <c r="C112" i="1"/>
  <c r="H111" i="1"/>
  <c r="F111" i="1"/>
  <c r="E111" i="1"/>
  <c r="D111" i="1"/>
  <c r="C111" i="1"/>
  <c r="H110" i="1"/>
  <c r="F110" i="1"/>
  <c r="E110" i="1"/>
  <c r="D110" i="1"/>
  <c r="C110" i="1"/>
  <c r="H109" i="1"/>
  <c r="F109" i="1"/>
  <c r="E109" i="1"/>
  <c r="D109" i="1"/>
  <c r="C109" i="1"/>
  <c r="H108" i="1"/>
  <c r="F108" i="1"/>
  <c r="E108" i="1"/>
  <c r="D108" i="1"/>
  <c r="C108" i="1"/>
  <c r="H107" i="1"/>
  <c r="F107" i="1"/>
  <c r="E107" i="1"/>
  <c r="D107" i="1"/>
  <c r="C107" i="1"/>
  <c r="H106" i="1"/>
  <c r="F106" i="1"/>
  <c r="E106" i="1"/>
  <c r="D106" i="1"/>
  <c r="C106" i="1"/>
  <c r="H105" i="1"/>
  <c r="F105" i="1"/>
  <c r="E105" i="1"/>
  <c r="D105" i="1"/>
  <c r="C105" i="1"/>
  <c r="E101" i="1"/>
  <c r="D101" i="1"/>
  <c r="C101" i="1"/>
  <c r="E100" i="1"/>
  <c r="D100" i="1"/>
  <c r="C100" i="1"/>
  <c r="E99" i="1"/>
  <c r="D99" i="1"/>
  <c r="C99" i="1"/>
  <c r="E96" i="1"/>
  <c r="D96" i="1"/>
  <c r="C96" i="1"/>
  <c r="C95" i="1"/>
  <c r="E94" i="1"/>
  <c r="D94" i="1"/>
  <c r="C94" i="1"/>
  <c r="E93" i="1"/>
  <c r="D93" i="1"/>
  <c r="C93" i="1"/>
  <c r="E92" i="1"/>
  <c r="D92" i="1"/>
  <c r="C92" i="1"/>
  <c r="E91" i="1"/>
  <c r="D91" i="1"/>
  <c r="D90" i="1" s="1"/>
  <c r="C91" i="1"/>
  <c r="E89" i="1"/>
  <c r="D89" i="1"/>
  <c r="C89" i="1"/>
  <c r="E88" i="1"/>
  <c r="D88" i="1"/>
  <c r="C88" i="1"/>
  <c r="E87" i="1"/>
  <c r="D87" i="1"/>
  <c r="C87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E79" i="1" s="1"/>
  <c r="D80" i="1"/>
  <c r="C80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C69" i="1"/>
  <c r="C68" i="1"/>
  <c r="E66" i="1"/>
  <c r="D66" i="1"/>
  <c r="C66" i="1"/>
  <c r="E65" i="1"/>
  <c r="D65" i="1"/>
  <c r="C65" i="1"/>
  <c r="E64" i="1"/>
  <c r="D64" i="1"/>
  <c r="C64" i="1"/>
  <c r="C62" i="1"/>
  <c r="C61" i="1" s="1"/>
  <c r="E60" i="1"/>
  <c r="D60" i="1"/>
  <c r="C60" i="1"/>
  <c r="E59" i="1"/>
  <c r="D59" i="1"/>
  <c r="C59" i="1"/>
  <c r="E58" i="1"/>
  <c r="D58" i="1"/>
  <c r="C58" i="1"/>
  <c r="E57" i="1"/>
  <c r="D57" i="1"/>
  <c r="C57" i="1"/>
  <c r="C55" i="1"/>
  <c r="C54" i="1" s="1"/>
  <c r="E53" i="1"/>
  <c r="D53" i="1"/>
  <c r="C53" i="1"/>
  <c r="E52" i="1"/>
  <c r="D52" i="1"/>
  <c r="C52" i="1"/>
  <c r="D51" i="1"/>
  <c r="C50" i="1"/>
  <c r="C49" i="1"/>
  <c r="C48" i="1"/>
  <c r="C47" i="1"/>
  <c r="C46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D33" i="1" s="1"/>
  <c r="C37" i="1"/>
  <c r="E36" i="1"/>
  <c r="D36" i="1"/>
  <c r="C36" i="1"/>
  <c r="E35" i="1"/>
  <c r="D35" i="1"/>
  <c r="C35" i="1"/>
  <c r="E34" i="1"/>
  <c r="E33" i="1" s="1"/>
  <c r="D34" i="1"/>
  <c r="C34" i="1"/>
  <c r="C32" i="1"/>
  <c r="C31" i="1"/>
  <c r="C30" i="1"/>
  <c r="C29" i="1"/>
  <c r="C28" i="1"/>
  <c r="C27" i="1"/>
  <c r="C26" i="1" s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A5" i="1"/>
  <c r="A4" i="1"/>
  <c r="A3" i="1"/>
  <c r="A2" i="1"/>
  <c r="C409" i="1" l="1"/>
  <c r="E10" i="1"/>
  <c r="E277" i="1"/>
  <c r="F293" i="1"/>
  <c r="J293" i="1"/>
  <c r="N293" i="1"/>
  <c r="C293" i="1"/>
  <c r="G293" i="1"/>
  <c r="K293" i="1"/>
  <c r="O293" i="1"/>
  <c r="L300" i="1"/>
  <c r="P300" i="1"/>
  <c r="G357" i="1"/>
  <c r="G364" i="1" s="1"/>
  <c r="P357" i="1"/>
  <c r="H410" i="1"/>
  <c r="L410" i="1"/>
  <c r="P410" i="1"/>
  <c r="E409" i="1"/>
  <c r="I409" i="1"/>
  <c r="M409" i="1"/>
  <c r="Q409" i="1"/>
  <c r="F386" i="1"/>
  <c r="J386" i="1"/>
  <c r="N386" i="1"/>
  <c r="D394" i="1"/>
  <c r="H394" i="1"/>
  <c r="L394" i="1"/>
  <c r="P394" i="1"/>
  <c r="F397" i="1"/>
  <c r="J397" i="1"/>
  <c r="N397" i="1"/>
  <c r="D400" i="1"/>
  <c r="H400" i="1"/>
  <c r="L400" i="1"/>
  <c r="P400" i="1"/>
  <c r="F403" i="1"/>
  <c r="J403" i="1"/>
  <c r="N403" i="1"/>
  <c r="D406" i="1"/>
  <c r="H406" i="1"/>
  <c r="L406" i="1"/>
  <c r="P406" i="1"/>
  <c r="C423" i="1"/>
  <c r="E423" i="1"/>
  <c r="D304" i="1"/>
  <c r="D300" i="1" s="1"/>
  <c r="H304" i="1"/>
  <c r="H300" i="1" s="1"/>
  <c r="C326" i="1"/>
  <c r="G326" i="1"/>
  <c r="K326" i="1"/>
  <c r="O326" i="1"/>
  <c r="E339" i="1"/>
  <c r="E408" i="1"/>
  <c r="E410" i="1" s="1"/>
  <c r="I408" i="1"/>
  <c r="I410" i="1" s="1"/>
  <c r="M408" i="1"/>
  <c r="Q408" i="1"/>
  <c r="F409" i="1"/>
  <c r="J409" i="1"/>
  <c r="N409" i="1"/>
  <c r="C386" i="1"/>
  <c r="G386" i="1"/>
  <c r="K386" i="1"/>
  <c r="O386" i="1"/>
  <c r="E389" i="1"/>
  <c r="I389" i="1"/>
  <c r="M389" i="1"/>
  <c r="Q389" i="1"/>
  <c r="E394" i="1"/>
  <c r="I394" i="1"/>
  <c r="M394" i="1"/>
  <c r="Q394" i="1"/>
  <c r="C397" i="1"/>
  <c r="G397" i="1"/>
  <c r="K397" i="1"/>
  <c r="O397" i="1"/>
  <c r="E51" i="1"/>
  <c r="E63" i="1"/>
  <c r="C63" i="1"/>
  <c r="D86" i="1"/>
  <c r="D118" i="1"/>
  <c r="C153" i="1"/>
  <c r="C277" i="1"/>
  <c r="I357" i="1"/>
  <c r="R357" i="1"/>
  <c r="F408" i="1"/>
  <c r="F410" i="1" s="1"/>
  <c r="J408" i="1"/>
  <c r="J410" i="1" s="1"/>
  <c r="N408" i="1"/>
  <c r="N410" i="1" s="1"/>
  <c r="G409" i="1"/>
  <c r="G410" i="1" s="1"/>
  <c r="K409" i="1"/>
  <c r="K410" i="1" s="1"/>
  <c r="O409" i="1"/>
  <c r="O410" i="1" s="1"/>
  <c r="D386" i="1"/>
  <c r="H386" i="1"/>
  <c r="L386" i="1"/>
  <c r="P386" i="1"/>
  <c r="F394" i="1"/>
  <c r="J394" i="1"/>
  <c r="N394" i="1"/>
  <c r="D397" i="1"/>
  <c r="H397" i="1"/>
  <c r="L397" i="1"/>
  <c r="P397" i="1"/>
  <c r="F400" i="1"/>
  <c r="J400" i="1"/>
  <c r="N400" i="1"/>
  <c r="D403" i="1"/>
  <c r="H403" i="1"/>
  <c r="L403" i="1"/>
  <c r="P403" i="1"/>
  <c r="F406" i="1"/>
  <c r="J406" i="1"/>
  <c r="N406" i="1"/>
  <c r="C10" i="1"/>
  <c r="C67" i="1"/>
  <c r="E90" i="1"/>
  <c r="E86" i="1" s="1"/>
  <c r="E102" i="1"/>
  <c r="F118" i="1"/>
  <c r="C142" i="1"/>
  <c r="D293" i="1"/>
  <c r="D287" i="1" s="1"/>
  <c r="H293" i="1"/>
  <c r="H287" i="1" s="1"/>
  <c r="L293" i="1"/>
  <c r="P293" i="1"/>
  <c r="P287" i="1" s="1"/>
  <c r="D142" i="1"/>
  <c r="E142" i="1"/>
  <c r="L287" i="1"/>
  <c r="E287" i="1"/>
  <c r="I287" i="1"/>
  <c r="M287" i="1"/>
  <c r="Q287" i="1"/>
  <c r="E304" i="1"/>
  <c r="E300" i="1" s="1"/>
  <c r="I304" i="1"/>
  <c r="M304" i="1"/>
  <c r="Q304" i="1"/>
  <c r="F304" i="1"/>
  <c r="J304" i="1"/>
  <c r="J300" i="1" s="1"/>
  <c r="N304" i="1"/>
  <c r="I339" i="1"/>
  <c r="M339" i="1"/>
  <c r="Q339" i="1"/>
  <c r="F357" i="1"/>
  <c r="J357" i="1"/>
  <c r="O357" i="1"/>
  <c r="O364" i="1" s="1"/>
  <c r="C357" i="1"/>
  <c r="C364" i="1" s="1"/>
  <c r="L357" i="1"/>
  <c r="C287" i="1"/>
  <c r="G287" i="1"/>
  <c r="K287" i="1"/>
  <c r="O287" i="1"/>
  <c r="C79" i="1"/>
  <c r="C73" i="1" s="1"/>
  <c r="E56" i="1"/>
  <c r="D56" i="1"/>
  <c r="E73" i="1"/>
  <c r="E118" i="1"/>
  <c r="E124" i="1" s="1"/>
  <c r="E141" i="1"/>
  <c r="E159" i="1" s="1"/>
  <c r="C164" i="1"/>
  <c r="E201" i="1"/>
  <c r="C212" i="1"/>
  <c r="E220" i="1"/>
  <c r="E236" i="1"/>
  <c r="D243" i="1"/>
  <c r="F287" i="1"/>
  <c r="J287" i="1"/>
  <c r="N287" i="1"/>
  <c r="C304" i="1"/>
  <c r="C300" i="1" s="1"/>
  <c r="G304" i="1"/>
  <c r="K304" i="1"/>
  <c r="O304" i="1"/>
  <c r="O300" i="1" s="1"/>
  <c r="I300" i="1"/>
  <c r="M300" i="1"/>
  <c r="F300" i="1"/>
  <c r="N300" i="1"/>
  <c r="G300" i="1"/>
  <c r="K300" i="1"/>
  <c r="D277" i="1"/>
  <c r="Q300" i="1"/>
  <c r="F326" i="1"/>
  <c r="J326" i="1"/>
  <c r="N326" i="1"/>
  <c r="D339" i="1"/>
  <c r="H339" i="1"/>
  <c r="L339" i="1"/>
  <c r="P339" i="1"/>
  <c r="L364" i="1"/>
  <c r="P364" i="1"/>
  <c r="D492" i="1"/>
  <c r="H492" i="1"/>
  <c r="L492" i="1"/>
  <c r="C469" i="1"/>
  <c r="G492" i="1"/>
  <c r="K492" i="1"/>
  <c r="F124" i="1"/>
  <c r="C51" i="1"/>
  <c r="C230" i="1"/>
  <c r="E243" i="1"/>
  <c r="E364" i="1"/>
  <c r="I364" i="1"/>
  <c r="C478" i="1"/>
  <c r="D164" i="1"/>
  <c r="D10" i="1"/>
  <c r="C33" i="1"/>
  <c r="C56" i="1"/>
  <c r="D79" i="1"/>
  <c r="C90" i="1"/>
  <c r="C86" i="1" s="1"/>
  <c r="C102" i="1"/>
  <c r="C118" i="1"/>
  <c r="H118" i="1"/>
  <c r="D124" i="1"/>
  <c r="C141" i="1"/>
  <c r="C159" i="1" s="1"/>
  <c r="E164" i="1"/>
  <c r="C201" i="1"/>
  <c r="C220" i="1"/>
  <c r="D230" i="1"/>
  <c r="C236" i="1"/>
  <c r="D254" i="1"/>
  <c r="D326" i="1"/>
  <c r="H326" i="1"/>
  <c r="L326" i="1"/>
  <c r="P326" i="1"/>
  <c r="F339" i="1"/>
  <c r="J339" i="1"/>
  <c r="N339" i="1"/>
  <c r="F364" i="1"/>
  <c r="J364" i="1"/>
  <c r="N364" i="1"/>
  <c r="R364" i="1"/>
  <c r="E492" i="1"/>
  <c r="I492" i="1"/>
  <c r="M492" i="1"/>
  <c r="D73" i="1"/>
  <c r="C124" i="1"/>
  <c r="C254" i="1"/>
  <c r="C272" i="1"/>
  <c r="C45" i="1"/>
  <c r="D63" i="1"/>
  <c r="D102" i="1"/>
  <c r="D141" i="1"/>
  <c r="D201" i="1"/>
  <c r="D220" i="1"/>
  <c r="E230" i="1"/>
  <c r="D236" i="1"/>
  <c r="C243" i="1"/>
  <c r="E254" i="1"/>
  <c r="E326" i="1"/>
  <c r="I326" i="1"/>
  <c r="M326" i="1"/>
  <c r="Q326" i="1"/>
  <c r="C339" i="1"/>
  <c r="G339" i="1"/>
  <c r="K339" i="1"/>
  <c r="O339" i="1"/>
  <c r="D357" i="1"/>
  <c r="D364" i="1" s="1"/>
  <c r="H357" i="1"/>
  <c r="H364" i="1" s="1"/>
  <c r="M357" i="1"/>
  <c r="M364" i="1" s="1"/>
  <c r="Q357" i="1"/>
  <c r="Q364" i="1" s="1"/>
  <c r="E400" i="1"/>
  <c r="I400" i="1"/>
  <c r="M400" i="1"/>
  <c r="Q400" i="1"/>
  <c r="C403" i="1"/>
  <c r="G403" i="1"/>
  <c r="K403" i="1"/>
  <c r="O403" i="1"/>
  <c r="E406" i="1"/>
  <c r="I406" i="1"/>
  <c r="M406" i="1"/>
  <c r="Q406" i="1"/>
  <c r="D423" i="1"/>
  <c r="AB436" i="1"/>
  <c r="C457" i="1"/>
  <c r="C465" i="1"/>
  <c r="C485" i="1"/>
  <c r="C491" i="1"/>
  <c r="E70" i="1"/>
  <c r="H124" i="1"/>
  <c r="AB368" i="1"/>
  <c r="AB369" i="1"/>
  <c r="AB370" i="1"/>
  <c r="AB371" i="1"/>
  <c r="D410" i="1"/>
  <c r="C408" i="1"/>
  <c r="D383" i="1"/>
  <c r="F383" i="1"/>
  <c r="H383" i="1"/>
  <c r="J383" i="1"/>
  <c r="L383" i="1"/>
  <c r="N383" i="1"/>
  <c r="P383" i="1"/>
  <c r="D389" i="1"/>
  <c r="F389" i="1"/>
  <c r="H389" i="1"/>
  <c r="J389" i="1"/>
  <c r="L389" i="1"/>
  <c r="N389" i="1"/>
  <c r="P389" i="1"/>
  <c r="E383" i="1"/>
  <c r="G383" i="1"/>
  <c r="I383" i="1"/>
  <c r="K383" i="1"/>
  <c r="M383" i="1"/>
  <c r="O383" i="1"/>
  <c r="Q383" i="1"/>
  <c r="C410" i="1" l="1"/>
  <c r="D159" i="1"/>
  <c r="Q410" i="1"/>
  <c r="M410" i="1"/>
  <c r="C70" i="1"/>
  <c r="D70" i="1"/>
  <c r="G9" i="1"/>
  <c r="C492" i="1"/>
  <c r="M490" i="19"/>
  <c r="M489" i="19"/>
  <c r="M488" i="19"/>
  <c r="M487" i="19"/>
  <c r="M486" i="19"/>
  <c r="L490" i="19"/>
  <c r="K490" i="19"/>
  <c r="J490" i="19"/>
  <c r="I490" i="19"/>
  <c r="H490" i="19"/>
  <c r="G490" i="19"/>
  <c r="F490" i="19"/>
  <c r="E490" i="19"/>
  <c r="D490" i="19"/>
  <c r="L489" i="19"/>
  <c r="K489" i="19"/>
  <c r="J489" i="19"/>
  <c r="I489" i="19"/>
  <c r="H489" i="19"/>
  <c r="G489" i="19"/>
  <c r="F489" i="19"/>
  <c r="E489" i="19"/>
  <c r="D489" i="19"/>
  <c r="L488" i="19"/>
  <c r="K488" i="19"/>
  <c r="J488" i="19"/>
  <c r="I488" i="19"/>
  <c r="H488" i="19"/>
  <c r="G488" i="19"/>
  <c r="F488" i="19"/>
  <c r="E488" i="19"/>
  <c r="D488" i="19"/>
  <c r="L487" i="19"/>
  <c r="K487" i="19"/>
  <c r="J487" i="19"/>
  <c r="I487" i="19"/>
  <c r="H487" i="19"/>
  <c r="G487" i="19"/>
  <c r="F487" i="19"/>
  <c r="E487" i="19"/>
  <c r="D487" i="19"/>
  <c r="L486" i="19"/>
  <c r="K486" i="19"/>
  <c r="J486" i="19"/>
  <c r="I486" i="19"/>
  <c r="H486" i="19"/>
  <c r="G486" i="19"/>
  <c r="F486" i="19"/>
  <c r="E486" i="19"/>
  <c r="D486" i="19"/>
  <c r="M484" i="19"/>
  <c r="L484" i="19"/>
  <c r="K484" i="19"/>
  <c r="J484" i="19"/>
  <c r="I484" i="19"/>
  <c r="H484" i="19"/>
  <c r="G484" i="19"/>
  <c r="F484" i="19"/>
  <c r="E484" i="19"/>
  <c r="D484" i="19"/>
  <c r="M483" i="19"/>
  <c r="L483" i="19"/>
  <c r="K483" i="19"/>
  <c r="J483" i="19"/>
  <c r="I483" i="19"/>
  <c r="H483" i="19"/>
  <c r="G483" i="19"/>
  <c r="F483" i="19"/>
  <c r="E483" i="19"/>
  <c r="D483" i="19"/>
  <c r="M482" i="19"/>
  <c r="L482" i="19"/>
  <c r="K482" i="19"/>
  <c r="J482" i="19"/>
  <c r="I482" i="19"/>
  <c r="H482" i="19"/>
  <c r="G482" i="19"/>
  <c r="F482" i="19"/>
  <c r="E482" i="19"/>
  <c r="D482" i="19"/>
  <c r="M481" i="19"/>
  <c r="L481" i="19"/>
  <c r="K481" i="19"/>
  <c r="J481" i="19"/>
  <c r="I481" i="19"/>
  <c r="H481" i="19"/>
  <c r="G481" i="19"/>
  <c r="F481" i="19"/>
  <c r="E481" i="19"/>
  <c r="D481" i="19"/>
  <c r="M480" i="19"/>
  <c r="L480" i="19"/>
  <c r="K480" i="19"/>
  <c r="J480" i="19"/>
  <c r="I480" i="19"/>
  <c r="H480" i="19"/>
  <c r="G480" i="19"/>
  <c r="F480" i="19"/>
  <c r="E480" i="19"/>
  <c r="D480" i="19"/>
  <c r="M479" i="19"/>
  <c r="L479" i="19"/>
  <c r="K479" i="19"/>
  <c r="J479" i="19"/>
  <c r="I479" i="19"/>
  <c r="H479" i="19"/>
  <c r="G479" i="19"/>
  <c r="F479" i="19"/>
  <c r="E479" i="19"/>
  <c r="D479" i="19"/>
  <c r="M477" i="19"/>
  <c r="L477" i="19"/>
  <c r="K477" i="19"/>
  <c r="J477" i="19"/>
  <c r="I477" i="19"/>
  <c r="H477" i="19"/>
  <c r="G477" i="19"/>
  <c r="F477" i="19"/>
  <c r="E477" i="19"/>
  <c r="D477" i="19"/>
  <c r="M476" i="19"/>
  <c r="L476" i="19"/>
  <c r="K476" i="19"/>
  <c r="J476" i="19"/>
  <c r="I476" i="19"/>
  <c r="H476" i="19"/>
  <c r="G476" i="19"/>
  <c r="F476" i="19"/>
  <c r="E476" i="19"/>
  <c r="D476" i="19"/>
  <c r="M475" i="19"/>
  <c r="L475" i="19"/>
  <c r="K475" i="19"/>
  <c r="J475" i="19"/>
  <c r="I475" i="19"/>
  <c r="H475" i="19"/>
  <c r="G475" i="19"/>
  <c r="F475" i="19"/>
  <c r="E475" i="19"/>
  <c r="D475" i="19"/>
  <c r="M474" i="19"/>
  <c r="L474" i="19"/>
  <c r="K474" i="19"/>
  <c r="J474" i="19"/>
  <c r="I474" i="19"/>
  <c r="H474" i="19"/>
  <c r="G474" i="19"/>
  <c r="F474" i="19"/>
  <c r="E474" i="19"/>
  <c r="D474" i="19"/>
  <c r="M473" i="19"/>
  <c r="L473" i="19"/>
  <c r="K473" i="19"/>
  <c r="J473" i="19"/>
  <c r="I473" i="19"/>
  <c r="H473" i="19"/>
  <c r="G473" i="19"/>
  <c r="F473" i="19"/>
  <c r="E473" i="19"/>
  <c r="D473" i="19"/>
  <c r="M472" i="19"/>
  <c r="L472" i="19"/>
  <c r="K472" i="19"/>
  <c r="J472" i="19"/>
  <c r="I472" i="19"/>
  <c r="H472" i="19"/>
  <c r="G472" i="19"/>
  <c r="F472" i="19"/>
  <c r="E472" i="19"/>
  <c r="D472" i="19"/>
  <c r="M471" i="19"/>
  <c r="L471" i="19"/>
  <c r="K471" i="19"/>
  <c r="J471" i="19"/>
  <c r="I471" i="19"/>
  <c r="H471" i="19"/>
  <c r="G471" i="19"/>
  <c r="F471" i="19"/>
  <c r="E471" i="19"/>
  <c r="D471" i="19"/>
  <c r="M470" i="19"/>
  <c r="L470" i="19"/>
  <c r="K470" i="19"/>
  <c r="J470" i="19"/>
  <c r="I470" i="19"/>
  <c r="H470" i="19"/>
  <c r="G470" i="19"/>
  <c r="F470" i="19"/>
  <c r="E470" i="19"/>
  <c r="D470" i="19"/>
  <c r="M468" i="19"/>
  <c r="L468" i="19"/>
  <c r="K468" i="19"/>
  <c r="J468" i="19"/>
  <c r="I468" i="19"/>
  <c r="H468" i="19"/>
  <c r="G468" i="19"/>
  <c r="F468" i="19"/>
  <c r="E468" i="19"/>
  <c r="D468" i="19"/>
  <c r="M467" i="19"/>
  <c r="L467" i="19"/>
  <c r="K467" i="19"/>
  <c r="J467" i="19"/>
  <c r="I467" i="19"/>
  <c r="H467" i="19"/>
  <c r="G467" i="19"/>
  <c r="F467" i="19"/>
  <c r="E467" i="19"/>
  <c r="D467" i="19"/>
  <c r="M466" i="19"/>
  <c r="L466" i="19"/>
  <c r="K466" i="19"/>
  <c r="J466" i="19"/>
  <c r="I466" i="19"/>
  <c r="H466" i="19"/>
  <c r="G466" i="19"/>
  <c r="F466" i="19"/>
  <c r="E466" i="19"/>
  <c r="D466" i="19"/>
  <c r="M464" i="19"/>
  <c r="L464" i="19"/>
  <c r="K464" i="19"/>
  <c r="J464" i="19"/>
  <c r="I464" i="19"/>
  <c r="H464" i="19"/>
  <c r="G464" i="19"/>
  <c r="F464" i="19"/>
  <c r="E464" i="19"/>
  <c r="D464" i="19"/>
  <c r="M463" i="19"/>
  <c r="L463" i="19"/>
  <c r="K463" i="19"/>
  <c r="J463" i="19"/>
  <c r="I463" i="19"/>
  <c r="H463" i="19"/>
  <c r="G463" i="19"/>
  <c r="F463" i="19"/>
  <c r="E463" i="19"/>
  <c r="D463" i="19"/>
  <c r="M462" i="19"/>
  <c r="L462" i="19"/>
  <c r="K462" i="19"/>
  <c r="J462" i="19"/>
  <c r="I462" i="19"/>
  <c r="H462" i="19"/>
  <c r="G462" i="19"/>
  <c r="F462" i="19"/>
  <c r="E462" i="19"/>
  <c r="D462" i="19"/>
  <c r="M460" i="19"/>
  <c r="L460" i="19"/>
  <c r="K460" i="19"/>
  <c r="J460" i="19"/>
  <c r="I460" i="19"/>
  <c r="H460" i="19"/>
  <c r="G460" i="19"/>
  <c r="F460" i="19"/>
  <c r="E460" i="19"/>
  <c r="D460" i="19"/>
  <c r="M459" i="19"/>
  <c r="L459" i="19"/>
  <c r="K459" i="19"/>
  <c r="J459" i="19"/>
  <c r="I459" i="19"/>
  <c r="H459" i="19"/>
  <c r="G459" i="19"/>
  <c r="F459" i="19"/>
  <c r="E459" i="19"/>
  <c r="D459" i="19"/>
  <c r="M458" i="19"/>
  <c r="L458" i="19"/>
  <c r="K458" i="19"/>
  <c r="J458" i="19"/>
  <c r="I458" i="19"/>
  <c r="H458" i="19"/>
  <c r="G458" i="19"/>
  <c r="F458" i="19"/>
  <c r="E458" i="19"/>
  <c r="D458" i="19"/>
  <c r="M456" i="19"/>
  <c r="L456" i="19"/>
  <c r="K456" i="19"/>
  <c r="J456" i="19"/>
  <c r="I456" i="19"/>
  <c r="H456" i="19"/>
  <c r="G456" i="19"/>
  <c r="F456" i="19"/>
  <c r="E456" i="19"/>
  <c r="D456" i="19"/>
  <c r="M455" i="19"/>
  <c r="L455" i="19"/>
  <c r="K455" i="19"/>
  <c r="J455" i="19"/>
  <c r="I455" i="19"/>
  <c r="H455" i="19"/>
  <c r="G455" i="19"/>
  <c r="F455" i="19"/>
  <c r="E455" i="19"/>
  <c r="D455" i="19"/>
  <c r="M454" i="19"/>
  <c r="L454" i="19"/>
  <c r="K454" i="19"/>
  <c r="J454" i="19"/>
  <c r="I454" i="19"/>
  <c r="H454" i="19"/>
  <c r="G454" i="19"/>
  <c r="F454" i="19"/>
  <c r="E454" i="19"/>
  <c r="D454" i="19"/>
  <c r="M453" i="19"/>
  <c r="L453" i="19"/>
  <c r="K453" i="19"/>
  <c r="J453" i="19"/>
  <c r="I453" i="19"/>
  <c r="H453" i="19"/>
  <c r="G453" i="19"/>
  <c r="F453" i="19"/>
  <c r="E453" i="19"/>
  <c r="D453" i="19"/>
  <c r="M452" i="19"/>
  <c r="L452" i="19"/>
  <c r="K452" i="19"/>
  <c r="J452" i="19"/>
  <c r="I452" i="19"/>
  <c r="H452" i="19"/>
  <c r="G452" i="19"/>
  <c r="F452" i="19"/>
  <c r="E452" i="19"/>
  <c r="D452" i="19"/>
  <c r="E442" i="19"/>
  <c r="D442" i="19"/>
  <c r="C442" i="19"/>
  <c r="E441" i="19"/>
  <c r="D441" i="19"/>
  <c r="C441" i="19"/>
  <c r="E440" i="19"/>
  <c r="D440" i="19"/>
  <c r="C440" i="19"/>
  <c r="J437" i="19"/>
  <c r="J436" i="19"/>
  <c r="I436" i="19"/>
  <c r="H436" i="19"/>
  <c r="G436" i="19"/>
  <c r="F436" i="19"/>
  <c r="J435" i="19"/>
  <c r="I435" i="19"/>
  <c r="H435" i="19"/>
  <c r="G435" i="19"/>
  <c r="F435" i="19"/>
  <c r="E437" i="19"/>
  <c r="D437" i="19"/>
  <c r="E436" i="19"/>
  <c r="D436" i="19"/>
  <c r="E435" i="19"/>
  <c r="D435" i="19"/>
  <c r="C431" i="19"/>
  <c r="C430" i="19"/>
  <c r="C429" i="19"/>
  <c r="C426" i="19"/>
  <c r="J371" i="19"/>
  <c r="I371" i="19"/>
  <c r="H371" i="19"/>
  <c r="G371" i="19"/>
  <c r="J370" i="19"/>
  <c r="I370" i="19"/>
  <c r="H370" i="19"/>
  <c r="G370" i="19"/>
  <c r="J369" i="19"/>
  <c r="I369" i="19"/>
  <c r="H369" i="19"/>
  <c r="G369" i="19"/>
  <c r="J368" i="19"/>
  <c r="I368" i="19"/>
  <c r="H368" i="19"/>
  <c r="G368" i="19"/>
  <c r="D371" i="19"/>
  <c r="D370" i="19"/>
  <c r="D369" i="19"/>
  <c r="D368" i="19"/>
  <c r="M491" i="19" l="1"/>
  <c r="L491" i="19"/>
  <c r="K491" i="19"/>
  <c r="J491" i="19"/>
  <c r="I491" i="19"/>
  <c r="H491" i="19"/>
  <c r="G491" i="19"/>
  <c r="F491" i="19"/>
  <c r="E491" i="19"/>
  <c r="D491" i="19"/>
  <c r="C490" i="19"/>
  <c r="C489" i="19"/>
  <c r="C488" i="19"/>
  <c r="C487" i="19"/>
  <c r="C486" i="19"/>
  <c r="M485" i="19"/>
  <c r="L485" i="19"/>
  <c r="K485" i="19"/>
  <c r="J485" i="19"/>
  <c r="I485" i="19"/>
  <c r="H485" i="19"/>
  <c r="G485" i="19"/>
  <c r="F485" i="19"/>
  <c r="E485" i="19"/>
  <c r="D485" i="19"/>
  <c r="C484" i="19"/>
  <c r="C483" i="19"/>
  <c r="C482" i="19"/>
  <c r="C481" i="19"/>
  <c r="C480" i="19"/>
  <c r="C479" i="19"/>
  <c r="M478" i="19"/>
  <c r="L478" i="19"/>
  <c r="K478" i="19"/>
  <c r="J478" i="19"/>
  <c r="I478" i="19"/>
  <c r="H478" i="19"/>
  <c r="G478" i="19"/>
  <c r="F478" i="19"/>
  <c r="E478" i="19"/>
  <c r="D478" i="19"/>
  <c r="C477" i="19"/>
  <c r="C476" i="19"/>
  <c r="C475" i="19"/>
  <c r="C474" i="19"/>
  <c r="C473" i="19"/>
  <c r="C472" i="19"/>
  <c r="C471" i="19"/>
  <c r="C470" i="19"/>
  <c r="M469" i="19"/>
  <c r="L469" i="19"/>
  <c r="K469" i="19"/>
  <c r="J469" i="19"/>
  <c r="I469" i="19"/>
  <c r="H469" i="19"/>
  <c r="G469" i="19"/>
  <c r="F469" i="19"/>
  <c r="E469" i="19"/>
  <c r="D469" i="19"/>
  <c r="C468" i="19"/>
  <c r="C467" i="19"/>
  <c r="C466" i="19"/>
  <c r="M465" i="19"/>
  <c r="L465" i="19"/>
  <c r="K465" i="19"/>
  <c r="J465" i="19"/>
  <c r="I465" i="19"/>
  <c r="H465" i="19"/>
  <c r="G465" i="19"/>
  <c r="F465" i="19"/>
  <c r="E465" i="19"/>
  <c r="D465" i="19"/>
  <c r="C464" i="19"/>
  <c r="C463" i="19"/>
  <c r="C462" i="19"/>
  <c r="M461" i="19"/>
  <c r="L461" i="19"/>
  <c r="K461" i="19"/>
  <c r="J461" i="19"/>
  <c r="I461" i="19"/>
  <c r="H461" i="19"/>
  <c r="G461" i="19"/>
  <c r="F461" i="19"/>
  <c r="E461" i="19"/>
  <c r="D461" i="19"/>
  <c r="C460" i="19"/>
  <c r="C459" i="19"/>
  <c r="C458" i="19"/>
  <c r="M457" i="19"/>
  <c r="L457" i="19"/>
  <c r="K457" i="19"/>
  <c r="J457" i="19"/>
  <c r="I457" i="19"/>
  <c r="H457" i="19"/>
  <c r="G457" i="19"/>
  <c r="F457" i="19"/>
  <c r="E457" i="19"/>
  <c r="D457" i="19"/>
  <c r="C456" i="19"/>
  <c r="C455" i="19"/>
  <c r="C454" i="19"/>
  <c r="C453" i="19"/>
  <c r="C452" i="19"/>
  <c r="AB442" i="19"/>
  <c r="AA442" i="19"/>
  <c r="F442" i="19" s="1"/>
  <c r="AB441" i="19"/>
  <c r="AA441" i="19"/>
  <c r="F441" i="19" s="1"/>
  <c r="AB440" i="19"/>
  <c r="AA440" i="19"/>
  <c r="F440" i="19" s="1"/>
  <c r="C437" i="19"/>
  <c r="C436" i="19"/>
  <c r="C435" i="19"/>
  <c r="R304" i="19"/>
  <c r="R300" i="19"/>
  <c r="A5" i="19"/>
  <c r="A4" i="19"/>
  <c r="A3" i="19"/>
  <c r="A2" i="19"/>
  <c r="C465" i="19" l="1"/>
  <c r="F492" i="19"/>
  <c r="C469" i="19"/>
  <c r="C478" i="19"/>
  <c r="C491" i="19"/>
  <c r="C485" i="19"/>
  <c r="C461" i="19"/>
  <c r="D492" i="19"/>
  <c r="H492" i="19"/>
  <c r="J492" i="19"/>
  <c r="L492" i="19"/>
  <c r="C457" i="19"/>
  <c r="AB435" i="19"/>
  <c r="AA435" i="19"/>
  <c r="K435" i="19" s="1"/>
  <c r="AB437" i="19"/>
  <c r="AA437" i="19"/>
  <c r="K437" i="19" s="1"/>
  <c r="AB436" i="19"/>
  <c r="AA436" i="19"/>
  <c r="K436" i="19" s="1"/>
  <c r="E492" i="19"/>
  <c r="G492" i="19"/>
  <c r="I492" i="19"/>
  <c r="K492" i="19"/>
  <c r="M492" i="19"/>
  <c r="C492" i="19" l="1"/>
  <c r="C446" i="19" l="1"/>
  <c r="C445" i="19"/>
  <c r="D422" i="19"/>
  <c r="C422" i="19"/>
  <c r="E421" i="19"/>
  <c r="D421" i="19"/>
  <c r="C421" i="19"/>
  <c r="E420" i="19"/>
  <c r="D420" i="19"/>
  <c r="C420" i="19"/>
  <c r="E419" i="19"/>
  <c r="D419" i="19"/>
  <c r="C419" i="19"/>
  <c r="E418" i="19"/>
  <c r="D418" i="19"/>
  <c r="C418" i="19"/>
  <c r="D417" i="19"/>
  <c r="C417" i="19"/>
  <c r="E416" i="19"/>
  <c r="D416" i="19"/>
  <c r="C416" i="19"/>
  <c r="D415" i="19"/>
  <c r="C415" i="19"/>
  <c r="E414" i="19"/>
  <c r="D414" i="19"/>
  <c r="C414" i="19"/>
  <c r="C413" i="19"/>
  <c r="Q407" i="19"/>
  <c r="P407" i="19"/>
  <c r="O407" i="19"/>
  <c r="N407" i="19"/>
  <c r="M407" i="19"/>
  <c r="L407" i="19"/>
  <c r="K407" i="19"/>
  <c r="J407" i="19"/>
  <c r="I407" i="19"/>
  <c r="H407" i="19"/>
  <c r="G407" i="19"/>
  <c r="F407" i="19"/>
  <c r="E407" i="19"/>
  <c r="D407" i="19"/>
  <c r="C407" i="19"/>
  <c r="Q405" i="19"/>
  <c r="P405" i="19"/>
  <c r="O405" i="19"/>
  <c r="N405" i="19"/>
  <c r="M405" i="19"/>
  <c r="L405" i="19"/>
  <c r="K405" i="19"/>
  <c r="J405" i="19"/>
  <c r="I405" i="19"/>
  <c r="H405" i="19"/>
  <c r="G405" i="19"/>
  <c r="F405" i="19"/>
  <c r="E405" i="19"/>
  <c r="D405" i="19"/>
  <c r="C405" i="19"/>
  <c r="P404" i="19"/>
  <c r="N404" i="19"/>
  <c r="L404" i="19"/>
  <c r="J404" i="19"/>
  <c r="H404" i="19"/>
  <c r="F404" i="19"/>
  <c r="D404" i="19"/>
  <c r="Q402" i="19"/>
  <c r="P402" i="19"/>
  <c r="O402" i="19"/>
  <c r="N402" i="19"/>
  <c r="M402" i="19"/>
  <c r="L402" i="19"/>
  <c r="K402" i="19"/>
  <c r="J402" i="19"/>
  <c r="I402" i="19"/>
  <c r="H402" i="19"/>
  <c r="G402" i="19"/>
  <c r="F402" i="19"/>
  <c r="E402" i="19"/>
  <c r="D402" i="19"/>
  <c r="C402" i="19"/>
  <c r="P401" i="19"/>
  <c r="N401" i="19"/>
  <c r="L401" i="19"/>
  <c r="L403" i="19" s="1"/>
  <c r="J401" i="19"/>
  <c r="H401" i="19"/>
  <c r="F401" i="19"/>
  <c r="D401" i="19"/>
  <c r="Q399" i="19"/>
  <c r="P399" i="19"/>
  <c r="O399" i="19"/>
  <c r="N399" i="19"/>
  <c r="M399" i="19"/>
  <c r="L399" i="19"/>
  <c r="K399" i="19"/>
  <c r="J399" i="19"/>
  <c r="I399" i="19"/>
  <c r="H399" i="19"/>
  <c r="G399" i="19"/>
  <c r="F399" i="19"/>
  <c r="E399" i="19"/>
  <c r="D399" i="19"/>
  <c r="C399" i="19"/>
  <c r="P398" i="19"/>
  <c r="N398" i="19"/>
  <c r="L398" i="19"/>
  <c r="J398" i="19"/>
  <c r="H398" i="19"/>
  <c r="F398" i="19"/>
  <c r="D398" i="19"/>
  <c r="Q396" i="19"/>
  <c r="P396" i="19"/>
  <c r="O396" i="19"/>
  <c r="N396" i="19"/>
  <c r="M396" i="19"/>
  <c r="L396" i="19"/>
  <c r="K396" i="19"/>
  <c r="J396" i="19"/>
  <c r="I396" i="19"/>
  <c r="H396" i="19"/>
  <c r="G396" i="19"/>
  <c r="F396" i="19"/>
  <c r="E396" i="19"/>
  <c r="D396" i="19"/>
  <c r="C396" i="19"/>
  <c r="P395" i="19"/>
  <c r="N395" i="19"/>
  <c r="L395" i="19"/>
  <c r="L397" i="19" s="1"/>
  <c r="J395" i="19"/>
  <c r="H395" i="19"/>
  <c r="F395" i="19"/>
  <c r="D395" i="19"/>
  <c r="Q393" i="19"/>
  <c r="P393" i="19"/>
  <c r="O393" i="19"/>
  <c r="N393" i="19"/>
  <c r="M393" i="19"/>
  <c r="L393" i="19"/>
  <c r="K393" i="19"/>
  <c r="J393" i="19"/>
  <c r="I393" i="19"/>
  <c r="H393" i="19"/>
  <c r="G393" i="19"/>
  <c r="F393" i="19"/>
  <c r="E393" i="19"/>
  <c r="D393" i="19"/>
  <c r="C393" i="19"/>
  <c r="P392" i="19"/>
  <c r="N392" i="19"/>
  <c r="L392" i="19"/>
  <c r="J392" i="19"/>
  <c r="H392" i="19"/>
  <c r="F392" i="19"/>
  <c r="D392" i="19"/>
  <c r="Q391" i="19"/>
  <c r="P391" i="19"/>
  <c r="O391" i="19"/>
  <c r="N391" i="19"/>
  <c r="M391" i="19"/>
  <c r="L391" i="19"/>
  <c r="K391" i="19"/>
  <c r="J391" i="19"/>
  <c r="I391" i="19"/>
  <c r="H391" i="19"/>
  <c r="G391" i="19"/>
  <c r="F391" i="19"/>
  <c r="E391" i="19"/>
  <c r="D391" i="19"/>
  <c r="C391" i="19"/>
  <c r="Q390" i="19"/>
  <c r="P390" i="19"/>
  <c r="O390" i="19"/>
  <c r="N390" i="19"/>
  <c r="M390" i="19"/>
  <c r="L390" i="19"/>
  <c r="K390" i="19"/>
  <c r="J390" i="19"/>
  <c r="I390" i="19"/>
  <c r="H390" i="19"/>
  <c r="G390" i="19"/>
  <c r="F390" i="19"/>
  <c r="E390" i="19"/>
  <c r="D390" i="19"/>
  <c r="C390" i="19"/>
  <c r="Q388" i="19"/>
  <c r="P388" i="19"/>
  <c r="O388" i="19"/>
  <c r="N388" i="19"/>
  <c r="M388" i="19"/>
  <c r="L388" i="19"/>
  <c r="K388" i="19"/>
  <c r="J388" i="19"/>
  <c r="I388" i="19"/>
  <c r="H388" i="19"/>
  <c r="G388" i="19"/>
  <c r="F388" i="19"/>
  <c r="E388" i="19"/>
  <c r="D388" i="19"/>
  <c r="C388" i="19"/>
  <c r="P387" i="19"/>
  <c r="N387" i="19"/>
  <c r="L387" i="19"/>
  <c r="J387" i="19"/>
  <c r="H387" i="19"/>
  <c r="F387" i="19"/>
  <c r="D387" i="19"/>
  <c r="Q385" i="19"/>
  <c r="P385" i="19"/>
  <c r="O385" i="19"/>
  <c r="N385" i="19"/>
  <c r="M385" i="19"/>
  <c r="L385" i="19"/>
  <c r="K385" i="19"/>
  <c r="J385" i="19"/>
  <c r="I385" i="19"/>
  <c r="H385" i="19"/>
  <c r="G385" i="19"/>
  <c r="F385" i="19"/>
  <c r="E385" i="19"/>
  <c r="D385" i="19"/>
  <c r="C385" i="19"/>
  <c r="P384" i="19"/>
  <c r="N384" i="19"/>
  <c r="L384" i="19"/>
  <c r="L386" i="19" s="1"/>
  <c r="J384" i="19"/>
  <c r="H384" i="19"/>
  <c r="F384" i="19"/>
  <c r="D384" i="19"/>
  <c r="Q382" i="19"/>
  <c r="O382" i="19"/>
  <c r="M382" i="19"/>
  <c r="K382" i="19"/>
  <c r="I382" i="19"/>
  <c r="G382" i="19"/>
  <c r="E382" i="19"/>
  <c r="C382" i="19"/>
  <c r="D376" i="19"/>
  <c r="C376" i="19"/>
  <c r="D375" i="19"/>
  <c r="C375" i="19"/>
  <c r="F371" i="19"/>
  <c r="F370" i="19"/>
  <c r="F369" i="19"/>
  <c r="F368" i="19"/>
  <c r="R363" i="19"/>
  <c r="Q363" i="19"/>
  <c r="P363" i="19"/>
  <c r="O363" i="19"/>
  <c r="N363" i="19"/>
  <c r="M363" i="19"/>
  <c r="L363" i="19"/>
  <c r="J363" i="19"/>
  <c r="I363" i="19"/>
  <c r="H363" i="19"/>
  <c r="G363" i="19"/>
  <c r="F363" i="19"/>
  <c r="E363" i="19"/>
  <c r="D363" i="19"/>
  <c r="C363" i="19"/>
  <c r="R362" i="19"/>
  <c r="Q362" i="19"/>
  <c r="P362" i="19"/>
  <c r="O362" i="19"/>
  <c r="N362" i="19"/>
  <c r="M362" i="19"/>
  <c r="L362" i="19"/>
  <c r="J362" i="19"/>
  <c r="I362" i="19"/>
  <c r="H362" i="19"/>
  <c r="G362" i="19"/>
  <c r="F362" i="19"/>
  <c r="E362" i="19"/>
  <c r="D362" i="19"/>
  <c r="C362" i="19"/>
  <c r="R361" i="19"/>
  <c r="Q361" i="19"/>
  <c r="P361" i="19"/>
  <c r="O361" i="19"/>
  <c r="N361" i="19"/>
  <c r="M361" i="19"/>
  <c r="L361" i="19"/>
  <c r="J361" i="19"/>
  <c r="I361" i="19"/>
  <c r="H361" i="19"/>
  <c r="G361" i="19"/>
  <c r="F361" i="19"/>
  <c r="E361" i="19"/>
  <c r="D361" i="19"/>
  <c r="C361" i="19"/>
  <c r="R360" i="19"/>
  <c r="Q360" i="19"/>
  <c r="P360" i="19"/>
  <c r="O360" i="19"/>
  <c r="N360" i="19"/>
  <c r="M360" i="19"/>
  <c r="L360" i="19"/>
  <c r="J360" i="19"/>
  <c r="I360" i="19"/>
  <c r="H360" i="19"/>
  <c r="G360" i="19"/>
  <c r="F360" i="19"/>
  <c r="E360" i="19"/>
  <c r="D360" i="19"/>
  <c r="C360" i="19"/>
  <c r="R359" i="19"/>
  <c r="Q359" i="19"/>
  <c r="P359" i="19"/>
  <c r="O359" i="19"/>
  <c r="N359" i="19"/>
  <c r="M359" i="19"/>
  <c r="J359" i="19"/>
  <c r="I359" i="19"/>
  <c r="H359" i="19"/>
  <c r="G359" i="19"/>
  <c r="F359" i="19"/>
  <c r="E359" i="19"/>
  <c r="D359" i="19"/>
  <c r="R358" i="19"/>
  <c r="Q358" i="19"/>
  <c r="P358" i="19"/>
  <c r="O358" i="19"/>
  <c r="N358" i="19"/>
  <c r="M358" i="19"/>
  <c r="L358" i="19"/>
  <c r="J358" i="19"/>
  <c r="I358" i="19"/>
  <c r="H358" i="19"/>
  <c r="G358" i="19"/>
  <c r="F358" i="19"/>
  <c r="E358" i="19"/>
  <c r="D358" i="19"/>
  <c r="C358" i="19"/>
  <c r="R356" i="19"/>
  <c r="Q356" i="19"/>
  <c r="P356" i="19"/>
  <c r="O356" i="19"/>
  <c r="N356" i="19"/>
  <c r="M356" i="19"/>
  <c r="L356" i="19"/>
  <c r="J356" i="19"/>
  <c r="I356" i="19"/>
  <c r="H356" i="19"/>
  <c r="G356" i="19"/>
  <c r="F356" i="19"/>
  <c r="E356" i="19"/>
  <c r="D356" i="19"/>
  <c r="C356" i="19"/>
  <c r="R355" i="19"/>
  <c r="Q355" i="19"/>
  <c r="P355" i="19"/>
  <c r="O355" i="19"/>
  <c r="N355" i="19"/>
  <c r="M355" i="19"/>
  <c r="L355" i="19"/>
  <c r="J355" i="19"/>
  <c r="I355" i="19"/>
  <c r="H355" i="19"/>
  <c r="G355" i="19"/>
  <c r="F355" i="19"/>
  <c r="E355" i="19"/>
  <c r="D355" i="19"/>
  <c r="C355" i="19"/>
  <c r="R354" i="19"/>
  <c r="Q354" i="19"/>
  <c r="P354" i="19"/>
  <c r="O354" i="19"/>
  <c r="N354" i="19"/>
  <c r="M354" i="19"/>
  <c r="L354" i="19"/>
  <c r="J354" i="19"/>
  <c r="I354" i="19"/>
  <c r="H354" i="19"/>
  <c r="G354" i="19"/>
  <c r="F354" i="19"/>
  <c r="E354" i="19"/>
  <c r="D354" i="19"/>
  <c r="C354" i="19"/>
  <c r="R353" i="19"/>
  <c r="Q353" i="19"/>
  <c r="P353" i="19"/>
  <c r="O353" i="19"/>
  <c r="N353" i="19"/>
  <c r="M353" i="19"/>
  <c r="L353" i="19"/>
  <c r="J353" i="19"/>
  <c r="I353" i="19"/>
  <c r="H353" i="19"/>
  <c r="G353" i="19"/>
  <c r="F353" i="19"/>
  <c r="E353" i="19"/>
  <c r="D353" i="19"/>
  <c r="C353" i="19"/>
  <c r="R352" i="19"/>
  <c r="Q352" i="19"/>
  <c r="P352" i="19"/>
  <c r="O352" i="19"/>
  <c r="N352" i="19"/>
  <c r="M352" i="19"/>
  <c r="L352" i="19"/>
  <c r="J352" i="19"/>
  <c r="I352" i="19"/>
  <c r="H352" i="19"/>
  <c r="G352" i="19"/>
  <c r="F352" i="19"/>
  <c r="E352" i="19"/>
  <c r="D352" i="19"/>
  <c r="C352" i="19"/>
  <c r="R351" i="19"/>
  <c r="Q351" i="19"/>
  <c r="P351" i="19"/>
  <c r="O351" i="19"/>
  <c r="N351" i="19"/>
  <c r="M351" i="19"/>
  <c r="L351" i="19"/>
  <c r="J351" i="19"/>
  <c r="I351" i="19"/>
  <c r="H351" i="19"/>
  <c r="G351" i="19"/>
  <c r="F351" i="19"/>
  <c r="E351" i="19"/>
  <c r="D351" i="19"/>
  <c r="C351" i="19"/>
  <c r="R350" i="19"/>
  <c r="Q350" i="19"/>
  <c r="P350" i="19"/>
  <c r="O350" i="19"/>
  <c r="N350" i="19"/>
  <c r="M350" i="19"/>
  <c r="L350" i="19"/>
  <c r="J350" i="19"/>
  <c r="I350" i="19"/>
  <c r="H350" i="19"/>
  <c r="G350" i="19"/>
  <c r="F350" i="19"/>
  <c r="E350" i="19"/>
  <c r="D350" i="19"/>
  <c r="C350" i="19"/>
  <c r="R349" i="19"/>
  <c r="Q349" i="19"/>
  <c r="P349" i="19"/>
  <c r="O349" i="19"/>
  <c r="N349" i="19"/>
  <c r="M349" i="19"/>
  <c r="L349" i="19"/>
  <c r="J349" i="19"/>
  <c r="I349" i="19"/>
  <c r="H349" i="19"/>
  <c r="G349" i="19"/>
  <c r="F349" i="19"/>
  <c r="E349" i="19"/>
  <c r="D349" i="19"/>
  <c r="C349" i="19"/>
  <c r="R348" i="19"/>
  <c r="Q348" i="19"/>
  <c r="P348" i="19"/>
  <c r="O348" i="19"/>
  <c r="N348" i="19"/>
  <c r="M348" i="19"/>
  <c r="L348" i="19"/>
  <c r="J348" i="19"/>
  <c r="I348" i="19"/>
  <c r="H348" i="19"/>
  <c r="G348" i="19"/>
  <c r="F348" i="19"/>
  <c r="E348" i="19"/>
  <c r="D348" i="19"/>
  <c r="C348" i="19"/>
  <c r="R347" i="19"/>
  <c r="Q347" i="19"/>
  <c r="P347" i="19"/>
  <c r="O347" i="19"/>
  <c r="N347" i="19"/>
  <c r="M347" i="19"/>
  <c r="L347" i="19"/>
  <c r="J347" i="19"/>
  <c r="I347" i="19"/>
  <c r="H347" i="19"/>
  <c r="G347" i="19"/>
  <c r="F347" i="19"/>
  <c r="E347" i="19"/>
  <c r="D347" i="19"/>
  <c r="C347" i="19"/>
  <c r="R346" i="19"/>
  <c r="Q346" i="19"/>
  <c r="P346" i="19"/>
  <c r="O346" i="19"/>
  <c r="N346" i="19"/>
  <c r="M346" i="19"/>
  <c r="L346" i="19"/>
  <c r="J346" i="19"/>
  <c r="I346" i="19"/>
  <c r="H346" i="19"/>
  <c r="G346" i="19"/>
  <c r="F346" i="19"/>
  <c r="E346" i="19"/>
  <c r="D346" i="19"/>
  <c r="C346" i="19"/>
  <c r="R345" i="19"/>
  <c r="Q345" i="19"/>
  <c r="P345" i="19"/>
  <c r="O345" i="19"/>
  <c r="N345" i="19"/>
  <c r="M345" i="19"/>
  <c r="L345" i="19"/>
  <c r="J345" i="19"/>
  <c r="I345" i="19"/>
  <c r="H345" i="19"/>
  <c r="G345" i="19"/>
  <c r="F345" i="19"/>
  <c r="E345" i="19"/>
  <c r="D345" i="19"/>
  <c r="C345" i="19"/>
  <c r="R344" i="19"/>
  <c r="Q344" i="19"/>
  <c r="P344" i="19"/>
  <c r="O344" i="19"/>
  <c r="N344" i="19"/>
  <c r="M344" i="19"/>
  <c r="L344" i="19"/>
  <c r="J344" i="19"/>
  <c r="I344" i="19"/>
  <c r="H344" i="19"/>
  <c r="G344" i="19"/>
  <c r="F344" i="19"/>
  <c r="E344" i="19"/>
  <c r="D344" i="19"/>
  <c r="C344" i="19"/>
  <c r="Q338" i="19"/>
  <c r="P338" i="19"/>
  <c r="O338" i="19"/>
  <c r="N338" i="19"/>
  <c r="M338" i="19"/>
  <c r="L338" i="19"/>
  <c r="K338" i="19"/>
  <c r="J338" i="19"/>
  <c r="I338" i="19"/>
  <c r="H338" i="19"/>
  <c r="G338" i="19"/>
  <c r="F338" i="19"/>
  <c r="E338" i="19"/>
  <c r="D338" i="19"/>
  <c r="C338" i="19"/>
  <c r="Q337" i="19"/>
  <c r="P337" i="19"/>
  <c r="O337" i="19"/>
  <c r="N337" i="19"/>
  <c r="M337" i="19"/>
  <c r="L337" i="19"/>
  <c r="K337" i="19"/>
  <c r="J337" i="19"/>
  <c r="I337" i="19"/>
  <c r="H337" i="19"/>
  <c r="G337" i="19"/>
  <c r="F337" i="19"/>
  <c r="E337" i="19"/>
  <c r="D337" i="19"/>
  <c r="C337" i="19"/>
  <c r="Q336" i="19"/>
  <c r="P336" i="19"/>
  <c r="O336" i="19"/>
  <c r="N336" i="19"/>
  <c r="M336" i="19"/>
  <c r="L336" i="19"/>
  <c r="K336" i="19"/>
  <c r="J336" i="19"/>
  <c r="I336" i="19"/>
  <c r="H336" i="19"/>
  <c r="G336" i="19"/>
  <c r="F336" i="19"/>
  <c r="E336" i="19"/>
  <c r="D336" i="19"/>
  <c r="C336" i="19"/>
  <c r="Q335" i="19"/>
  <c r="P335" i="19"/>
  <c r="O335" i="19"/>
  <c r="N335" i="19"/>
  <c r="M335" i="19"/>
  <c r="L335" i="19"/>
  <c r="K335" i="19"/>
  <c r="J335" i="19"/>
  <c r="I335" i="19"/>
  <c r="H335" i="19"/>
  <c r="G335" i="19"/>
  <c r="F335" i="19"/>
  <c r="E335" i="19"/>
  <c r="D335" i="19"/>
  <c r="C335" i="19"/>
  <c r="Q334" i="19"/>
  <c r="P334" i="19"/>
  <c r="O334" i="19"/>
  <c r="N334" i="19"/>
  <c r="M334" i="19"/>
  <c r="L334" i="19"/>
  <c r="K334" i="19"/>
  <c r="J334" i="19"/>
  <c r="I334" i="19"/>
  <c r="H334" i="19"/>
  <c r="G334" i="19"/>
  <c r="F334" i="19"/>
  <c r="E334" i="19"/>
  <c r="D334" i="19"/>
  <c r="C334" i="19"/>
  <c r="Q333" i="19"/>
  <c r="P333" i="19"/>
  <c r="O333" i="19"/>
  <c r="N333" i="19"/>
  <c r="M333" i="19"/>
  <c r="L333" i="19"/>
  <c r="K333" i="19"/>
  <c r="J333" i="19"/>
  <c r="I333" i="19"/>
  <c r="H333" i="19"/>
  <c r="G333" i="19"/>
  <c r="F333" i="19"/>
  <c r="E333" i="19"/>
  <c r="D333" i="19"/>
  <c r="C333" i="19"/>
  <c r="Q332" i="19"/>
  <c r="P332" i="19"/>
  <c r="O332" i="19"/>
  <c r="N332" i="19"/>
  <c r="M332" i="19"/>
  <c r="L332" i="19"/>
  <c r="K332" i="19"/>
  <c r="J332" i="19"/>
  <c r="I332" i="19"/>
  <c r="H332" i="19"/>
  <c r="G332" i="19"/>
  <c r="F332" i="19"/>
  <c r="E332" i="19"/>
  <c r="D332" i="19"/>
  <c r="C332" i="19"/>
  <c r="Q331" i="19"/>
  <c r="P331" i="19"/>
  <c r="O331" i="19"/>
  <c r="N331" i="19"/>
  <c r="M331" i="19"/>
  <c r="L331" i="19"/>
  <c r="K331" i="19"/>
  <c r="J331" i="19"/>
  <c r="I331" i="19"/>
  <c r="H331" i="19"/>
  <c r="G331" i="19"/>
  <c r="F331" i="19"/>
  <c r="E331" i="19"/>
  <c r="D331" i="19"/>
  <c r="C331" i="19"/>
  <c r="Q325" i="19"/>
  <c r="P325" i="19"/>
  <c r="O325" i="19"/>
  <c r="N325" i="19"/>
  <c r="M325" i="19"/>
  <c r="L325" i="19"/>
  <c r="K325" i="19"/>
  <c r="J325" i="19"/>
  <c r="I325" i="19"/>
  <c r="H325" i="19"/>
  <c r="G325" i="19"/>
  <c r="F325" i="19"/>
  <c r="E325" i="19"/>
  <c r="D325" i="19"/>
  <c r="C325" i="19"/>
  <c r="Q324" i="19"/>
  <c r="P324" i="19"/>
  <c r="O324" i="19"/>
  <c r="N324" i="19"/>
  <c r="M324" i="19"/>
  <c r="L324" i="19"/>
  <c r="K324" i="19"/>
  <c r="J324" i="19"/>
  <c r="I324" i="19"/>
  <c r="H324" i="19"/>
  <c r="G324" i="19"/>
  <c r="F324" i="19"/>
  <c r="E324" i="19"/>
  <c r="D324" i="19"/>
  <c r="C324" i="19"/>
  <c r="Q323" i="19"/>
  <c r="P323" i="19"/>
  <c r="O323" i="19"/>
  <c r="N323" i="19"/>
  <c r="M323" i="19"/>
  <c r="L323" i="19"/>
  <c r="K323" i="19"/>
  <c r="J323" i="19"/>
  <c r="I323" i="19"/>
  <c r="H323" i="19"/>
  <c r="G323" i="19"/>
  <c r="F323" i="19"/>
  <c r="E323" i="19"/>
  <c r="D323" i="19"/>
  <c r="C323" i="19"/>
  <c r="Q321" i="19"/>
  <c r="P321" i="19"/>
  <c r="O321" i="19"/>
  <c r="N321" i="19"/>
  <c r="M321" i="19"/>
  <c r="L321" i="19"/>
  <c r="K321" i="19"/>
  <c r="J321" i="19"/>
  <c r="I321" i="19"/>
  <c r="H321" i="19"/>
  <c r="G321" i="19"/>
  <c r="F321" i="19"/>
  <c r="E321" i="19"/>
  <c r="D321" i="19"/>
  <c r="C321" i="19"/>
  <c r="Q319" i="19"/>
  <c r="P319" i="19"/>
  <c r="O319" i="19"/>
  <c r="N319" i="19"/>
  <c r="M319" i="19"/>
  <c r="L319" i="19"/>
  <c r="K319" i="19"/>
  <c r="J319" i="19"/>
  <c r="I319" i="19"/>
  <c r="H319" i="19"/>
  <c r="G319" i="19"/>
  <c r="F319" i="19"/>
  <c r="E319" i="19"/>
  <c r="D319" i="19"/>
  <c r="C319" i="19"/>
  <c r="P318" i="19"/>
  <c r="N318" i="19"/>
  <c r="L318" i="19"/>
  <c r="J318" i="19"/>
  <c r="H318" i="19"/>
  <c r="F318" i="19"/>
  <c r="D318" i="19"/>
  <c r="Q311" i="19"/>
  <c r="P311" i="19"/>
  <c r="O311" i="19"/>
  <c r="N311" i="19"/>
  <c r="M311" i="19"/>
  <c r="L311" i="19"/>
  <c r="K311" i="19"/>
  <c r="J311" i="19"/>
  <c r="I311" i="19"/>
  <c r="H311" i="19"/>
  <c r="G311" i="19"/>
  <c r="F311" i="19"/>
  <c r="E311" i="19"/>
  <c r="D311" i="19"/>
  <c r="C311" i="19"/>
  <c r="Q310" i="19"/>
  <c r="P310" i="19"/>
  <c r="O310" i="19"/>
  <c r="N310" i="19"/>
  <c r="M310" i="19"/>
  <c r="L310" i="19"/>
  <c r="K310" i="19"/>
  <c r="J310" i="19"/>
  <c r="I310" i="19"/>
  <c r="H310" i="19"/>
  <c r="G310" i="19"/>
  <c r="F310" i="19"/>
  <c r="E310" i="19"/>
  <c r="D310" i="19"/>
  <c r="C310" i="19"/>
  <c r="Q309" i="19"/>
  <c r="P309" i="19"/>
  <c r="O309" i="19"/>
  <c r="N309" i="19"/>
  <c r="M309" i="19"/>
  <c r="L309" i="19"/>
  <c r="K309" i="19"/>
  <c r="J309" i="19"/>
  <c r="I309" i="19"/>
  <c r="H309" i="19"/>
  <c r="G309" i="19"/>
  <c r="F309" i="19"/>
  <c r="E309" i="19"/>
  <c r="D309" i="19"/>
  <c r="C309" i="19"/>
  <c r="Q308" i="19"/>
  <c r="P308" i="19"/>
  <c r="O308" i="19"/>
  <c r="N308" i="19"/>
  <c r="M308" i="19"/>
  <c r="L308" i="19"/>
  <c r="K308" i="19"/>
  <c r="J308" i="19"/>
  <c r="I308" i="19"/>
  <c r="H308" i="19"/>
  <c r="G308" i="19"/>
  <c r="F308" i="19"/>
  <c r="E308" i="19"/>
  <c r="D308" i="19"/>
  <c r="C308" i="19"/>
  <c r="Q307" i="19"/>
  <c r="P307" i="19"/>
  <c r="O307" i="19"/>
  <c r="N307" i="19"/>
  <c r="M307" i="19"/>
  <c r="L307" i="19"/>
  <c r="K307" i="19"/>
  <c r="J307" i="19"/>
  <c r="I307" i="19"/>
  <c r="H307" i="19"/>
  <c r="G307" i="19"/>
  <c r="F307" i="19"/>
  <c r="E307" i="19"/>
  <c r="D307" i="19"/>
  <c r="C307" i="19"/>
  <c r="Q306" i="19"/>
  <c r="O306" i="19"/>
  <c r="M306" i="19"/>
  <c r="K306" i="19"/>
  <c r="I306" i="19"/>
  <c r="G306" i="19"/>
  <c r="E306" i="19"/>
  <c r="C306" i="19"/>
  <c r="Q305" i="19"/>
  <c r="P305" i="19"/>
  <c r="O305" i="19"/>
  <c r="N305" i="19"/>
  <c r="M305" i="19"/>
  <c r="L305" i="19"/>
  <c r="K305" i="19"/>
  <c r="J305" i="19"/>
  <c r="I305" i="19"/>
  <c r="H305" i="19"/>
  <c r="G305" i="19"/>
  <c r="F305" i="19"/>
  <c r="E305" i="19"/>
  <c r="D305" i="19"/>
  <c r="C305" i="19"/>
  <c r="Q303" i="19"/>
  <c r="P303" i="19"/>
  <c r="O303" i="19"/>
  <c r="N303" i="19"/>
  <c r="M303" i="19"/>
  <c r="L303" i="19"/>
  <c r="K303" i="19"/>
  <c r="J303" i="19"/>
  <c r="I303" i="19"/>
  <c r="H303" i="19"/>
  <c r="G303" i="19"/>
  <c r="F303" i="19"/>
  <c r="E303" i="19"/>
  <c r="D303" i="19"/>
  <c r="C303" i="19"/>
  <c r="P302" i="19"/>
  <c r="N302" i="19"/>
  <c r="L302" i="19"/>
  <c r="J302" i="19"/>
  <c r="H302" i="19"/>
  <c r="F302" i="19"/>
  <c r="D302" i="19"/>
  <c r="Q301" i="19"/>
  <c r="O301" i="19"/>
  <c r="N301" i="19"/>
  <c r="M301" i="19"/>
  <c r="K301" i="19"/>
  <c r="J301" i="19"/>
  <c r="I301" i="19"/>
  <c r="G301" i="19"/>
  <c r="F301" i="19"/>
  <c r="E301" i="19"/>
  <c r="D301" i="19"/>
  <c r="C301" i="19"/>
  <c r="Q299" i="19"/>
  <c r="P299" i="19"/>
  <c r="O299" i="19"/>
  <c r="N299" i="19"/>
  <c r="M299" i="19"/>
  <c r="L299" i="19"/>
  <c r="K299" i="19"/>
  <c r="J299" i="19"/>
  <c r="I299" i="19"/>
  <c r="H299" i="19"/>
  <c r="G299" i="19"/>
  <c r="F299" i="19"/>
  <c r="E299" i="19"/>
  <c r="D299" i="19"/>
  <c r="C299" i="19"/>
  <c r="Q298" i="19"/>
  <c r="P298" i="19"/>
  <c r="O298" i="19"/>
  <c r="N298" i="19"/>
  <c r="M298" i="19"/>
  <c r="L298" i="19"/>
  <c r="K298" i="19"/>
  <c r="J298" i="19"/>
  <c r="I298" i="19"/>
  <c r="H298" i="19"/>
  <c r="G298" i="19"/>
  <c r="F298" i="19"/>
  <c r="E298" i="19"/>
  <c r="D298" i="19"/>
  <c r="C298" i="19"/>
  <c r="Q297" i="19"/>
  <c r="P297" i="19"/>
  <c r="O297" i="19"/>
  <c r="N297" i="19"/>
  <c r="M297" i="19"/>
  <c r="L297" i="19"/>
  <c r="K297" i="19"/>
  <c r="J297" i="19"/>
  <c r="I297" i="19"/>
  <c r="H297" i="19"/>
  <c r="G297" i="19"/>
  <c r="F297" i="19"/>
  <c r="E297" i="19"/>
  <c r="D297" i="19"/>
  <c r="C297" i="19"/>
  <c r="Q296" i="19"/>
  <c r="P296" i="19"/>
  <c r="O296" i="19"/>
  <c r="N296" i="19"/>
  <c r="M296" i="19"/>
  <c r="L296" i="19"/>
  <c r="K296" i="19"/>
  <c r="J296" i="19"/>
  <c r="I296" i="19"/>
  <c r="H296" i="19"/>
  <c r="G296" i="19"/>
  <c r="F296" i="19"/>
  <c r="E296" i="19"/>
  <c r="D296" i="19"/>
  <c r="C296" i="19"/>
  <c r="Q295" i="19"/>
  <c r="P295" i="19"/>
  <c r="N295" i="19"/>
  <c r="M295" i="19"/>
  <c r="L295" i="19"/>
  <c r="J295" i="19"/>
  <c r="I295" i="19"/>
  <c r="H295" i="19"/>
  <c r="F295" i="19"/>
  <c r="E295" i="19"/>
  <c r="D295" i="19"/>
  <c r="Q294" i="19"/>
  <c r="O294" i="19"/>
  <c r="M294" i="19"/>
  <c r="K294" i="19"/>
  <c r="I294" i="19"/>
  <c r="G294" i="19"/>
  <c r="E294" i="19"/>
  <c r="E293" i="19" s="1"/>
  <c r="C294" i="19"/>
  <c r="Q292" i="19"/>
  <c r="P292" i="19"/>
  <c r="O292" i="19"/>
  <c r="N292" i="19"/>
  <c r="M292" i="19"/>
  <c r="L292" i="19"/>
  <c r="K292" i="19"/>
  <c r="J292" i="19"/>
  <c r="I292" i="19"/>
  <c r="H292" i="19"/>
  <c r="G292" i="19"/>
  <c r="F292" i="19"/>
  <c r="E292" i="19"/>
  <c r="D292" i="19"/>
  <c r="C292" i="19"/>
  <c r="Q291" i="19"/>
  <c r="P291" i="19"/>
  <c r="O291" i="19"/>
  <c r="N291" i="19"/>
  <c r="M291" i="19"/>
  <c r="L291" i="19"/>
  <c r="K291" i="19"/>
  <c r="J291" i="19"/>
  <c r="I291" i="19"/>
  <c r="H291" i="19"/>
  <c r="G291" i="19"/>
  <c r="F291" i="19"/>
  <c r="E291" i="19"/>
  <c r="D291" i="19"/>
  <c r="C291" i="19"/>
  <c r="Q290" i="19"/>
  <c r="P290" i="19"/>
  <c r="O290" i="19"/>
  <c r="N290" i="19"/>
  <c r="M290" i="19"/>
  <c r="L290" i="19"/>
  <c r="K290" i="19"/>
  <c r="J290" i="19"/>
  <c r="I290" i="19"/>
  <c r="H290" i="19"/>
  <c r="G290" i="19"/>
  <c r="F290" i="19"/>
  <c r="E290" i="19"/>
  <c r="D290" i="19"/>
  <c r="C290" i="19"/>
  <c r="Q289" i="19"/>
  <c r="P289" i="19"/>
  <c r="O289" i="19"/>
  <c r="N289" i="19"/>
  <c r="M289" i="19"/>
  <c r="L289" i="19"/>
  <c r="K289" i="19"/>
  <c r="J289" i="19"/>
  <c r="I289" i="19"/>
  <c r="H289" i="19"/>
  <c r="G289" i="19"/>
  <c r="F289" i="19"/>
  <c r="E289" i="19"/>
  <c r="D289" i="19"/>
  <c r="C289" i="19"/>
  <c r="P288" i="19"/>
  <c r="O288" i="19"/>
  <c r="N288" i="19"/>
  <c r="L288" i="19"/>
  <c r="K288" i="19"/>
  <c r="J288" i="19"/>
  <c r="H288" i="19"/>
  <c r="G288" i="19"/>
  <c r="F288" i="19"/>
  <c r="D288" i="19"/>
  <c r="C288" i="19"/>
  <c r="C281" i="19"/>
  <c r="E280" i="19"/>
  <c r="D280" i="19"/>
  <c r="C280" i="19"/>
  <c r="E276" i="19"/>
  <c r="D276" i="19"/>
  <c r="C276" i="19"/>
  <c r="D275" i="19"/>
  <c r="C271" i="19"/>
  <c r="E270" i="19"/>
  <c r="D270" i="19"/>
  <c r="C270" i="19"/>
  <c r="C269" i="19"/>
  <c r="C268" i="19"/>
  <c r="C267" i="19"/>
  <c r="C266" i="19"/>
  <c r="C265" i="19"/>
  <c r="C264" i="19"/>
  <c r="C263" i="19"/>
  <c r="C262" i="19"/>
  <c r="C261" i="19"/>
  <c r="C260" i="19"/>
  <c r="C259" i="19"/>
  <c r="E253" i="19"/>
  <c r="D253" i="19"/>
  <c r="C253" i="19"/>
  <c r="E252" i="19"/>
  <c r="D252" i="19"/>
  <c r="C252" i="19"/>
  <c r="E251" i="19"/>
  <c r="D251" i="19"/>
  <c r="C251" i="19"/>
  <c r="E250" i="19"/>
  <c r="D250" i="19"/>
  <c r="C250" i="19"/>
  <c r="E249" i="19"/>
  <c r="D249" i="19"/>
  <c r="C249" i="19"/>
  <c r="E248" i="19"/>
  <c r="D248" i="19"/>
  <c r="C248" i="19"/>
  <c r="E247" i="19"/>
  <c r="D247" i="19"/>
  <c r="C247" i="19"/>
  <c r="D246" i="19"/>
  <c r="C242" i="19"/>
  <c r="E241" i="19"/>
  <c r="D241" i="19"/>
  <c r="C241" i="19"/>
  <c r="E240" i="19"/>
  <c r="D240" i="19"/>
  <c r="C240" i="19"/>
  <c r="D239" i="19"/>
  <c r="E235" i="19"/>
  <c r="D235" i="19"/>
  <c r="C235" i="19"/>
  <c r="E234" i="19"/>
  <c r="D234" i="19"/>
  <c r="C234" i="19"/>
  <c r="E233" i="19"/>
  <c r="C233" i="19"/>
  <c r="E229" i="19"/>
  <c r="D229" i="19"/>
  <c r="C229" i="19"/>
  <c r="E228" i="19"/>
  <c r="D228" i="19"/>
  <c r="C228" i="19"/>
  <c r="E227" i="19"/>
  <c r="D227" i="19"/>
  <c r="C227" i="19"/>
  <c r="E226" i="19"/>
  <c r="D226" i="19"/>
  <c r="C226" i="19"/>
  <c r="E225" i="19"/>
  <c r="D225" i="19"/>
  <c r="C225" i="19"/>
  <c r="E224" i="19"/>
  <c r="D224" i="19"/>
  <c r="C224" i="19"/>
  <c r="D223" i="19"/>
  <c r="E219" i="19"/>
  <c r="D219" i="19"/>
  <c r="C219" i="19"/>
  <c r="E218" i="19"/>
  <c r="D218" i="19"/>
  <c r="C218" i="19"/>
  <c r="E217" i="19"/>
  <c r="D217" i="19"/>
  <c r="C217" i="19"/>
  <c r="E216" i="19"/>
  <c r="D216" i="19"/>
  <c r="C216" i="19"/>
  <c r="E215" i="19"/>
  <c r="C215" i="19"/>
  <c r="C211" i="19"/>
  <c r="C210" i="19"/>
  <c r="C209" i="19"/>
  <c r="C208" i="19"/>
  <c r="C207" i="19"/>
  <c r="C206" i="19"/>
  <c r="C205" i="19"/>
  <c r="C204" i="19"/>
  <c r="E200" i="19"/>
  <c r="D200" i="19"/>
  <c r="C200" i="19"/>
  <c r="E199" i="19"/>
  <c r="D199" i="19"/>
  <c r="C199" i="19"/>
  <c r="E198" i="19"/>
  <c r="D198" i="19"/>
  <c r="C198" i="19"/>
  <c r="E197" i="19"/>
  <c r="D197" i="19"/>
  <c r="C197" i="19"/>
  <c r="E196" i="19"/>
  <c r="D196" i="19"/>
  <c r="C196" i="19"/>
  <c r="E195" i="19"/>
  <c r="D195" i="19"/>
  <c r="C195" i="19"/>
  <c r="E194" i="19"/>
  <c r="D194" i="19"/>
  <c r="C194" i="19"/>
  <c r="E193" i="19"/>
  <c r="D193" i="19"/>
  <c r="C193" i="19"/>
  <c r="E192" i="19"/>
  <c r="D192" i="19"/>
  <c r="C192" i="19"/>
  <c r="E191" i="19"/>
  <c r="D191" i="19"/>
  <c r="C191" i="19"/>
  <c r="E190" i="19"/>
  <c r="D190" i="19"/>
  <c r="C190" i="19"/>
  <c r="E189" i="19"/>
  <c r="D189" i="19"/>
  <c r="C189" i="19"/>
  <c r="E188" i="19"/>
  <c r="D188" i="19"/>
  <c r="C188" i="19"/>
  <c r="E187" i="19"/>
  <c r="D187" i="19"/>
  <c r="C187" i="19"/>
  <c r="E186" i="19"/>
  <c r="D186" i="19"/>
  <c r="C186" i="19"/>
  <c r="E185" i="19"/>
  <c r="D185" i="19"/>
  <c r="C185" i="19"/>
  <c r="E184" i="19"/>
  <c r="D184" i="19"/>
  <c r="C184" i="19"/>
  <c r="E183" i="19"/>
  <c r="D183" i="19"/>
  <c r="C183" i="19"/>
  <c r="E182" i="19"/>
  <c r="D182" i="19"/>
  <c r="C182" i="19"/>
  <c r="E181" i="19"/>
  <c r="D181" i="19"/>
  <c r="C181" i="19"/>
  <c r="E180" i="19"/>
  <c r="D180" i="19"/>
  <c r="C180" i="19"/>
  <c r="E179" i="19"/>
  <c r="D179" i="19"/>
  <c r="C179" i="19"/>
  <c r="E178" i="19"/>
  <c r="D178" i="19"/>
  <c r="C178" i="19"/>
  <c r="E177" i="19"/>
  <c r="D177" i="19"/>
  <c r="C177" i="19"/>
  <c r="E176" i="19"/>
  <c r="D176" i="19"/>
  <c r="C176" i="19"/>
  <c r="E175" i="19"/>
  <c r="D175" i="19"/>
  <c r="C175" i="19"/>
  <c r="E174" i="19"/>
  <c r="D174" i="19"/>
  <c r="C174" i="19"/>
  <c r="E173" i="19"/>
  <c r="D173" i="19"/>
  <c r="C173" i="19"/>
  <c r="E172" i="19"/>
  <c r="D172" i="19"/>
  <c r="C172" i="19"/>
  <c r="E171" i="19"/>
  <c r="D171" i="19"/>
  <c r="C171" i="19"/>
  <c r="E170" i="19"/>
  <c r="D170" i="19"/>
  <c r="C170" i="19"/>
  <c r="E169" i="19"/>
  <c r="D169" i="19"/>
  <c r="C169" i="19"/>
  <c r="E168" i="19"/>
  <c r="D168" i="19"/>
  <c r="C168" i="19"/>
  <c r="E167" i="19"/>
  <c r="C167" i="19"/>
  <c r="E163" i="19"/>
  <c r="D163" i="19"/>
  <c r="C163" i="19"/>
  <c r="E162" i="19"/>
  <c r="C162" i="19"/>
  <c r="C158" i="19"/>
  <c r="C157" i="19"/>
  <c r="C156" i="19"/>
  <c r="C155" i="19"/>
  <c r="E152" i="19"/>
  <c r="D152" i="19"/>
  <c r="C152" i="19"/>
  <c r="E151" i="19"/>
  <c r="D151" i="19"/>
  <c r="C151" i="19"/>
  <c r="E150" i="19"/>
  <c r="D150" i="19"/>
  <c r="C150" i="19"/>
  <c r="E149" i="19"/>
  <c r="D149" i="19"/>
  <c r="C149" i="19"/>
  <c r="E148" i="19"/>
  <c r="D148" i="19"/>
  <c r="C148" i="19"/>
  <c r="E147" i="19"/>
  <c r="D147" i="19"/>
  <c r="C147" i="19"/>
  <c r="E146" i="19"/>
  <c r="D146" i="19"/>
  <c r="C146" i="19"/>
  <c r="E145" i="19"/>
  <c r="D145" i="19"/>
  <c r="C145" i="19"/>
  <c r="E144" i="19"/>
  <c r="D144" i="19"/>
  <c r="C144" i="19"/>
  <c r="D143" i="19"/>
  <c r="C143" i="19"/>
  <c r="E140" i="19"/>
  <c r="D140" i="19"/>
  <c r="C140" i="19"/>
  <c r="E139" i="19"/>
  <c r="D139" i="19"/>
  <c r="C139" i="19"/>
  <c r="E138" i="19"/>
  <c r="D138" i="19"/>
  <c r="C138" i="19"/>
  <c r="E137" i="19"/>
  <c r="D137" i="19"/>
  <c r="C137" i="19"/>
  <c r="E136" i="19"/>
  <c r="D136" i="19"/>
  <c r="C136" i="19"/>
  <c r="E135" i="19"/>
  <c r="D135" i="19"/>
  <c r="C135" i="19"/>
  <c r="E134" i="19"/>
  <c r="D134" i="19"/>
  <c r="C134" i="19"/>
  <c r="E133" i="19"/>
  <c r="D133" i="19"/>
  <c r="C133" i="19"/>
  <c r="E132" i="19"/>
  <c r="D132" i="19"/>
  <c r="C132" i="19"/>
  <c r="E131" i="19"/>
  <c r="D131" i="19"/>
  <c r="C131" i="19"/>
  <c r="E130" i="19"/>
  <c r="D130" i="19"/>
  <c r="C130" i="19"/>
  <c r="E129" i="19"/>
  <c r="D129" i="19"/>
  <c r="C129" i="19"/>
  <c r="E128" i="19"/>
  <c r="C128" i="19"/>
  <c r="H123" i="19"/>
  <c r="D123" i="19"/>
  <c r="C123" i="19"/>
  <c r="H122" i="19"/>
  <c r="F122" i="19"/>
  <c r="E122" i="19"/>
  <c r="D122" i="19"/>
  <c r="C122" i="19"/>
  <c r="H121" i="19"/>
  <c r="F121" i="19"/>
  <c r="E121" i="19"/>
  <c r="D121" i="19"/>
  <c r="C121" i="19"/>
  <c r="H120" i="19"/>
  <c r="F120" i="19"/>
  <c r="D120" i="19"/>
  <c r="C120" i="19"/>
  <c r="H119" i="19"/>
  <c r="E119" i="19"/>
  <c r="C119" i="19"/>
  <c r="H117" i="19"/>
  <c r="F117" i="19"/>
  <c r="E117" i="19"/>
  <c r="D117" i="19"/>
  <c r="C117" i="19"/>
  <c r="H116" i="19"/>
  <c r="F116" i="19"/>
  <c r="E116" i="19"/>
  <c r="D116" i="19"/>
  <c r="C116" i="19"/>
  <c r="H115" i="19"/>
  <c r="F115" i="19"/>
  <c r="E115" i="19"/>
  <c r="D115" i="19"/>
  <c r="C115" i="19"/>
  <c r="H114" i="19"/>
  <c r="F114" i="19"/>
  <c r="E114" i="19"/>
  <c r="D114" i="19"/>
  <c r="C114" i="19"/>
  <c r="H113" i="19"/>
  <c r="F113" i="19"/>
  <c r="E113" i="19"/>
  <c r="D113" i="19"/>
  <c r="C113" i="19"/>
  <c r="H112" i="19"/>
  <c r="F112" i="19"/>
  <c r="E112" i="19"/>
  <c r="D112" i="19"/>
  <c r="C112" i="19"/>
  <c r="H111" i="19"/>
  <c r="F111" i="19"/>
  <c r="E111" i="19"/>
  <c r="D111" i="19"/>
  <c r="C111" i="19"/>
  <c r="H110" i="19"/>
  <c r="F110" i="19"/>
  <c r="E110" i="19"/>
  <c r="D110" i="19"/>
  <c r="C110" i="19"/>
  <c r="H109" i="19"/>
  <c r="F109" i="19"/>
  <c r="E109" i="19"/>
  <c r="D109" i="19"/>
  <c r="C109" i="19"/>
  <c r="H108" i="19"/>
  <c r="F108" i="19"/>
  <c r="E108" i="19"/>
  <c r="D108" i="19"/>
  <c r="C108" i="19"/>
  <c r="H107" i="19"/>
  <c r="F107" i="19"/>
  <c r="E107" i="19"/>
  <c r="D107" i="19"/>
  <c r="C107" i="19"/>
  <c r="H106" i="19"/>
  <c r="F106" i="19"/>
  <c r="E106" i="19"/>
  <c r="D106" i="19"/>
  <c r="C106" i="19"/>
  <c r="H105" i="19"/>
  <c r="F105" i="19"/>
  <c r="E105" i="19"/>
  <c r="D105" i="19"/>
  <c r="C105" i="19"/>
  <c r="E101" i="19"/>
  <c r="D101" i="19"/>
  <c r="C101" i="19"/>
  <c r="E100" i="19"/>
  <c r="D100" i="19"/>
  <c r="C100" i="19"/>
  <c r="D99" i="19"/>
  <c r="E96" i="19"/>
  <c r="D96" i="19"/>
  <c r="C96" i="19"/>
  <c r="C95" i="19"/>
  <c r="E94" i="19"/>
  <c r="D94" i="19"/>
  <c r="C94" i="19"/>
  <c r="E93" i="19"/>
  <c r="D93" i="19"/>
  <c r="C93" i="19"/>
  <c r="E92" i="19"/>
  <c r="C92" i="19"/>
  <c r="D91" i="19"/>
  <c r="E89" i="19"/>
  <c r="D89" i="19"/>
  <c r="C89" i="19"/>
  <c r="E88" i="19"/>
  <c r="D88" i="19"/>
  <c r="C88" i="19"/>
  <c r="E87" i="19"/>
  <c r="D87" i="19"/>
  <c r="C87" i="19"/>
  <c r="E85" i="19"/>
  <c r="D85" i="19"/>
  <c r="C85" i="19"/>
  <c r="E84" i="19"/>
  <c r="D84" i="19"/>
  <c r="C84" i="19"/>
  <c r="E83" i="19"/>
  <c r="D83" i="19"/>
  <c r="C83" i="19"/>
  <c r="E82" i="19"/>
  <c r="D82" i="19"/>
  <c r="C82" i="19"/>
  <c r="E81" i="19"/>
  <c r="D81" i="19"/>
  <c r="E80" i="19"/>
  <c r="C80" i="19"/>
  <c r="E78" i="19"/>
  <c r="D78" i="19"/>
  <c r="C78" i="19"/>
  <c r="E77" i="19"/>
  <c r="D77" i="19"/>
  <c r="C77" i="19"/>
  <c r="E76" i="19"/>
  <c r="D76" i="19"/>
  <c r="C76" i="19"/>
  <c r="E75" i="19"/>
  <c r="D75" i="19"/>
  <c r="C75" i="19"/>
  <c r="E74" i="19"/>
  <c r="D74" i="19"/>
  <c r="C74" i="19"/>
  <c r="C69" i="19"/>
  <c r="C68" i="19"/>
  <c r="E66" i="19"/>
  <c r="D66" i="19"/>
  <c r="C66" i="19"/>
  <c r="E65" i="19"/>
  <c r="D65" i="19"/>
  <c r="C65" i="19"/>
  <c r="D64" i="19"/>
  <c r="C62" i="19"/>
  <c r="C61" i="19" s="1"/>
  <c r="E60" i="19"/>
  <c r="D60" i="19"/>
  <c r="C60" i="19"/>
  <c r="E59" i="19"/>
  <c r="D59" i="19"/>
  <c r="C59" i="19"/>
  <c r="E58" i="19"/>
  <c r="C58" i="19"/>
  <c r="D57" i="19"/>
  <c r="E53" i="19"/>
  <c r="D53" i="19"/>
  <c r="C53" i="19"/>
  <c r="E52" i="19"/>
  <c r="D52" i="19"/>
  <c r="C52" i="19"/>
  <c r="C50" i="19"/>
  <c r="C49" i="19"/>
  <c r="C48" i="19"/>
  <c r="C47" i="19"/>
  <c r="E44" i="19"/>
  <c r="D44" i="19"/>
  <c r="C44" i="19"/>
  <c r="E43" i="19"/>
  <c r="D43" i="19"/>
  <c r="C43" i="19"/>
  <c r="E42" i="19"/>
  <c r="D42" i="19"/>
  <c r="C42" i="19"/>
  <c r="E41" i="19"/>
  <c r="D41" i="19"/>
  <c r="C41" i="19"/>
  <c r="E40" i="19"/>
  <c r="D40" i="19"/>
  <c r="C40" i="19"/>
  <c r="E39" i="19"/>
  <c r="D39" i="19"/>
  <c r="C39" i="19"/>
  <c r="E38" i="19"/>
  <c r="D38" i="19"/>
  <c r="C38" i="19"/>
  <c r="E37" i="19"/>
  <c r="D37" i="19"/>
  <c r="C37" i="19"/>
  <c r="E36" i="19"/>
  <c r="D36" i="19"/>
  <c r="C36" i="19"/>
  <c r="E35" i="19"/>
  <c r="D35" i="19"/>
  <c r="C35" i="19"/>
  <c r="D34" i="19"/>
  <c r="C34" i="19"/>
  <c r="C32" i="19"/>
  <c r="C31" i="19"/>
  <c r="C30" i="19"/>
  <c r="C29" i="19"/>
  <c r="C28" i="19"/>
  <c r="E25" i="19"/>
  <c r="D25" i="19"/>
  <c r="C25" i="19"/>
  <c r="E24" i="19"/>
  <c r="D24" i="19"/>
  <c r="C24" i="19"/>
  <c r="E23" i="19"/>
  <c r="D23" i="19"/>
  <c r="C23" i="19"/>
  <c r="E22" i="19"/>
  <c r="D22" i="19"/>
  <c r="C22" i="19"/>
  <c r="E21" i="19"/>
  <c r="D21" i="19"/>
  <c r="C21" i="19"/>
  <c r="E20" i="19"/>
  <c r="D20" i="19"/>
  <c r="C20" i="19"/>
  <c r="E19" i="19"/>
  <c r="D19" i="19"/>
  <c r="C19" i="19"/>
  <c r="E18" i="19"/>
  <c r="D18" i="19"/>
  <c r="C18" i="19"/>
  <c r="E17" i="19"/>
  <c r="D17" i="19"/>
  <c r="C17" i="19"/>
  <c r="E16" i="19"/>
  <c r="D16" i="19"/>
  <c r="C16" i="19"/>
  <c r="E15" i="19"/>
  <c r="D15" i="19"/>
  <c r="C15" i="19"/>
  <c r="E14" i="19"/>
  <c r="D14" i="19"/>
  <c r="C14" i="19"/>
  <c r="E13" i="19"/>
  <c r="D13" i="19"/>
  <c r="C13" i="19"/>
  <c r="E12" i="19"/>
  <c r="D12" i="19"/>
  <c r="C12" i="19"/>
  <c r="E11" i="19"/>
  <c r="C11" i="19"/>
  <c r="H386" i="19" l="1"/>
  <c r="P386" i="19"/>
  <c r="H397" i="19"/>
  <c r="P397" i="19"/>
  <c r="H403" i="19"/>
  <c r="P403" i="19"/>
  <c r="M293" i="19"/>
  <c r="F389" i="19"/>
  <c r="J389" i="19"/>
  <c r="N389" i="19"/>
  <c r="F394" i="19"/>
  <c r="J394" i="19"/>
  <c r="N394" i="19"/>
  <c r="F400" i="19"/>
  <c r="J400" i="19"/>
  <c r="N400" i="19"/>
  <c r="F406" i="19"/>
  <c r="J406" i="19"/>
  <c r="N406" i="19"/>
  <c r="I293" i="19"/>
  <c r="Q293" i="19"/>
  <c r="E51" i="19"/>
  <c r="G409" i="19"/>
  <c r="K409" i="19"/>
  <c r="O409" i="19"/>
  <c r="F386" i="19"/>
  <c r="J386" i="19"/>
  <c r="N386" i="19"/>
  <c r="H389" i="19"/>
  <c r="L389" i="19"/>
  <c r="P389" i="19"/>
  <c r="H394" i="19"/>
  <c r="L394" i="19"/>
  <c r="P394" i="19"/>
  <c r="F397" i="19"/>
  <c r="J397" i="19"/>
  <c r="N397" i="19"/>
  <c r="H400" i="19"/>
  <c r="L400" i="19"/>
  <c r="P400" i="19"/>
  <c r="F403" i="19"/>
  <c r="J403" i="19"/>
  <c r="N403" i="19"/>
  <c r="H406" i="19"/>
  <c r="L406" i="19"/>
  <c r="P406" i="19"/>
  <c r="C164" i="19"/>
  <c r="D277" i="19"/>
  <c r="C304" i="19"/>
  <c r="G304" i="19"/>
  <c r="K304" i="19"/>
  <c r="O304" i="19"/>
  <c r="C142" i="19"/>
  <c r="E339" i="19"/>
  <c r="I339" i="19"/>
  <c r="M339" i="19"/>
  <c r="Q339" i="19"/>
  <c r="C141" i="19"/>
  <c r="C46" i="19"/>
  <c r="C45" i="19" s="1"/>
  <c r="E64" i="19"/>
  <c r="E63" i="19" s="1"/>
  <c r="C51" i="19"/>
  <c r="D102" i="19"/>
  <c r="D142" i="19"/>
  <c r="C302" i="19"/>
  <c r="K302" i="19"/>
  <c r="O302" i="19"/>
  <c r="G318" i="19"/>
  <c r="G326" i="19" s="1"/>
  <c r="F381" i="19"/>
  <c r="J381" i="19"/>
  <c r="N381" i="19"/>
  <c r="C10" i="19"/>
  <c r="C33" i="19"/>
  <c r="C55" i="19"/>
  <c r="C54" i="19" s="1"/>
  <c r="D63" i="19"/>
  <c r="C67" i="19"/>
  <c r="E79" i="19"/>
  <c r="E73" i="19" s="1"/>
  <c r="H118" i="19"/>
  <c r="H124" i="19" s="1"/>
  <c r="F118" i="19"/>
  <c r="F124" i="19" s="1"/>
  <c r="F119" i="19"/>
  <c r="E118" i="19"/>
  <c r="E124" i="19" s="1"/>
  <c r="E120" i="19"/>
  <c r="E201" i="19"/>
  <c r="C212" i="19"/>
  <c r="E220" i="19"/>
  <c r="E236" i="19"/>
  <c r="D243" i="19"/>
  <c r="D268" i="19"/>
  <c r="D272" i="19" s="1"/>
  <c r="H301" i="19"/>
  <c r="L301" i="19"/>
  <c r="P301" i="19"/>
  <c r="E302" i="19"/>
  <c r="I302" i="19"/>
  <c r="M302" i="19"/>
  <c r="Q302" i="19"/>
  <c r="E318" i="19"/>
  <c r="E326" i="19" s="1"/>
  <c r="I318" i="19"/>
  <c r="I326" i="19" s="1"/>
  <c r="M318" i="19"/>
  <c r="M326" i="19" s="1"/>
  <c r="Q318" i="19"/>
  <c r="Q326" i="19" s="1"/>
  <c r="C339" i="19"/>
  <c r="G339" i="19"/>
  <c r="K339" i="19"/>
  <c r="O339" i="19"/>
  <c r="P357" i="19"/>
  <c r="P364" i="19" s="1"/>
  <c r="C357" i="19"/>
  <c r="C364" i="19" s="1"/>
  <c r="C359" i="19"/>
  <c r="L357" i="19"/>
  <c r="L364" i="19" s="1"/>
  <c r="L359" i="19"/>
  <c r="D381" i="19"/>
  <c r="D408" i="19" s="1"/>
  <c r="H381" i="19"/>
  <c r="L381" i="19"/>
  <c r="P381" i="19"/>
  <c r="E409" i="19"/>
  <c r="I409" i="19"/>
  <c r="M409" i="19"/>
  <c r="Q409" i="19"/>
  <c r="C423" i="19"/>
  <c r="E423" i="19"/>
  <c r="C81" i="19"/>
  <c r="C79" i="19" s="1"/>
  <c r="C73" i="19" s="1"/>
  <c r="C99" i="19"/>
  <c r="C102" i="19" s="1"/>
  <c r="D162" i="19"/>
  <c r="D164" i="19" s="1"/>
  <c r="D204" i="19"/>
  <c r="D212" i="19" s="1"/>
  <c r="C223" i="19"/>
  <c r="C230" i="19" s="1"/>
  <c r="E239" i="19"/>
  <c r="E243" i="19" s="1"/>
  <c r="C246" i="19"/>
  <c r="C254" i="19" s="1"/>
  <c r="C258" i="19"/>
  <c r="C272" i="19" s="1"/>
  <c r="E268" i="19"/>
  <c r="E272" i="19" s="1"/>
  <c r="E275" i="19"/>
  <c r="E277" i="19" s="1"/>
  <c r="D294" i="19"/>
  <c r="D293" i="19" s="1"/>
  <c r="D287" i="19" s="1"/>
  <c r="H294" i="19"/>
  <c r="H293" i="19" s="1"/>
  <c r="H287" i="19" s="1"/>
  <c r="L294" i="19"/>
  <c r="L293" i="19" s="1"/>
  <c r="L287" i="19" s="1"/>
  <c r="P294" i="19"/>
  <c r="P293" i="19" s="1"/>
  <c r="P287" i="19" s="1"/>
  <c r="D306" i="19"/>
  <c r="D304" i="19" s="1"/>
  <c r="D300" i="19" s="1"/>
  <c r="H306" i="19"/>
  <c r="H304" i="19" s="1"/>
  <c r="L306" i="19"/>
  <c r="L304" i="19" s="1"/>
  <c r="P306" i="19"/>
  <c r="P304" i="19" s="1"/>
  <c r="F326" i="19"/>
  <c r="J326" i="19"/>
  <c r="N326" i="19"/>
  <c r="D339" i="19"/>
  <c r="H339" i="19"/>
  <c r="L339" i="19"/>
  <c r="P339" i="19"/>
  <c r="E369" i="19"/>
  <c r="C369" i="19" s="1"/>
  <c r="E371" i="19"/>
  <c r="C371" i="19" s="1"/>
  <c r="E381" i="19"/>
  <c r="I381" i="19"/>
  <c r="M381" i="19"/>
  <c r="Q381" i="19"/>
  <c r="F382" i="19"/>
  <c r="F409" i="19" s="1"/>
  <c r="J382" i="19"/>
  <c r="J409" i="19" s="1"/>
  <c r="N382" i="19"/>
  <c r="N409" i="19" s="1"/>
  <c r="C386" i="19"/>
  <c r="C384" i="19"/>
  <c r="G384" i="19"/>
  <c r="G386" i="19" s="1"/>
  <c r="K384" i="19"/>
  <c r="K386" i="19" s="1"/>
  <c r="O384" i="19"/>
  <c r="O386" i="19" s="1"/>
  <c r="E387" i="19"/>
  <c r="E389" i="19" s="1"/>
  <c r="I387" i="19"/>
  <c r="I389" i="19" s="1"/>
  <c r="M387" i="19"/>
  <c r="M389" i="19" s="1"/>
  <c r="Q387" i="19"/>
  <c r="Q389" i="19" s="1"/>
  <c r="E392" i="19"/>
  <c r="E394" i="19" s="1"/>
  <c r="I392" i="19"/>
  <c r="I394" i="19" s="1"/>
  <c r="M392" i="19"/>
  <c r="M394" i="19" s="1"/>
  <c r="Q392" i="19"/>
  <c r="Q394" i="19" s="1"/>
  <c r="C397" i="19"/>
  <c r="C395" i="19"/>
  <c r="G395" i="19"/>
  <c r="G397" i="19" s="1"/>
  <c r="K395" i="19"/>
  <c r="K397" i="19" s="1"/>
  <c r="O395" i="19"/>
  <c r="O397" i="19" s="1"/>
  <c r="E398" i="19"/>
  <c r="E400" i="19" s="1"/>
  <c r="I398" i="19"/>
  <c r="I400" i="19" s="1"/>
  <c r="M398" i="19"/>
  <c r="M400" i="19" s="1"/>
  <c r="Q398" i="19"/>
  <c r="Q400" i="19" s="1"/>
  <c r="C403" i="19"/>
  <c r="C401" i="19"/>
  <c r="G401" i="19"/>
  <c r="G403" i="19" s="1"/>
  <c r="K401" i="19"/>
  <c r="K403" i="19" s="1"/>
  <c r="O401" i="19"/>
  <c r="O403" i="19" s="1"/>
  <c r="E404" i="19"/>
  <c r="E406" i="19" s="1"/>
  <c r="I404" i="19"/>
  <c r="I406" i="19" s="1"/>
  <c r="M404" i="19"/>
  <c r="M406" i="19" s="1"/>
  <c r="Q404" i="19"/>
  <c r="Q406" i="19" s="1"/>
  <c r="D413" i="19"/>
  <c r="D423" i="19" s="1"/>
  <c r="D11" i="19"/>
  <c r="D10" i="19" s="1"/>
  <c r="C27" i="19"/>
  <c r="C26" i="19" s="1"/>
  <c r="D33" i="19"/>
  <c r="C57" i="19"/>
  <c r="C56" i="19" s="1"/>
  <c r="D58" i="19"/>
  <c r="D56" i="19" s="1"/>
  <c r="C90" i="19"/>
  <c r="C86" i="19" s="1"/>
  <c r="C91" i="19"/>
  <c r="D90" i="19"/>
  <c r="D86" i="19" s="1"/>
  <c r="D92" i="19"/>
  <c r="E10" i="19"/>
  <c r="E34" i="19"/>
  <c r="E33" i="19" s="1"/>
  <c r="D118" i="19"/>
  <c r="D124" i="19" s="1"/>
  <c r="D119" i="19"/>
  <c r="D128" i="19"/>
  <c r="D141" i="19" s="1"/>
  <c r="E164" i="19"/>
  <c r="C201" i="19"/>
  <c r="E204" i="19"/>
  <c r="E212" i="19" s="1"/>
  <c r="C220" i="19"/>
  <c r="D230" i="19"/>
  <c r="C236" i="19"/>
  <c r="D254" i="19"/>
  <c r="G302" i="19"/>
  <c r="C318" i="19"/>
  <c r="C326" i="19" s="1"/>
  <c r="K318" i="19"/>
  <c r="K326" i="19" s="1"/>
  <c r="O318" i="19"/>
  <c r="O326" i="19" s="1"/>
  <c r="D51" i="19"/>
  <c r="E57" i="19"/>
  <c r="E56" i="19" s="1"/>
  <c r="C64" i="19"/>
  <c r="C63" i="19" s="1"/>
  <c r="D80" i="19"/>
  <c r="D79" i="19" s="1"/>
  <c r="D73" i="19" s="1"/>
  <c r="E90" i="19"/>
  <c r="E86" i="19" s="1"/>
  <c r="E91" i="19"/>
  <c r="E99" i="19"/>
  <c r="E102" i="19" s="1"/>
  <c r="C118" i="19"/>
  <c r="C124" i="19" s="1"/>
  <c r="G123" i="19"/>
  <c r="G124" i="19" s="1"/>
  <c r="E141" i="19"/>
  <c r="E143" i="19"/>
  <c r="E142" i="19" s="1"/>
  <c r="C154" i="19"/>
  <c r="C153" i="19" s="1"/>
  <c r="D167" i="19"/>
  <c r="D201" i="19" s="1"/>
  <c r="D215" i="19"/>
  <c r="D220" i="19" s="1"/>
  <c r="E223" i="19"/>
  <c r="E230" i="19" s="1"/>
  <c r="D233" i="19"/>
  <c r="D236" i="19" s="1"/>
  <c r="C239" i="19"/>
  <c r="C243" i="19" s="1"/>
  <c r="E246" i="19"/>
  <c r="E254" i="19" s="1"/>
  <c r="C275" i="19"/>
  <c r="C277" i="19" s="1"/>
  <c r="E288" i="19"/>
  <c r="E287" i="19" s="1"/>
  <c r="I288" i="19"/>
  <c r="M288" i="19"/>
  <c r="Q288" i="19"/>
  <c r="F294" i="19"/>
  <c r="F293" i="19" s="1"/>
  <c r="F287" i="19" s="1"/>
  <c r="J294" i="19"/>
  <c r="J293" i="19" s="1"/>
  <c r="J287" i="19" s="1"/>
  <c r="N294" i="19"/>
  <c r="N293" i="19" s="1"/>
  <c r="N287" i="19" s="1"/>
  <c r="C295" i="19"/>
  <c r="C293" i="19" s="1"/>
  <c r="C287" i="19" s="1"/>
  <c r="G295" i="19"/>
  <c r="G293" i="19" s="1"/>
  <c r="G287" i="19" s="1"/>
  <c r="K295" i="19"/>
  <c r="K293" i="19" s="1"/>
  <c r="K287" i="19" s="1"/>
  <c r="O295" i="19"/>
  <c r="O293" i="19" s="1"/>
  <c r="O287" i="19" s="1"/>
  <c r="E304" i="19"/>
  <c r="I304" i="19"/>
  <c r="M304" i="19"/>
  <c r="Q304" i="19"/>
  <c r="F306" i="19"/>
  <c r="F304" i="19" s="1"/>
  <c r="F300" i="19" s="1"/>
  <c r="J306" i="19"/>
  <c r="J304" i="19" s="1"/>
  <c r="J300" i="19" s="1"/>
  <c r="N306" i="19"/>
  <c r="N304" i="19" s="1"/>
  <c r="N300" i="19" s="1"/>
  <c r="D326" i="19"/>
  <c r="H326" i="19"/>
  <c r="L326" i="19"/>
  <c r="P326" i="19"/>
  <c r="F339" i="19"/>
  <c r="J339" i="19"/>
  <c r="N339" i="19"/>
  <c r="G357" i="19"/>
  <c r="G364" i="19" s="1"/>
  <c r="E368" i="19"/>
  <c r="C368" i="19" s="1"/>
  <c r="E370" i="19"/>
  <c r="C370" i="19" s="1"/>
  <c r="C383" i="19"/>
  <c r="C381" i="19"/>
  <c r="G381" i="19"/>
  <c r="K381" i="19"/>
  <c r="O381" i="19"/>
  <c r="D382" i="19"/>
  <c r="D409" i="19" s="1"/>
  <c r="H382" i="19"/>
  <c r="H409" i="19" s="1"/>
  <c r="L382" i="19"/>
  <c r="L409" i="19" s="1"/>
  <c r="P382" i="19"/>
  <c r="P409" i="19" s="1"/>
  <c r="E384" i="19"/>
  <c r="E386" i="19" s="1"/>
  <c r="I384" i="19"/>
  <c r="I386" i="19" s="1"/>
  <c r="M384" i="19"/>
  <c r="M386" i="19" s="1"/>
  <c r="Q384" i="19"/>
  <c r="Q386" i="19" s="1"/>
  <c r="C389" i="19"/>
  <c r="C387" i="19"/>
  <c r="G387" i="19"/>
  <c r="G389" i="19" s="1"/>
  <c r="K387" i="19"/>
  <c r="K389" i="19" s="1"/>
  <c r="O387" i="19"/>
  <c r="O389" i="19" s="1"/>
  <c r="C394" i="19"/>
  <c r="C392" i="19"/>
  <c r="G392" i="19"/>
  <c r="G394" i="19" s="1"/>
  <c r="K392" i="19"/>
  <c r="K394" i="19" s="1"/>
  <c r="O392" i="19"/>
  <c r="O394" i="19" s="1"/>
  <c r="E395" i="19"/>
  <c r="E397" i="19" s="1"/>
  <c r="I395" i="19"/>
  <c r="I397" i="19" s="1"/>
  <c r="M395" i="19"/>
  <c r="M397" i="19" s="1"/>
  <c r="Q395" i="19"/>
  <c r="Q397" i="19" s="1"/>
  <c r="C400" i="19"/>
  <c r="C398" i="19"/>
  <c r="G398" i="19"/>
  <c r="G400" i="19" s="1"/>
  <c r="K398" i="19"/>
  <c r="K400" i="19" s="1"/>
  <c r="O398" i="19"/>
  <c r="O400" i="19" s="1"/>
  <c r="E401" i="19"/>
  <c r="E403" i="19" s="1"/>
  <c r="I401" i="19"/>
  <c r="I403" i="19" s="1"/>
  <c r="M401" i="19"/>
  <c r="M403" i="19" s="1"/>
  <c r="Q401" i="19"/>
  <c r="Q403" i="19" s="1"/>
  <c r="C406" i="19"/>
  <c r="C404" i="19"/>
  <c r="G404" i="19"/>
  <c r="G406" i="19" s="1"/>
  <c r="K404" i="19"/>
  <c r="K406" i="19" s="1"/>
  <c r="O404" i="19"/>
  <c r="O406" i="19" s="1"/>
  <c r="E357" i="19"/>
  <c r="E364" i="19" s="1"/>
  <c r="I357" i="19"/>
  <c r="I364" i="19" s="1"/>
  <c r="N357" i="19"/>
  <c r="N364" i="19" s="1"/>
  <c r="R357" i="19"/>
  <c r="R364" i="19" s="1"/>
  <c r="D386" i="19"/>
  <c r="D389" i="19"/>
  <c r="D394" i="19"/>
  <c r="D397" i="19"/>
  <c r="D400" i="19"/>
  <c r="D403" i="19"/>
  <c r="D406" i="19"/>
  <c r="D357" i="19"/>
  <c r="D364" i="19" s="1"/>
  <c r="F357" i="19"/>
  <c r="F364" i="19" s="1"/>
  <c r="H357" i="19"/>
  <c r="H364" i="19" s="1"/>
  <c r="J357" i="19"/>
  <c r="J364" i="19" s="1"/>
  <c r="M357" i="19"/>
  <c r="M364" i="19" s="1"/>
  <c r="O357" i="19"/>
  <c r="O364" i="19" s="1"/>
  <c r="Q357" i="19"/>
  <c r="Q364" i="19" s="1"/>
  <c r="D383" i="19"/>
  <c r="G300" i="19" l="1"/>
  <c r="M287" i="19"/>
  <c r="I287" i="19"/>
  <c r="K300" i="19"/>
  <c r="I300" i="19"/>
  <c r="C409" i="19"/>
  <c r="Q287" i="19"/>
  <c r="L300" i="19"/>
  <c r="C300" i="19"/>
  <c r="H300" i="19"/>
  <c r="O300" i="19"/>
  <c r="Q300" i="19"/>
  <c r="P300" i="19"/>
  <c r="M300" i="19"/>
  <c r="D159" i="19"/>
  <c r="E70" i="19"/>
  <c r="C159" i="19"/>
  <c r="E159" i="19"/>
  <c r="E300" i="19"/>
  <c r="M383" i="19"/>
  <c r="M408" i="19"/>
  <c r="M410" i="19" s="1"/>
  <c r="E383" i="19"/>
  <c r="E408" i="19"/>
  <c r="E410" i="19" s="1"/>
  <c r="D70" i="19"/>
  <c r="P383" i="19"/>
  <c r="P408" i="19"/>
  <c r="P410" i="19" s="1"/>
  <c r="Q383" i="19"/>
  <c r="Q408" i="19"/>
  <c r="Q410" i="19" s="1"/>
  <c r="I383" i="19"/>
  <c r="I408" i="19"/>
  <c r="I410" i="19" s="1"/>
  <c r="AB371" i="19"/>
  <c r="AA371" i="19"/>
  <c r="K371" i="19" s="1"/>
  <c r="N383" i="19"/>
  <c r="N408" i="19"/>
  <c r="N410" i="19" s="1"/>
  <c r="F383" i="19"/>
  <c r="F408" i="19"/>
  <c r="F410" i="19" s="1"/>
  <c r="AB369" i="19"/>
  <c r="AA369" i="19"/>
  <c r="K369" i="19" s="1"/>
  <c r="C70" i="19"/>
  <c r="J383" i="19"/>
  <c r="J408" i="19"/>
  <c r="J410" i="19" s="1"/>
  <c r="K383" i="19"/>
  <c r="K408" i="19"/>
  <c r="K410" i="19" s="1"/>
  <c r="AB368" i="19"/>
  <c r="AA368" i="19"/>
  <c r="K368" i="19" s="1"/>
  <c r="H383" i="19"/>
  <c r="H408" i="19"/>
  <c r="H410" i="19" s="1"/>
  <c r="D410" i="19"/>
  <c r="O383" i="19"/>
  <c r="O408" i="19"/>
  <c r="O410" i="19" s="1"/>
  <c r="G383" i="19"/>
  <c r="G408" i="19"/>
  <c r="G410" i="19" s="1"/>
  <c r="AB370" i="19"/>
  <c r="AA370" i="19"/>
  <c r="K370" i="19" s="1"/>
  <c r="L383" i="19"/>
  <c r="L408" i="19"/>
  <c r="L410" i="19" s="1"/>
  <c r="G9" i="19" l="1"/>
  <c r="C408" i="19"/>
  <c r="C410" i="19" s="1"/>
  <c r="G11" i="19"/>
  <c r="H11" i="19" l="1"/>
</calcChain>
</file>

<file path=xl/sharedStrings.xml><?xml version="1.0" encoding="utf-8"?>
<sst xmlns="http://schemas.openxmlformats.org/spreadsheetml/2006/main" count="11466" uniqueCount="603">
  <si>
    <t>SERVICIO DE SALUD / ESTABLECIMIENTO MUNICIPAL</t>
  </si>
  <si>
    <t>REM-B17.   ACTIVIDADES DE APOYO DIAGNOSTICO y TERAPEUTICO</t>
  </si>
  <si>
    <t>PARTE I</t>
  </si>
  <si>
    <t xml:space="preserve">SECCION A: ATENCIONES ABIERTAS </t>
  </si>
  <si>
    <t>CODIGOS</t>
  </si>
  <si>
    <t>IDENTIFICACION DE PRESTACIONES</t>
  </si>
  <si>
    <t>TOTAL PRODUCCIÓN</t>
  </si>
  <si>
    <t>TOTAL BENEFICIARIOS MAI</t>
  </si>
  <si>
    <t>PAGO POR PRESTACIONES ($)</t>
  </si>
  <si>
    <t xml:space="preserve">CONSULTAS Y ATENCION MEDICA </t>
  </si>
  <si>
    <t>0101101</t>
  </si>
  <si>
    <t>Consulta o control médico integral en atención primaria</t>
  </si>
  <si>
    <t>0101102</t>
  </si>
  <si>
    <t>Consulta o control médico integral en especialidades (Hosp. Mediana Complejidad)</t>
  </si>
  <si>
    <t>0101103</t>
  </si>
  <si>
    <t>Consulta médica integral en servicio de urgencia (Hosp. Alta Complejidad)</t>
  </si>
  <si>
    <t>0101104</t>
  </si>
  <si>
    <t>Consulta médica integral en C.R.S.</t>
  </si>
  <si>
    <t>0101105</t>
  </si>
  <si>
    <t>Consulta médica integral en servicio de urgencia (Hosp. Mediana Complejidad)</t>
  </si>
  <si>
    <t>0101106</t>
  </si>
  <si>
    <t>Asistencia de cardiólogo a cirugías no cardíacas</t>
  </si>
  <si>
    <t>0101107</t>
  </si>
  <si>
    <t>Atención médica del recién nacido</t>
  </si>
  <si>
    <t>0101108</t>
  </si>
  <si>
    <t>Consulta integral de especialidades en Cirugía, Ginecología y Obstetricia, Ortopedia y Traumatología (en CDT)</t>
  </si>
  <si>
    <t>0101109</t>
  </si>
  <si>
    <t>Consulta integral de especialidades en Urología, Otorrinolaringología, Medicina Fisica y Rehabilitación, Dermatología, Pediatría y Subespecialidades (en CDT)</t>
  </si>
  <si>
    <t>0101110</t>
  </si>
  <si>
    <t>Consulta integral de especialidades en Medicina Interna y Subespecialidades, Oftalmología, Neurología, Oncología (en CDT)</t>
  </si>
  <si>
    <t>0101111</t>
  </si>
  <si>
    <t>Consulta integral de especialidades en Cirugía, Ginecología y Obstetricia, Ortopedia y Traumatología (Hosp. Alta Complejidad)</t>
  </si>
  <si>
    <t>0101112</t>
  </si>
  <si>
    <t>Consulta integral de especialidades en Urología, Otorrinolaringología, Medicina Física y Rehabilitación, Dermatología, Pediatría y Subespecialidades (Hosp. Alta Complejidad)</t>
  </si>
  <si>
    <t>0101113</t>
  </si>
  <si>
    <t>Consulta integral de especialidades en Medicina Interna y Subespecialidades, Oftalmología, Neurología, Oncología (Hosp. Alta Complejidad)</t>
  </si>
  <si>
    <t>0108001</t>
  </si>
  <si>
    <t>Consulta por Telemedicina</t>
  </si>
  <si>
    <t>0903006</t>
  </si>
  <si>
    <t>Consultoría de salud mental por psiquiatra (sesión 4 hrs.) (mínimo 8 pacientes)</t>
  </si>
  <si>
    <t>OTRAS CONSULTAS Y ATENCION MEDICA</t>
  </si>
  <si>
    <t>0101001</t>
  </si>
  <si>
    <t>Consulta médica general</t>
  </si>
  <si>
    <t>Consultas de urgencia en Hospitales de baja complejidad</t>
  </si>
  <si>
    <t>Consultas de especialidad en hospitales de baja complejidad y establecimientos de APS</t>
  </si>
  <si>
    <t xml:space="preserve">Otras consulta médica de especialidades </t>
  </si>
  <si>
    <t>Consulta médica de especialidad en servicio de urgencia</t>
  </si>
  <si>
    <t>Consulta Médica de Especialidad en Obstetricia y Ginecología</t>
  </si>
  <si>
    <t>CONSULTAS POR OTROS PROFESIONALES DE LA SALUD</t>
  </si>
  <si>
    <t>0102001</t>
  </si>
  <si>
    <t>Consulta o control por enfermera, matrona o nutricionista</t>
  </si>
  <si>
    <t>0102002</t>
  </si>
  <si>
    <t>Control de salud niño con EDP por enfermera</t>
  </si>
  <si>
    <t>0102003</t>
  </si>
  <si>
    <t>Consulta o control por auxiliar de enfermería</t>
  </si>
  <si>
    <t>0102005</t>
  </si>
  <si>
    <t>Consulta por fonoaudiólogo</t>
  </si>
  <si>
    <t>0102006</t>
  </si>
  <si>
    <t>Atención kinesiológica integral ambulatoria</t>
  </si>
  <si>
    <t>0102007</t>
  </si>
  <si>
    <t>Atención integral por terapeuta ocupacional</t>
  </si>
  <si>
    <t>0903002</t>
  </si>
  <si>
    <t>Consulta o control psicológico clínico</t>
  </si>
  <si>
    <t>0903003</t>
  </si>
  <si>
    <t>Consulta de salud mental por otros profesionales</t>
  </si>
  <si>
    <t>0903004</t>
  </si>
  <si>
    <t>Intervención psicosocial grupal (4 a 8 pacientes, familiares o cuidadores)</t>
  </si>
  <si>
    <t>0903005</t>
  </si>
  <si>
    <t>Psicoterapia de grupo (por psicólogo o psiquiatra) (4 a 8 pacientes)</t>
  </si>
  <si>
    <t>0903001</t>
  </si>
  <si>
    <t>Consulta de psiquiatría</t>
  </si>
  <si>
    <t xml:space="preserve">Consulta por otros profesionales </t>
  </si>
  <si>
    <t>Consulta por Asistente Social</t>
  </si>
  <si>
    <t>Consultas/ Controles de Especialidades Odontológica</t>
  </si>
  <si>
    <t>Consultas de morbilidad odontológica</t>
  </si>
  <si>
    <t>Consultas de urgencia odontológica</t>
  </si>
  <si>
    <t>PROGRAMAS DE REHABILITACION</t>
  </si>
  <si>
    <t>0903007</t>
  </si>
  <si>
    <t>Programa de rehabilitación tipo 1 (mensual, grupo 6 a 10 pers.)</t>
  </si>
  <si>
    <t>0903008</t>
  </si>
  <si>
    <t>Programa de rehabilitación tipo 2 (mensual, grupo 5 a 7 pers.)</t>
  </si>
  <si>
    <t>OTROS PROGRAMAS</t>
  </si>
  <si>
    <t>0901003</t>
  </si>
  <si>
    <t>Electroshocks e insulino-terapia (efectuada y controlada por el médico psiquiatra, incluye trat. de las complicaciones medicas, c/s miorrelajantes); cada sesión (max.6)</t>
  </si>
  <si>
    <t>EDUCACION DE GRUPO</t>
  </si>
  <si>
    <t>0103001</t>
  </si>
  <si>
    <t>Educación de grupo por médico</t>
  </si>
  <si>
    <t>0103002</t>
  </si>
  <si>
    <t>Educación de grupo por enfermera, matrona o nutricionista</t>
  </si>
  <si>
    <t>0103003</t>
  </si>
  <si>
    <t>Educación de grupo por asistente social</t>
  </si>
  <si>
    <t>0103004</t>
  </si>
  <si>
    <t>Educación de grupo por auxiliar de enfermería</t>
  </si>
  <si>
    <t>OTRA EDUCADION DE GRUPO</t>
  </si>
  <si>
    <t>Educación de grupo por otro integrante del equipo de salud</t>
  </si>
  <si>
    <t>VISITAS DOMICILIARIAS</t>
  </si>
  <si>
    <t>0104001</t>
  </si>
  <si>
    <t>Visita a domicilio por enfermera, matrona o nutricionista</t>
  </si>
  <si>
    <t>0104002</t>
  </si>
  <si>
    <t>Visita a domicilio por asistente social</t>
  </si>
  <si>
    <t>0104003</t>
  </si>
  <si>
    <t>Visita a domicilio por auxiliar de enfermería</t>
  </si>
  <si>
    <t>OTRAS VISITAS DOMICILIARIAS</t>
  </si>
  <si>
    <t>Visita a domicilio por otro integrante del equipo de salud</t>
  </si>
  <si>
    <t>Visita domiciaria por profesional y técnico paramédico</t>
  </si>
  <si>
    <t xml:space="preserve">TOTAL </t>
  </si>
  <si>
    <t>SECCION B: EXÁMENES DE DIAGNÓSTICO</t>
  </si>
  <si>
    <t>TIPO DE EXAMEN</t>
  </si>
  <si>
    <t>TOTAL EXAMENES LABORATORIO</t>
  </si>
  <si>
    <t xml:space="preserve">I  </t>
  </si>
  <si>
    <t>HEMATOLOGICOS</t>
  </si>
  <si>
    <t xml:space="preserve">II  </t>
  </si>
  <si>
    <t>BIOQUIMICOS</t>
  </si>
  <si>
    <t>III</t>
  </si>
  <si>
    <t>HORMONALES</t>
  </si>
  <si>
    <t>IV</t>
  </si>
  <si>
    <t>GENETICA</t>
  </si>
  <si>
    <t>V</t>
  </si>
  <si>
    <t>INMUNOLOGICOS</t>
  </si>
  <si>
    <t xml:space="preserve">VI  </t>
  </si>
  <si>
    <t>MICROBIOLOGICOS</t>
  </si>
  <si>
    <t>a)   BACTERIAS Y HONGOS</t>
  </si>
  <si>
    <t>b)   PARASITOS</t>
  </si>
  <si>
    <t>c)   VIRUS</t>
  </si>
  <si>
    <t>VII</t>
  </si>
  <si>
    <t>PROCEDIMIENTO O DETERMINACION DIRECTA C/PACIENTE</t>
  </si>
  <si>
    <t xml:space="preserve">VIII  </t>
  </si>
  <si>
    <t xml:space="preserve">EX.  DE DEPOSICIONES EXUDADOS. SECREC. Y OTROS LIQ.  </t>
  </si>
  <si>
    <t xml:space="preserve">IX   </t>
  </si>
  <si>
    <t>ORINA</t>
  </si>
  <si>
    <t>TOTAL EXAMENES IMAGENOLOGIA</t>
  </si>
  <si>
    <t>I. a)</t>
  </si>
  <si>
    <t>EX. RADIOLOGICOS SIMPLES</t>
  </si>
  <si>
    <t>I. b)</t>
  </si>
  <si>
    <t>EX. RADIOLOGICOS COMPLEJOS</t>
  </si>
  <si>
    <t>II.</t>
  </si>
  <si>
    <t>TOMOGRAFIA AXIAL COMP.</t>
  </si>
  <si>
    <t>ULTRASONOGRAFIA</t>
  </si>
  <si>
    <t>Ecotomografias ( Sin Ecografía Obstetr. Y Abdominal )</t>
  </si>
  <si>
    <t>Ecografías Obstétricas</t>
  </si>
  <si>
    <t xml:space="preserve">Ecotomografias abdominal </t>
  </si>
  <si>
    <t xml:space="preserve">RESONANCIA MAGNÉTICA </t>
  </si>
  <si>
    <t>OTROS EXÁMENES DE IMÁGENES</t>
  </si>
  <si>
    <t>EXAMENES ANATOMIA PATOLOGICA</t>
  </si>
  <si>
    <t>SECCION C: PROCEDIMIENTOS DE MEDICINA NUCLEAR , GINECOLOGÍA Y OBSTETRICIA, Y ORTOPEDIA</t>
  </si>
  <si>
    <t>CÓDIGOS</t>
  </si>
  <si>
    <t>05</t>
  </si>
  <si>
    <t>PROCEDIMIENTOS DE MEDICINA NUCLEAR</t>
  </si>
  <si>
    <t>PROCEDIMIENTOS DE GINECOLOGIA Y OBSTETRICIA</t>
  </si>
  <si>
    <t>2107</t>
  </si>
  <si>
    <t>PROCEDIMIENTOS DE ORTOPEDIA</t>
  </si>
  <si>
    <t>SUB-TOTAL FACTURACION SECCION C</t>
  </si>
  <si>
    <t xml:space="preserve">SECCION D: INTERVENCIONES QUIRÚRGICAS </t>
  </si>
  <si>
    <t>INTERVENCIONES 100%</t>
  </si>
  <si>
    <t>INTERVENCIONES 50%</t>
  </si>
  <si>
    <t>INTERVENCIONES75%</t>
  </si>
  <si>
    <t>1103</t>
  </si>
  <si>
    <t>I NEUROCIRUGIA</t>
  </si>
  <si>
    <t>1202</t>
  </si>
  <si>
    <t>II CIRUGIA OFTALMOLOGICA</t>
  </si>
  <si>
    <t>1302</t>
  </si>
  <si>
    <t>III CIRUGIA OTORRINOLOGICA</t>
  </si>
  <si>
    <t>1402</t>
  </si>
  <si>
    <t>IV CIRUGIA DE CABEZA Y CUELLO</t>
  </si>
  <si>
    <t>1502</t>
  </si>
  <si>
    <t>V CIRUGIA PLASTICA Y REPARADORA</t>
  </si>
  <si>
    <t>1602</t>
  </si>
  <si>
    <t>VI DERMATOLOGIA Y TEGUMENTOS</t>
  </si>
  <si>
    <t>1703</t>
  </si>
  <si>
    <t>VII CIRUGIA CARDIOVASCULAR</t>
  </si>
  <si>
    <t>1704</t>
  </si>
  <si>
    <t>VIII CIRUGIA TORAXICA</t>
  </si>
  <si>
    <t>1802</t>
  </si>
  <si>
    <t>IX CIRUGIA ABDOMINAL</t>
  </si>
  <si>
    <t>1803</t>
  </si>
  <si>
    <t>X CIRUGIA PROCTOLOGICA</t>
  </si>
  <si>
    <t>1902</t>
  </si>
  <si>
    <t>XI CIRUGIA UROLOGICA Y SUPRARRENAL</t>
  </si>
  <si>
    <t>2002</t>
  </si>
  <si>
    <t>XII CIRUGIA DE LA MAMA</t>
  </si>
  <si>
    <t>2003</t>
  </si>
  <si>
    <t>XIII CIRUGIA GINECOLOGICA</t>
  </si>
  <si>
    <t>2004</t>
  </si>
  <si>
    <t xml:space="preserve">XIV CIRUGIA OBSTETRICA </t>
  </si>
  <si>
    <t>Cesárea c/s salpingoligadura o salpingectomía</t>
  </si>
  <si>
    <t>Cesárea con histerectomía</t>
  </si>
  <si>
    <t xml:space="preserve">Otras cirugías obstétricas </t>
  </si>
  <si>
    <t xml:space="preserve">2104 </t>
  </si>
  <si>
    <t xml:space="preserve">XV  TRAUMATOLOGIA </t>
  </si>
  <si>
    <t>XVI  RETIRO ELEMENTOS OSTEOSINTESIS</t>
  </si>
  <si>
    <t>SUB-TOTAL FACTURACION SECCION D</t>
  </si>
  <si>
    <t xml:space="preserve">SECCION E: ATENCION CERRADA, DIAS DE HOSPITALIZACION </t>
  </si>
  <si>
    <t xml:space="preserve">ATENCION CERRADA </t>
  </si>
  <si>
    <t>0203001</t>
  </si>
  <si>
    <t>Día cama hospitalización integral medicina, cirugía, pediatría, obstetricia-ginecología y especialidades (sala 3 camas o más) (Hosp. Alta Complejidad)</t>
  </si>
  <si>
    <t>0203102</t>
  </si>
  <si>
    <t>Día cama hospitalización integral medicina, cirugía, pediatría, obstetricia-ginecología y especialidades (sala 3 camas o más) (Hosp. Mediana Complejidad)</t>
  </si>
  <si>
    <t>0203103</t>
  </si>
  <si>
    <t>Día cama hospitalización integral medicina, cirugía, pediatría, obstetricia-ginecología y especialidades (sala 3 camas o más) (Hosp. Baja Complejidad)</t>
  </si>
  <si>
    <t>0203002</t>
  </si>
  <si>
    <t xml:space="preserve">Día cama hospitalización integral adulto en Unidad de Cuidado Intensivo (U.C.I.) </t>
  </si>
  <si>
    <t>0203003</t>
  </si>
  <si>
    <t xml:space="preserve">Día cama hospitalización integral pediátrica en Unidad de Cuidado Intensivo (U.C.I). </t>
  </si>
  <si>
    <t>0203004</t>
  </si>
  <si>
    <t>Día cama hospitalización integral neonatal en Unidad de Cuidado Intensivo (U.C.I.)</t>
  </si>
  <si>
    <t>0203005</t>
  </si>
  <si>
    <t>Día cama hospitalización integral adulto en Unidad de Tratamiento Intermedio (U.T.I)</t>
  </si>
  <si>
    <t>0203006</t>
  </si>
  <si>
    <t>Día cama hospitalización integral pediátrica en Unidad de Tratamiento Intermedio (U.T.I)</t>
  </si>
  <si>
    <t>0203007</t>
  </si>
  <si>
    <t>Día cama hospitalización integral neonatal en Unidad de Tratamiento Intermedio (U.T.I)</t>
  </si>
  <si>
    <t>0203008</t>
  </si>
  <si>
    <t>Día cama hospitalización integral incubadora</t>
  </si>
  <si>
    <t>0203009</t>
  </si>
  <si>
    <t>Día cama hospitalización integral psiquiatría crónicos</t>
  </si>
  <si>
    <t>0203109</t>
  </si>
  <si>
    <t>Día cama hosp. integral psiquiatría corta estadía</t>
  </si>
  <si>
    <t>0203209</t>
  </si>
  <si>
    <t>Día cama hosp. integral desintoxicación alcohol y drogas</t>
  </si>
  <si>
    <t>SUB TOTAL ATENCION CERRADA</t>
  </si>
  <si>
    <t>MISCELANEOS DIAS CAMA</t>
  </si>
  <si>
    <t>0203010</t>
  </si>
  <si>
    <t>Día cama integral psiquiátrico diurno</t>
  </si>
  <si>
    <t>0203110</t>
  </si>
  <si>
    <t>Día cama hospitalización integral psiquiatría mediana estadía</t>
  </si>
  <si>
    <t>0203011</t>
  </si>
  <si>
    <t>Día cama integral de observación o día cama integral ambulatorio diurno</t>
  </si>
  <si>
    <t>0203111</t>
  </si>
  <si>
    <t>Camilla de observación en servicio de urgencia</t>
  </si>
  <si>
    <t>0203012</t>
  </si>
  <si>
    <t>Día cama integral geriatría o crónicos</t>
  </si>
  <si>
    <t>0203013</t>
  </si>
  <si>
    <t>Día estada en cámara hiperbárica</t>
  </si>
  <si>
    <t>0203014</t>
  </si>
  <si>
    <t>Día cama hogar embarazada rural (del Servicio de Salud)</t>
  </si>
  <si>
    <t>0203015</t>
  </si>
  <si>
    <t>Día cuna de hospitalización integral</t>
  </si>
  <si>
    <t>0203016</t>
  </si>
  <si>
    <t>Día cama hospitalización integral urgencia H.U.A.P. (Sólo Hospital Urgencia Asistencia Pública)</t>
  </si>
  <si>
    <t>0203017</t>
  </si>
  <si>
    <t>Día cama hogar protegido paciente psiquiátrico compensado</t>
  </si>
  <si>
    <t>OTRO DIA CAMA</t>
  </si>
  <si>
    <t>Día Cama Residencia Protegida</t>
  </si>
  <si>
    <t>"0202101</t>
  </si>
  <si>
    <t>Día Cama de Hospitalización Medicina y Especialidades (sala 3 camas o más de pensionado o medio pensionado).</t>
  </si>
  <si>
    <t>0202105</t>
  </si>
  <si>
    <t>Día Cama de Hospitalización Cirugía (sala 3 camas o más de pensionado o medio pensionado)</t>
  </si>
  <si>
    <t>0202109</t>
  </si>
  <si>
    <t>Día Cama de Hospitalización Pediatría (sala 3 camas o más de pensionado o medio pensionado)</t>
  </si>
  <si>
    <t>0202113</t>
  </si>
  <si>
    <t>Día Cama de Hospitalización Obstetricia y Ginecología (sala 3 camas o más de pensionado o medio pensionado)</t>
  </si>
  <si>
    <t>TOTAL DIAS CAMA DE HOSPITALIZACION</t>
  </si>
  <si>
    <t xml:space="preserve">SECCION F: ACTIVIDADES PROTECCION ESPECIFICA </t>
  </si>
  <si>
    <t>0105001</t>
  </si>
  <si>
    <t>Vacunaciones (sólo considera administración)</t>
  </si>
  <si>
    <t>0105002 y 003</t>
  </si>
  <si>
    <t>Desparasitación sarna y pediculosis (cada persona)</t>
  </si>
  <si>
    <t>SUB-TOTAL FACTURACION SECCION F</t>
  </si>
  <si>
    <t>SECCION G: PROCEDIMIENTOS DIAGNOSTICOS Y TERAPEUTICOS</t>
  </si>
  <si>
    <t>E.E.G. de 16 o más canales (incluye el cód. 11-01-006)</t>
  </si>
  <si>
    <t>Electroencefalograma (E.E.G.) standard y/o activado...., de 8 canales</t>
  </si>
  <si>
    <t>E.C.G. de reposo (incluye mínimo 12 derivaciones y 4 complejos por derivación)</t>
  </si>
  <si>
    <t>Ergometría (incluye E.C.G. antes, durante y después del ejercicio con monitoreo continuo y medición de la intensidad del esfuerzo)</t>
  </si>
  <si>
    <t>1701006</t>
  </si>
  <si>
    <t>E.C.G. continuo (test Holter o similares, por ej. variabilidad de la frecuencia cardíaca y/o alta resolución del ST y/o depolarización tardía); 20 a 24 horas de registro</t>
  </si>
  <si>
    <t>1701007</t>
  </si>
  <si>
    <t>Ecocardiograma Doppler, con registro (incluye cód.17.01.008)</t>
  </si>
  <si>
    <t>1701045</t>
  </si>
  <si>
    <t>Ecocardiograma Doppler color</t>
  </si>
  <si>
    <t>1701008</t>
  </si>
  <si>
    <t>Ecocardiograma bidimensional (incluye registro modo M, papel fotosensible y fotografía), en adultos o niños (proc. aut.)</t>
  </si>
  <si>
    <t>1701010</t>
  </si>
  <si>
    <t>Sondeo cardíaco derecho c/s termodilución, en adultos o niños</t>
  </si>
  <si>
    <t>1701011</t>
  </si>
  <si>
    <t>Sondeo cardíaco izquierdo y derecho, en adultos o niños</t>
  </si>
  <si>
    <t>1701012</t>
  </si>
  <si>
    <t>Sondeo cardíaco izquierdo, en adultos o niños</t>
  </si>
  <si>
    <t>1701019</t>
  </si>
  <si>
    <t xml:space="preserve">Cinecoronariografía derecha y/o izquierda (incluye sondeo cardíaco izq.  y ventriculografía izq.) </t>
  </si>
  <si>
    <t>1701020</t>
  </si>
  <si>
    <t>Ventriculografía derecha, en adultos o niños (incl. proc. rad. y sondeo cardíaco derecho)</t>
  </si>
  <si>
    <t>1701021</t>
  </si>
  <si>
    <t>Ventriculografía izquierda, en adultos o niños (incl. proc. rad. y sondeo cardíaco izquierdo)</t>
  </si>
  <si>
    <t>1701022</t>
  </si>
  <si>
    <t>Aortografía, en adultos o niños (Incluye proc. rad.)</t>
  </si>
  <si>
    <t>1701023</t>
  </si>
  <si>
    <t>Arteriografía de extremidades, en adultos o niños (incluye proc. rad.)</t>
  </si>
  <si>
    <t>1701024</t>
  </si>
  <si>
    <t xml:space="preserve">Arteriografía selectiva o superselectiva (pulmonar, renal, tronco celíaco, etc)  en adultos o niños (incl. proc. rad.)  </t>
  </si>
  <si>
    <t>1701131</t>
  </si>
  <si>
    <t>Angioplastía Intraluminal coronaria uno o mult. vasos(incl. proc. rad; balón, rotablator, Stent o similar)</t>
  </si>
  <si>
    <t>1701132</t>
  </si>
  <si>
    <t>Angioplastía Intraluminal periférica (incluye proc. rad., balón, Stent o similar)</t>
  </si>
  <si>
    <t>1701043</t>
  </si>
  <si>
    <t>Angioplastía de coartación aórtica (incl. proc. rad.) (proc. completo)</t>
  </si>
  <si>
    <t>1701144</t>
  </si>
  <si>
    <t>Angioplastía de arteria pulmonar o vena cava en niños (incluye proc. rad., balón, Stent o similar)</t>
  </si>
  <si>
    <t>1701033</t>
  </si>
  <si>
    <t>Biopsia endomiocárdica (proc. completo)</t>
  </si>
  <si>
    <t>1701038</t>
  </si>
  <si>
    <t>Septostomía de Rashkind</t>
  </si>
  <si>
    <t>Colocación de sonda marcapaso transitorio (proc. completo)</t>
  </si>
  <si>
    <t>1701141</t>
  </si>
  <si>
    <t>Valvuloplastía mitral o tricúspide (incl. proc. radiológico,  incluye balón)</t>
  </si>
  <si>
    <t>1701142</t>
  </si>
  <si>
    <t>Valvuloplastía aórtica y pulmonar (incl. proc. radiológico,  incluye balón)</t>
  </si>
  <si>
    <t>Gastroduodenoscopía (incluye esofagoscopía)</t>
  </si>
  <si>
    <t>Yeyuno-ileoscopía (incluye esofago-gastro-duodenoscopía)</t>
  </si>
  <si>
    <t>Colonoscopía larga (incluye sigmoidoscopía y ....)</t>
  </si>
  <si>
    <t>Punción evacuadora de quiste tiroídeo c/s toma de muestra, c/s inyección de medicamentos</t>
  </si>
  <si>
    <t>Angiografía cerebral digital por cateterización femoral (incluye proc. Radiológico, medio de contraste e insumos)</t>
  </si>
  <si>
    <t>Esclerosis Múltiple Remitente Recurrente,  Tratamiento médico farmacológico  Anual (incluye inmunomoduladores)</t>
  </si>
  <si>
    <t>Esclerosis Múltiple Remitente Recurrente, Tratamiento rehabilitación</t>
  </si>
  <si>
    <t>Esclerosis Múltiple Remitente Recurrente,  Tratamiento Brote</t>
  </si>
  <si>
    <t>SUB-TOTAL FACTURACION SECCION G</t>
  </si>
  <si>
    <t>SECCIÓN H: PROGRAMA CANCER</t>
  </si>
  <si>
    <t>Quimioterapia</t>
  </si>
  <si>
    <t>Test Inmunoquímico de Deposiciones</t>
  </si>
  <si>
    <t>Yodoterapia</t>
  </si>
  <si>
    <t>Braquiterapia alta tasa en dosis (HDR)</t>
  </si>
  <si>
    <t>Braquiterapia baja tasa en dosis (LDR)</t>
  </si>
  <si>
    <t>Teleterapia de alta complejidad con acelerador lineal (3D)</t>
  </si>
  <si>
    <t xml:space="preserve">Teleterapia estándar (3D) con acelerador lineal </t>
  </si>
  <si>
    <t>Telecobaltoterapia con acelerador lineal</t>
  </si>
  <si>
    <t>SECCIÓN I:TRATAMIENTO ABREVIADO DE LA TUBERCULOSIS</t>
  </si>
  <si>
    <t>TRATAMIENTO ABREVIADO DE LA TUBERCULOSIS</t>
  </si>
  <si>
    <t>TBC, Esquema primario (mensual)</t>
  </si>
  <si>
    <t>3003002</t>
  </si>
  <si>
    <t>TBC, Esquema primario simplificado (mensual)</t>
  </si>
  <si>
    <t>3003003</t>
  </si>
  <si>
    <t>TBC, Esquema secundario (mensual)</t>
  </si>
  <si>
    <t>3003004</t>
  </si>
  <si>
    <t>TBC, Esquema normado de retratamiento (mensual)</t>
  </si>
  <si>
    <t>3003005</t>
  </si>
  <si>
    <t>TBC, Esquema especial de retratamiento (mensual)</t>
  </si>
  <si>
    <t>SUB-TOTAL FACTURACION TRATAMIENTO TBC</t>
  </si>
  <si>
    <t>SECCIÓN J:TRASLADO, RESCATES Y RONDAS RURALES</t>
  </si>
  <si>
    <t>TRASLADO, RESCATES Y RONDAS RURALES</t>
  </si>
  <si>
    <t>Rescate simple y/o traslado en móvil 1</t>
  </si>
  <si>
    <t>2401062</t>
  </si>
  <si>
    <t>Rescate profesionalizado y/o traslado paciente complejo móvil 2</t>
  </si>
  <si>
    <t>2401063</t>
  </si>
  <si>
    <t>Rescate medicalizado y/o traslado paciente critico en móvil 3</t>
  </si>
  <si>
    <t>2401064</t>
  </si>
  <si>
    <t>Traslado en ambulancia</t>
  </si>
  <si>
    <t>2401065</t>
  </si>
  <si>
    <t>Ronda rural terrestre, c/ km recorrido</t>
  </si>
  <si>
    <t>2401066</t>
  </si>
  <si>
    <t>Ronda rural aérea, c/ hora de vuelo</t>
  </si>
  <si>
    <t>2401067</t>
  </si>
  <si>
    <t>Ronda rural marítima, c/ hora de navegación</t>
  </si>
  <si>
    <t>SUB-TOTAL FACTURACION TRASLADOS, RESCATES Y RONDAS</t>
  </si>
  <si>
    <t>SECCION K: PARTOS</t>
  </si>
  <si>
    <t>Parto normal</t>
  </si>
  <si>
    <t>2004113</t>
  </si>
  <si>
    <t>Parto distósico vaginal</t>
  </si>
  <si>
    <t>Parto presentación cefálica o podálica, c/s episiotomía, c/s sutura, c/s fórceps, c/s inducción, c/s versión interna, c/s revisión, c/s extracción manual de placenta, c/s monitorización. (Único o Múltiple)</t>
  </si>
  <si>
    <t>SUB-TOTAL FACTURACION SECCION K</t>
  </si>
  <si>
    <t>SECCION L: ATENCION ODONTOLOGICA</t>
  </si>
  <si>
    <t>Prestaciones</t>
  </si>
  <si>
    <t>2701XXX</t>
  </si>
  <si>
    <t xml:space="preserve">Nivel primario                                   </t>
  </si>
  <si>
    <t>2702XXX</t>
  </si>
  <si>
    <t>Nivel secundario</t>
  </si>
  <si>
    <t>2703XXX</t>
  </si>
  <si>
    <t>Nivel terciario</t>
  </si>
  <si>
    <t>Otras prestaciones odontológicas</t>
  </si>
  <si>
    <t>Total</t>
  </si>
  <si>
    <t>SECCIÓN M: HEMODIALISIS</t>
  </si>
  <si>
    <t>Hemodiálisis con insumos incluidos</t>
  </si>
  <si>
    <t>Hemodiálisis sin insumos</t>
  </si>
  <si>
    <t>1901025</t>
  </si>
  <si>
    <t>Peritoneodiálisis (incluye insumos)</t>
  </si>
  <si>
    <t>1901026</t>
  </si>
  <si>
    <t>Peritoneodiálisis continua en paciente crónico (adulto o niños) (tratamiento mensual)</t>
  </si>
  <si>
    <t>Instalación de cateter para peritoneodiális</t>
  </si>
  <si>
    <t>1901027</t>
  </si>
  <si>
    <t>Hemodialisis, Tratamiento Mensual (con insumos incluidos)</t>
  </si>
  <si>
    <t>1901028</t>
  </si>
  <si>
    <t>Hemodiálisis con bicarbonato con insumos (por sesion)</t>
  </si>
  <si>
    <t>Hemodiálisis con bicarbonato con insumos (tratamiento mensual)</t>
  </si>
  <si>
    <t>SUB-TOTAL FACTURACION SECCION M</t>
  </si>
  <si>
    <t>SECCIÓN N: TRASPLANTES</t>
  </si>
  <si>
    <t xml:space="preserve">Estudio  receptor donante cadáver </t>
  </si>
  <si>
    <t xml:space="preserve">Estudio receptor donante vivo </t>
  </si>
  <si>
    <t xml:space="preserve">Estudio receptores corazón-pulmón </t>
  </si>
  <si>
    <t xml:space="preserve">Estudio pacientes trasplante medula ósea </t>
  </si>
  <si>
    <t>Trasplante de medula autólogo</t>
  </si>
  <si>
    <t>Trasplante de medula alógeno</t>
  </si>
  <si>
    <t>Trasplante medula de cordón</t>
  </si>
  <si>
    <t>Trasplante medula aploidentico</t>
  </si>
  <si>
    <t>Trasplante de córnea (incluye procuramiento y seguimiento por un año)</t>
  </si>
  <si>
    <t xml:space="preserve">Soporte pretransplante hepático extracorporeo por sesión </t>
  </si>
  <si>
    <t>Trasplante hepático (prestaciones contenidas en sección D)</t>
  </si>
  <si>
    <t>Trasplante corazón</t>
  </si>
  <si>
    <t>Trasplante Renal (prestaciones contenidas en sección D)</t>
  </si>
  <si>
    <t xml:space="preserve">Mantención donante cadáver (pulmón, corazón e hígado) (muerte cerebral) </t>
  </si>
  <si>
    <t>SUB-TOTAL FACTURACION SECCION N</t>
  </si>
  <si>
    <t>SECCION O: LENTES, AUDIFONOS</t>
  </si>
  <si>
    <t xml:space="preserve">TOTAL PRODUCCIÓN </t>
  </si>
  <si>
    <t>Lentes ópticos</t>
  </si>
  <si>
    <t>3001002</t>
  </si>
  <si>
    <t>Audífonos</t>
  </si>
  <si>
    <t>SUB-TOTAL FACTURACION, LENTES Y AUDIFONOS</t>
  </si>
  <si>
    <t>SECCIÓN P: MEDICINA TRANSFUSIONAL</t>
  </si>
  <si>
    <t>Grupo 07</t>
  </si>
  <si>
    <t>Medicina Transfusional</t>
  </si>
  <si>
    <t>Medicina Transfusional MLE</t>
  </si>
  <si>
    <t>PARTE II</t>
  </si>
  <si>
    <t>SECCION A: EXAMENES DE DIAGNOSTICO</t>
  </si>
  <si>
    <t>TOTAL</t>
  </si>
  <si>
    <t>EXAMENES REALIZADOS</t>
  </si>
  <si>
    <t>PROCEDENCIA</t>
  </si>
  <si>
    <t>PRODUCCION INTRA HOSPITAL</t>
  </si>
  <si>
    <t>OPERATIVO</t>
  </si>
  <si>
    <t>COMPRAS REALIZADAS</t>
  </si>
  <si>
    <t>VENTAS DE SERVICIOS</t>
  </si>
  <si>
    <t>TOTAL DE PROCEDIMIENTOS INFORMADOS</t>
  </si>
  <si>
    <t>TOTAL BENEFICIARIOS</t>
  </si>
  <si>
    <t>BENEFICIARIOS</t>
  </si>
  <si>
    <t>NO BENEFICIARIOS</t>
  </si>
  <si>
    <t>ATENCION CERRADA</t>
  </si>
  <si>
    <t>ATENCION ABIERTA</t>
  </si>
  <si>
    <t>EMERGENCIA</t>
  </si>
  <si>
    <t>POR 
HONORARIOS</t>
  </si>
  <si>
    <t>POR CONVENIOS</t>
  </si>
  <si>
    <t>POR
CONSULTORES
DE LLAMADA</t>
  </si>
  <si>
    <t xml:space="preserve">AL SISTEMA </t>
  </si>
  <si>
    <t>EXTRA-SISTEMA</t>
  </si>
  <si>
    <t>MAI</t>
  </si>
  <si>
    <t>MLE</t>
  </si>
  <si>
    <t>TOMA DE MUESTRAS</t>
  </si>
  <si>
    <t>SECCION B:  MEDICINA NUCLEAR Y RADIOTERAPIA</t>
  </si>
  <si>
    <t>TIPO DE PROCEDIMIENTO</t>
  </si>
  <si>
    <t>PROCEDIMIENTOS</t>
  </si>
  <si>
    <t>I) MEDICINA NUCLEAR</t>
  </si>
  <si>
    <t>A) PROCEDIMIENTOS DIAGNOSTICOS</t>
  </si>
  <si>
    <t>1) ESTUDIOS ESTATICOS</t>
  </si>
  <si>
    <t>2) ESTUDIOS DINAMICOS</t>
  </si>
  <si>
    <t>B) PROCEDIMIENTOS TERAPEUTICOS</t>
  </si>
  <si>
    <t>1) RADIOISOTOPOS</t>
  </si>
  <si>
    <t>II) RADIOTERAPIA</t>
  </si>
  <si>
    <t>BRAQUITERAPIA</t>
  </si>
  <si>
    <t xml:space="preserve">RADIOTERAPIA </t>
  </si>
  <si>
    <t>RADIOCIRUGÍA</t>
  </si>
  <si>
    <t>TOTAL PROCEDIMIENTOS</t>
  </si>
  <si>
    <t>SECCION C:  HEMODIALISIS</t>
  </si>
  <si>
    <t>TIPO DE HEMODIALISIS</t>
  </si>
  <si>
    <t>TOTAL BENEFI-CIARIOS</t>
  </si>
  <si>
    <t>NO BENEFI-CIARIOS</t>
  </si>
  <si>
    <t>Peritoneodiálisis  (incluye insumos)</t>
  </si>
  <si>
    <t>Hemodiálisis, tratamiento mensual (con insumos incluidos)</t>
  </si>
  <si>
    <t>SECCION D: INTERVENCIONES QUIRURGICAS</t>
  </si>
  <si>
    <t>TIPO DE INTERVENCION QUIRURGICA</t>
  </si>
  <si>
    <t>INTERVENCIONES QUIRÚRGICAS</t>
  </si>
  <si>
    <t>CIRUGÍAS MENORES</t>
  </si>
  <si>
    <t>PRINCIPAL</t>
  </si>
  <si>
    <t>SECUNDARIA</t>
  </si>
  <si>
    <t>I</t>
  </si>
  <si>
    <t>NEUROCIRUGIA</t>
  </si>
  <si>
    <t>II</t>
  </si>
  <si>
    <t>CIRUGIA OFTALMOLOGICA</t>
  </si>
  <si>
    <t>CIRUGIA OTORRINOLOGICA</t>
  </si>
  <si>
    <t>CIRUGIA DE CABEZA Y CUELLO</t>
  </si>
  <si>
    <t>CIRUGIA PLASTICA Y REPARADORA</t>
  </si>
  <si>
    <t>VI</t>
  </si>
  <si>
    <t>TEGUMENTOS</t>
  </si>
  <si>
    <t>CIRUGIA CARDIOVASCULAR</t>
  </si>
  <si>
    <t>VIII</t>
  </si>
  <si>
    <t>CIRUGIA DE TORAX</t>
  </si>
  <si>
    <t>IX</t>
  </si>
  <si>
    <t>CIRUGIA ABDOMINAL</t>
  </si>
  <si>
    <t>X</t>
  </si>
  <si>
    <t>CIRUGIA PROCTOLOGICA</t>
  </si>
  <si>
    <t>XI</t>
  </si>
  <si>
    <t>CIRUGIA UROLOGICA Y SUPRARRENAL</t>
  </si>
  <si>
    <t>XII</t>
  </si>
  <si>
    <t>CIRUGIA DE LA MAMA</t>
  </si>
  <si>
    <t>XIII</t>
  </si>
  <si>
    <t>CIRUGIA GINECOLOGICA</t>
  </si>
  <si>
    <t>XIV</t>
  </si>
  <si>
    <t xml:space="preserve">CIRUGIA OBSTETRICA  </t>
  </si>
  <si>
    <t>XV.I</t>
  </si>
  <si>
    <t>TRAUMATOLOGIA</t>
  </si>
  <si>
    <t>XVI</t>
  </si>
  <si>
    <t>ODONTOLOGIA (COD 27-03) Aranc.Fonasa</t>
  </si>
  <si>
    <t>RETIRO ELEMENTOS OSTEOSINTESIS</t>
  </si>
  <si>
    <t>TOTAL INTERVENCIONES QUIRURGICAS</t>
  </si>
  <si>
    <t xml:space="preserve">SECCIÓN E: INTERVENCIONES QUIRÚRGICAS POR TIPO DE INTERVENCIÓN </t>
  </si>
  <si>
    <t>TIPO DE INTERVENCIÓN</t>
  </si>
  <si>
    <t>BENEFICIARIOS MAI</t>
  </si>
  <si>
    <t>&lt; 15 AÑOS</t>
  </si>
  <si>
    <t>15 AÑOS Y MAS</t>
  </si>
  <si>
    <t xml:space="preserve">COMPRAS REALIZADAS AL SISTEMA </t>
  </si>
  <si>
    <t>COMPRAS REALIZADAS AL SISTEMA</t>
  </si>
  <si>
    <t>COMPRAS REALIZADAS AL EXTRA-SISTEMA</t>
  </si>
  <si>
    <t xml:space="preserve">ELECTIVAS MAYORES NO AMBULATORIAS </t>
  </si>
  <si>
    <t xml:space="preserve">ELECTIVAS MAYORES AMBULATORIAS </t>
  </si>
  <si>
    <t>URGENCIA</t>
  </si>
  <si>
    <t>MAYOR NO AMBULATORIAS</t>
  </si>
  <si>
    <t>MAYOR AMBULATORIAS</t>
  </si>
  <si>
    <t>SECCIÓN F:  AMPUTACIÓN POR PIE DIABÉTICO</t>
  </si>
  <si>
    <t>TIPO DE INTERVENCIÓN QUIRÚRGICA</t>
  </si>
  <si>
    <t>AMPUTACIÓN DE ORTEJO(S) POR PIE DIABETICO</t>
  </si>
  <si>
    <t>AMPUTACIÓN DE PIE COMPLETO POR PIE DIABETICO</t>
  </si>
  <si>
    <t>SECCIÓN G: PROCEDIMIENTOS DIAGNÓSTICOS Y TERAPÉUTICOS</t>
  </si>
  <si>
    <t>POR 
HONO-
RARIOS</t>
  </si>
  <si>
    <t xml:space="preserve"> DE
 NEUROLOGÍA</t>
  </si>
  <si>
    <t>MODALIDAD ARANCEL INSTITUCIONAL</t>
  </si>
  <si>
    <t>MODALIDAD LIBRE ELECCIÓN + LO NO ARANCELADO</t>
  </si>
  <si>
    <t xml:space="preserve"> DE OFTALMOLOGÍA</t>
  </si>
  <si>
    <t xml:space="preserve"> DE OTORRINOLARINGOLOGÍA</t>
  </si>
  <si>
    <t xml:space="preserve"> DE CABEZA Y CUELLO </t>
  </si>
  <si>
    <t xml:space="preserve"> DE DERMATOLOGÍA</t>
  </si>
  <si>
    <t xml:space="preserve"> DE CARDIOLOGÍA Y NEUMOLOGÍA</t>
  </si>
  <si>
    <t xml:space="preserve"> DE GASTRO
ENTEROLOGÍA</t>
  </si>
  <si>
    <t xml:space="preserve"> DE UROLOGÍA Y NEFROLOGÍA</t>
  </si>
  <si>
    <t xml:space="preserve"> DE GINECOLOGÍA OBSTETRICIA </t>
  </si>
  <si>
    <t>MODALIDAD ARANCEL INSTITUCIONAL (SE INCLUYEN ABORTOS)</t>
  </si>
  <si>
    <t xml:space="preserve"> DE TRAUMATOLOGÍA</t>
  </si>
  <si>
    <t xml:space="preserve">OTROS PROCEDIMIENTOS </t>
  </si>
  <si>
    <t>TOTAL PROCEDIMIENTOS MEDICOS</t>
  </si>
  <si>
    <t>TOTAL PRODUCCION</t>
  </si>
  <si>
    <t>SECCION H:  MISCELANEOS</t>
  </si>
  <si>
    <t>TIPO DE PRESTACIÓN</t>
  </si>
  <si>
    <t>OTRAS PRESTACIONES PSIQUIATRICAS</t>
  </si>
  <si>
    <t>ANESTESIA EPIDURAL  (PARTOS)</t>
  </si>
  <si>
    <t>OTROS PROCEDIMIENTOS ANESTÉSICOS</t>
  </si>
  <si>
    <t>CURACION SIMPLE AMBULATORIA</t>
  </si>
  <si>
    <t>PROCEDIMIENTO DE PODOLOGÍA</t>
  </si>
  <si>
    <t>AUTOCUIDADO PACIENTES DID</t>
  </si>
  <si>
    <t>OXIGENOTERAPIA DOMICILIO</t>
  </si>
  <si>
    <t>ABREU</t>
  </si>
  <si>
    <t>DESPACHO DE RECETAS A CRÓNICOS</t>
  </si>
  <si>
    <t>PROTESIS Y ÓRTESIS</t>
  </si>
  <si>
    <t>TOTAL MISCELANEOS</t>
  </si>
  <si>
    <t>SECCIÓN I: PRESCRIPCIONES ADMINISTRADAS EN URGENCIA APS</t>
  </si>
  <si>
    <t>ATENCIÓN</t>
  </si>
  <si>
    <t>URGENCIA SAPU/SAR</t>
  </si>
  <si>
    <t>SECCIÓN J: ACTIVIDADES EN UNIDAD DE FARMACIA HOSPITALARIA</t>
  </si>
  <si>
    <t>Nº DE PREPARADOS FARMACEUTICOS</t>
  </si>
  <si>
    <t>ESTERILES</t>
  </si>
  <si>
    <t>NO ESTERILES</t>
  </si>
  <si>
    <t>Nº DE DOSIS UNITARIA PREPARADAS</t>
  </si>
  <si>
    <t>SECCIÓN K: OTRAS ATENCIONES A PACIENTES AMBULATORIOS</t>
  </si>
  <si>
    <t>TIPO DE ATENCIÓN</t>
  </si>
  <si>
    <t>ATENCIONES POR EDAD</t>
  </si>
  <si>
    <t>&lt; 1 año</t>
  </si>
  <si>
    <t>1 - 4 años</t>
  </si>
  <si>
    <t>5 a 9 años</t>
  </si>
  <si>
    <t>10 a 19 años</t>
  </si>
  <si>
    <t>20 a 64 años</t>
  </si>
  <si>
    <t>65 años y más</t>
  </si>
  <si>
    <t>POR TERAPÉUTICA OCUPACIONAL</t>
  </si>
  <si>
    <t>POR KINESIOLOGO (NO SAPU)</t>
  </si>
  <si>
    <t>POR EDUCADORA DE PÁRVULO/DIFERENCIAL</t>
  </si>
  <si>
    <t>SECCIÓN L: OTROS TRASLADOS DE PACIENTES</t>
  </si>
  <si>
    <t>TIPO DE ACCIÓN</t>
  </si>
  <si>
    <t>A 
BENE-
FICIARIOS</t>
  </si>
  <si>
    <t>POR COMPRA 
DE SERVICIO</t>
  </si>
  <si>
    <t xml:space="preserve"> </t>
  </si>
  <si>
    <t>TRASLADOS NO DE URGENCIA</t>
  </si>
  <si>
    <t>AMBULANCIA</t>
  </si>
  <si>
    <t>MARÍTIMO</t>
  </si>
  <si>
    <t>AÉREO</t>
  </si>
  <si>
    <t>SECCIÓN M:EXAMENES DE TAMIZAJE POINT OF CARE (SAR)</t>
  </si>
  <si>
    <t>TAMIZAJE</t>
  </si>
  <si>
    <t>Cartridge para Troponina</t>
  </si>
  <si>
    <t>Cartridge Multiple</t>
  </si>
  <si>
    <t>SECCIÓN N: INTERRUPCIÓN VOLUNTARIA DEL EMBARAZO, (IVE)</t>
  </si>
  <si>
    <t>GRUPOS ETARIOS</t>
  </si>
  <si>
    <t>CAUSALES</t>
  </si>
  <si>
    <t>&lt; 14 AÑOS</t>
  </si>
  <si>
    <t>14 AÑOS Y MAS</t>
  </si>
  <si>
    <t>CAUSAL N°1              MUJER EMBARAZADA CON RIESGO VITAL</t>
  </si>
  <si>
    <t>CAUSAL N°2 INVIABILIDAD FETAL DE CARÁCTER LETAL</t>
  </si>
  <si>
    <t>CAUSAL N°3 POR VIOLACIÓN</t>
  </si>
  <si>
    <t>TOTAL DIAS CAMAS</t>
  </si>
  <si>
    <t>Cariotipo en fibroblastos por cultivo de trofoblasto, líquido amniótico, piel u otros bandeos G y eventualmente Q,R,C,NOR</t>
  </si>
  <si>
    <t>FISH Cromosomas X e Y</t>
  </si>
  <si>
    <t>Diagnóstico Genético Molecular: Displasia Tanatofórica tipo I y II</t>
  </si>
  <si>
    <t>TOTAL EXAMENES DE LABORATORIO</t>
  </si>
  <si>
    <t>Radiografía de tórax frontal y lateral</t>
  </si>
  <si>
    <t>Radiografía de pelvis, cadera o coxofemoral</t>
  </si>
  <si>
    <t>Radiografía de brazo, antebrazo, codo, muñeca, mano, dedos, pie  (frontal y lateral)</t>
  </si>
  <si>
    <t>TOTAL EXAMENES RADIOLÓGICOS</t>
  </si>
  <si>
    <t>Resonancia Magnética Fetal</t>
  </si>
  <si>
    <t>Ecografía obstétrica</t>
  </si>
  <si>
    <t>Ecografía doppler de vasos placentarios</t>
  </si>
  <si>
    <t>TOTAL EXAMENES POR IMÁGENES</t>
  </si>
  <si>
    <t xml:space="preserve">Consulta Médica de Especialidad en Obstetricia y Ginecología </t>
  </si>
  <si>
    <t>Evaluación psiquiátrica previa a terapia (1ra. consulta).</t>
  </si>
  <si>
    <t>Consulta Psicólogo clínico (sesiones 45')</t>
  </si>
  <si>
    <t>Atención psiquiátrica o psicoterapia de familia, individual, de relajación o de manejo (con familia u otros);(cada sesión mínimo 45')</t>
  </si>
  <si>
    <t xml:space="preserve">TOTAL CONSULTAS </t>
  </si>
  <si>
    <t>Amniocentesis</t>
  </si>
  <si>
    <t>Biopsia corial</t>
  </si>
  <si>
    <t>Cordocentesis</t>
  </si>
  <si>
    <t>Aspiración manual endouterina</t>
  </si>
  <si>
    <t>Raspado uterino diagnóstico o terapéutico por metrorragia o por restos de aborto</t>
  </si>
  <si>
    <t>Tratamiento Farmacológico Ley IVE (incluye Consulta especialidad en Obstetricia y Ginecología y Fármacos)</t>
  </si>
  <si>
    <t>Parto presentación cefálica o podálica, c/s episiotomía, c/s sutura, c/s fórceps, c/s inducción, c/s versión interna, c/s revisión, c/s extracción manual de placenta, c/s monitorización. (Unico o Múltiple)</t>
  </si>
  <si>
    <t>TOTAL CIRUGÍAS OBSTETRICAS Y PARTOS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</si>
</sst>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_(* #,##0_);_(* \(#,##0\);_(* &quot;-&quot;_);_(@_)"/>
    <numFmt numFmtId="166" formatCode="_-&quot;$&quot;\ * #,##0_-;\-&quot;$&quot;\ * #,##0_-;_-&quot;$&quot;\ * &quot;-&quot;??_-;_-@_-"/>
    <numFmt numFmtId="167" formatCode="#,##0_ ;\-#,##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name val="Arial"/>
      <family val="2"/>
    </font>
    <font>
      <sz val="8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8"/>
      <color theme="0"/>
      <name val="Verdana"/>
      <family val="2"/>
    </font>
    <font>
      <b/>
      <sz val="8"/>
      <color indexed="10"/>
      <name val="Verdana"/>
      <family val="2"/>
    </font>
    <font>
      <sz val="10"/>
      <name val="Bookman Old Style"/>
      <family val="1"/>
    </font>
    <font>
      <b/>
      <sz val="10"/>
      <name val="Arial"/>
      <family val="2"/>
    </font>
    <font>
      <b/>
      <sz val="7"/>
      <name val="Verdana"/>
      <family val="2"/>
    </font>
    <font>
      <sz val="9"/>
      <color indexed="10"/>
      <name val="Verdana"/>
      <family val="2"/>
    </font>
    <font>
      <sz val="8"/>
      <color indexed="10"/>
      <name val="Verdana"/>
      <family val="2"/>
    </font>
    <font>
      <sz val="8"/>
      <color rgb="FFFF0000"/>
      <name val="Verdana"/>
      <family val="2"/>
    </font>
    <font>
      <b/>
      <sz val="8"/>
      <color rgb="FFFF0000"/>
      <name val="Verdana"/>
      <family val="2"/>
    </font>
    <font>
      <b/>
      <sz val="9"/>
      <color indexed="10"/>
      <name val="Verdana"/>
      <family val="2"/>
    </font>
    <font>
      <sz val="10"/>
      <name val="Verdana"/>
      <family val="2"/>
    </font>
    <font>
      <sz val="10"/>
      <name val="Book Antiqua"/>
      <family val="1"/>
    </font>
    <font>
      <sz val="11"/>
      <color indexed="8"/>
      <name val="Calibri"/>
      <family val="2"/>
    </font>
    <font>
      <b/>
      <sz val="10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4" fillId="0" borderId="0"/>
    <xf numFmtId="0" fontId="11" fillId="0" borderId="0"/>
    <xf numFmtId="0" fontId="12" fillId="0" borderId="0" applyFont="0" applyBorder="0" applyAlignment="0" applyProtection="0"/>
    <xf numFmtId="0" fontId="4" fillId="0" borderId="0"/>
    <xf numFmtId="0" fontId="20" fillId="0" borderId="0"/>
    <xf numFmtId="164" fontId="2" fillId="0" borderId="0" applyFont="0" applyFill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0" fontId="12" fillId="0" borderId="0" applyFont="0" applyBorder="0" applyAlignment="0" applyProtection="0"/>
    <xf numFmtId="0" fontId="2" fillId="6" borderId="2" applyBorder="0">
      <protection locked="0"/>
    </xf>
    <xf numFmtId="0" fontId="4" fillId="0" borderId="0"/>
    <xf numFmtId="0" fontId="21" fillId="0" borderId="0"/>
  </cellStyleXfs>
  <cellXfs count="762">
    <xf numFmtId="0" fontId="0" fillId="0" borderId="0" xfId="0"/>
    <xf numFmtId="1" fontId="3" fillId="0" borderId="0" xfId="2" applyNumberFormat="1" applyFont="1" applyAlignment="1">
      <alignment horizontal="left"/>
    </xf>
    <xf numFmtId="1" fontId="3" fillId="0" borderId="0" xfId="3" applyNumberFormat="1" applyFont="1" applyAlignment="1">
      <alignment wrapText="1"/>
    </xf>
    <xf numFmtId="1" fontId="3" fillId="0" borderId="0" xfId="3" applyNumberFormat="1" applyFont="1"/>
    <xf numFmtId="1" fontId="5" fillId="0" borderId="0" xfId="3" applyNumberFormat="1" applyFont="1" applyAlignment="1">
      <alignment wrapText="1"/>
    </xf>
    <xf numFmtId="1" fontId="5" fillId="0" borderId="0" xfId="3" applyNumberFormat="1" applyFont="1"/>
    <xf numFmtId="1" fontId="3" fillId="0" borderId="0" xfId="3" applyNumberFormat="1" applyFont="1" applyAlignment="1">
      <alignment horizontal="center" wrapText="1"/>
    </xf>
    <xf numFmtId="1" fontId="3" fillId="0" borderId="0" xfId="3" applyNumberFormat="1" applyFont="1" applyAlignment="1">
      <alignment horizontal="center"/>
    </xf>
    <xf numFmtId="1" fontId="6" fillId="0" borderId="0" xfId="3" applyNumberFormat="1" applyFont="1" applyAlignment="1">
      <alignment horizontal="center"/>
    </xf>
    <xf numFmtId="1" fontId="7" fillId="0" borderId="0" xfId="2" applyNumberFormat="1" applyFont="1" applyAlignment="1">
      <alignment horizontal="left"/>
    </xf>
    <xf numFmtId="1" fontId="7" fillId="0" borderId="0" xfId="3" applyNumberFormat="1" applyFont="1" applyAlignment="1">
      <alignment horizontal="center" wrapText="1"/>
    </xf>
    <xf numFmtId="1" fontId="7" fillId="0" borderId="0" xfId="3" applyNumberFormat="1" applyFont="1" applyAlignment="1">
      <alignment horizontal="center"/>
    </xf>
    <xf numFmtId="1" fontId="7" fillId="0" borderId="0" xfId="3" applyNumberFormat="1" applyFont="1"/>
    <xf numFmtId="1" fontId="3" fillId="0" borderId="2" xfId="2" applyNumberFormat="1" applyFont="1" applyBorder="1" applyAlignment="1">
      <alignment horizontal="center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1" fontId="5" fillId="0" borderId="4" xfId="2" quotePrefix="1" applyNumberFormat="1" applyFont="1" applyBorder="1" applyAlignment="1">
      <alignment horizontal="center"/>
    </xf>
    <xf numFmtId="1" fontId="3" fillId="0" borderId="5" xfId="2" quotePrefix="1" applyNumberFormat="1" applyFont="1" applyBorder="1" applyAlignment="1">
      <alignment horizontal="left" vertical="center" wrapText="1"/>
    </xf>
    <xf numFmtId="1" fontId="3" fillId="0" borderId="8" xfId="1" applyNumberFormat="1" applyFont="1" applyBorder="1" applyAlignment="1">
      <alignment horizontal="right" vertical="center"/>
    </xf>
    <xf numFmtId="1" fontId="5" fillId="0" borderId="8" xfId="1" applyNumberFormat="1" applyFont="1" applyBorder="1" applyAlignment="1">
      <alignment horizontal="right"/>
    </xf>
    <xf numFmtId="1" fontId="3" fillId="0" borderId="8" xfId="1" applyNumberFormat="1" applyFont="1" applyBorder="1" applyAlignment="1">
      <alignment horizontal="right"/>
    </xf>
    <xf numFmtId="1" fontId="5" fillId="3" borderId="8" xfId="1" applyNumberFormat="1" applyFont="1" applyFill="1" applyBorder="1" applyAlignment="1">
      <alignment horizontal="right"/>
    </xf>
    <xf numFmtId="1" fontId="3" fillId="0" borderId="4" xfId="2" applyNumberFormat="1" applyFont="1" applyBorder="1" applyAlignment="1">
      <alignment vertical="center" wrapText="1"/>
    </xf>
    <xf numFmtId="1" fontId="3" fillId="0" borderId="15" xfId="2" applyNumberFormat="1" applyFont="1" applyBorder="1" applyAlignment="1">
      <alignment vertical="center" wrapText="1"/>
    </xf>
    <xf numFmtId="1" fontId="5" fillId="0" borderId="17" xfId="1" applyNumberFormat="1" applyFont="1" applyBorder="1" applyAlignment="1">
      <alignment horizontal="right"/>
    </xf>
    <xf numFmtId="1" fontId="5" fillId="0" borderId="11" xfId="1" applyNumberFormat="1" applyFont="1" applyBorder="1" applyAlignment="1">
      <alignment horizontal="right"/>
    </xf>
    <xf numFmtId="1" fontId="3" fillId="0" borderId="11" xfId="1" applyNumberFormat="1" applyFont="1" applyBorder="1" applyAlignment="1">
      <alignment horizontal="right"/>
    </xf>
    <xf numFmtId="1" fontId="5" fillId="0" borderId="10" xfId="2" quotePrefix="1" applyNumberFormat="1" applyFont="1" applyBorder="1" applyAlignment="1">
      <alignment horizontal="center"/>
    </xf>
    <xf numFmtId="1" fontId="5" fillId="3" borderId="11" xfId="1" applyNumberFormat="1" applyFont="1" applyFill="1" applyBorder="1" applyAlignment="1">
      <alignment horizontal="right"/>
    </xf>
    <xf numFmtId="1" fontId="5" fillId="0" borderId="14" xfId="2" quotePrefix="1" applyNumberFormat="1" applyFont="1" applyBorder="1" applyAlignment="1">
      <alignment horizontal="center"/>
    </xf>
    <xf numFmtId="1" fontId="3" fillId="0" borderId="19" xfId="1" applyNumberFormat="1" applyFont="1" applyBorder="1" applyAlignment="1">
      <alignment horizontal="right" vertical="center"/>
    </xf>
    <xf numFmtId="1" fontId="5" fillId="0" borderId="9" xfId="1" applyNumberFormat="1" applyFont="1" applyBorder="1" applyAlignment="1">
      <alignment horizontal="right"/>
    </xf>
    <xf numFmtId="1" fontId="5" fillId="0" borderId="10" xfId="1" applyNumberFormat="1" applyFont="1" applyBorder="1" applyAlignment="1">
      <alignment horizontal="right"/>
    </xf>
    <xf numFmtId="1" fontId="3" fillId="0" borderId="21" xfId="1" applyNumberFormat="1" applyFont="1" applyBorder="1" applyAlignment="1">
      <alignment horizontal="right"/>
    </xf>
    <xf numFmtId="1" fontId="3" fillId="0" borderId="4" xfId="2" applyNumberFormat="1" applyFont="1" applyBorder="1"/>
    <xf numFmtId="1" fontId="3" fillId="0" borderId="10" xfId="1" applyNumberFormat="1" applyFont="1" applyBorder="1" applyAlignment="1">
      <alignment horizontal="right"/>
    </xf>
    <xf numFmtId="1" fontId="5" fillId="3" borderId="10" xfId="1" applyNumberFormat="1" applyFont="1" applyFill="1" applyBorder="1" applyAlignment="1">
      <alignment horizontal="right"/>
    </xf>
    <xf numFmtId="1" fontId="5" fillId="3" borderId="14" xfId="1" applyNumberFormat="1" applyFont="1" applyFill="1" applyBorder="1" applyAlignment="1">
      <alignment horizontal="right"/>
    </xf>
    <xf numFmtId="1" fontId="3" fillId="0" borderId="2" xfId="2" applyNumberFormat="1" applyFont="1" applyBorder="1"/>
    <xf numFmtId="1" fontId="3" fillId="0" borderId="2" xfId="1" applyNumberFormat="1" applyFont="1" applyBorder="1" applyAlignment="1">
      <alignment horizontal="right" vertical="center"/>
    </xf>
    <xf numFmtId="1" fontId="3" fillId="2" borderId="2" xfId="2" applyNumberFormat="1" applyFont="1" applyFill="1" applyBorder="1" applyAlignment="1">
      <alignment horizontal="center" vertical="center" wrapText="1"/>
    </xf>
    <xf numFmtId="1" fontId="3" fillId="0" borderId="5" xfId="1" applyNumberFormat="1" applyFont="1" applyBorder="1" applyAlignment="1">
      <alignment horizontal="right" vertical="center"/>
    </xf>
    <xf numFmtId="1" fontId="3" fillId="0" borderId="0" xfId="3" applyNumberFormat="1" applyFont="1" applyAlignment="1">
      <alignment vertical="center"/>
    </xf>
    <xf numFmtId="1" fontId="5" fillId="0" borderId="9" xfId="3" applyNumberFormat="1" applyFont="1" applyBorder="1" applyAlignment="1">
      <alignment horizontal="center" vertical="center" wrapText="1"/>
    </xf>
    <xf numFmtId="1" fontId="5" fillId="0" borderId="24" xfId="3" applyNumberFormat="1" applyFont="1" applyBorder="1" applyAlignment="1">
      <alignment wrapText="1"/>
    </xf>
    <xf numFmtId="1" fontId="5" fillId="0" borderId="9" xfId="1" applyNumberFormat="1" applyFont="1" applyBorder="1"/>
    <xf numFmtId="1" fontId="5" fillId="0" borderId="25" xfId="3" applyNumberFormat="1" applyFont="1" applyBorder="1" applyAlignment="1">
      <alignment wrapText="1"/>
    </xf>
    <xf numFmtId="1" fontId="5" fillId="0" borderId="10" xfId="1" applyNumberFormat="1" applyFont="1" applyBorder="1"/>
    <xf numFmtId="1" fontId="5" fillId="0" borderId="26" xfId="3" applyNumberFormat="1" applyFont="1" applyBorder="1" applyAlignment="1">
      <alignment wrapText="1"/>
    </xf>
    <xf numFmtId="1" fontId="5" fillId="0" borderId="20" xfId="1" applyNumberFormat="1" applyFont="1" applyBorder="1"/>
    <xf numFmtId="1" fontId="5" fillId="0" borderId="10" xfId="3" applyNumberFormat="1" applyFont="1" applyBorder="1" applyAlignment="1">
      <alignment horizontal="center" vertical="center" wrapText="1"/>
    </xf>
    <xf numFmtId="1" fontId="3" fillId="0" borderId="4" xfId="3" applyNumberFormat="1" applyFont="1" applyBorder="1" applyAlignment="1">
      <alignment wrapText="1"/>
    </xf>
    <xf numFmtId="1" fontId="3" fillId="0" borderId="2" xfId="1" applyNumberFormat="1" applyFont="1" applyBorder="1"/>
    <xf numFmtId="1" fontId="5" fillId="0" borderId="27" xfId="3" applyNumberFormat="1" applyFont="1" applyBorder="1" applyAlignment="1">
      <alignment horizontal="right" wrapText="1"/>
    </xf>
    <xf numFmtId="1" fontId="5" fillId="0" borderId="12" xfId="1" applyNumberFormat="1" applyFont="1" applyBorder="1"/>
    <xf numFmtId="1" fontId="5" fillId="0" borderId="25" xfId="3" applyNumberFormat="1" applyFont="1" applyBorder="1" applyAlignment="1">
      <alignment horizontal="right" wrapText="1"/>
    </xf>
    <xf numFmtId="1" fontId="5" fillId="0" borderId="10" xfId="1" applyNumberFormat="1" applyFont="1" applyBorder="1" applyAlignment="1">
      <alignment vertical="center"/>
    </xf>
    <xf numFmtId="1" fontId="5" fillId="0" borderId="0" xfId="3" applyNumberFormat="1" applyFont="1" applyAlignment="1">
      <alignment vertical="center"/>
    </xf>
    <xf numFmtId="1" fontId="5" fillId="0" borderId="12" xfId="3" applyNumberFormat="1" applyFont="1" applyBorder="1" applyAlignment="1">
      <alignment horizontal="center" vertical="center" wrapText="1"/>
    </xf>
    <xf numFmtId="1" fontId="5" fillId="0" borderId="27" xfId="3" applyNumberFormat="1" applyFont="1" applyBorder="1" applyAlignment="1">
      <alignment wrapText="1"/>
    </xf>
    <xf numFmtId="1" fontId="5" fillId="3" borderId="20" xfId="1" applyNumberFormat="1" applyFont="1" applyFill="1" applyBorder="1"/>
    <xf numFmtId="1" fontId="5" fillId="4" borderId="0" xfId="3" applyNumberFormat="1" applyFont="1" applyFill="1"/>
    <xf numFmtId="1" fontId="5" fillId="0" borderId="28" xfId="3" applyNumberFormat="1" applyFont="1" applyBorder="1" applyAlignment="1">
      <alignment vertical="center" wrapText="1"/>
    </xf>
    <xf numFmtId="1" fontId="5" fillId="0" borderId="19" xfId="1" applyNumberFormat="1" applyFont="1" applyBorder="1" applyAlignment="1">
      <alignment horizontal="right"/>
    </xf>
    <xf numFmtId="1" fontId="5" fillId="0" borderId="0" xfId="2" applyNumberFormat="1" applyFont="1"/>
    <xf numFmtId="1" fontId="3" fillId="0" borderId="15" xfId="2" applyNumberFormat="1" applyFont="1" applyFill="1" applyBorder="1" applyAlignment="1">
      <alignment horizontal="center" vertical="center" wrapText="1"/>
    </xf>
    <xf numFmtId="1" fontId="5" fillId="0" borderId="29" xfId="3" applyNumberFormat="1" applyFont="1" applyBorder="1" applyAlignment="1">
      <alignment wrapText="1"/>
    </xf>
    <xf numFmtId="1" fontId="3" fillId="0" borderId="24" xfId="3" applyNumberFormat="1" applyFont="1" applyBorder="1" applyAlignment="1">
      <alignment wrapText="1"/>
    </xf>
    <xf numFmtId="1" fontId="5" fillId="0" borderId="2" xfId="1" applyNumberFormat="1" applyFont="1" applyBorder="1"/>
    <xf numFmtId="1" fontId="7" fillId="0" borderId="15" xfId="2" quotePrefix="1" applyNumberFormat="1" applyFont="1" applyBorder="1"/>
    <xf numFmtId="1" fontId="7" fillId="0" borderId="15" xfId="2" quotePrefix="1" applyNumberFormat="1" applyFont="1" applyBorder="1" applyAlignment="1">
      <alignment wrapText="1"/>
    </xf>
    <xf numFmtId="1" fontId="7" fillId="0" borderId="0" xfId="2" quotePrefix="1" applyNumberFormat="1" applyFont="1"/>
    <xf numFmtId="1" fontId="8" fillId="0" borderId="0" xfId="2" applyNumberFormat="1" applyFont="1" applyAlignment="1">
      <alignment horizontal="left"/>
    </xf>
    <xf numFmtId="1" fontId="3" fillId="0" borderId="3" xfId="2" applyNumberFormat="1" applyFont="1" applyBorder="1" applyAlignment="1">
      <alignment horizontal="center" vertical="center" wrapText="1"/>
    </xf>
    <xf numFmtId="1" fontId="3" fillId="3" borderId="9" xfId="1" applyNumberFormat="1" applyFont="1" applyFill="1" applyBorder="1" applyAlignment="1">
      <alignment horizontal="right" vertical="center" wrapText="1"/>
    </xf>
    <xf numFmtId="1" fontId="3" fillId="3" borderId="10" xfId="1" applyNumberFormat="1" applyFont="1" applyFill="1" applyBorder="1" applyAlignment="1">
      <alignment horizontal="right" vertical="center" wrapText="1"/>
    </xf>
    <xf numFmtId="1" fontId="9" fillId="0" borderId="0" xfId="2" applyNumberFormat="1" applyFont="1"/>
    <xf numFmtId="0" fontId="5" fillId="0" borderId="25" xfId="3" applyFont="1" applyBorder="1" applyAlignment="1">
      <alignment horizontal="right" wrapText="1"/>
    </xf>
    <xf numFmtId="1" fontId="7" fillId="0" borderId="15" xfId="1" quotePrefix="1" applyNumberFormat="1" applyFont="1" applyBorder="1" applyAlignment="1">
      <alignment horizontal="right"/>
    </xf>
    <xf numFmtId="1" fontId="5" fillId="0" borderId="9" xfId="1" applyNumberFormat="1" applyFont="1" applyBorder="1" applyAlignment="1">
      <alignment horizontal="right" vertical="center" wrapText="1"/>
    </xf>
    <xf numFmtId="1" fontId="5" fillId="0" borderId="10" xfId="1" applyNumberFormat="1" applyFont="1" applyBorder="1" applyAlignment="1">
      <alignment horizontal="right" vertical="center" wrapText="1"/>
    </xf>
    <xf numFmtId="1" fontId="5" fillId="0" borderId="14" xfId="1" applyNumberFormat="1" applyFont="1" applyBorder="1" applyAlignment="1">
      <alignment horizontal="right" vertical="center" wrapText="1"/>
    </xf>
    <xf numFmtId="1" fontId="3" fillId="0" borderId="30" xfId="2" applyNumberFormat="1" applyFont="1" applyBorder="1" applyAlignment="1">
      <alignment horizontal="left" wrapText="1"/>
    </xf>
    <xf numFmtId="1" fontId="3" fillId="0" borderId="1" xfId="3" applyNumberFormat="1" applyFont="1" applyBorder="1" applyAlignment="1">
      <alignment wrapText="1"/>
    </xf>
    <xf numFmtId="1" fontId="3" fillId="0" borderId="16" xfId="1" applyNumberFormat="1" applyFont="1" applyBorder="1" applyAlignment="1">
      <alignment horizontal="right" vertical="center" wrapText="1"/>
    </xf>
    <xf numFmtId="1" fontId="5" fillId="3" borderId="10" xfId="1" applyNumberFormat="1" applyFont="1" applyFill="1" applyBorder="1" applyAlignment="1">
      <alignment horizontal="right" vertical="center" wrapText="1"/>
    </xf>
    <xf numFmtId="1" fontId="5" fillId="0" borderId="1" xfId="3" applyNumberFormat="1" applyFont="1" applyBorder="1" applyAlignment="1">
      <alignment wrapText="1"/>
    </xf>
    <xf numFmtId="1" fontId="5" fillId="3" borderId="31" xfId="1" applyNumberFormat="1" applyFont="1" applyFill="1" applyBorder="1" applyAlignment="1">
      <alignment horizontal="right" vertical="center" wrapText="1"/>
    </xf>
    <xf numFmtId="1" fontId="3" fillId="0" borderId="15" xfId="2" quotePrefix="1" applyNumberFormat="1" applyFont="1" applyBorder="1" applyAlignment="1">
      <alignment horizontal="left" wrapText="1"/>
    </xf>
    <xf numFmtId="1" fontId="7" fillId="0" borderId="15" xfId="2" quotePrefix="1" applyNumberFormat="1" applyFont="1" applyBorder="1" applyAlignment="1">
      <alignment horizontal="center" wrapText="1"/>
    </xf>
    <xf numFmtId="1" fontId="3" fillId="0" borderId="16" xfId="2" applyNumberFormat="1" applyFont="1" applyBorder="1"/>
    <xf numFmtId="1" fontId="3" fillId="0" borderId="1" xfId="2" quotePrefix="1" applyNumberFormat="1" applyFont="1" applyBorder="1" applyAlignment="1">
      <alignment horizontal="left" wrapText="1"/>
    </xf>
    <xf numFmtId="1" fontId="3" fillId="0" borderId="3" xfId="1" applyNumberFormat="1" applyFont="1" applyBorder="1" applyAlignment="1">
      <alignment horizontal="right" vertical="center" wrapText="1"/>
    </xf>
    <xf numFmtId="1" fontId="3" fillId="0" borderId="15" xfId="2" quotePrefix="1" applyNumberFormat="1" applyFont="1" applyBorder="1" applyAlignment="1">
      <alignment wrapText="1"/>
    </xf>
    <xf numFmtId="1" fontId="3" fillId="0" borderId="15" xfId="1" quotePrefix="1" applyNumberFormat="1" applyFont="1" applyBorder="1" applyAlignment="1">
      <alignment horizontal="right"/>
    </xf>
    <xf numFmtId="1" fontId="3" fillId="2" borderId="4" xfId="2" applyNumberFormat="1" applyFont="1" applyFill="1" applyBorder="1" applyAlignment="1">
      <alignment horizontal="center" vertical="center" wrapText="1"/>
    </xf>
    <xf numFmtId="1" fontId="3" fillId="0" borderId="2" xfId="1" applyNumberFormat="1" applyFont="1" applyBorder="1" applyAlignment="1">
      <alignment horizontal="right"/>
    </xf>
    <xf numFmtId="1" fontId="7" fillId="0" borderId="15" xfId="2" applyNumberFormat="1" applyFont="1" applyBorder="1"/>
    <xf numFmtId="1" fontId="7" fillId="0" borderId="15" xfId="2" applyNumberFormat="1" applyFont="1" applyBorder="1" applyAlignment="1">
      <alignment wrapText="1"/>
    </xf>
    <xf numFmtId="1" fontId="3" fillId="0" borderId="15" xfId="1" applyNumberFormat="1" applyFont="1" applyBorder="1" applyAlignment="1">
      <alignment horizontal="right"/>
    </xf>
    <xf numFmtId="1" fontId="5" fillId="0" borderId="12" xfId="2" applyNumberFormat="1" applyFont="1" applyBorder="1" applyAlignment="1">
      <alignment wrapText="1"/>
    </xf>
    <xf numFmtId="1" fontId="5" fillId="3" borderId="9" xfId="1" applyNumberFormat="1" applyFont="1" applyFill="1" applyBorder="1" applyAlignment="1">
      <alignment horizontal="right" vertical="center" wrapText="1"/>
    </xf>
    <xf numFmtId="1" fontId="5" fillId="0" borderId="10" xfId="2" applyNumberFormat="1" applyFont="1" applyBorder="1" applyAlignment="1">
      <alignment wrapText="1"/>
    </xf>
    <xf numFmtId="1" fontId="5" fillId="0" borderId="14" xfId="2" applyNumberFormat="1" applyFont="1" applyBorder="1" applyAlignment="1">
      <alignment wrapText="1"/>
    </xf>
    <xf numFmtId="1" fontId="5" fillId="3" borderId="14" xfId="1" applyNumberFormat="1" applyFont="1" applyFill="1" applyBorder="1" applyAlignment="1">
      <alignment horizontal="right" vertical="center" wrapText="1"/>
    </xf>
    <xf numFmtId="1" fontId="3" fillId="0" borderId="1" xfId="2" applyNumberFormat="1" applyFont="1" applyBorder="1" applyAlignment="1">
      <alignment horizontal="center" wrapText="1"/>
    </xf>
    <xf numFmtId="1" fontId="7" fillId="0" borderId="15" xfId="1" applyNumberFormat="1" applyFont="1" applyBorder="1" applyAlignment="1">
      <alignment horizontal="right"/>
    </xf>
    <xf numFmtId="1" fontId="3" fillId="0" borderId="4" xfId="2" applyNumberFormat="1" applyFont="1" applyBorder="1" applyAlignment="1">
      <alignment horizontal="center" vertical="center" wrapText="1"/>
    </xf>
    <xf numFmtId="1" fontId="5" fillId="0" borderId="9" xfId="2" applyNumberFormat="1" applyFont="1" applyBorder="1" applyAlignment="1">
      <alignment wrapText="1"/>
    </xf>
    <xf numFmtId="1" fontId="5" fillId="0" borderId="14" xfId="1" applyNumberFormat="1" applyFont="1" applyBorder="1" applyAlignment="1">
      <alignment horizontal="right"/>
    </xf>
    <xf numFmtId="1" fontId="3" fillId="0" borderId="14" xfId="2" applyNumberFormat="1" applyFont="1" applyBorder="1" applyAlignment="1">
      <alignment wrapText="1"/>
    </xf>
    <xf numFmtId="1" fontId="7" fillId="0" borderId="15" xfId="1" applyNumberFormat="1" applyFont="1" applyBorder="1" applyAlignment="1">
      <alignment horizontal="right" wrapText="1"/>
    </xf>
    <xf numFmtId="1" fontId="3" fillId="0" borderId="0" xfId="3" applyNumberFormat="1" applyFont="1" applyAlignment="1">
      <alignment horizontal="left"/>
    </xf>
    <xf numFmtId="1" fontId="3" fillId="4" borderId="0" xfId="3" applyNumberFormat="1" applyFont="1" applyFill="1"/>
    <xf numFmtId="1" fontId="10" fillId="0" borderId="0" xfId="0" applyNumberFormat="1" applyFont="1" applyAlignment="1">
      <alignment horizontal="left"/>
    </xf>
    <xf numFmtId="1" fontId="5" fillId="0" borderId="0" xfId="3" applyNumberFormat="1" applyFont="1" applyAlignment="1">
      <alignment horizontal="left"/>
    </xf>
    <xf numFmtId="1" fontId="5" fillId="4" borderId="0" xfId="4" applyNumberFormat="1" applyFont="1" applyFill="1" applyAlignment="1">
      <alignment horizontal="left"/>
    </xf>
    <xf numFmtId="1" fontId="10" fillId="0" borderId="0" xfId="0" applyNumberFormat="1" applyFont="1"/>
    <xf numFmtId="1" fontId="5" fillId="4" borderId="0" xfId="4" applyNumberFormat="1" applyFont="1" applyFill="1"/>
    <xf numFmtId="1" fontId="5" fillId="4" borderId="0" xfId="3" applyNumberFormat="1" applyFont="1" applyFill="1" applyAlignment="1">
      <alignment horizontal="left"/>
    </xf>
    <xf numFmtId="1" fontId="3" fillId="0" borderId="16" xfId="1" applyNumberFormat="1" applyFont="1" applyBorder="1" applyAlignment="1">
      <alignment horizontal="right"/>
    </xf>
    <xf numFmtId="1" fontId="3" fillId="0" borderId="1" xfId="1" applyNumberFormat="1" applyFont="1" applyBorder="1" applyAlignment="1">
      <alignment horizontal="right"/>
    </xf>
    <xf numFmtId="1" fontId="5" fillId="0" borderId="37" xfId="1" applyNumberFormat="1" applyFont="1" applyBorder="1" applyAlignment="1">
      <alignment horizontal="right"/>
    </xf>
    <xf numFmtId="1" fontId="5" fillId="0" borderId="38" xfId="1" applyNumberFormat="1" applyFont="1" applyBorder="1" applyAlignment="1">
      <alignment horizontal="right"/>
    </xf>
    <xf numFmtId="1" fontId="3" fillId="0" borderId="16" xfId="2" applyNumberFormat="1" applyFont="1" applyBorder="1" applyAlignment="1">
      <alignment wrapText="1"/>
    </xf>
    <xf numFmtId="1" fontId="3" fillId="0" borderId="28" xfId="2" applyNumberFormat="1" applyFont="1" applyBorder="1" applyAlignment="1">
      <alignment horizontal="right"/>
    </xf>
    <xf numFmtId="1" fontId="3" fillId="0" borderId="1" xfId="2" applyNumberFormat="1" applyFont="1" applyBorder="1" applyAlignment="1">
      <alignment vertical="center" wrapText="1"/>
    </xf>
    <xf numFmtId="1" fontId="3" fillId="0" borderId="1" xfId="2" applyNumberFormat="1" applyFont="1" applyBorder="1" applyAlignment="1">
      <alignment horizontal="left" wrapText="1"/>
    </xf>
    <xf numFmtId="1" fontId="3" fillId="0" borderId="2" xfId="2" applyNumberFormat="1" applyFont="1" applyFill="1" applyBorder="1" applyAlignment="1">
      <alignment horizontal="center" vertical="center" wrapText="1"/>
    </xf>
    <xf numFmtId="1" fontId="5" fillId="3" borderId="9" xfId="1" applyNumberFormat="1" applyFont="1" applyFill="1" applyBorder="1" applyAlignment="1">
      <alignment horizontal="right"/>
    </xf>
    <xf numFmtId="1" fontId="7" fillId="0" borderId="1" xfId="2" quotePrefix="1" applyNumberFormat="1" applyFont="1" applyBorder="1"/>
    <xf numFmtId="1" fontId="3" fillId="0" borderId="1" xfId="2" quotePrefix="1" applyNumberFormat="1" applyFont="1" applyBorder="1" applyAlignment="1">
      <alignment wrapText="1"/>
    </xf>
    <xf numFmtId="1" fontId="3" fillId="0" borderId="1" xfId="1" quotePrefix="1" applyNumberFormat="1" applyFont="1" applyBorder="1" applyAlignment="1">
      <alignment horizontal="right"/>
    </xf>
    <xf numFmtId="1" fontId="5" fillId="0" borderId="2" xfId="1" applyNumberFormat="1" applyFont="1" applyBorder="1" applyAlignment="1">
      <alignment horizontal="right"/>
    </xf>
    <xf numFmtId="1" fontId="5" fillId="0" borderId="0" xfId="2" applyNumberFormat="1" applyFont="1" applyAlignment="1">
      <alignment wrapText="1"/>
    </xf>
    <xf numFmtId="1" fontId="13" fillId="2" borderId="40" xfId="5" applyNumberFormat="1" applyFont="1" applyFill="1" applyBorder="1" applyAlignment="1">
      <alignment horizontal="center" vertical="center" wrapText="1"/>
    </xf>
    <xf numFmtId="1" fontId="3" fillId="0" borderId="0" xfId="4" applyNumberFormat="1" applyFont="1" applyAlignment="1">
      <alignment vertical="center"/>
    </xf>
    <xf numFmtId="1" fontId="5" fillId="0" borderId="30" xfId="3" applyNumberFormat="1" applyFont="1" applyBorder="1" applyAlignment="1">
      <alignment wrapText="1"/>
    </xf>
    <xf numFmtId="1" fontId="5" fillId="0" borderId="0" xfId="4" applyNumberFormat="1" applyFont="1"/>
    <xf numFmtId="1" fontId="5" fillId="0" borderId="45" xfId="3" applyNumberFormat="1" applyFont="1" applyBorder="1" applyAlignment="1">
      <alignment wrapText="1"/>
    </xf>
    <xf numFmtId="1" fontId="5" fillId="0" borderId="14" xfId="3" applyNumberFormat="1" applyFont="1" applyBorder="1" applyAlignment="1">
      <alignment horizontal="center" vertical="center" wrapText="1"/>
    </xf>
    <xf numFmtId="1" fontId="5" fillId="0" borderId="46" xfId="3" applyNumberFormat="1" applyFont="1" applyBorder="1" applyAlignment="1">
      <alignment wrapText="1"/>
    </xf>
    <xf numFmtId="1" fontId="5" fillId="0" borderId="24" xfId="3" applyNumberFormat="1" applyFont="1" applyBorder="1" applyAlignment="1">
      <alignment horizontal="right" wrapText="1"/>
    </xf>
    <xf numFmtId="1" fontId="5" fillId="0" borderId="29" xfId="3" applyNumberFormat="1" applyFont="1" applyBorder="1" applyAlignment="1">
      <alignment horizontal="right" wrapText="1"/>
    </xf>
    <xf numFmtId="1" fontId="3" fillId="0" borderId="0" xfId="4" applyNumberFormat="1" applyFont="1"/>
    <xf numFmtId="1" fontId="5" fillId="0" borderId="25" xfId="3" applyNumberFormat="1" applyFont="1" applyBorder="1" applyAlignment="1">
      <alignment vertical="center" wrapText="1"/>
    </xf>
    <xf numFmtId="1" fontId="5" fillId="0" borderId="29" xfId="3" applyNumberFormat="1" applyFont="1" applyBorder="1" applyAlignment="1">
      <alignment vertical="center" wrapText="1"/>
    </xf>
    <xf numFmtId="1" fontId="5" fillId="0" borderId="30" xfId="3" applyNumberFormat="1" applyFont="1" applyBorder="1" applyAlignment="1">
      <alignment vertical="center" wrapText="1"/>
    </xf>
    <xf numFmtId="1" fontId="5" fillId="0" borderId="46" xfId="3" applyNumberFormat="1" applyFont="1" applyBorder="1" applyAlignment="1">
      <alignment vertical="center" wrapText="1"/>
    </xf>
    <xf numFmtId="1" fontId="8" fillId="0" borderId="0" xfId="3" applyNumberFormat="1" applyFont="1" applyAlignment="1">
      <alignment wrapText="1"/>
    </xf>
    <xf numFmtId="1" fontId="8" fillId="0" borderId="0" xfId="3" applyNumberFormat="1" applyFont="1"/>
    <xf numFmtId="1" fontId="14" fillId="0" borderId="0" xfId="3" applyNumberFormat="1" applyFont="1"/>
    <xf numFmtId="1" fontId="15" fillId="0" borderId="0" xfId="3" applyNumberFormat="1" applyFont="1"/>
    <xf numFmtId="1" fontId="13" fillId="2" borderId="36" xfId="5" applyNumberFormat="1" applyFont="1" applyFill="1" applyBorder="1" applyAlignment="1">
      <alignment horizontal="center" vertical="center" wrapText="1"/>
    </xf>
    <xf numFmtId="1" fontId="3" fillId="0" borderId="34" xfId="3" applyNumberFormat="1" applyFont="1" applyBorder="1" applyAlignment="1">
      <alignment vertical="center"/>
    </xf>
    <xf numFmtId="1" fontId="3" fillId="0" borderId="51" xfId="3" applyNumberFormat="1" applyFont="1" applyBorder="1" applyAlignment="1">
      <alignment vertical="center" wrapText="1"/>
    </xf>
    <xf numFmtId="1" fontId="3" fillId="10" borderId="16" xfId="3" applyNumberFormat="1" applyFont="1" applyFill="1" applyBorder="1" applyAlignment="1">
      <alignment horizontal="right" vertical="center" wrapText="1"/>
    </xf>
    <xf numFmtId="1" fontId="5" fillId="10" borderId="16" xfId="3" applyNumberFormat="1" applyFont="1" applyFill="1" applyBorder="1" applyAlignment="1">
      <alignment horizontal="right" vertical="center"/>
    </xf>
    <xf numFmtId="1" fontId="5" fillId="10" borderId="34" xfId="3" applyNumberFormat="1" applyFont="1" applyFill="1" applyBorder="1" applyAlignment="1">
      <alignment horizontal="right" vertical="center"/>
    </xf>
    <xf numFmtId="1" fontId="5" fillId="10" borderId="44" xfId="3" applyNumberFormat="1" applyFont="1" applyFill="1" applyBorder="1" applyAlignment="1">
      <alignment horizontal="right" vertical="center"/>
    </xf>
    <xf numFmtId="1" fontId="5" fillId="10" borderId="19" xfId="3" applyNumberFormat="1" applyFont="1" applyFill="1" applyBorder="1" applyAlignment="1">
      <alignment horizontal="right"/>
    </xf>
    <xf numFmtId="1" fontId="5" fillId="10" borderId="43" xfId="3" applyNumberFormat="1" applyFont="1" applyFill="1" applyBorder="1" applyAlignment="1">
      <alignment horizontal="right"/>
    </xf>
    <xf numFmtId="1" fontId="5" fillId="10" borderId="44" xfId="3" applyNumberFormat="1" applyFont="1" applyFill="1" applyBorder="1" applyAlignment="1">
      <alignment horizontal="right"/>
    </xf>
    <xf numFmtId="1" fontId="5" fillId="10" borderId="34" xfId="3" applyNumberFormat="1" applyFont="1" applyFill="1" applyBorder="1" applyAlignment="1">
      <alignment horizontal="right"/>
    </xf>
    <xf numFmtId="1" fontId="5" fillId="10" borderId="1" xfId="3" applyNumberFormat="1" applyFont="1" applyFill="1" applyBorder="1" applyAlignment="1">
      <alignment horizontal="right"/>
    </xf>
    <xf numFmtId="1" fontId="5" fillId="10" borderId="2" xfId="3" applyNumberFormat="1" applyFont="1" applyFill="1" applyBorder="1" applyAlignment="1">
      <alignment horizontal="right" vertical="center"/>
    </xf>
    <xf numFmtId="1" fontId="16" fillId="0" borderId="0" xfId="3" applyNumberFormat="1" applyFont="1"/>
    <xf numFmtId="1" fontId="3" fillId="0" borderId="47" xfId="3" applyNumberFormat="1" applyFont="1" applyBorder="1" applyAlignment="1">
      <alignment vertical="center"/>
    </xf>
    <xf numFmtId="1" fontId="3" fillId="0" borderId="52" xfId="3" applyNumberFormat="1" applyFont="1" applyBorder="1" applyAlignment="1">
      <alignment vertical="center" wrapText="1"/>
    </xf>
    <xf numFmtId="1" fontId="17" fillId="0" borderId="0" xfId="3" applyNumberFormat="1" applyFont="1"/>
    <xf numFmtId="1" fontId="17" fillId="0" borderId="0" xfId="3" applyNumberFormat="1" applyFont="1" applyAlignment="1">
      <alignment vertical="center"/>
    </xf>
    <xf numFmtId="1" fontId="3" fillId="0" borderId="35" xfId="3" applyNumberFormat="1" applyFont="1" applyBorder="1" applyAlignment="1">
      <alignment vertical="center"/>
    </xf>
    <xf numFmtId="1" fontId="3" fillId="0" borderId="53" xfId="3" applyNumberFormat="1" applyFont="1" applyBorder="1" applyAlignment="1">
      <alignment vertical="center" wrapText="1"/>
    </xf>
    <xf numFmtId="1" fontId="3" fillId="11" borderId="4" xfId="3" applyNumberFormat="1" applyFont="1" applyFill="1" applyBorder="1"/>
    <xf numFmtId="1" fontId="3" fillId="11" borderId="15" xfId="3" quotePrefix="1" applyNumberFormat="1" applyFont="1" applyFill="1" applyBorder="1" applyAlignment="1">
      <alignment wrapText="1"/>
    </xf>
    <xf numFmtId="1" fontId="7" fillId="0" borderId="0" xfId="3" applyNumberFormat="1" applyFont="1" applyAlignment="1">
      <alignment horizontal="left"/>
    </xf>
    <xf numFmtId="1" fontId="8" fillId="0" borderId="0" xfId="3" applyNumberFormat="1" applyFont="1" applyAlignment="1">
      <alignment horizontal="left" wrapText="1"/>
    </xf>
    <xf numFmtId="1" fontId="18" fillId="0" borderId="0" xfId="3" applyNumberFormat="1" applyFont="1" applyAlignment="1">
      <alignment horizontal="left"/>
    </xf>
    <xf numFmtId="1" fontId="8" fillId="0" borderId="0" xfId="3" applyNumberFormat="1" applyFont="1" applyAlignment="1">
      <alignment horizontal="left"/>
    </xf>
    <xf numFmtId="1" fontId="5" fillId="0" borderId="0" xfId="3" applyNumberFormat="1" applyFont="1" applyAlignment="1">
      <alignment horizontal="center" vertical="center" wrapText="1"/>
    </xf>
    <xf numFmtId="1" fontId="10" fillId="0" borderId="0" xfId="3" applyNumberFormat="1" applyFont="1"/>
    <xf numFmtId="1" fontId="3" fillId="12" borderId="36" xfId="5" applyNumberFormat="1" applyFont="1" applyFill="1" applyBorder="1" applyAlignment="1">
      <alignment horizontal="center" vertical="center" wrapText="1"/>
    </xf>
    <xf numFmtId="1" fontId="3" fillId="12" borderId="40" xfId="5" applyNumberFormat="1" applyFont="1" applyFill="1" applyBorder="1" applyAlignment="1">
      <alignment horizontal="center" vertical="center" wrapText="1"/>
    </xf>
    <xf numFmtId="1" fontId="3" fillId="12" borderId="2" xfId="5" applyNumberFormat="1" applyFont="1" applyFill="1" applyBorder="1" applyAlignment="1">
      <alignment horizontal="center" vertical="center" wrapText="1"/>
    </xf>
    <xf numFmtId="1" fontId="3" fillId="6" borderId="36" xfId="5" applyNumberFormat="1" applyFont="1" applyFill="1" applyBorder="1" applyAlignment="1">
      <alignment horizontal="center" vertical="center" wrapText="1"/>
    </xf>
    <xf numFmtId="1" fontId="3" fillId="6" borderId="39" xfId="5" applyNumberFormat="1" applyFont="1" applyFill="1" applyBorder="1" applyAlignment="1">
      <alignment horizontal="center" vertical="center" wrapText="1"/>
    </xf>
    <xf numFmtId="1" fontId="3" fillId="6" borderId="40" xfId="5" applyNumberFormat="1" applyFont="1" applyFill="1" applyBorder="1" applyAlignment="1">
      <alignment horizontal="center" vertical="center" wrapText="1"/>
    </xf>
    <xf numFmtId="1" fontId="5" fillId="0" borderId="24" xfId="3" applyNumberFormat="1" applyFont="1" applyBorder="1" applyAlignment="1">
      <alignment horizontal="center"/>
    </xf>
    <xf numFmtId="1" fontId="5" fillId="0" borderId="9" xfId="3" applyNumberFormat="1" applyFont="1" applyBorder="1" applyAlignment="1">
      <alignment horizontal="left" wrapText="1"/>
    </xf>
    <xf numFmtId="1" fontId="5" fillId="0" borderId="25" xfId="3" applyNumberFormat="1" applyFont="1" applyBorder="1" applyAlignment="1">
      <alignment horizontal="center"/>
    </xf>
    <xf numFmtId="1" fontId="5" fillId="0" borderId="10" xfId="3" applyNumberFormat="1" applyFont="1" applyBorder="1" applyAlignment="1">
      <alignment horizontal="left" wrapText="1"/>
    </xf>
    <xf numFmtId="1" fontId="5" fillId="0" borderId="20" xfId="3" applyNumberFormat="1" applyFont="1" applyBorder="1" applyAlignment="1">
      <alignment horizontal="center" vertical="center"/>
    </xf>
    <xf numFmtId="1" fontId="5" fillId="0" borderId="26" xfId="3" applyNumberFormat="1" applyFont="1" applyBorder="1" applyAlignment="1">
      <alignment horizontal="center" vertical="center"/>
    </xf>
    <xf numFmtId="1" fontId="5" fillId="0" borderId="29" xfId="3" applyNumberFormat="1" applyFont="1" applyBorder="1" applyAlignment="1">
      <alignment horizontal="center"/>
    </xf>
    <xf numFmtId="1" fontId="5" fillId="0" borderId="14" xfId="3" applyNumberFormat="1" applyFont="1" applyBorder="1" applyAlignment="1">
      <alignment horizontal="left" wrapText="1"/>
    </xf>
    <xf numFmtId="1" fontId="5" fillId="14" borderId="0" xfId="3" applyNumberFormat="1" applyFont="1" applyFill="1"/>
    <xf numFmtId="1" fontId="5" fillId="0" borderId="32" xfId="3" applyNumberFormat="1" applyFont="1" applyBorder="1" applyAlignment="1">
      <alignment horizontal="left" wrapText="1"/>
    </xf>
    <xf numFmtId="1" fontId="5" fillId="0" borderId="33" xfId="3" applyNumberFormat="1" applyFont="1" applyBorder="1" applyAlignment="1">
      <alignment horizontal="left" wrapText="1"/>
    </xf>
    <xf numFmtId="1" fontId="3" fillId="0" borderId="1" xfId="3" applyNumberFormat="1" applyFont="1" applyBorder="1" applyAlignment="1">
      <alignment horizontal="left" wrapText="1"/>
    </xf>
    <xf numFmtId="1" fontId="3" fillId="0" borderId="0" xfId="3" applyNumberFormat="1" applyFont="1" applyAlignment="1">
      <alignment horizontal="left" wrapText="1"/>
    </xf>
    <xf numFmtId="1" fontId="5" fillId="4" borderId="31" xfId="3" applyNumberFormat="1" applyFont="1" applyFill="1" applyBorder="1" applyAlignment="1">
      <alignment vertical="center" wrapText="1"/>
    </xf>
    <xf numFmtId="1" fontId="3" fillId="0" borderId="31" xfId="3" applyNumberFormat="1" applyFont="1" applyFill="1" applyBorder="1" applyAlignment="1">
      <alignment vertical="center" wrapText="1"/>
    </xf>
    <xf numFmtId="1" fontId="5" fillId="0" borderId="31" xfId="3" applyNumberFormat="1" applyFont="1" applyFill="1" applyBorder="1" applyAlignment="1">
      <alignment vertical="center" wrapText="1"/>
    </xf>
    <xf numFmtId="1" fontId="5" fillId="0" borderId="3" xfId="3" applyNumberFormat="1" applyFont="1" applyFill="1" applyBorder="1" applyAlignment="1">
      <alignment vertical="center" wrapText="1"/>
    </xf>
    <xf numFmtId="1" fontId="5" fillId="4" borderId="14" xfId="3" applyNumberFormat="1" applyFont="1" applyFill="1" applyBorder="1" applyAlignment="1">
      <alignment vertical="center" wrapText="1"/>
    </xf>
    <xf numFmtId="1" fontId="3" fillId="0" borderId="2" xfId="3" applyNumberFormat="1" applyFont="1" applyBorder="1" applyAlignment="1">
      <alignment horizontal="center" vertical="center" wrapText="1"/>
    </xf>
    <xf numFmtId="1" fontId="3" fillId="0" borderId="2" xfId="3" applyNumberFormat="1" applyFont="1" applyFill="1" applyBorder="1" applyAlignment="1">
      <alignment vertical="center" wrapText="1"/>
    </xf>
    <xf numFmtId="1" fontId="5" fillId="0" borderId="31" xfId="3" applyNumberFormat="1" applyFont="1" applyBorder="1" applyAlignment="1">
      <alignment vertical="center" wrapText="1"/>
    </xf>
    <xf numFmtId="1" fontId="3" fillId="0" borderId="4" xfId="3" applyNumberFormat="1" applyFont="1" applyFill="1" applyBorder="1" applyAlignment="1">
      <alignment vertical="center" wrapText="1"/>
    </xf>
    <xf numFmtId="1" fontId="5" fillId="0" borderId="4" xfId="3" applyNumberFormat="1" applyFont="1" applyFill="1" applyBorder="1" applyAlignment="1">
      <alignment vertical="center" wrapText="1"/>
    </xf>
    <xf numFmtId="1" fontId="5" fillId="0" borderId="2" xfId="3" applyNumberFormat="1" applyFont="1" applyFill="1" applyBorder="1" applyAlignment="1">
      <alignment vertical="center" wrapText="1"/>
    </xf>
    <xf numFmtId="1" fontId="5" fillId="4" borderId="2" xfId="3" applyNumberFormat="1" applyFont="1" applyFill="1" applyBorder="1" applyAlignment="1">
      <alignment vertical="center" wrapText="1"/>
    </xf>
    <xf numFmtId="1" fontId="5" fillId="0" borderId="2" xfId="3" applyNumberFormat="1" applyFont="1" applyBorder="1" applyAlignment="1">
      <alignment vertical="center" wrapText="1"/>
    </xf>
    <xf numFmtId="1" fontId="5" fillId="0" borderId="34" xfId="3" applyNumberFormat="1" applyFont="1" applyBorder="1" applyAlignment="1">
      <alignment horizontal="center" vertical="center" wrapText="1"/>
    </xf>
    <xf numFmtId="1" fontId="5" fillId="0" borderId="9" xfId="3" applyNumberFormat="1" applyFont="1" applyBorder="1" applyAlignment="1">
      <alignment vertical="center" wrapText="1"/>
    </xf>
    <xf numFmtId="1" fontId="3" fillId="0" borderId="24" xfId="3" applyNumberFormat="1" applyFont="1" applyFill="1" applyBorder="1" applyAlignment="1">
      <alignment vertical="center" wrapText="1"/>
    </xf>
    <xf numFmtId="1" fontId="5" fillId="0" borderId="24" xfId="3" applyNumberFormat="1" applyFont="1" applyFill="1" applyBorder="1" applyAlignment="1">
      <alignment vertical="center" wrapText="1"/>
    </xf>
    <xf numFmtId="1" fontId="5" fillId="0" borderId="9" xfId="3" applyNumberFormat="1" applyFont="1" applyFill="1" applyBorder="1" applyAlignment="1">
      <alignment vertical="center" wrapText="1"/>
    </xf>
    <xf numFmtId="1" fontId="5" fillId="0" borderId="14" xfId="3" applyNumberFormat="1" applyFont="1" applyBorder="1" applyAlignment="1">
      <alignment vertical="center" wrapText="1"/>
    </xf>
    <xf numFmtId="1" fontId="5" fillId="0" borderId="36" xfId="3" applyNumberFormat="1" applyFont="1" applyBorder="1" applyAlignment="1">
      <alignment horizontal="center" vertical="center" wrapText="1"/>
    </xf>
    <xf numFmtId="1" fontId="3" fillId="0" borderId="9" xfId="3" applyNumberFormat="1" applyFont="1" applyBorder="1" applyAlignment="1">
      <alignment vertical="center" wrapText="1"/>
    </xf>
    <xf numFmtId="1" fontId="3" fillId="0" borderId="20" xfId="3" applyNumberFormat="1" applyFont="1" applyFill="1" applyBorder="1" applyAlignment="1">
      <alignment vertical="center" wrapText="1"/>
    </xf>
    <xf numFmtId="1" fontId="3" fillId="4" borderId="14" xfId="3" applyNumberFormat="1" applyFont="1" applyFill="1" applyBorder="1" applyAlignment="1">
      <alignment vertical="center" wrapText="1"/>
    </xf>
    <xf numFmtId="1" fontId="3" fillId="0" borderId="14" xfId="3" applyNumberFormat="1" applyFont="1" applyFill="1" applyBorder="1" applyAlignment="1">
      <alignment vertical="center" wrapText="1"/>
    </xf>
    <xf numFmtId="1" fontId="3" fillId="4" borderId="16" xfId="3" applyNumberFormat="1" applyFont="1" applyFill="1" applyBorder="1" applyAlignment="1">
      <alignment horizontal="center" vertical="center" wrapText="1"/>
    </xf>
    <xf numFmtId="1" fontId="7" fillId="0" borderId="0" xfId="3" quotePrefix="1" applyNumberFormat="1" applyFont="1" applyAlignment="1">
      <alignment horizontal="left"/>
    </xf>
    <xf numFmtId="1" fontId="3" fillId="0" borderId="0" xfId="3" applyNumberFormat="1" applyFont="1" applyAlignment="1">
      <alignment horizontal="center" vertical="center" wrapText="1"/>
    </xf>
    <xf numFmtId="1" fontId="5" fillId="0" borderId="0" xfId="0" applyNumberFormat="1" applyFont="1"/>
    <xf numFmtId="1" fontId="3" fillId="2" borderId="3" xfId="3" applyNumberFormat="1" applyFont="1" applyFill="1" applyBorder="1" applyAlignment="1">
      <alignment horizontal="center" vertical="center" wrapText="1"/>
    </xf>
    <xf numFmtId="1" fontId="3" fillId="2" borderId="3" xfId="5" applyNumberFormat="1" applyFont="1" applyFill="1" applyBorder="1" applyAlignment="1">
      <alignment horizontal="center" vertical="center" wrapText="1"/>
    </xf>
    <xf numFmtId="1" fontId="19" fillId="3" borderId="37" xfId="1" applyNumberFormat="1" applyFont="1" applyFill="1" applyBorder="1" applyAlignment="1">
      <alignment horizontal="right"/>
    </xf>
    <xf numFmtId="1" fontId="5" fillId="4" borderId="0" xfId="6" applyNumberFormat="1" applyFont="1" applyFill="1"/>
    <xf numFmtId="1" fontId="5" fillId="4" borderId="0" xfId="0" applyNumberFormat="1" applyFont="1" applyFill="1"/>
    <xf numFmtId="1" fontId="19" fillId="3" borderId="8" xfId="1" applyNumberFormat="1" applyFont="1" applyFill="1" applyBorder="1" applyAlignment="1">
      <alignment horizontal="right"/>
    </xf>
    <xf numFmtId="1" fontId="5" fillId="0" borderId="0" xfId="6" applyNumberFormat="1" applyFont="1" applyAlignment="1">
      <alignment wrapText="1"/>
    </xf>
    <xf numFmtId="1" fontId="5" fillId="0" borderId="0" xfId="6" applyNumberFormat="1" applyFont="1"/>
    <xf numFmtId="1" fontId="5" fillId="11" borderId="0" xfId="6" applyNumberFormat="1" applyFont="1" applyFill="1"/>
    <xf numFmtId="1" fontId="5" fillId="11" borderId="0" xfId="3" applyNumberFormat="1" applyFont="1" applyFill="1"/>
    <xf numFmtId="1" fontId="5" fillId="13" borderId="18" xfId="8" applyNumberFormat="1" applyFont="1" applyFill="1" applyBorder="1" applyProtection="1">
      <protection locked="0"/>
    </xf>
    <xf numFmtId="1" fontId="5" fillId="11" borderId="0" xfId="6" applyNumberFormat="1" applyFont="1" applyFill="1" applyAlignment="1">
      <alignment wrapText="1"/>
    </xf>
    <xf numFmtId="1" fontId="7" fillId="0" borderId="15" xfId="3" quotePrefix="1" applyNumberFormat="1" applyFont="1" applyBorder="1"/>
    <xf numFmtId="1" fontId="10" fillId="0" borderId="15" xfId="3" quotePrefix="1" applyNumberFormat="1" applyFont="1" applyBorder="1" applyAlignment="1">
      <alignment wrapText="1"/>
    </xf>
    <xf numFmtId="1" fontId="10" fillId="0" borderId="15" xfId="3" quotePrefix="1" applyNumberFormat="1" applyFont="1" applyBorder="1"/>
    <xf numFmtId="1" fontId="5" fillId="0" borderId="22" xfId="3" applyNumberFormat="1" applyFont="1" applyBorder="1"/>
    <xf numFmtId="1" fontId="5" fillId="0" borderId="54" xfId="3" applyNumberFormat="1" applyFont="1" applyBorder="1" applyAlignment="1">
      <alignment wrapText="1"/>
    </xf>
    <xf numFmtId="1" fontId="5" fillId="0" borderId="2" xfId="3" applyNumberFormat="1" applyFont="1" applyBorder="1" applyAlignment="1">
      <alignment horizontal="center" vertical="center" wrapText="1"/>
    </xf>
    <xf numFmtId="1" fontId="5" fillId="0" borderId="35" xfId="9" applyNumberFormat="1" applyFont="1" applyBorder="1" applyAlignment="1">
      <alignment horizontal="center" vertical="center" wrapText="1"/>
    </xf>
    <xf numFmtId="1" fontId="5" fillId="0" borderId="41" xfId="9" applyNumberFormat="1" applyFont="1" applyBorder="1" applyAlignment="1">
      <alignment horizontal="center" vertical="center" wrapText="1"/>
    </xf>
    <xf numFmtId="1" fontId="5" fillId="0" borderId="39" xfId="6" applyNumberFormat="1" applyFont="1" applyBorder="1" applyAlignment="1">
      <alignment horizontal="center" vertical="center" wrapText="1"/>
    </xf>
    <xf numFmtId="1" fontId="5" fillId="0" borderId="40" xfId="6" applyNumberFormat="1" applyFont="1" applyBorder="1" applyAlignment="1">
      <alignment horizontal="center" vertical="center" wrapText="1"/>
    </xf>
    <xf numFmtId="1" fontId="5" fillId="0" borderId="22" xfId="10" applyNumberFormat="1" applyFont="1" applyBorder="1" applyAlignment="1">
      <alignment horizontal="right"/>
    </xf>
    <xf numFmtId="1" fontId="5" fillId="13" borderId="32" xfId="10" applyNumberFormat="1" applyFont="1" applyFill="1" applyBorder="1" applyProtection="1">
      <protection locked="0"/>
    </xf>
    <xf numFmtId="1" fontId="5" fillId="13" borderId="50" xfId="10" applyNumberFormat="1" applyFont="1" applyFill="1" applyBorder="1" applyProtection="1">
      <protection locked="0"/>
    </xf>
    <xf numFmtId="1" fontId="5" fillId="13" borderId="37" xfId="10" applyNumberFormat="1" applyFont="1" applyFill="1" applyBorder="1" applyProtection="1">
      <protection locked="0"/>
    </xf>
    <xf numFmtId="1" fontId="5" fillId="13" borderId="42" xfId="10" applyNumberFormat="1" applyFont="1" applyFill="1" applyBorder="1" applyProtection="1">
      <protection locked="0"/>
    </xf>
    <xf numFmtId="1" fontId="5" fillId="0" borderId="10" xfId="10" applyNumberFormat="1" applyFont="1" applyBorder="1" applyAlignment="1">
      <alignment horizontal="right"/>
    </xf>
    <xf numFmtId="1" fontId="5" fillId="13" borderId="58" xfId="10" applyNumberFormat="1" applyFont="1" applyFill="1" applyBorder="1" applyProtection="1">
      <protection locked="0"/>
    </xf>
    <xf numFmtId="1" fontId="5" fillId="13" borderId="59" xfId="10" applyNumberFormat="1" applyFont="1" applyFill="1" applyBorder="1" applyProtection="1">
      <protection locked="0"/>
    </xf>
    <xf numFmtId="1" fontId="5" fillId="13" borderId="60" xfId="10" applyNumberFormat="1" applyFont="1" applyFill="1" applyBorder="1" applyProtection="1">
      <protection locked="0"/>
    </xf>
    <xf numFmtId="1" fontId="5" fillId="13" borderId="8" xfId="10" applyNumberFormat="1" applyFont="1" applyFill="1" applyBorder="1" applyProtection="1">
      <protection locked="0"/>
    </xf>
    <xf numFmtId="1" fontId="5" fillId="0" borderId="16" xfId="10" applyNumberFormat="1" applyFont="1" applyBorder="1" applyAlignment="1">
      <alignment horizontal="right"/>
    </xf>
    <xf numFmtId="1" fontId="5" fillId="6" borderId="33" xfId="10" applyNumberFormat="1" applyFont="1" applyFill="1" applyBorder="1" applyAlignment="1" applyProtection="1">
      <alignment horizontal="right"/>
      <protection locked="0"/>
    </xf>
    <xf numFmtId="1" fontId="5" fillId="6" borderId="61" xfId="10" applyNumberFormat="1" applyFont="1" applyFill="1" applyBorder="1" applyAlignment="1" applyProtection="1">
      <alignment horizontal="right"/>
      <protection locked="0"/>
    </xf>
    <xf numFmtId="1" fontId="5" fillId="10" borderId="61" xfId="10" applyNumberFormat="1" applyFont="1" applyFill="1" applyBorder="1"/>
    <xf numFmtId="1" fontId="5" fillId="10" borderId="38" xfId="10" applyNumberFormat="1" applyFont="1" applyFill="1" applyBorder="1"/>
    <xf numFmtId="1" fontId="5" fillId="13" borderId="44" xfId="10" applyNumberFormat="1" applyFont="1" applyFill="1" applyBorder="1" applyProtection="1">
      <protection locked="0"/>
    </xf>
    <xf numFmtId="1" fontId="5" fillId="0" borderId="0" xfId="3" applyNumberFormat="1" applyFont="1" applyAlignment="1">
      <alignment horizontal="center" wrapText="1"/>
    </xf>
    <xf numFmtId="1" fontId="5" fillId="2" borderId="2" xfId="3" applyNumberFormat="1" applyFont="1" applyFill="1" applyBorder="1" applyAlignment="1">
      <alignment horizontal="center" vertical="center" wrapText="1"/>
    </xf>
    <xf numFmtId="1" fontId="5" fillId="0" borderId="2" xfId="11" applyNumberFormat="1" applyFont="1" applyBorder="1" applyAlignment="1">
      <alignment horizontal="center" vertical="center" wrapText="1"/>
    </xf>
    <xf numFmtId="1" fontId="5" fillId="0" borderId="3" xfId="11" applyNumberFormat="1" applyFont="1" applyBorder="1" applyAlignment="1">
      <alignment horizontal="left" vertical="center" wrapText="1"/>
    </xf>
    <xf numFmtId="1" fontId="5" fillId="13" borderId="31" xfId="12" applyNumberFormat="1" applyFont="1" applyFill="1" applyBorder="1">
      <protection locked="0"/>
    </xf>
    <xf numFmtId="1" fontId="5" fillId="13" borderId="56" xfId="12" applyNumberFormat="1" applyFont="1" applyFill="1" applyBorder="1">
      <protection locked="0"/>
    </xf>
    <xf numFmtId="1" fontId="5" fillId="0" borderId="10" xfId="11" applyNumberFormat="1" applyFont="1" applyBorder="1" applyAlignment="1">
      <alignment horizontal="left" vertical="center" wrapText="1"/>
    </xf>
    <xf numFmtId="1" fontId="5" fillId="13" borderId="10" xfId="12" applyNumberFormat="1" applyFont="1" applyFill="1" applyBorder="1">
      <protection locked="0"/>
    </xf>
    <xf numFmtId="1" fontId="5" fillId="13" borderId="11" xfId="12" applyNumberFormat="1" applyFont="1" applyFill="1" applyBorder="1">
      <protection locked="0"/>
    </xf>
    <xf numFmtId="1" fontId="5" fillId="0" borderId="16" xfId="11" applyNumberFormat="1" applyFont="1" applyBorder="1" applyAlignment="1">
      <alignment horizontal="left" vertical="center" wrapText="1"/>
    </xf>
    <xf numFmtId="1" fontId="5" fillId="13" borderId="14" xfId="12" applyNumberFormat="1" applyFont="1" applyFill="1" applyBorder="1">
      <protection locked="0"/>
    </xf>
    <xf numFmtId="1" fontId="5" fillId="13" borderId="18" xfId="12" applyNumberFormat="1" applyFont="1" applyFill="1" applyBorder="1">
      <protection locked="0"/>
    </xf>
    <xf numFmtId="1" fontId="7" fillId="0" borderId="0" xfId="13" applyNumberFormat="1" applyFont="1" applyAlignment="1">
      <alignment horizontal="left"/>
    </xf>
    <xf numFmtId="1" fontId="3" fillId="0" borderId="0" xfId="13" applyNumberFormat="1" applyFont="1" applyAlignment="1">
      <alignment wrapText="1"/>
    </xf>
    <xf numFmtId="1" fontId="3" fillId="0" borderId="0" xfId="13" applyNumberFormat="1" applyFont="1"/>
    <xf numFmtId="1" fontId="5" fillId="0" borderId="0" xfId="12" applyNumberFormat="1" applyFont="1" applyFill="1" applyBorder="1">
      <protection locked="0"/>
    </xf>
    <xf numFmtId="1" fontId="3" fillId="2" borderId="3" xfId="13" applyNumberFormat="1" applyFont="1" applyFill="1" applyBorder="1" applyAlignment="1">
      <alignment horizontal="center" vertical="center" wrapText="1"/>
    </xf>
    <xf numFmtId="1" fontId="22" fillId="0" borderId="0" xfId="13" applyNumberFormat="1" applyFont="1" applyAlignment="1">
      <alignment horizontal="left"/>
    </xf>
    <xf numFmtId="1" fontId="22" fillId="0" borderId="0" xfId="13" applyNumberFormat="1" applyFont="1" applyAlignment="1">
      <alignment horizontal="left" wrapText="1"/>
    </xf>
    <xf numFmtId="1" fontId="5" fillId="4" borderId="3" xfId="5" applyNumberFormat="1" applyFont="1" applyFill="1" applyBorder="1" applyAlignment="1">
      <alignment horizontal="center" vertical="center" wrapText="1"/>
    </xf>
    <xf numFmtId="1" fontId="8" fillId="0" borderId="25" xfId="3" applyNumberFormat="1" applyFont="1" applyBorder="1"/>
    <xf numFmtId="1" fontId="7" fillId="0" borderId="62" xfId="3" applyNumberFormat="1" applyFont="1" applyBorder="1" applyAlignment="1">
      <alignment horizontal="right"/>
    </xf>
    <xf numFmtId="1" fontId="7" fillId="0" borderId="62" xfId="3" applyNumberFormat="1" applyFont="1" applyBorder="1" applyAlignment="1">
      <alignment horizontal="right" wrapText="1"/>
    </xf>
    <xf numFmtId="1" fontId="8" fillId="0" borderId="25" xfId="3" applyNumberFormat="1" applyFont="1" applyBorder="1" applyAlignment="1">
      <alignment wrapText="1"/>
    </xf>
    <xf numFmtId="1" fontId="8" fillId="0" borderId="28" xfId="3" applyNumberFormat="1" applyFont="1" applyBorder="1"/>
    <xf numFmtId="1" fontId="7" fillId="0" borderId="1" xfId="3" applyNumberFormat="1" applyFont="1" applyBorder="1" applyAlignment="1">
      <alignment horizontal="right" wrapText="1"/>
    </xf>
    <xf numFmtId="1" fontId="5" fillId="0" borderId="4" xfId="3" applyNumberFormat="1" applyFont="1" applyBorder="1"/>
    <xf numFmtId="1" fontId="5" fillId="0" borderId="2" xfId="3" applyNumberFormat="1" applyFont="1" applyBorder="1"/>
    <xf numFmtId="1" fontId="3" fillId="0" borderId="6" xfId="8" applyNumberFormat="1" applyFont="1" applyBorder="1" applyAlignment="1">
      <alignment vertical="center"/>
    </xf>
    <xf numFmtId="1" fontId="3" fillId="0" borderId="7" xfId="8" applyNumberFormat="1" applyFont="1" applyBorder="1" applyAlignment="1">
      <alignment vertical="center"/>
    </xf>
    <xf numFmtId="1" fontId="5" fillId="0" borderId="9" xfId="10" applyNumberFormat="1" applyFont="1" applyBorder="1" applyAlignment="1">
      <alignment horizontal="center"/>
    </xf>
    <xf numFmtId="1" fontId="5" fillId="0" borderId="9" xfId="10" applyNumberFormat="1" applyFont="1" applyBorder="1" applyAlignment="1">
      <alignment horizontal="left" wrapText="1"/>
    </xf>
    <xf numFmtId="1" fontId="5" fillId="0" borderId="6" xfId="8" applyNumberFormat="1" applyFont="1" applyBorder="1"/>
    <xf numFmtId="1" fontId="5" fillId="0" borderId="7" xfId="8" applyNumberFormat="1" applyFont="1" applyBorder="1"/>
    <xf numFmtId="1" fontId="5" fillId="0" borderId="10" xfId="10" applyNumberFormat="1" applyFont="1" applyBorder="1" applyAlignment="1">
      <alignment horizontal="center"/>
    </xf>
    <xf numFmtId="1" fontId="5" fillId="0" borderId="10" xfId="10" applyNumberFormat="1" applyFont="1" applyBorder="1" applyAlignment="1">
      <alignment horizontal="left" wrapText="1"/>
    </xf>
    <xf numFmtId="1" fontId="5" fillId="0" borderId="10" xfId="10" applyNumberFormat="1" applyFont="1" applyBorder="1" applyAlignment="1">
      <alignment horizontal="left" vertical="center" wrapText="1"/>
    </xf>
    <xf numFmtId="0" fontId="5" fillId="0" borderId="10" xfId="10" applyNumberFormat="1" applyFont="1" applyBorder="1" applyAlignment="1">
      <alignment horizontal="center"/>
    </xf>
    <xf numFmtId="0" fontId="5" fillId="0" borderId="10" xfId="10" applyNumberFormat="1" applyFont="1" applyBorder="1" applyAlignment="1">
      <alignment horizontal="left" wrapText="1"/>
    </xf>
    <xf numFmtId="1" fontId="3" fillId="0" borderId="10" xfId="10" applyNumberFormat="1" applyFont="1" applyBorder="1" applyAlignment="1">
      <alignment horizontal="center"/>
    </xf>
    <xf numFmtId="1" fontId="3" fillId="0" borderId="10" xfId="10" applyNumberFormat="1" applyFont="1" applyBorder="1" applyAlignment="1">
      <alignment horizontal="left" wrapText="1"/>
    </xf>
    <xf numFmtId="1" fontId="3" fillId="0" borderId="6" xfId="8" applyNumberFormat="1" applyFont="1" applyBorder="1"/>
    <xf numFmtId="1" fontId="3" fillId="0" borderId="7" xfId="8" applyNumberFormat="1" applyFont="1" applyBorder="1"/>
    <xf numFmtId="1" fontId="5" fillId="0" borderId="11" xfId="8" applyNumberFormat="1" applyFont="1" applyBorder="1"/>
    <xf numFmtId="1" fontId="5" fillId="3" borderId="6" xfId="8" applyNumberFormat="1" applyFont="1" applyFill="1" applyBorder="1"/>
    <xf numFmtId="1" fontId="5" fillId="0" borderId="12" xfId="10" applyNumberFormat="1" applyFont="1" applyBorder="1" applyAlignment="1">
      <alignment horizontal="center"/>
    </xf>
    <xf numFmtId="1" fontId="5" fillId="0" borderId="13" xfId="10" applyNumberFormat="1" applyFont="1" applyBorder="1" applyAlignment="1">
      <alignment horizontal="center"/>
    </xf>
    <xf numFmtId="1" fontId="5" fillId="0" borderId="14" xfId="10" applyNumberFormat="1" applyFont="1" applyBorder="1" applyAlignment="1">
      <alignment horizontal="center"/>
    </xf>
    <xf numFmtId="1" fontId="3" fillId="0" borderId="2" xfId="8" applyNumberFormat="1" applyFont="1" applyBorder="1" applyAlignment="1">
      <alignment vertical="center"/>
    </xf>
    <xf numFmtId="1" fontId="3" fillId="0" borderId="16" xfId="8" applyNumberFormat="1" applyFont="1" applyBorder="1" applyAlignment="1">
      <alignment vertical="center"/>
    </xf>
    <xf numFmtId="1" fontId="5" fillId="0" borderId="17" xfId="8" applyNumberFormat="1" applyFont="1" applyBorder="1"/>
    <xf numFmtId="1" fontId="3" fillId="0" borderId="11" xfId="8" applyNumberFormat="1" applyFont="1" applyBorder="1"/>
    <xf numFmtId="1" fontId="5" fillId="3" borderId="10" xfId="8" applyNumberFormat="1" applyFont="1" applyFill="1" applyBorder="1"/>
    <xf numFmtId="1" fontId="5" fillId="0" borderId="14" xfId="10" applyNumberFormat="1" applyFont="1" applyBorder="1" applyAlignment="1">
      <alignment horizontal="left" wrapText="1"/>
    </xf>
    <xf numFmtId="1" fontId="5" fillId="0" borderId="18" xfId="8" applyNumberFormat="1" applyFont="1" applyBorder="1"/>
    <xf numFmtId="1" fontId="5" fillId="0" borderId="9" xfId="8" applyNumberFormat="1" applyFont="1" applyBorder="1"/>
    <xf numFmtId="1" fontId="5" fillId="0" borderId="10" xfId="8" applyNumberFormat="1" applyFont="1" applyBorder="1"/>
    <xf numFmtId="1" fontId="3" fillId="0" borderId="20" xfId="10" applyNumberFormat="1" applyFont="1" applyBorder="1" applyAlignment="1">
      <alignment horizontal="left" wrapText="1"/>
    </xf>
    <xf numFmtId="1" fontId="3" fillId="0" borderId="21" xfId="8" applyNumberFormat="1" applyFont="1" applyBorder="1"/>
    <xf numFmtId="1" fontId="3" fillId="0" borderId="20" xfId="10" applyNumberFormat="1" applyFont="1" applyBorder="1" applyAlignment="1">
      <alignment horizontal="center"/>
    </xf>
    <xf numFmtId="1" fontId="3" fillId="0" borderId="20" xfId="8" applyNumberFormat="1" applyFont="1" applyBorder="1"/>
    <xf numFmtId="1" fontId="5" fillId="0" borderId="14" xfId="8" applyNumberFormat="1" applyFont="1" applyBorder="1"/>
    <xf numFmtId="1" fontId="3" fillId="0" borderId="10" xfId="8" applyNumberFormat="1" applyFont="1" applyBorder="1"/>
    <xf numFmtId="1" fontId="5" fillId="3" borderId="14" xfId="8" applyNumberFormat="1" applyFont="1" applyFill="1" applyBorder="1"/>
    <xf numFmtId="1" fontId="3" fillId="0" borderId="5" xfId="8" applyNumberFormat="1" applyFont="1" applyBorder="1" applyAlignment="1">
      <alignment vertical="center"/>
    </xf>
    <xf numFmtId="1" fontId="5" fillId="0" borderId="12" xfId="8" applyNumberFormat="1" applyFont="1" applyBorder="1"/>
    <xf numFmtId="1" fontId="5" fillId="0" borderId="20" xfId="8" applyNumberFormat="1" applyFont="1" applyBorder="1"/>
    <xf numFmtId="1" fontId="3" fillId="0" borderId="2" xfId="8" applyNumberFormat="1" applyFont="1" applyBorder="1"/>
    <xf numFmtId="1" fontId="5" fillId="0" borderId="10" xfId="8" applyNumberFormat="1" applyFont="1" applyBorder="1" applyAlignment="1">
      <alignment vertical="center"/>
    </xf>
    <xf numFmtId="1" fontId="5" fillId="0" borderId="16" xfId="8" applyNumberFormat="1" applyFont="1" applyBorder="1"/>
    <xf numFmtId="1" fontId="5" fillId="0" borderId="19" xfId="8" applyNumberFormat="1" applyFont="1" applyBorder="1"/>
    <xf numFmtId="1" fontId="5" fillId="0" borderId="9" xfId="8" applyNumberFormat="1" applyFont="1" applyFill="1" applyBorder="1"/>
    <xf numFmtId="1" fontId="5" fillId="0" borderId="2" xfId="8" applyNumberFormat="1" applyFont="1" applyBorder="1"/>
    <xf numFmtId="1" fontId="5" fillId="0" borderId="2" xfId="10" applyNumberFormat="1" applyFont="1" applyBorder="1" applyAlignment="1">
      <alignment horizontal="center"/>
    </xf>
    <xf numFmtId="1" fontId="7" fillId="0" borderId="15" xfId="8" quotePrefix="1" applyNumberFormat="1" applyFont="1" applyBorder="1"/>
    <xf numFmtId="1" fontId="3" fillId="4" borderId="4" xfId="10" applyNumberFormat="1" applyFont="1" applyFill="1" applyBorder="1" applyAlignment="1">
      <alignment horizontal="left" wrapText="1"/>
    </xf>
    <xf numFmtId="1" fontId="5" fillId="0" borderId="24" xfId="8" applyNumberFormat="1" applyFont="1" applyBorder="1" applyAlignment="1">
      <alignment horizontal="right" vertical="center" wrapText="1"/>
    </xf>
    <xf numFmtId="1" fontId="5" fillId="0" borderId="25" xfId="8" applyNumberFormat="1" applyFont="1" applyBorder="1" applyAlignment="1">
      <alignment horizontal="right" vertical="center" wrapText="1"/>
    </xf>
    <xf numFmtId="1" fontId="5" fillId="0" borderId="29" xfId="8" applyNumberFormat="1" applyFont="1" applyBorder="1" applyAlignment="1">
      <alignment horizontal="right" vertical="center" wrapText="1"/>
    </xf>
    <xf numFmtId="1" fontId="3" fillId="0" borderId="22" xfId="8" applyNumberFormat="1" applyFont="1" applyBorder="1" applyAlignment="1">
      <alignment horizontal="right" vertical="center" wrapText="1"/>
    </xf>
    <xf numFmtId="1" fontId="5" fillId="0" borderId="9" xfId="8" applyNumberFormat="1" applyFont="1" applyBorder="1" applyAlignment="1">
      <alignment horizontal="right" vertical="center" wrapText="1"/>
    </xf>
    <xf numFmtId="1" fontId="5" fillId="0" borderId="10" xfId="8" applyNumberFormat="1" applyFont="1" applyBorder="1" applyAlignment="1">
      <alignment horizontal="right" vertical="center" wrapText="1"/>
    </xf>
    <xf numFmtId="1" fontId="5" fillId="0" borderId="14" xfId="8" applyNumberFormat="1" applyFont="1" applyBorder="1" applyAlignment="1">
      <alignment horizontal="right" vertical="center" wrapText="1"/>
    </xf>
    <xf numFmtId="1" fontId="3" fillId="0" borderId="16" xfId="10" applyNumberFormat="1" applyFont="1" applyBorder="1" applyAlignment="1">
      <alignment horizontal="center"/>
    </xf>
    <xf numFmtId="1" fontId="3" fillId="0" borderId="16" xfId="8" applyNumberFormat="1" applyFont="1" applyBorder="1" applyAlignment="1">
      <alignment horizontal="right" vertical="center" wrapText="1"/>
    </xf>
    <xf numFmtId="1" fontId="5" fillId="3" borderId="10" xfId="8" applyNumberFormat="1" applyFont="1" applyFill="1" applyBorder="1" applyAlignment="1">
      <alignment horizontal="right" vertical="center" wrapText="1"/>
    </xf>
    <xf numFmtId="1" fontId="5" fillId="0" borderId="16" xfId="10" applyNumberFormat="1" applyFont="1" applyBorder="1" applyAlignment="1">
      <alignment horizontal="center"/>
    </xf>
    <xf numFmtId="1" fontId="5" fillId="3" borderId="31" xfId="8" applyNumberFormat="1" applyFont="1" applyFill="1" applyBorder="1" applyAlignment="1">
      <alignment horizontal="right" vertical="center" wrapText="1"/>
    </xf>
    <xf numFmtId="1" fontId="3" fillId="0" borderId="2" xfId="8" applyNumberFormat="1" applyFont="1" applyBorder="1" applyAlignment="1">
      <alignment horizontal="right"/>
    </xf>
    <xf numFmtId="1" fontId="5" fillId="0" borderId="32" xfId="8" applyNumberFormat="1" applyFont="1" applyBorder="1"/>
    <xf numFmtId="1" fontId="5" fillId="0" borderId="33" xfId="8" applyNumberFormat="1" applyFont="1" applyBorder="1"/>
    <xf numFmtId="1" fontId="3" fillId="0" borderId="34" xfId="8" applyNumberFormat="1" applyFont="1" applyBorder="1"/>
    <xf numFmtId="1" fontId="3" fillId="0" borderId="15" xfId="8" quotePrefix="1" applyNumberFormat="1" applyFont="1" applyBorder="1" applyAlignment="1">
      <alignment horizontal="center"/>
    </xf>
    <xf numFmtId="1" fontId="5" fillId="0" borderId="24" xfId="8" applyNumberFormat="1" applyFont="1" applyBorder="1"/>
    <xf numFmtId="1" fontId="5" fillId="0" borderId="27" xfId="8" applyNumberFormat="1" applyFont="1" applyBorder="1"/>
    <xf numFmtId="1" fontId="5" fillId="0" borderId="25" xfId="8" applyNumberFormat="1" applyFont="1" applyBorder="1"/>
    <xf numFmtId="1" fontId="5" fillId="0" borderId="29" xfId="8" applyNumberFormat="1" applyFont="1" applyBorder="1"/>
    <xf numFmtId="1" fontId="3" fillId="0" borderId="4" xfId="8" applyNumberFormat="1" applyFont="1" applyBorder="1"/>
    <xf numFmtId="1" fontId="3" fillId="0" borderId="15" xfId="8" applyNumberFormat="1" applyFont="1" applyBorder="1"/>
    <xf numFmtId="1" fontId="5" fillId="0" borderId="17" xfId="8" applyNumberFormat="1" applyFont="1" applyBorder="1" applyAlignment="1">
      <alignment horizontal="right" vertical="center" wrapText="1"/>
    </xf>
    <xf numFmtId="1" fontId="5" fillId="0" borderId="12" xfId="8" applyNumberFormat="1" applyFont="1" applyBorder="1" applyAlignment="1">
      <alignment horizontal="right" vertical="center" wrapText="1"/>
    </xf>
    <xf numFmtId="1" fontId="5" fillId="3" borderId="9" xfId="8" applyNumberFormat="1" applyFont="1" applyFill="1" applyBorder="1" applyAlignment="1">
      <alignment horizontal="right" vertical="center" wrapText="1"/>
    </xf>
    <xf numFmtId="1" fontId="5" fillId="3" borderId="14" xfId="8" applyNumberFormat="1" applyFont="1" applyFill="1" applyBorder="1" applyAlignment="1">
      <alignment horizontal="right" vertical="center" wrapText="1"/>
    </xf>
    <xf numFmtId="1" fontId="3" fillId="0" borderId="16" xfId="8" applyNumberFormat="1" applyFont="1" applyBorder="1"/>
    <xf numFmtId="1" fontId="7" fillId="0" borderId="15" xfId="8" applyNumberFormat="1" applyFont="1" applyBorder="1"/>
    <xf numFmtId="1" fontId="5" fillId="0" borderId="32" xfId="8" applyNumberFormat="1" applyFont="1" applyBorder="1" applyAlignment="1">
      <alignment horizontal="right"/>
    </xf>
    <xf numFmtId="1" fontId="5" fillId="0" borderId="35" xfId="8" applyNumberFormat="1" applyFont="1" applyBorder="1" applyAlignment="1">
      <alignment horizontal="right"/>
    </xf>
    <xf numFmtId="1" fontId="5" fillId="0" borderId="6" xfId="8" applyNumberFormat="1" applyFont="1" applyBorder="1" applyAlignment="1">
      <alignment horizontal="right"/>
    </xf>
    <xf numFmtId="1" fontId="5" fillId="0" borderId="10" xfId="8" applyNumberFormat="1" applyFont="1" applyBorder="1" applyAlignment="1">
      <alignment horizontal="right"/>
    </xf>
    <xf numFmtId="1" fontId="5" fillId="0" borderId="33" xfId="8" applyNumberFormat="1" applyFont="1" applyBorder="1" applyAlignment="1">
      <alignment horizontal="right"/>
    </xf>
    <xf numFmtId="1" fontId="3" fillId="0" borderId="36" xfId="8" applyNumberFormat="1" applyFont="1" applyBorder="1" applyAlignment="1">
      <alignment horizontal="right"/>
    </xf>
    <xf numFmtId="1" fontId="7" fillId="0" borderId="15" xfId="8" applyNumberFormat="1" applyFont="1" applyBorder="1" applyAlignment="1">
      <alignment horizontal="left" wrapText="1"/>
    </xf>
    <xf numFmtId="1" fontId="3" fillId="0" borderId="2" xfId="8" quotePrefix="1" applyNumberFormat="1" applyFont="1" applyBorder="1" applyAlignment="1">
      <alignment horizontal="right"/>
    </xf>
    <xf numFmtId="1" fontId="3" fillId="0" borderId="15" xfId="8" quotePrefix="1" applyNumberFormat="1" applyFont="1" applyBorder="1" applyAlignment="1">
      <alignment horizontal="left"/>
    </xf>
    <xf numFmtId="1" fontId="5" fillId="0" borderId="0" xfId="10" applyNumberFormat="1" applyFont="1" applyAlignment="1">
      <alignment horizontal="left"/>
    </xf>
    <xf numFmtId="1" fontId="5" fillId="0" borderId="0" xfId="10" applyNumberFormat="1" applyFont="1"/>
    <xf numFmtId="1" fontId="3" fillId="0" borderId="15" xfId="8" quotePrefix="1" applyNumberFormat="1" applyFont="1" applyBorder="1"/>
    <xf numFmtId="1" fontId="3" fillId="0" borderId="16" xfId="8" applyNumberFormat="1" applyFont="1" applyBorder="1" applyAlignment="1">
      <alignment horizontal="right"/>
    </xf>
    <xf numFmtId="1" fontId="3" fillId="0" borderId="1" xfId="8" applyNumberFormat="1" applyFont="1" applyBorder="1" applyAlignment="1">
      <alignment horizontal="center"/>
    </xf>
    <xf numFmtId="1" fontId="5" fillId="3" borderId="32" xfId="8" applyNumberFormat="1" applyFont="1" applyFill="1" applyBorder="1"/>
    <xf numFmtId="1" fontId="5" fillId="3" borderId="33" xfId="8" applyNumberFormat="1" applyFont="1" applyFill="1" applyBorder="1"/>
    <xf numFmtId="1" fontId="3" fillId="0" borderId="36" xfId="8" applyNumberFormat="1" applyFont="1" applyBorder="1"/>
    <xf numFmtId="1" fontId="3" fillId="0" borderId="1" xfId="8" quotePrefix="1" applyNumberFormat="1" applyFont="1" applyBorder="1"/>
    <xf numFmtId="1" fontId="5" fillId="0" borderId="9" xfId="8" applyNumberFormat="1" applyFont="1" applyBorder="1" applyAlignment="1">
      <alignment horizontal="right"/>
    </xf>
    <xf numFmtId="1" fontId="5" fillId="0" borderId="14" xfId="8" applyNumberFormat="1" applyFont="1" applyBorder="1" applyAlignment="1">
      <alignment horizontal="right"/>
    </xf>
    <xf numFmtId="1" fontId="5" fillId="0" borderId="2" xfId="8" applyNumberFormat="1" applyFont="1" applyBorder="1" applyAlignment="1">
      <alignment horizontal="right"/>
    </xf>
    <xf numFmtId="1" fontId="3" fillId="0" borderId="40" xfId="8" applyNumberFormat="1" applyFont="1" applyBorder="1" applyAlignment="1">
      <alignment vertical="center"/>
    </xf>
    <xf numFmtId="1" fontId="5" fillId="0" borderId="9" xfId="8" applyNumberFormat="1" applyFont="1" applyBorder="1" applyAlignment="1">
      <alignment wrapText="1"/>
    </xf>
    <xf numFmtId="1" fontId="5" fillId="8" borderId="9" xfId="8" applyNumberFormat="1" applyFont="1" applyFill="1" applyBorder="1" applyAlignment="1">
      <alignment wrapText="1"/>
    </xf>
    <xf numFmtId="1" fontId="5" fillId="0" borderId="10" xfId="8" applyNumberFormat="1" applyFont="1" applyBorder="1" applyAlignment="1">
      <alignment wrapText="1"/>
    </xf>
    <xf numFmtId="1" fontId="5" fillId="8" borderId="10" xfId="8" applyNumberFormat="1" applyFont="1" applyFill="1" applyBorder="1" applyAlignment="1">
      <alignment wrapText="1"/>
    </xf>
    <xf numFmtId="1" fontId="5" fillId="0" borderId="14" xfId="8" applyNumberFormat="1" applyFont="1" applyBorder="1" applyAlignment="1">
      <alignment wrapText="1"/>
    </xf>
    <xf numFmtId="1" fontId="5" fillId="8" borderId="14" xfId="8" applyNumberFormat="1" applyFont="1" applyFill="1" applyBorder="1" applyAlignment="1">
      <alignment wrapText="1"/>
    </xf>
    <xf numFmtId="1" fontId="3" fillId="0" borderId="31" xfId="8" applyNumberFormat="1" applyFont="1" applyBorder="1" applyAlignment="1">
      <alignment wrapText="1"/>
    </xf>
    <xf numFmtId="1" fontId="3" fillId="0" borderId="31" xfId="8" applyNumberFormat="1" applyFont="1" applyBorder="1"/>
    <xf numFmtId="1" fontId="3" fillId="0" borderId="47" xfId="8" applyNumberFormat="1" applyFont="1" applyBorder="1"/>
    <xf numFmtId="1" fontId="3" fillId="0" borderId="48" xfId="8" applyNumberFormat="1" applyFont="1" applyBorder="1"/>
    <xf numFmtId="1" fontId="3" fillId="0" borderId="0" xfId="8" applyNumberFormat="1" applyFont="1"/>
    <xf numFmtId="1" fontId="3" fillId="0" borderId="5" xfId="8" applyNumberFormat="1" applyFont="1" applyBorder="1"/>
    <xf numFmtId="1" fontId="3" fillId="4" borderId="5" xfId="8" applyNumberFormat="1" applyFont="1" applyFill="1" applyBorder="1"/>
    <xf numFmtId="1" fontId="5" fillId="0" borderId="20" xfId="8" applyNumberFormat="1" applyFont="1" applyBorder="1" applyAlignment="1">
      <alignment wrapText="1"/>
    </xf>
    <xf numFmtId="1" fontId="5" fillId="8" borderId="20" xfId="8" applyNumberFormat="1" applyFont="1" applyFill="1" applyBorder="1" applyAlignment="1">
      <alignment wrapText="1"/>
    </xf>
    <xf numFmtId="1" fontId="3" fillId="0" borderId="12" xfId="8" applyNumberFormat="1" applyFont="1" applyBorder="1" applyAlignment="1">
      <alignment vertical="center" wrapText="1"/>
    </xf>
    <xf numFmtId="1" fontId="3" fillId="0" borderId="12" xfId="8" applyNumberFormat="1" applyFont="1" applyBorder="1"/>
    <xf numFmtId="1" fontId="3" fillId="0" borderId="49" xfId="8" applyNumberFormat="1" applyFont="1" applyBorder="1"/>
    <xf numFmtId="1" fontId="3" fillId="0" borderId="47" xfId="8" quotePrefix="1" applyNumberFormat="1" applyFont="1" applyBorder="1"/>
    <xf numFmtId="1" fontId="3" fillId="0" borderId="48" xfId="8" quotePrefix="1" applyNumberFormat="1" applyFont="1" applyBorder="1"/>
    <xf numFmtId="1" fontId="3" fillId="0" borderId="31" xfId="8" quotePrefix="1" applyNumberFormat="1" applyFont="1" applyBorder="1"/>
    <xf numFmtId="1" fontId="3" fillId="4" borderId="31" xfId="8" quotePrefix="1" applyNumberFormat="1" applyFont="1" applyFill="1" applyBorder="1"/>
    <xf numFmtId="1" fontId="5" fillId="0" borderId="9" xfId="8" applyNumberFormat="1" applyFont="1" applyFill="1" applyBorder="1" applyAlignment="1">
      <alignment wrapText="1"/>
    </xf>
    <xf numFmtId="1" fontId="5" fillId="9" borderId="9" xfId="8" applyNumberFormat="1" applyFont="1" applyFill="1" applyBorder="1" applyAlignment="1" applyProtection="1">
      <alignment wrapText="1"/>
      <protection locked="0"/>
    </xf>
    <xf numFmtId="1" fontId="5" fillId="0" borderId="10" xfId="8" applyNumberFormat="1" applyFont="1" applyFill="1" applyBorder="1" applyAlignment="1">
      <alignment wrapText="1"/>
    </xf>
    <xf numFmtId="1" fontId="5" fillId="9" borderId="10" xfId="8" applyNumberFormat="1" applyFont="1" applyFill="1" applyBorder="1" applyAlignment="1" applyProtection="1">
      <alignment wrapText="1"/>
      <protection locked="0"/>
    </xf>
    <xf numFmtId="1" fontId="5" fillId="0" borderId="14" xfId="8" applyNumberFormat="1" applyFont="1" applyFill="1" applyBorder="1" applyAlignment="1">
      <alignment wrapText="1"/>
    </xf>
    <xf numFmtId="1" fontId="5" fillId="9" borderId="14" xfId="8" applyNumberFormat="1" applyFont="1" applyFill="1" applyBorder="1" applyAlignment="1" applyProtection="1">
      <alignment wrapText="1"/>
      <protection locked="0"/>
    </xf>
    <xf numFmtId="1" fontId="3" fillId="0" borderId="9" xfId="8" applyNumberFormat="1" applyFont="1" applyBorder="1" applyAlignment="1">
      <alignment wrapText="1"/>
    </xf>
    <xf numFmtId="1" fontId="5" fillId="0" borderId="37" xfId="8" applyNumberFormat="1" applyFont="1" applyBorder="1"/>
    <xf numFmtId="1" fontId="5" fillId="0" borderId="30" xfId="8" applyNumberFormat="1" applyFont="1" applyBorder="1"/>
    <xf numFmtId="1" fontId="5" fillId="0" borderId="32" xfId="8" applyNumberFormat="1" applyFont="1" applyFill="1" applyBorder="1"/>
    <xf numFmtId="1" fontId="5" fillId="0" borderId="50" xfId="8" applyNumberFormat="1" applyFont="1" applyFill="1" applyBorder="1"/>
    <xf numFmtId="1" fontId="5" fillId="0" borderId="37" xfId="8" applyNumberFormat="1" applyFont="1" applyFill="1" applyBorder="1"/>
    <xf numFmtId="1" fontId="5" fillId="0" borderId="32" xfId="8" quotePrefix="1" applyNumberFormat="1" applyFont="1" applyFill="1" applyBorder="1"/>
    <xf numFmtId="1" fontId="5" fillId="0" borderId="37" xfId="8" quotePrefix="1" applyNumberFormat="1" applyFont="1" applyFill="1" applyBorder="1"/>
    <xf numFmtId="1" fontId="5" fillId="0" borderId="9" xfId="8" quotePrefix="1" applyNumberFormat="1" applyFont="1" applyFill="1" applyBorder="1"/>
    <xf numFmtId="1" fontId="5" fillId="4" borderId="9" xfId="8" quotePrefix="1" applyNumberFormat="1" applyFont="1" applyFill="1" applyBorder="1"/>
    <xf numFmtId="1" fontId="5" fillId="0" borderId="12" xfId="8" applyNumberFormat="1" applyFont="1" applyBorder="1" applyAlignment="1">
      <alignment wrapText="1"/>
    </xf>
    <xf numFmtId="1" fontId="5" fillId="0" borderId="12" xfId="8" applyNumberFormat="1" applyFont="1" applyFill="1" applyBorder="1" applyAlignment="1">
      <alignment wrapText="1"/>
    </xf>
    <xf numFmtId="1" fontId="5" fillId="9" borderId="12" xfId="8" applyNumberFormat="1" applyFont="1" applyFill="1" applyBorder="1" applyAlignment="1" applyProtection="1">
      <alignment wrapText="1"/>
      <protection locked="0"/>
    </xf>
    <xf numFmtId="1" fontId="5" fillId="0" borderId="2" xfId="8" applyNumberFormat="1" applyFont="1" applyBorder="1" applyAlignment="1">
      <alignment wrapText="1"/>
    </xf>
    <xf numFmtId="1" fontId="5" fillId="0" borderId="2" xfId="8" applyNumberFormat="1" applyFont="1" applyFill="1" applyBorder="1" applyAlignment="1">
      <alignment wrapText="1"/>
    </xf>
    <xf numFmtId="1" fontId="5" fillId="8" borderId="2" xfId="8" applyNumberFormat="1" applyFont="1" applyFill="1" applyBorder="1" applyAlignment="1">
      <alignment wrapText="1"/>
    </xf>
    <xf numFmtId="1" fontId="3" fillId="0" borderId="9" xfId="8" applyNumberFormat="1" applyFont="1" applyFill="1" applyBorder="1" applyAlignment="1">
      <alignment horizontal="right"/>
    </xf>
    <xf numFmtId="1" fontId="5" fillId="0" borderId="9" xfId="8" applyNumberFormat="1" applyFont="1" applyFill="1" applyBorder="1" applyAlignment="1">
      <alignment horizontal="right"/>
    </xf>
    <xf numFmtId="1" fontId="3" fillId="0" borderId="33" xfId="8" applyNumberFormat="1" applyFont="1" applyBorder="1" applyAlignment="1">
      <alignment horizontal="right"/>
    </xf>
    <xf numFmtId="1" fontId="3" fillId="10" borderId="2" xfId="8" applyNumberFormat="1" applyFont="1" applyFill="1" applyBorder="1" applyAlignment="1">
      <alignment horizontal="right"/>
    </xf>
    <xf numFmtId="1" fontId="3" fillId="10" borderId="3" xfId="8" applyNumberFormat="1" applyFont="1" applyFill="1" applyBorder="1" applyAlignment="1">
      <alignment horizontal="right"/>
    </xf>
    <xf numFmtId="1" fontId="5" fillId="10" borderId="35" xfId="8" applyNumberFormat="1" applyFont="1" applyFill="1" applyBorder="1" applyAlignment="1">
      <alignment horizontal="right"/>
    </xf>
    <xf numFmtId="1" fontId="5" fillId="10" borderId="42" xfId="8" applyNumberFormat="1" applyFont="1" applyFill="1" applyBorder="1" applyAlignment="1">
      <alignment horizontal="right"/>
    </xf>
    <xf numFmtId="1" fontId="5" fillId="10" borderId="54" xfId="8" applyNumberFormat="1" applyFont="1" applyFill="1" applyBorder="1" applyAlignment="1">
      <alignment horizontal="right"/>
    </xf>
    <xf numFmtId="1" fontId="5" fillId="10" borderId="41" xfId="8" applyNumberFormat="1" applyFont="1" applyFill="1" applyBorder="1" applyAlignment="1">
      <alignment horizontal="right"/>
    </xf>
    <xf numFmtId="1" fontId="5" fillId="10" borderId="23" xfId="8" applyNumberFormat="1" applyFont="1" applyFill="1" applyBorder="1" applyAlignment="1">
      <alignment horizontal="right"/>
    </xf>
    <xf numFmtId="1" fontId="5" fillId="10" borderId="3" xfId="8" applyNumberFormat="1" applyFont="1" applyFill="1" applyBorder="1" applyAlignment="1">
      <alignment horizontal="right"/>
    </xf>
    <xf numFmtId="1" fontId="3" fillId="0" borderId="9" xfId="8" applyNumberFormat="1" applyFont="1" applyBorder="1" applyAlignment="1">
      <alignment horizontal="right" vertical="center"/>
    </xf>
    <xf numFmtId="1" fontId="5" fillId="0" borderId="9" xfId="8" applyNumberFormat="1" applyFont="1" applyBorder="1" applyAlignment="1">
      <alignment horizontal="right" vertical="center"/>
    </xf>
    <xf numFmtId="1" fontId="3" fillId="0" borderId="20" xfId="8" applyNumberFormat="1" applyFont="1" applyFill="1" applyBorder="1" applyAlignment="1">
      <alignment horizontal="right" vertical="center"/>
    </xf>
    <xf numFmtId="1" fontId="5" fillId="0" borderId="20" xfId="8" applyNumberFormat="1" applyFont="1" applyFill="1" applyBorder="1" applyAlignment="1">
      <alignment horizontal="right" vertical="center"/>
    </xf>
    <xf numFmtId="1" fontId="3" fillId="0" borderId="20" xfId="8" applyNumberFormat="1" applyFont="1" applyBorder="1" applyAlignment="1">
      <alignment horizontal="right" vertical="center"/>
    </xf>
    <xf numFmtId="1" fontId="5" fillId="0" borderId="20" xfId="8" applyNumberFormat="1" applyFont="1" applyBorder="1" applyAlignment="1">
      <alignment horizontal="right" vertical="center"/>
    </xf>
    <xf numFmtId="1" fontId="3" fillId="0" borderId="2" xfId="8" applyNumberFormat="1" applyFont="1" applyBorder="1" applyAlignment="1">
      <alignment horizontal="right" vertical="center"/>
    </xf>
    <xf numFmtId="1" fontId="8" fillId="0" borderId="0" xfId="10" applyNumberFormat="1" applyFont="1" applyAlignment="1">
      <alignment horizontal="left"/>
    </xf>
    <xf numFmtId="1" fontId="8" fillId="0" borderId="0" xfId="10" quotePrefix="1" applyNumberFormat="1" applyFont="1" applyAlignment="1">
      <alignment horizontal="left"/>
    </xf>
    <xf numFmtId="1" fontId="5" fillId="4" borderId="9" xfId="10" applyNumberFormat="1" applyFont="1" applyFill="1" applyBorder="1" applyAlignment="1">
      <alignment horizontal="center"/>
    </xf>
    <xf numFmtId="1" fontId="5" fillId="4" borderId="24" xfId="10" applyNumberFormat="1" applyFont="1" applyFill="1" applyBorder="1" applyAlignment="1">
      <alignment wrapText="1"/>
    </xf>
    <xf numFmtId="1" fontId="3" fillId="4" borderId="10" xfId="10" applyNumberFormat="1" applyFont="1" applyFill="1" applyBorder="1" applyAlignment="1">
      <alignment horizontal="right" vertical="center" wrapText="1"/>
    </xf>
    <xf numFmtId="1" fontId="5" fillId="4" borderId="10" xfId="10" applyNumberFormat="1" applyFont="1" applyFill="1" applyBorder="1" applyAlignment="1">
      <alignment horizontal="right" vertical="center" wrapText="1"/>
    </xf>
    <xf numFmtId="1" fontId="5" fillId="0" borderId="10" xfId="10" applyNumberFormat="1" applyFont="1" applyFill="1" applyBorder="1" applyAlignment="1">
      <alignment horizontal="right" vertical="center" wrapText="1"/>
    </xf>
    <xf numFmtId="1" fontId="5" fillId="4" borderId="10" xfId="10" applyNumberFormat="1" applyFont="1" applyFill="1" applyBorder="1" applyAlignment="1">
      <alignment horizontal="center"/>
    </xf>
    <xf numFmtId="1" fontId="5" fillId="4" borderId="25" xfId="10" applyNumberFormat="1" applyFont="1" applyFill="1" applyBorder="1" applyAlignment="1">
      <alignment wrapText="1"/>
    </xf>
    <xf numFmtId="1" fontId="5" fillId="4" borderId="20" xfId="10" applyNumberFormat="1" applyFont="1" applyFill="1" applyBorder="1" applyAlignment="1">
      <alignment horizontal="center" vertical="center"/>
    </xf>
    <xf numFmtId="1" fontId="5" fillId="4" borderId="26" xfId="10" applyNumberFormat="1" applyFont="1" applyFill="1" applyBorder="1" applyAlignment="1">
      <alignment vertical="center" wrapText="1"/>
    </xf>
    <xf numFmtId="1" fontId="3" fillId="4" borderId="2" xfId="10" applyNumberFormat="1" applyFont="1" applyFill="1" applyBorder="1" applyAlignment="1">
      <alignment horizontal="right" vertical="center" wrapText="1"/>
    </xf>
    <xf numFmtId="1" fontId="3" fillId="0" borderId="2" xfId="8" applyNumberFormat="1" applyFont="1" applyBorder="1" applyAlignment="1">
      <alignment horizontal="right" vertical="center" wrapText="1"/>
    </xf>
    <xf numFmtId="1" fontId="3" fillId="4" borderId="2" xfId="8" applyNumberFormat="1" applyFont="1" applyFill="1" applyBorder="1" applyAlignment="1">
      <alignment horizontal="right" vertical="center" wrapText="1"/>
    </xf>
    <xf numFmtId="1" fontId="5" fillId="4" borderId="0" xfId="10" applyNumberFormat="1" applyFont="1" applyFill="1" applyAlignment="1">
      <alignment wrapText="1"/>
    </xf>
    <xf numFmtId="1" fontId="3" fillId="7" borderId="36" xfId="10" applyNumberFormat="1" applyFont="1" applyFill="1" applyBorder="1" applyAlignment="1">
      <alignment horizontal="center" vertical="center" wrapText="1"/>
    </xf>
    <xf numFmtId="1" fontId="3" fillId="7" borderId="40" xfId="10" applyNumberFormat="1" applyFont="1" applyFill="1" applyBorder="1" applyAlignment="1">
      <alignment horizontal="center" vertical="center" wrapText="1"/>
    </xf>
    <xf numFmtId="1" fontId="5" fillId="3" borderId="24" xfId="10" applyNumberFormat="1" applyFont="1" applyFill="1" applyBorder="1" applyAlignment="1">
      <alignment horizontal="right"/>
    </xf>
    <xf numFmtId="1" fontId="3" fillId="0" borderId="10" xfId="10" applyNumberFormat="1" applyFont="1" applyFill="1" applyBorder="1" applyAlignment="1">
      <alignment horizontal="right" vertical="center" wrapText="1"/>
    </xf>
    <xf numFmtId="1" fontId="5" fillId="3" borderId="10" xfId="10" applyNumberFormat="1" applyFont="1" applyFill="1" applyBorder="1" applyAlignment="1">
      <alignment horizontal="right"/>
    </xf>
    <xf numFmtId="1" fontId="3" fillId="0" borderId="10" xfId="10" applyNumberFormat="1" applyFont="1" applyBorder="1" applyAlignment="1">
      <alignment horizontal="right" vertical="center" wrapText="1"/>
    </xf>
    <xf numFmtId="1" fontId="5" fillId="0" borderId="10" xfId="10" applyNumberFormat="1" applyFont="1" applyBorder="1" applyAlignment="1">
      <alignment horizontal="right" vertical="center" wrapText="1"/>
    </xf>
    <xf numFmtId="1" fontId="5" fillId="0" borderId="10" xfId="8" applyNumberFormat="1" applyFont="1" applyFill="1" applyBorder="1"/>
    <xf numFmtId="1" fontId="3" fillId="0" borderId="10" xfId="8" applyNumberFormat="1" applyFont="1" applyFill="1" applyBorder="1"/>
    <xf numFmtId="1" fontId="3" fillId="4" borderId="20" xfId="10" applyNumberFormat="1" applyFont="1" applyFill="1" applyBorder="1" applyAlignment="1">
      <alignment horizontal="right" vertical="center" wrapText="1"/>
    </xf>
    <xf numFmtId="1" fontId="5" fillId="0" borderId="20" xfId="10" applyNumberFormat="1" applyFont="1" applyFill="1" applyBorder="1" applyAlignment="1">
      <alignment horizontal="right" vertical="center" wrapText="1"/>
    </xf>
    <xf numFmtId="1" fontId="5" fillId="3" borderId="20" xfId="10" applyNumberFormat="1" applyFont="1" applyFill="1" applyBorder="1" applyAlignment="1">
      <alignment horizontal="right"/>
    </xf>
    <xf numFmtId="1" fontId="3" fillId="7" borderId="2" xfId="10" applyNumberFormat="1" applyFont="1" applyFill="1" applyBorder="1" applyAlignment="1">
      <alignment horizontal="center" vertical="center" wrapText="1"/>
    </xf>
    <xf numFmtId="1" fontId="3" fillId="4" borderId="36" xfId="10" applyNumberFormat="1" applyFont="1" applyFill="1" applyBorder="1" applyAlignment="1">
      <alignment horizontal="center" vertical="center" wrapText="1"/>
    </xf>
    <xf numFmtId="1" fontId="3" fillId="4" borderId="2" xfId="10" applyNumberFormat="1" applyFont="1" applyFill="1" applyBorder="1" applyAlignment="1">
      <alignment horizontal="center" vertical="center" wrapText="1"/>
    </xf>
    <xf numFmtId="1" fontId="3" fillId="0" borderId="24" xfId="8" applyNumberFormat="1" applyFont="1" applyBorder="1" applyAlignment="1">
      <alignment horizontal="right" wrapText="1"/>
    </xf>
    <xf numFmtId="1" fontId="5" fillId="13" borderId="32" xfId="10" applyNumberFormat="1" applyFont="1" applyFill="1" applyBorder="1" applyAlignment="1" applyProtection="1">
      <alignment horizontal="right"/>
      <protection locked="0"/>
    </xf>
    <xf numFmtId="1" fontId="5" fillId="0" borderId="32" xfId="10" applyNumberFormat="1" applyFont="1" applyBorder="1" applyAlignment="1">
      <alignment horizontal="right"/>
    </xf>
    <xf numFmtId="1" fontId="5" fillId="13" borderId="37" xfId="10" applyNumberFormat="1" applyFont="1" applyFill="1" applyBorder="1" applyAlignment="1" applyProtection="1">
      <alignment horizontal="right"/>
      <protection locked="0"/>
    </xf>
    <xf numFmtId="1" fontId="5" fillId="13" borderId="9" xfId="10" applyNumberFormat="1" applyFont="1" applyFill="1" applyBorder="1" applyAlignment="1" applyProtection="1">
      <alignment horizontal="right"/>
      <protection locked="0"/>
    </xf>
    <xf numFmtId="1" fontId="3" fillId="0" borderId="27" xfId="8" applyNumberFormat="1" applyFont="1" applyBorder="1" applyAlignment="1">
      <alignment horizontal="right" wrapText="1"/>
    </xf>
    <xf numFmtId="1" fontId="5" fillId="13" borderId="34" xfId="10" applyNumberFormat="1" applyFont="1" applyFill="1" applyBorder="1" applyAlignment="1" applyProtection="1">
      <alignment horizontal="right"/>
      <protection locked="0"/>
    </xf>
    <xf numFmtId="1" fontId="5" fillId="0" borderId="57" xfId="10" applyNumberFormat="1" applyFont="1" applyBorder="1" applyAlignment="1">
      <alignment horizontal="right"/>
    </xf>
    <xf numFmtId="1" fontId="5" fillId="13" borderId="44" xfId="10" applyNumberFormat="1" applyFont="1" applyFill="1" applyBorder="1" applyAlignment="1" applyProtection="1">
      <alignment horizontal="right"/>
      <protection locked="0"/>
    </xf>
    <xf numFmtId="1" fontId="3" fillId="0" borderId="29" xfId="8" applyNumberFormat="1" applyFont="1" applyBorder="1" applyAlignment="1">
      <alignment horizontal="right" wrapText="1"/>
    </xf>
    <xf numFmtId="1" fontId="5" fillId="13" borderId="33" xfId="10" applyNumberFormat="1" applyFont="1" applyFill="1" applyBorder="1" applyAlignment="1" applyProtection="1">
      <alignment horizontal="right"/>
      <protection locked="0"/>
    </xf>
    <xf numFmtId="1" fontId="5" fillId="0" borderId="33" xfId="10" applyNumberFormat="1" applyFont="1" applyBorder="1" applyAlignment="1">
      <alignment horizontal="right"/>
    </xf>
    <xf numFmtId="1" fontId="5" fillId="13" borderId="38" xfId="10" applyNumberFormat="1" applyFont="1" applyFill="1" applyBorder="1" applyAlignment="1" applyProtection="1">
      <alignment horizontal="right"/>
      <protection locked="0"/>
    </xf>
    <xf numFmtId="1" fontId="3" fillId="4" borderId="9" xfId="8" applyNumberFormat="1" applyFont="1" applyFill="1" applyBorder="1"/>
    <xf numFmtId="1" fontId="5" fillId="4" borderId="9" xfId="8" applyNumberFormat="1" applyFont="1" applyFill="1" applyBorder="1" applyAlignment="1">
      <alignment horizontal="right"/>
    </xf>
    <xf numFmtId="1" fontId="3" fillId="4" borderId="14" xfId="8" applyNumberFormat="1" applyFont="1" applyFill="1" applyBorder="1"/>
    <xf numFmtId="1" fontId="5" fillId="4" borderId="14" xfId="8" applyNumberFormat="1" applyFont="1" applyFill="1" applyBorder="1" applyAlignment="1">
      <alignment horizontal="right"/>
    </xf>
    <xf numFmtId="1" fontId="5" fillId="0" borderId="0" xfId="10" applyNumberFormat="1" applyFont="1" applyAlignment="1">
      <alignment horizontal="right"/>
    </xf>
    <xf numFmtId="1" fontId="3" fillId="0" borderId="14" xfId="10" applyNumberFormat="1" applyFont="1" applyFill="1" applyBorder="1" applyAlignment="1">
      <alignment horizontal="right"/>
    </xf>
    <xf numFmtId="1" fontId="5" fillId="0" borderId="14" xfId="10" applyNumberFormat="1" applyFont="1" applyFill="1" applyBorder="1" applyAlignment="1">
      <alignment horizontal="right"/>
    </xf>
    <xf numFmtId="1" fontId="3" fillId="0" borderId="2" xfId="10" applyNumberFormat="1" applyFont="1" applyFill="1" applyBorder="1" applyAlignment="1">
      <alignment horizontal="right"/>
    </xf>
    <xf numFmtId="1" fontId="3" fillId="0" borderId="36" xfId="10" applyNumberFormat="1" applyFont="1" applyFill="1" applyBorder="1" applyAlignment="1">
      <alignment horizontal="right"/>
    </xf>
    <xf numFmtId="1" fontId="3" fillId="0" borderId="40" xfId="10" applyNumberFormat="1" applyFont="1" applyFill="1" applyBorder="1" applyAlignment="1">
      <alignment horizontal="right"/>
    </xf>
    <xf numFmtId="1" fontId="3" fillId="0" borderId="4" xfId="10" applyNumberFormat="1" applyFont="1" applyFill="1" applyBorder="1" applyAlignment="1">
      <alignment horizontal="right"/>
    </xf>
    <xf numFmtId="1" fontId="3" fillId="0" borderId="39" xfId="10" applyNumberFormat="1" applyFont="1" applyFill="1" applyBorder="1" applyAlignment="1">
      <alignment horizontal="right"/>
    </xf>
    <xf numFmtId="1" fontId="5" fillId="0" borderId="4" xfId="10" applyNumberFormat="1" applyFont="1" applyFill="1" applyBorder="1" applyAlignment="1">
      <alignment horizontal="right"/>
    </xf>
    <xf numFmtId="1" fontId="5" fillId="0" borderId="2" xfId="10" applyNumberFormat="1" applyFont="1" applyFill="1" applyBorder="1" applyAlignment="1">
      <alignment horizontal="right"/>
    </xf>
    <xf numFmtId="1" fontId="3" fillId="0" borderId="27" xfId="10" applyNumberFormat="1" applyFont="1" applyFill="1" applyBorder="1" applyAlignment="1">
      <alignment horizontal="right"/>
    </xf>
    <xf numFmtId="1" fontId="5" fillId="0" borderId="27" xfId="10" applyNumberFormat="1" applyFont="1" applyFill="1" applyBorder="1" applyAlignment="1">
      <alignment horizontal="right"/>
    </xf>
    <xf numFmtId="1" fontId="5" fillId="0" borderId="12" xfId="10" applyNumberFormat="1" applyFont="1" applyFill="1" applyBorder="1" applyAlignment="1">
      <alignment horizontal="right"/>
    </xf>
    <xf numFmtId="1" fontId="3" fillId="0" borderId="29" xfId="10" applyNumberFormat="1" applyFont="1" applyFill="1" applyBorder="1" applyAlignment="1">
      <alignment horizontal="right"/>
    </xf>
    <xf numFmtId="1" fontId="5" fillId="0" borderId="29" xfId="10" applyNumberFormat="1" applyFont="1" applyFill="1" applyBorder="1" applyAlignment="1">
      <alignment horizontal="right"/>
    </xf>
    <xf numFmtId="1" fontId="3" fillId="0" borderId="24" xfId="10" applyNumberFormat="1" applyFont="1" applyFill="1" applyBorder="1" applyAlignment="1">
      <alignment horizontal="right"/>
    </xf>
    <xf numFmtId="1" fontId="5" fillId="0" borderId="24" xfId="10" applyNumberFormat="1" applyFont="1" applyFill="1" applyBorder="1" applyAlignment="1">
      <alignment horizontal="right"/>
    </xf>
    <xf numFmtId="1" fontId="5" fillId="0" borderId="9" xfId="10" applyNumberFormat="1" applyFont="1" applyFill="1" applyBorder="1" applyAlignment="1">
      <alignment horizontal="right"/>
    </xf>
    <xf numFmtId="1" fontId="3" fillId="0" borderId="26" xfId="10" applyNumberFormat="1" applyFont="1" applyFill="1" applyBorder="1" applyAlignment="1">
      <alignment horizontal="right"/>
    </xf>
    <xf numFmtId="1" fontId="5" fillId="0" borderId="26" xfId="10" applyNumberFormat="1" applyFont="1" applyFill="1" applyBorder="1" applyAlignment="1">
      <alignment horizontal="right"/>
    </xf>
    <xf numFmtId="1" fontId="3" fillId="0" borderId="9" xfId="10" applyNumberFormat="1" applyFont="1" applyFill="1" applyBorder="1" applyAlignment="1">
      <alignment horizontal="right"/>
    </xf>
    <xf numFmtId="1" fontId="5" fillId="0" borderId="0" xfId="8" applyNumberFormat="1" applyFont="1"/>
    <xf numFmtId="1" fontId="3" fillId="0" borderId="6" xfId="10" applyNumberFormat="1" applyFont="1" applyBorder="1" applyAlignment="1">
      <alignment horizontal="right"/>
    </xf>
    <xf numFmtId="1" fontId="5" fillId="0" borderId="6" xfId="10" applyNumberFormat="1" applyFont="1" applyBorder="1" applyAlignment="1">
      <alignment horizontal="right"/>
    </xf>
    <xf numFmtId="1" fontId="3" fillId="0" borderId="6" xfId="10" applyNumberFormat="1" applyFont="1" applyBorder="1"/>
    <xf numFmtId="1" fontId="3" fillId="0" borderId="36" xfId="10" applyNumberFormat="1" applyFont="1" applyBorder="1" applyAlignment="1">
      <alignment horizontal="right" vertical="center"/>
    </xf>
    <xf numFmtId="1" fontId="3" fillId="0" borderId="4" xfId="10" applyNumberFormat="1" applyFont="1" applyBorder="1" applyAlignment="1">
      <alignment horizontal="right" vertical="center"/>
    </xf>
    <xf numFmtId="1" fontId="3" fillId="0" borderId="2" xfId="10" applyNumberFormat="1" applyFont="1" applyBorder="1" applyAlignment="1">
      <alignment horizontal="right" vertical="center"/>
    </xf>
    <xf numFmtId="1" fontId="5" fillId="2" borderId="2" xfId="8" applyNumberFormat="1" applyFont="1" applyFill="1" applyBorder="1" applyAlignment="1">
      <alignment horizontal="center" vertical="center"/>
    </xf>
    <xf numFmtId="1" fontId="5" fillId="13" borderId="9" xfId="10" applyNumberFormat="1" applyFont="1" applyFill="1" applyBorder="1" applyProtection="1">
      <protection locked="0"/>
    </xf>
    <xf numFmtId="1" fontId="10" fillId="0" borderId="0" xfId="10" applyNumberFormat="1" applyFont="1" applyAlignment="1">
      <alignment horizontal="right"/>
    </xf>
    <xf numFmtId="1" fontId="5" fillId="13" borderId="14" xfId="10" applyNumberFormat="1" applyFont="1" applyFill="1" applyBorder="1" applyProtection="1">
      <protection locked="0"/>
    </xf>
    <xf numFmtId="1" fontId="5" fillId="13" borderId="16" xfId="10" applyNumberFormat="1" applyFont="1" applyFill="1" applyBorder="1" applyProtection="1">
      <protection locked="0"/>
    </xf>
    <xf numFmtId="1" fontId="5" fillId="0" borderId="0" xfId="10" applyNumberFormat="1" applyFont="1" applyProtection="1">
      <protection locked="0"/>
    </xf>
    <xf numFmtId="1" fontId="5" fillId="4" borderId="9" xfId="10" applyNumberFormat="1" applyFont="1" applyFill="1" applyBorder="1"/>
    <xf numFmtId="1" fontId="5" fillId="4" borderId="14" xfId="10" applyNumberFormat="1" applyFont="1" applyFill="1" applyBorder="1"/>
    <xf numFmtId="1" fontId="5" fillId="4" borderId="35" xfId="10" applyNumberFormat="1" applyFont="1" applyFill="1" applyBorder="1" applyAlignment="1">
      <alignment horizontal="center" vertical="center" wrapText="1"/>
    </xf>
    <xf numFmtId="1" fontId="5" fillId="4" borderId="3" xfId="10" applyNumberFormat="1" applyFont="1" applyFill="1" applyBorder="1" applyAlignment="1">
      <alignment horizontal="center" vertical="center" wrapText="1"/>
    </xf>
    <xf numFmtId="1" fontId="3" fillId="0" borderId="7" xfId="8" applyNumberFormat="1" applyFont="1" applyBorder="1" applyAlignment="1">
      <alignment horizontal="right" wrapText="1"/>
    </xf>
    <xf numFmtId="1" fontId="5" fillId="13" borderId="7" xfId="10" applyNumberFormat="1" applyFont="1" applyFill="1" applyBorder="1" applyAlignment="1" applyProtection="1">
      <alignment horizontal="right"/>
      <protection locked="0"/>
    </xf>
    <xf numFmtId="1" fontId="5" fillId="13" borderId="59" xfId="10" applyNumberFormat="1" applyFont="1" applyFill="1" applyBorder="1" applyAlignment="1" applyProtection="1">
      <alignment horizontal="right"/>
      <protection locked="0"/>
    </xf>
    <xf numFmtId="166" fontId="3" fillId="0" borderId="0" xfId="1" applyNumberFormat="1" applyFont="1" applyFill="1" applyAlignment="1" applyProtection="1">
      <alignment horizontal="center"/>
    </xf>
    <xf numFmtId="167" fontId="3" fillId="0" borderId="0" xfId="1" applyNumberFormat="1" applyFont="1" applyFill="1" applyAlignment="1" applyProtection="1">
      <alignment horizontal="center"/>
    </xf>
    <xf numFmtId="1" fontId="8" fillId="0" borderId="25" xfId="3" applyNumberFormat="1" applyFont="1" applyBorder="1" applyAlignment="1">
      <alignment wrapText="1"/>
    </xf>
    <xf numFmtId="1" fontId="7" fillId="0" borderId="62" xfId="3" applyNumberFormat="1" applyFont="1" applyBorder="1" applyAlignment="1">
      <alignment horizontal="right"/>
    </xf>
    <xf numFmtId="1" fontId="8" fillId="0" borderId="25" xfId="3" applyNumberFormat="1" applyFont="1" applyBorder="1"/>
    <xf numFmtId="1" fontId="3" fillId="2" borderId="3" xfId="3" applyNumberFormat="1" applyFont="1" applyFill="1" applyBorder="1" applyAlignment="1">
      <alignment horizontal="center" vertical="center" wrapText="1"/>
    </xf>
    <xf numFmtId="1" fontId="5" fillId="0" borderId="2" xfId="3" applyNumberFormat="1" applyFont="1" applyBorder="1" applyAlignment="1">
      <alignment horizontal="center" vertical="center" wrapText="1"/>
    </xf>
    <xf numFmtId="1" fontId="3" fillId="0" borderId="2" xfId="3" applyNumberFormat="1" applyFont="1" applyBorder="1" applyAlignment="1">
      <alignment horizontal="center" vertical="center" wrapText="1"/>
    </xf>
    <xf numFmtId="1" fontId="3" fillId="2" borderId="3" xfId="5" applyNumberFormat="1" applyFont="1" applyFill="1" applyBorder="1" applyAlignment="1">
      <alignment horizontal="center" vertical="center" wrapText="1"/>
    </xf>
    <xf numFmtId="1" fontId="3" fillId="12" borderId="2" xfId="5" applyNumberFormat="1" applyFont="1" applyFill="1" applyBorder="1" applyAlignment="1">
      <alignment horizontal="center" vertical="center" wrapText="1"/>
    </xf>
    <xf numFmtId="1" fontId="3" fillId="0" borderId="0" xfId="3" applyNumberFormat="1" applyFont="1" applyAlignment="1">
      <alignment horizontal="center" vertical="center" wrapText="1"/>
    </xf>
    <xf numFmtId="1" fontId="5" fillId="0" borderId="10" xfId="3" applyNumberFormat="1" applyFont="1" applyBorder="1" applyAlignment="1">
      <alignment horizontal="center" vertical="center" wrapText="1"/>
    </xf>
    <xf numFmtId="1" fontId="5" fillId="0" borderId="10" xfId="3" applyNumberFormat="1" applyFont="1" applyBorder="1" applyAlignment="1">
      <alignment horizontal="center" vertical="center" wrapText="1"/>
    </xf>
    <xf numFmtId="1" fontId="3" fillId="0" borderId="0" xfId="3" applyNumberFormat="1" applyFont="1" applyAlignment="1">
      <alignment horizontal="center" vertical="center" wrapText="1"/>
    </xf>
    <xf numFmtId="1" fontId="3" fillId="2" borderId="3" xfId="3" applyNumberFormat="1" applyFont="1" applyFill="1" applyBorder="1" applyAlignment="1">
      <alignment horizontal="center" vertical="center" wrapText="1"/>
    </xf>
    <xf numFmtId="1" fontId="3" fillId="2" borderId="3" xfId="5" applyNumberFormat="1" applyFont="1" applyFill="1" applyBorder="1" applyAlignment="1">
      <alignment horizontal="center" vertical="center" wrapText="1"/>
    </xf>
    <xf numFmtId="1" fontId="3" fillId="0" borderId="2" xfId="3" applyNumberFormat="1" applyFont="1" applyBorder="1" applyAlignment="1">
      <alignment horizontal="center" vertical="center" wrapText="1"/>
    </xf>
    <xf numFmtId="1" fontId="3" fillId="12" borderId="2" xfId="5" applyNumberFormat="1" applyFont="1" applyFill="1" applyBorder="1" applyAlignment="1">
      <alignment horizontal="center" vertical="center" wrapText="1"/>
    </xf>
    <xf numFmtId="1" fontId="5" fillId="0" borderId="2" xfId="3" applyNumberFormat="1" applyFont="1" applyBorder="1" applyAlignment="1">
      <alignment horizontal="center" vertical="center" wrapText="1"/>
    </xf>
    <xf numFmtId="1" fontId="7" fillId="0" borderId="62" xfId="3" applyNumberFormat="1" applyFont="1" applyBorder="1" applyAlignment="1">
      <alignment horizontal="right"/>
    </xf>
    <xf numFmtId="1" fontId="8" fillId="0" borderId="25" xfId="3" applyNumberFormat="1" applyFont="1" applyBorder="1"/>
    <xf numFmtId="1" fontId="8" fillId="0" borderId="25" xfId="3" applyNumberFormat="1" applyFont="1" applyBorder="1" applyAlignment="1">
      <alignment wrapText="1"/>
    </xf>
    <xf numFmtId="1" fontId="8" fillId="0" borderId="25" xfId="3" applyNumberFormat="1" applyFont="1" applyBorder="1" applyAlignment="1">
      <alignment wrapText="1"/>
    </xf>
    <xf numFmtId="1" fontId="7" fillId="0" borderId="62" xfId="3" applyNumberFormat="1" applyFont="1" applyBorder="1" applyAlignment="1">
      <alignment horizontal="right"/>
    </xf>
    <xf numFmtId="1" fontId="8" fillId="0" borderId="25" xfId="3" applyNumberFormat="1" applyFont="1" applyBorder="1"/>
    <xf numFmtId="1" fontId="3" fillId="2" borderId="3" xfId="3" applyNumberFormat="1" applyFont="1" applyFill="1" applyBorder="1" applyAlignment="1">
      <alignment horizontal="center" vertical="center" wrapText="1"/>
    </xf>
    <xf numFmtId="1" fontId="5" fillId="0" borderId="2" xfId="3" applyNumberFormat="1" applyFont="1" applyBorder="1" applyAlignment="1">
      <alignment horizontal="center" vertical="center" wrapText="1"/>
    </xf>
    <xf numFmtId="1" fontId="3" fillId="0" borderId="2" xfId="3" applyNumberFormat="1" applyFont="1" applyBorder="1" applyAlignment="1">
      <alignment horizontal="center" vertical="center" wrapText="1"/>
    </xf>
    <xf numFmtId="1" fontId="3" fillId="2" borderId="3" xfId="5" applyNumberFormat="1" applyFont="1" applyFill="1" applyBorder="1" applyAlignment="1">
      <alignment horizontal="center" vertical="center" wrapText="1"/>
    </xf>
    <xf numFmtId="1" fontId="3" fillId="12" borderId="2" xfId="5" applyNumberFormat="1" applyFont="1" applyFill="1" applyBorder="1" applyAlignment="1">
      <alignment horizontal="center" vertical="center" wrapText="1"/>
    </xf>
    <xf numFmtId="1" fontId="3" fillId="0" borderId="0" xfId="3" applyNumberFormat="1" applyFont="1" applyAlignment="1">
      <alignment horizontal="center" vertical="center" wrapText="1"/>
    </xf>
    <xf numFmtId="1" fontId="5" fillId="0" borderId="10" xfId="3" applyNumberFormat="1" applyFont="1" applyBorder="1" applyAlignment="1">
      <alignment horizontal="center" vertical="center" wrapText="1"/>
    </xf>
    <xf numFmtId="1" fontId="7" fillId="0" borderId="15" xfId="2" quotePrefix="1" applyNumberFormat="1" applyFont="1" applyBorder="1" applyAlignment="1">
      <alignment horizontal="left"/>
    </xf>
    <xf numFmtId="1" fontId="7" fillId="0" borderId="4" xfId="2" quotePrefix="1" applyNumberFormat="1" applyFont="1" applyBorder="1" applyAlignment="1">
      <alignment horizontal="left"/>
    </xf>
    <xf numFmtId="1" fontId="7" fillId="0" borderId="15" xfId="2" applyNumberFormat="1" applyFont="1" applyBorder="1" applyAlignment="1">
      <alignment horizontal="left" wrapText="1"/>
    </xf>
    <xf numFmtId="1" fontId="7" fillId="0" borderId="15" xfId="2" applyNumberFormat="1" applyFont="1" applyBorder="1" applyAlignment="1">
      <alignment horizontal="left" vertical="center" wrapText="1"/>
    </xf>
    <xf numFmtId="1" fontId="7" fillId="0" borderId="1" xfId="2" quotePrefix="1" applyNumberFormat="1" applyFont="1" applyBorder="1" applyAlignment="1">
      <alignment horizontal="left"/>
    </xf>
    <xf numFmtId="1" fontId="3" fillId="0" borderId="22" xfId="3" applyNumberFormat="1" applyFont="1" applyBorder="1" applyAlignment="1">
      <alignment horizontal="center" vertical="center" wrapText="1"/>
    </xf>
    <xf numFmtId="1" fontId="3" fillId="0" borderId="23" xfId="3" applyNumberFormat="1" applyFont="1" applyBorder="1" applyAlignment="1">
      <alignment horizontal="center" vertical="center" wrapText="1"/>
    </xf>
    <xf numFmtId="1" fontId="3" fillId="0" borderId="4" xfId="3" applyNumberFormat="1" applyFont="1" applyBorder="1" applyAlignment="1">
      <alignment horizontal="center" vertical="center"/>
    </xf>
    <xf numFmtId="1" fontId="3" fillId="0" borderId="15" xfId="3" applyNumberFormat="1" applyFont="1" applyBorder="1" applyAlignment="1">
      <alignment horizontal="center" vertical="center"/>
    </xf>
    <xf numFmtId="1" fontId="5" fillId="0" borderId="10" xfId="3" applyNumberFormat="1" applyFont="1" applyBorder="1" applyAlignment="1">
      <alignment horizontal="center" vertical="center" wrapText="1"/>
    </xf>
    <xf numFmtId="1" fontId="3" fillId="0" borderId="5" xfId="3" applyNumberFormat="1" applyFont="1" applyBorder="1" applyAlignment="1">
      <alignment horizontal="center" vertical="center"/>
    </xf>
    <xf numFmtId="1" fontId="3" fillId="0" borderId="3" xfId="3" applyNumberFormat="1" applyFont="1" applyBorder="1" applyAlignment="1">
      <alignment horizontal="center" vertical="center" wrapText="1"/>
    </xf>
    <xf numFmtId="1" fontId="3" fillId="0" borderId="31" xfId="3" applyNumberFormat="1" applyFont="1" applyBorder="1" applyAlignment="1">
      <alignment horizontal="center" vertical="center" wrapText="1"/>
    </xf>
    <xf numFmtId="1" fontId="3" fillId="0" borderId="16" xfId="3" applyNumberFormat="1" applyFont="1" applyBorder="1" applyAlignment="1">
      <alignment horizontal="center" vertical="center" wrapText="1"/>
    </xf>
    <xf numFmtId="1" fontId="13" fillId="2" borderId="22" xfId="5" applyNumberFormat="1" applyFont="1" applyFill="1" applyBorder="1" applyAlignment="1">
      <alignment horizontal="center" vertical="center" wrapText="1"/>
    </xf>
    <xf numFmtId="1" fontId="13" fillId="2" borderId="28" xfId="5" applyNumberFormat="1" applyFont="1" applyFill="1" applyBorder="1" applyAlignment="1">
      <alignment horizontal="center" vertical="center" wrapText="1"/>
    </xf>
    <xf numFmtId="1" fontId="13" fillId="2" borderId="36" xfId="5" applyNumberFormat="1" applyFont="1" applyFill="1" applyBorder="1" applyAlignment="1">
      <alignment horizontal="center" vertical="center"/>
    </xf>
    <xf numFmtId="1" fontId="13" fillId="2" borderId="40" xfId="5" applyNumberFormat="1" applyFont="1" applyFill="1" applyBorder="1" applyAlignment="1">
      <alignment horizontal="center" vertical="center"/>
    </xf>
    <xf numFmtId="1" fontId="13" fillId="2" borderId="23" xfId="5" applyNumberFormat="1" applyFont="1" applyFill="1" applyBorder="1" applyAlignment="1">
      <alignment horizontal="center" vertical="center" wrapText="1"/>
    </xf>
    <xf numFmtId="1" fontId="13" fillId="2" borderId="1" xfId="5" applyNumberFormat="1" applyFont="1" applyFill="1" applyBorder="1" applyAlignment="1">
      <alignment horizontal="center" vertical="center" wrapText="1"/>
    </xf>
    <xf numFmtId="1" fontId="13" fillId="5" borderId="35" xfId="3" applyNumberFormat="1" applyFont="1" applyFill="1" applyBorder="1" applyAlignment="1">
      <alignment horizontal="center" vertical="center" wrapText="1"/>
    </xf>
    <xf numFmtId="1" fontId="13" fillId="5" borderId="34" xfId="3" applyNumberFormat="1" applyFont="1" applyFill="1" applyBorder="1" applyAlignment="1">
      <alignment horizontal="center" vertical="center" wrapText="1"/>
    </xf>
    <xf numFmtId="1" fontId="13" fillId="5" borderId="41" xfId="3" applyNumberFormat="1" applyFont="1" applyFill="1" applyBorder="1" applyAlignment="1">
      <alignment horizontal="center" vertical="center" wrapText="1"/>
    </xf>
    <xf numFmtId="1" fontId="13" fillId="5" borderId="43" xfId="3" applyNumberFormat="1" applyFont="1" applyFill="1" applyBorder="1" applyAlignment="1">
      <alignment horizontal="center" vertical="center" wrapText="1"/>
    </xf>
    <xf numFmtId="1" fontId="13" fillId="5" borderId="42" xfId="3" applyNumberFormat="1" applyFont="1" applyFill="1" applyBorder="1" applyAlignment="1">
      <alignment horizontal="center" vertical="center" wrapText="1"/>
    </xf>
    <xf numFmtId="1" fontId="13" fillId="5" borderId="44" xfId="3" applyNumberFormat="1" applyFont="1" applyFill="1" applyBorder="1" applyAlignment="1">
      <alignment horizontal="center" vertical="center" wrapText="1"/>
    </xf>
    <xf numFmtId="1" fontId="3" fillId="0" borderId="13" xfId="3" applyNumberFormat="1" applyFont="1" applyBorder="1" applyAlignment="1">
      <alignment horizontal="center" vertical="center" wrapText="1"/>
    </xf>
    <xf numFmtId="1" fontId="3" fillId="0" borderId="0" xfId="3" applyNumberFormat="1" applyFont="1" applyAlignment="1">
      <alignment horizontal="center" vertical="center" wrapText="1"/>
    </xf>
    <xf numFmtId="1" fontId="3" fillId="0" borderId="28" xfId="3" applyNumberFormat="1" applyFont="1" applyBorder="1" applyAlignment="1">
      <alignment horizontal="center" vertical="center" wrapText="1"/>
    </xf>
    <xf numFmtId="1" fontId="3" fillId="0" borderId="1" xfId="3" applyNumberFormat="1" applyFont="1" applyBorder="1" applyAlignment="1">
      <alignment horizontal="center" vertical="center" wrapText="1"/>
    </xf>
    <xf numFmtId="1" fontId="3" fillId="2" borderId="3" xfId="3" applyNumberFormat="1" applyFont="1" applyFill="1" applyBorder="1" applyAlignment="1">
      <alignment horizontal="center" vertical="center" wrapText="1"/>
    </xf>
    <xf numFmtId="1" fontId="3" fillId="2" borderId="31" xfId="3" applyNumberFormat="1" applyFont="1" applyFill="1" applyBorder="1" applyAlignment="1">
      <alignment horizontal="center" vertical="center" wrapText="1"/>
    </xf>
    <xf numFmtId="1" fontId="3" fillId="2" borderId="16" xfId="3" applyNumberFormat="1" applyFont="1" applyFill="1" applyBorder="1" applyAlignment="1">
      <alignment horizontal="center" vertical="center" wrapText="1"/>
    </xf>
    <xf numFmtId="1" fontId="3" fillId="2" borderId="4" xfId="5" applyNumberFormat="1" applyFont="1" applyFill="1" applyBorder="1" applyAlignment="1">
      <alignment horizontal="center" vertical="center"/>
    </xf>
    <xf numFmtId="1" fontId="3" fillId="2" borderId="15" xfId="5" applyNumberFormat="1" applyFont="1" applyFill="1" applyBorder="1" applyAlignment="1">
      <alignment horizontal="center" vertical="center"/>
    </xf>
    <xf numFmtId="1" fontId="3" fillId="5" borderId="36" xfId="3" applyNumberFormat="1" applyFont="1" applyFill="1" applyBorder="1" applyAlignment="1">
      <alignment horizontal="center" vertical="center" wrapText="1"/>
    </xf>
    <xf numFmtId="1" fontId="3" fillId="5" borderId="39" xfId="3" applyNumberFormat="1" applyFont="1" applyFill="1" applyBorder="1" applyAlignment="1">
      <alignment horizontal="center" vertical="center" wrapText="1"/>
    </xf>
    <xf numFmtId="1" fontId="3" fillId="5" borderId="40" xfId="3" applyNumberFormat="1" applyFont="1" applyFill="1" applyBorder="1" applyAlignment="1">
      <alignment horizontal="center" vertical="center" wrapText="1"/>
    </xf>
    <xf numFmtId="1" fontId="3" fillId="6" borderId="36" xfId="3" applyNumberFormat="1" applyFont="1" applyFill="1" applyBorder="1" applyAlignment="1">
      <alignment horizontal="center" vertical="center" wrapText="1"/>
    </xf>
    <xf numFmtId="1" fontId="3" fillId="6" borderId="39" xfId="3" applyNumberFormat="1" applyFont="1" applyFill="1" applyBorder="1" applyAlignment="1">
      <alignment horizontal="center" vertical="center" wrapText="1"/>
    </xf>
    <xf numFmtId="1" fontId="3" fillId="6" borderId="40" xfId="3" applyNumberFormat="1" applyFont="1" applyFill="1" applyBorder="1" applyAlignment="1">
      <alignment horizontal="center" vertical="center" wrapText="1"/>
    </xf>
    <xf numFmtId="1" fontId="13" fillId="6" borderId="36" xfId="5" applyNumberFormat="1" applyFont="1" applyFill="1" applyBorder="1" applyAlignment="1">
      <alignment horizontal="center" vertical="center" wrapText="1"/>
    </xf>
    <xf numFmtId="1" fontId="13" fillId="6" borderId="39" xfId="5" applyNumberFormat="1" applyFont="1" applyFill="1" applyBorder="1" applyAlignment="1">
      <alignment horizontal="center" vertical="center" wrapText="1"/>
    </xf>
    <xf numFmtId="1" fontId="13" fillId="6" borderId="40" xfId="5" applyNumberFormat="1" applyFont="1" applyFill="1" applyBorder="1" applyAlignment="1">
      <alignment horizontal="center" vertical="center" wrapText="1"/>
    </xf>
    <xf numFmtId="1" fontId="5" fillId="4" borderId="4" xfId="3" applyNumberFormat="1" applyFont="1" applyFill="1" applyBorder="1" applyAlignment="1">
      <alignment horizontal="left" vertical="center" wrapText="1"/>
    </xf>
    <xf numFmtId="1" fontId="5" fillId="4" borderId="5" xfId="3" applyNumberFormat="1" applyFont="1" applyFill="1" applyBorder="1" applyAlignment="1">
      <alignment horizontal="left" vertical="center" wrapText="1"/>
    </xf>
    <xf numFmtId="1" fontId="5" fillId="0" borderId="4" xfId="3" applyNumberFormat="1" applyFont="1" applyBorder="1" applyAlignment="1">
      <alignment horizontal="left" vertical="center" wrapText="1"/>
    </xf>
    <xf numFmtId="1" fontId="5" fillId="0" borderId="15" xfId="3" applyNumberFormat="1" applyFont="1" applyBorder="1" applyAlignment="1">
      <alignment horizontal="left" vertical="center" wrapText="1"/>
    </xf>
    <xf numFmtId="1" fontId="3" fillId="0" borderId="2" xfId="3" applyNumberFormat="1" applyFont="1" applyFill="1" applyBorder="1" applyAlignment="1">
      <alignment horizontal="center" vertical="center" wrapText="1"/>
    </xf>
    <xf numFmtId="1" fontId="3" fillId="0" borderId="4" xfId="3" applyNumberFormat="1" applyFont="1" applyFill="1" applyBorder="1" applyAlignment="1">
      <alignment horizontal="center" vertical="center" wrapText="1"/>
    </xf>
    <xf numFmtId="1" fontId="3" fillId="2" borderId="5" xfId="5" applyNumberFormat="1" applyFont="1" applyFill="1" applyBorder="1" applyAlignment="1">
      <alignment horizontal="center" vertical="center"/>
    </xf>
    <xf numFmtId="1" fontId="3" fillId="5" borderId="15" xfId="3" applyNumberFormat="1" applyFont="1" applyFill="1" applyBorder="1" applyAlignment="1">
      <alignment horizontal="center" vertical="center" wrapText="1"/>
    </xf>
    <xf numFmtId="1" fontId="3" fillId="5" borderId="5" xfId="3" applyNumberFormat="1" applyFont="1" applyFill="1" applyBorder="1" applyAlignment="1">
      <alignment horizontal="center" vertical="center" wrapText="1"/>
    </xf>
    <xf numFmtId="1" fontId="13" fillId="7" borderId="36" xfId="10" applyNumberFormat="1" applyFont="1" applyFill="1" applyBorder="1" applyAlignment="1">
      <alignment horizontal="center" vertical="center" wrapText="1"/>
    </xf>
    <xf numFmtId="1" fontId="13" fillId="7" borderId="40" xfId="10" applyNumberFormat="1" applyFont="1" applyFill="1" applyBorder="1" applyAlignment="1">
      <alignment horizontal="center" vertical="center" wrapText="1"/>
    </xf>
    <xf numFmtId="1" fontId="5" fillId="0" borderId="31" xfId="3" quotePrefix="1" applyNumberFormat="1" applyFont="1" applyBorder="1" applyAlignment="1">
      <alignment horizontal="center" vertical="center" wrapText="1"/>
    </xf>
    <xf numFmtId="1" fontId="5" fillId="0" borderId="16" xfId="3" quotePrefix="1" applyNumberFormat="1" applyFont="1" applyBorder="1" applyAlignment="1">
      <alignment horizontal="center" vertical="center" wrapText="1"/>
    </xf>
    <xf numFmtId="1" fontId="5" fillId="0" borderId="31" xfId="3" applyNumberFormat="1" applyFont="1" applyBorder="1" applyAlignment="1">
      <alignment horizontal="center" vertical="center" wrapText="1"/>
    </xf>
    <xf numFmtId="1" fontId="3" fillId="4" borderId="3" xfId="5" applyNumberFormat="1" applyFont="1" applyFill="1" applyBorder="1" applyAlignment="1">
      <alignment horizontal="center" vertical="center" wrapText="1"/>
    </xf>
    <xf numFmtId="1" fontId="3" fillId="4" borderId="31" xfId="5" applyNumberFormat="1" applyFont="1" applyFill="1" applyBorder="1" applyAlignment="1">
      <alignment horizontal="center" vertical="center" wrapText="1"/>
    </xf>
    <xf numFmtId="1" fontId="3" fillId="4" borderId="16" xfId="5" applyNumberFormat="1" applyFont="1" applyFill="1" applyBorder="1" applyAlignment="1">
      <alignment horizontal="center" vertical="center" wrapText="1"/>
    </xf>
    <xf numFmtId="1" fontId="3" fillId="7" borderId="4" xfId="10" applyNumberFormat="1" applyFont="1" applyFill="1" applyBorder="1" applyAlignment="1">
      <alignment horizontal="center" vertical="center" wrapText="1"/>
    </xf>
    <xf numFmtId="1" fontId="3" fillId="7" borderId="5" xfId="10" applyNumberFormat="1" applyFont="1" applyFill="1" applyBorder="1" applyAlignment="1">
      <alignment horizontal="center" vertical="center" wrapText="1"/>
    </xf>
    <xf numFmtId="1" fontId="3" fillId="6" borderId="2" xfId="3" applyNumberFormat="1" applyFont="1" applyFill="1" applyBorder="1" applyAlignment="1">
      <alignment horizontal="center" vertical="center" wrapText="1"/>
    </xf>
    <xf numFmtId="1" fontId="13" fillId="2" borderId="3" xfId="5" applyNumberFormat="1" applyFont="1" applyFill="1" applyBorder="1" applyAlignment="1">
      <alignment horizontal="center" vertical="center" wrapText="1"/>
    </xf>
    <xf numFmtId="1" fontId="13" fillId="2" borderId="16" xfId="5" applyNumberFormat="1" applyFont="1" applyFill="1" applyBorder="1" applyAlignment="1">
      <alignment horizontal="center" vertical="center" wrapText="1"/>
    </xf>
    <xf numFmtId="1" fontId="13" fillId="2" borderId="4" xfId="5" applyNumberFormat="1" applyFont="1" applyFill="1" applyBorder="1" applyAlignment="1">
      <alignment horizontal="center" vertical="center"/>
    </xf>
    <xf numFmtId="1" fontId="13" fillId="2" borderId="5" xfId="5" applyNumberFormat="1" applyFont="1" applyFill="1" applyBorder="1" applyAlignment="1">
      <alignment horizontal="center" vertical="center"/>
    </xf>
    <xf numFmtId="1" fontId="5" fillId="0" borderId="29" xfId="3" applyNumberFormat="1" applyFont="1" applyBorder="1" applyAlignment="1">
      <alignment horizontal="left" vertical="center"/>
    </xf>
    <xf numFmtId="1" fontId="5" fillId="0" borderId="46" xfId="3" applyNumberFormat="1" applyFont="1" applyBorder="1" applyAlignment="1">
      <alignment horizontal="left" vertical="center"/>
    </xf>
    <xf numFmtId="1" fontId="5" fillId="0" borderId="4" xfId="3" applyNumberFormat="1" applyFont="1" applyBorder="1" applyAlignment="1">
      <alignment horizontal="left" vertical="center"/>
    </xf>
    <xf numFmtId="1" fontId="5" fillId="0" borderId="15" xfId="3" applyNumberFormat="1" applyFont="1" applyBorder="1" applyAlignment="1">
      <alignment horizontal="left" vertical="center"/>
    </xf>
    <xf numFmtId="1" fontId="5" fillId="0" borderId="24" xfId="3" applyNumberFormat="1" applyFont="1" applyBorder="1" applyAlignment="1">
      <alignment horizontal="left" vertical="center"/>
    </xf>
    <xf numFmtId="1" fontId="5" fillId="0" borderId="30" xfId="3" applyNumberFormat="1" applyFont="1" applyBorder="1" applyAlignment="1">
      <alignment horizontal="left" vertical="center"/>
    </xf>
    <xf numFmtId="1" fontId="5" fillId="0" borderId="26" xfId="3" applyNumberFormat="1" applyFont="1" applyBorder="1" applyAlignment="1">
      <alignment horizontal="left" vertical="center"/>
    </xf>
    <xf numFmtId="1" fontId="5" fillId="0" borderId="55" xfId="3" applyNumberFormat="1" applyFont="1" applyBorder="1" applyAlignment="1">
      <alignment horizontal="left" vertical="center"/>
    </xf>
    <xf numFmtId="1" fontId="3" fillId="0" borderId="4" xfId="3" applyNumberFormat="1" applyFont="1" applyBorder="1" applyAlignment="1">
      <alignment horizontal="left" vertical="center"/>
    </xf>
    <xf numFmtId="1" fontId="3" fillId="0" borderId="15" xfId="3" applyNumberFormat="1" applyFont="1" applyBorder="1" applyAlignment="1">
      <alignment horizontal="left" vertical="center"/>
    </xf>
    <xf numFmtId="1" fontId="13" fillId="2" borderId="54" xfId="5" applyNumberFormat="1" applyFont="1" applyFill="1" applyBorder="1" applyAlignment="1">
      <alignment horizontal="center" vertical="center" wrapText="1"/>
    </xf>
    <xf numFmtId="1" fontId="13" fillId="2" borderId="19" xfId="5" applyNumberFormat="1" applyFont="1" applyFill="1" applyBorder="1" applyAlignment="1">
      <alignment horizontal="center" vertical="center" wrapText="1"/>
    </xf>
    <xf numFmtId="1" fontId="3" fillId="2" borderId="2" xfId="5" applyNumberFormat="1" applyFont="1" applyFill="1" applyBorder="1" applyAlignment="1">
      <alignment horizontal="center" vertical="center"/>
    </xf>
    <xf numFmtId="1" fontId="3" fillId="4" borderId="2" xfId="8" applyNumberFormat="1" applyFont="1" applyFill="1" applyBorder="1" applyAlignment="1">
      <alignment horizontal="center" vertical="center" wrapText="1"/>
    </xf>
    <xf numFmtId="1" fontId="3" fillId="4" borderId="4" xfId="8" applyNumberFormat="1" applyFont="1" applyFill="1" applyBorder="1" applyAlignment="1">
      <alignment horizontal="center" vertical="center" wrapText="1"/>
    </xf>
    <xf numFmtId="1" fontId="7" fillId="4" borderId="15" xfId="10" applyNumberFormat="1" applyFont="1" applyFill="1" applyBorder="1" applyAlignment="1">
      <alignment horizontal="left"/>
    </xf>
    <xf numFmtId="1" fontId="3" fillId="0" borderId="54" xfId="3" applyNumberFormat="1" applyFont="1" applyBorder="1" applyAlignment="1">
      <alignment horizontal="center" vertical="center" wrapText="1"/>
    </xf>
    <xf numFmtId="1" fontId="3" fillId="0" borderId="56" xfId="3" applyNumberFormat="1" applyFont="1" applyBorder="1" applyAlignment="1">
      <alignment horizontal="center" vertical="center" wrapText="1"/>
    </xf>
    <xf numFmtId="1" fontId="3" fillId="0" borderId="19" xfId="3" applyNumberFormat="1" applyFont="1" applyBorder="1" applyAlignment="1">
      <alignment horizontal="center" vertical="center" wrapText="1"/>
    </xf>
    <xf numFmtId="1" fontId="3" fillId="2" borderId="22" xfId="5" applyNumberFormat="1" applyFont="1" applyFill="1" applyBorder="1" applyAlignment="1">
      <alignment horizontal="center" vertical="center"/>
    </xf>
    <xf numFmtId="1" fontId="3" fillId="2" borderId="13" xfId="5" applyNumberFormat="1" applyFont="1" applyFill="1" applyBorder="1" applyAlignment="1">
      <alignment horizontal="center" vertical="center"/>
    </xf>
    <xf numFmtId="1" fontId="3" fillId="2" borderId="28" xfId="5" applyNumberFormat="1" applyFont="1" applyFill="1" applyBorder="1" applyAlignment="1">
      <alignment horizontal="center" vertical="center"/>
    </xf>
    <xf numFmtId="1" fontId="3" fillId="2" borderId="3" xfId="5" applyNumberFormat="1" applyFont="1" applyFill="1" applyBorder="1" applyAlignment="1">
      <alignment horizontal="center" vertical="center" wrapText="1"/>
    </xf>
    <xf numFmtId="1" fontId="3" fillId="2" borderId="31" xfId="5" applyNumberFormat="1" applyFont="1" applyFill="1" applyBorder="1" applyAlignment="1">
      <alignment horizontal="center" vertical="center" wrapText="1"/>
    </xf>
    <xf numFmtId="1" fontId="3" fillId="2" borderId="16" xfId="5" applyNumberFormat="1" applyFont="1" applyFill="1" applyBorder="1" applyAlignment="1">
      <alignment horizontal="center" vertical="center" wrapText="1"/>
    </xf>
    <xf numFmtId="1" fontId="3" fillId="12" borderId="23" xfId="5" applyNumberFormat="1" applyFont="1" applyFill="1" applyBorder="1" applyAlignment="1">
      <alignment horizontal="center" vertical="center" wrapText="1"/>
    </xf>
    <xf numFmtId="1" fontId="3" fillId="12" borderId="54" xfId="5" applyNumberFormat="1" applyFont="1" applyFill="1" applyBorder="1" applyAlignment="1">
      <alignment horizontal="center" vertical="center" wrapText="1"/>
    </xf>
    <xf numFmtId="1" fontId="3" fillId="12" borderId="3" xfId="5" applyNumberFormat="1" applyFont="1" applyFill="1" applyBorder="1" applyAlignment="1">
      <alignment horizontal="center" vertical="center" wrapText="1"/>
    </xf>
    <xf numFmtId="1" fontId="3" fillId="12" borderId="31" xfId="5" applyNumberFormat="1" applyFont="1" applyFill="1" applyBorder="1" applyAlignment="1">
      <alignment horizontal="center" vertical="center" wrapText="1"/>
    </xf>
    <xf numFmtId="1" fontId="3" fillId="12" borderId="16" xfId="5" applyNumberFormat="1" applyFont="1" applyFill="1" applyBorder="1" applyAlignment="1">
      <alignment horizontal="center" vertical="center" wrapText="1"/>
    </xf>
    <xf numFmtId="1" fontId="3" fillId="6" borderId="22" xfId="3" applyNumberFormat="1" applyFont="1" applyFill="1" applyBorder="1" applyAlignment="1">
      <alignment horizontal="center" vertical="center" wrapText="1"/>
    </xf>
    <xf numFmtId="1" fontId="3" fillId="6" borderId="23" xfId="3" applyNumberFormat="1" applyFont="1" applyFill="1" applyBorder="1" applyAlignment="1">
      <alignment horizontal="center" vertical="center" wrapText="1"/>
    </xf>
    <xf numFmtId="1" fontId="3" fillId="6" borderId="54" xfId="3" applyNumberFormat="1" applyFont="1" applyFill="1" applyBorder="1" applyAlignment="1">
      <alignment horizontal="center" vertical="center" wrapText="1"/>
    </xf>
    <xf numFmtId="1" fontId="3" fillId="6" borderId="13" xfId="3" applyNumberFormat="1" applyFont="1" applyFill="1" applyBorder="1" applyAlignment="1">
      <alignment horizontal="center" vertical="center" wrapText="1"/>
    </xf>
    <xf numFmtId="1" fontId="3" fillId="6" borderId="0" xfId="3" applyNumberFormat="1" applyFont="1" applyFill="1" applyAlignment="1">
      <alignment horizontal="center" vertical="center" wrapText="1"/>
    </xf>
    <xf numFmtId="1" fontId="3" fillId="6" borderId="56" xfId="3" applyNumberFormat="1" applyFont="1" applyFill="1" applyBorder="1" applyAlignment="1">
      <alignment horizontal="center" vertical="center" wrapText="1"/>
    </xf>
    <xf numFmtId="1" fontId="3" fillId="0" borderId="2" xfId="3" applyNumberFormat="1" applyFont="1" applyBorder="1" applyAlignment="1">
      <alignment horizontal="center" vertical="center" wrapText="1"/>
    </xf>
    <xf numFmtId="1" fontId="3" fillId="0" borderId="4" xfId="3" applyNumberFormat="1" applyFont="1" applyBorder="1" applyAlignment="1">
      <alignment horizontal="center" vertical="center" wrapText="1"/>
    </xf>
    <xf numFmtId="1" fontId="7" fillId="0" borderId="1" xfId="3" applyNumberFormat="1" applyFont="1" applyBorder="1" applyAlignment="1">
      <alignment horizontal="left" wrapText="1"/>
    </xf>
    <xf numFmtId="1" fontId="3" fillId="7" borderId="22" xfId="10" applyNumberFormat="1" applyFont="1" applyFill="1" applyBorder="1" applyAlignment="1">
      <alignment horizontal="center" vertical="center" wrapText="1"/>
    </xf>
    <xf numFmtId="1" fontId="3" fillId="7" borderId="23" xfId="10" applyNumberFormat="1" applyFont="1" applyFill="1" applyBorder="1" applyAlignment="1">
      <alignment horizontal="center" vertical="center" wrapText="1"/>
    </xf>
    <xf numFmtId="1" fontId="3" fillId="7" borderId="28" xfId="10" applyNumberFormat="1" applyFont="1" applyFill="1" applyBorder="1" applyAlignment="1">
      <alignment horizontal="center" vertical="center" wrapText="1"/>
    </xf>
    <xf numFmtId="1" fontId="3" fillId="7" borderId="1" xfId="10" applyNumberFormat="1" applyFont="1" applyFill="1" applyBorder="1" applyAlignment="1">
      <alignment horizontal="center" vertical="center" wrapText="1"/>
    </xf>
    <xf numFmtId="1" fontId="3" fillId="12" borderId="5" xfId="5" applyNumberFormat="1" applyFont="1" applyFill="1" applyBorder="1" applyAlignment="1">
      <alignment horizontal="center" vertical="center" wrapText="1"/>
    </xf>
    <xf numFmtId="1" fontId="3" fillId="12" borderId="2" xfId="5" applyNumberFormat="1" applyFont="1" applyFill="1" applyBorder="1" applyAlignment="1">
      <alignment horizontal="center" vertical="center" wrapText="1"/>
    </xf>
    <xf numFmtId="1" fontId="5" fillId="4" borderId="24" xfId="3" applyNumberFormat="1" applyFont="1" applyFill="1" applyBorder="1" applyAlignment="1">
      <alignment horizontal="left"/>
    </xf>
    <xf numFmtId="1" fontId="5" fillId="4" borderId="17" xfId="3" applyNumberFormat="1" applyFont="1" applyFill="1" applyBorder="1" applyAlignment="1">
      <alignment horizontal="left"/>
    </xf>
    <xf numFmtId="1" fontId="5" fillId="4" borderId="14" xfId="3" applyNumberFormat="1" applyFont="1" applyFill="1" applyBorder="1" applyAlignment="1">
      <alignment horizontal="left"/>
    </xf>
    <xf numFmtId="1" fontId="7" fillId="0" borderId="0" xfId="3" applyNumberFormat="1" applyFont="1" applyFill="1" applyAlignment="1">
      <alignment horizontal="left" wrapText="1"/>
    </xf>
    <xf numFmtId="1" fontId="3" fillId="0" borderId="2" xfId="2" applyNumberFormat="1" applyFont="1" applyBorder="1" applyAlignment="1">
      <alignment horizontal="center" vertical="center"/>
    </xf>
    <xf numFmtId="1" fontId="5" fillId="0" borderId="17" xfId="3" applyNumberFormat="1" applyFont="1" applyBorder="1" applyAlignment="1">
      <alignment horizontal="left" vertical="center"/>
    </xf>
    <xf numFmtId="1" fontId="5" fillId="0" borderId="28" xfId="3" applyNumberFormat="1" applyFont="1" applyBorder="1" applyAlignment="1">
      <alignment horizontal="left" vertical="center"/>
    </xf>
    <xf numFmtId="1" fontId="5" fillId="0" borderId="19" xfId="3" applyNumberFormat="1" applyFont="1" applyBorder="1" applyAlignment="1">
      <alignment horizontal="left" vertical="center"/>
    </xf>
    <xf numFmtId="1" fontId="5" fillId="0" borderId="3" xfId="3" applyNumberFormat="1" applyFont="1" applyBorder="1" applyAlignment="1">
      <alignment horizontal="left" vertical="center"/>
    </xf>
    <xf numFmtId="1" fontId="5" fillId="0" borderId="16" xfId="3" applyNumberFormat="1" applyFont="1" applyBorder="1" applyAlignment="1">
      <alignment horizontal="left" vertical="center"/>
    </xf>
    <xf numFmtId="1" fontId="5" fillId="0" borderId="22" xfId="3" applyNumberFormat="1" applyFont="1" applyBorder="1" applyAlignment="1">
      <alignment horizontal="center" vertical="center" wrapText="1"/>
    </xf>
    <xf numFmtId="1" fontId="5" fillId="0" borderId="54" xfId="3" applyNumberFormat="1" applyFont="1" applyBorder="1" applyAlignment="1">
      <alignment horizontal="center" vertical="center" wrapText="1"/>
    </xf>
    <xf numFmtId="1" fontId="5" fillId="0" borderId="28" xfId="3" applyNumberFormat="1" applyFont="1" applyBorder="1" applyAlignment="1">
      <alignment horizontal="center" vertical="center" wrapText="1"/>
    </xf>
    <xf numFmtId="1" fontId="5" fillId="0" borderId="19" xfId="3" applyNumberFormat="1" applyFont="1" applyBorder="1" applyAlignment="1">
      <alignment horizontal="center" vertical="center" wrapText="1"/>
    </xf>
    <xf numFmtId="1" fontId="3" fillId="6" borderId="5" xfId="3" applyNumberFormat="1" applyFont="1" applyFill="1" applyBorder="1" applyAlignment="1">
      <alignment horizontal="center" vertical="center" wrapText="1"/>
    </xf>
    <xf numFmtId="1" fontId="13" fillId="2" borderId="2" xfId="5" applyNumberFormat="1" applyFont="1" applyFill="1" applyBorder="1" applyAlignment="1">
      <alignment horizontal="center" vertical="center"/>
    </xf>
    <xf numFmtId="1" fontId="5" fillId="0" borderId="3" xfId="3" applyNumberFormat="1" applyFont="1" applyBorder="1" applyAlignment="1">
      <alignment horizontal="center" vertical="center" wrapText="1"/>
    </xf>
    <xf numFmtId="1" fontId="5" fillId="0" borderId="16" xfId="3" applyNumberFormat="1" applyFont="1" applyBorder="1" applyAlignment="1">
      <alignment horizontal="center" vertical="center" wrapText="1"/>
    </xf>
    <xf numFmtId="1" fontId="5" fillId="0" borderId="25" xfId="3" applyNumberFormat="1" applyFont="1" applyBorder="1" applyAlignment="1">
      <alignment horizontal="left"/>
    </xf>
    <xf numFmtId="1" fontId="5" fillId="0" borderId="11" xfId="3" applyNumberFormat="1" applyFont="1" applyBorder="1" applyAlignment="1">
      <alignment horizontal="left"/>
    </xf>
    <xf numFmtId="1" fontId="5" fillId="0" borderId="13" xfId="3" applyNumberFormat="1" applyFont="1" applyBorder="1" applyAlignment="1">
      <alignment horizontal="center" vertical="center" wrapText="1"/>
    </xf>
    <xf numFmtId="1" fontId="3" fillId="0" borderId="24" xfId="3" applyNumberFormat="1" applyFont="1" applyBorder="1" applyAlignment="1">
      <alignment horizontal="center" vertical="center"/>
    </xf>
    <xf numFmtId="1" fontId="3" fillId="0" borderId="17" xfId="3" applyNumberFormat="1" applyFont="1" applyBorder="1" applyAlignment="1">
      <alignment horizontal="center" vertical="center"/>
    </xf>
    <xf numFmtId="1" fontId="5" fillId="0" borderId="25" xfId="3" applyNumberFormat="1" applyFont="1" applyBorder="1" applyAlignment="1">
      <alignment horizontal="left" vertical="center"/>
    </xf>
    <xf numFmtId="1" fontId="5" fillId="0" borderId="11" xfId="3" applyNumberFormat="1" applyFont="1" applyBorder="1" applyAlignment="1">
      <alignment horizontal="left" vertical="center"/>
    </xf>
    <xf numFmtId="1" fontId="5" fillId="0" borderId="4" xfId="3" applyNumberFormat="1" applyFont="1" applyBorder="1" applyAlignment="1">
      <alignment vertical="center" wrapText="1"/>
    </xf>
    <xf numFmtId="1" fontId="5" fillId="0" borderId="5" xfId="3" applyNumberFormat="1" applyFont="1" applyBorder="1" applyAlignment="1">
      <alignment vertical="center" wrapText="1"/>
    </xf>
    <xf numFmtId="1" fontId="5" fillId="2" borderId="3" xfId="3" applyNumberFormat="1" applyFont="1" applyFill="1" applyBorder="1" applyAlignment="1">
      <alignment horizontal="center" vertical="center" wrapText="1"/>
    </xf>
    <xf numFmtId="1" fontId="5" fillId="2" borderId="16" xfId="3" applyNumberFormat="1" applyFont="1" applyFill="1" applyBorder="1" applyAlignment="1">
      <alignment horizontal="center" vertical="center" wrapText="1"/>
    </xf>
    <xf numFmtId="1" fontId="5" fillId="0" borderId="4" xfId="3" quotePrefix="1" applyNumberFormat="1" applyFont="1" applyBorder="1" applyAlignment="1">
      <alignment horizontal="center" vertical="center" wrapText="1"/>
    </xf>
    <xf numFmtId="1" fontId="5" fillId="0" borderId="15" xfId="3" quotePrefix="1" applyNumberFormat="1" applyFont="1" applyBorder="1" applyAlignment="1">
      <alignment horizontal="center" vertical="center" wrapText="1"/>
    </xf>
    <xf numFmtId="1" fontId="5" fillId="0" borderId="5" xfId="3" quotePrefix="1" applyNumberFormat="1" applyFont="1" applyBorder="1" applyAlignment="1">
      <alignment horizontal="center" vertical="center" wrapText="1"/>
    </xf>
    <xf numFmtId="1" fontId="5" fillId="0" borderId="22" xfId="3" applyNumberFormat="1" applyFont="1" applyBorder="1" applyAlignment="1">
      <alignment horizontal="left" vertical="center" wrapText="1"/>
    </xf>
    <xf numFmtId="1" fontId="5" fillId="0" borderId="54" xfId="3" applyNumberFormat="1" applyFont="1" applyBorder="1" applyAlignment="1">
      <alignment horizontal="left" vertical="center" wrapText="1"/>
    </xf>
    <xf numFmtId="1" fontId="3" fillId="0" borderId="29" xfId="3" applyNumberFormat="1" applyFont="1" applyBorder="1" applyAlignment="1">
      <alignment horizontal="center" vertical="center"/>
    </xf>
    <xf numFmtId="1" fontId="3" fillId="0" borderId="18" xfId="3" applyNumberFormat="1" applyFont="1" applyBorder="1" applyAlignment="1">
      <alignment horizontal="center" vertical="center"/>
    </xf>
    <xf numFmtId="1" fontId="3" fillId="0" borderId="24" xfId="3" applyNumberFormat="1" applyFont="1" applyBorder="1" applyAlignment="1">
      <alignment horizontal="center" vertical="center" wrapText="1"/>
    </xf>
    <xf numFmtId="1" fontId="3" fillId="0" borderId="17" xfId="3" applyNumberFormat="1" applyFont="1" applyBorder="1" applyAlignment="1">
      <alignment horizontal="center" vertical="center" wrapText="1"/>
    </xf>
    <xf numFmtId="1" fontId="5" fillId="0" borderId="33" xfId="7" applyNumberFormat="1" applyFont="1" applyBorder="1" applyAlignment="1">
      <alignment horizontal="left" vertical="center" wrapText="1"/>
    </xf>
    <xf numFmtId="1" fontId="5" fillId="0" borderId="38" xfId="7" applyNumberFormat="1" applyFont="1" applyBorder="1" applyAlignment="1">
      <alignment horizontal="left" vertical="center" wrapText="1"/>
    </xf>
    <xf numFmtId="1" fontId="5" fillId="0" borderId="2" xfId="3" applyNumberFormat="1" applyFont="1" applyBorder="1" applyAlignment="1">
      <alignment horizontal="center" vertical="center" wrapText="1"/>
    </xf>
    <xf numFmtId="1" fontId="5" fillId="0" borderId="29" xfId="14" applyNumberFormat="1" applyFont="1" applyBorder="1"/>
    <xf numFmtId="1" fontId="5" fillId="0" borderId="18" xfId="14" applyNumberFormat="1" applyFont="1" applyBorder="1"/>
    <xf numFmtId="1" fontId="5" fillId="0" borderId="22" xfId="13" applyNumberFormat="1" applyFont="1" applyBorder="1" applyAlignment="1">
      <alignment horizontal="center" vertical="center" wrapText="1"/>
    </xf>
    <xf numFmtId="1" fontId="5" fillId="0" borderId="54" xfId="13" applyNumberFormat="1" applyFont="1" applyBorder="1" applyAlignment="1">
      <alignment horizontal="center" vertical="center" wrapText="1"/>
    </xf>
    <xf numFmtId="1" fontId="5" fillId="0" borderId="28" xfId="13" applyNumberFormat="1" applyFont="1" applyBorder="1" applyAlignment="1">
      <alignment horizontal="center" vertical="center" wrapText="1"/>
    </xf>
    <xf numFmtId="1" fontId="5" fillId="0" borderId="19" xfId="13" applyNumberFormat="1" applyFont="1" applyBorder="1" applyAlignment="1">
      <alignment horizontal="center" vertical="center" wrapText="1"/>
    </xf>
    <xf numFmtId="1" fontId="3" fillId="2" borderId="4" xfId="3" applyNumberFormat="1" applyFont="1" applyFill="1" applyBorder="1" applyAlignment="1">
      <alignment horizontal="center" vertical="center" wrapText="1"/>
    </xf>
    <xf numFmtId="1" fontId="3" fillId="2" borderId="5" xfId="3" applyNumberFormat="1" applyFont="1" applyFill="1" applyBorder="1" applyAlignment="1">
      <alignment horizontal="center" vertical="center" wrapText="1"/>
    </xf>
    <xf numFmtId="1" fontId="3" fillId="2" borderId="15" xfId="3" applyNumberFormat="1" applyFont="1" applyFill="1" applyBorder="1" applyAlignment="1">
      <alignment horizontal="center" vertical="center" wrapText="1"/>
    </xf>
    <xf numFmtId="1" fontId="5" fillId="0" borderId="25" xfId="7" applyNumberFormat="1" applyFont="1" applyBorder="1" applyAlignment="1">
      <alignment horizontal="left" vertical="center" wrapText="1"/>
    </xf>
    <xf numFmtId="1" fontId="5" fillId="0" borderId="11" xfId="7" applyNumberFormat="1" applyFont="1" applyBorder="1" applyAlignment="1">
      <alignment horizontal="left" vertical="center" wrapText="1"/>
    </xf>
    <xf numFmtId="1" fontId="5" fillId="0" borderId="28" xfId="7" applyNumberFormat="1" applyFont="1" applyBorder="1" applyAlignment="1">
      <alignment horizontal="left" vertical="center" wrapText="1"/>
    </xf>
    <xf numFmtId="1" fontId="5" fillId="0" borderId="19" xfId="7" applyNumberFormat="1" applyFont="1" applyBorder="1" applyAlignment="1">
      <alignment horizontal="left" vertical="center" wrapText="1"/>
    </xf>
    <xf numFmtId="1" fontId="5" fillId="0" borderId="4" xfId="11" applyNumberFormat="1" applyFont="1" applyBorder="1" applyAlignment="1">
      <alignment horizontal="center" vertical="center"/>
    </xf>
    <xf numFmtId="1" fontId="5" fillId="0" borderId="5" xfId="11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1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3" fillId="0" borderId="22" xfId="13" applyNumberFormat="1" applyFont="1" applyBorder="1" applyAlignment="1">
      <alignment horizontal="center" vertical="center" wrapText="1"/>
    </xf>
    <xf numFmtId="1" fontId="3" fillId="0" borderId="54" xfId="13" applyNumberFormat="1" applyFont="1" applyBorder="1" applyAlignment="1">
      <alignment horizontal="center" vertical="center" wrapText="1"/>
    </xf>
    <xf numFmtId="1" fontId="5" fillId="0" borderId="24" xfId="14" applyNumberFormat="1" applyFont="1" applyBorder="1"/>
    <xf numFmtId="1" fontId="5" fillId="0" borderId="17" xfId="14" applyNumberFormat="1" applyFont="1" applyBorder="1"/>
    <xf numFmtId="1" fontId="8" fillId="0" borderId="25" xfId="3" applyNumberFormat="1" applyFont="1" applyBorder="1" applyAlignment="1">
      <alignment horizontal="left" wrapText="1"/>
    </xf>
    <xf numFmtId="1" fontId="8" fillId="0" borderId="62" xfId="3" applyNumberFormat="1" applyFont="1" applyBorder="1" applyAlignment="1">
      <alignment horizontal="left" wrapText="1"/>
    </xf>
    <xf numFmtId="1" fontId="7" fillId="0" borderId="25" xfId="3" applyNumberFormat="1" applyFont="1" applyBorder="1" applyAlignment="1">
      <alignment horizontal="right"/>
    </xf>
    <xf numFmtId="1" fontId="7" fillId="0" borderId="62" xfId="3" applyNumberFormat="1" applyFont="1" applyBorder="1" applyAlignment="1">
      <alignment horizontal="right"/>
    </xf>
    <xf numFmtId="1" fontId="8" fillId="0" borderId="25" xfId="3" applyNumberFormat="1" applyFont="1" applyBorder="1"/>
    <xf numFmtId="1" fontId="8" fillId="0" borderId="62" xfId="3" applyNumberFormat="1" applyFont="1" applyBorder="1"/>
    <xf numFmtId="1" fontId="8" fillId="0" borderId="25" xfId="3" applyNumberFormat="1" applyFont="1" applyBorder="1" applyAlignment="1">
      <alignment wrapText="1"/>
    </xf>
    <xf numFmtId="1" fontId="8" fillId="0" borderId="62" xfId="3" applyNumberFormat="1" applyFont="1" applyBorder="1" applyAlignment="1">
      <alignment wrapText="1"/>
    </xf>
    <xf numFmtId="0" fontId="8" fillId="0" borderId="25" xfId="3" applyFont="1" applyBorder="1" applyAlignment="1">
      <alignment horizontal="left" wrapText="1"/>
    </xf>
    <xf numFmtId="0" fontId="8" fillId="0" borderId="62" xfId="3" applyFont="1" applyBorder="1" applyAlignment="1">
      <alignment horizontal="left" wrapText="1"/>
    </xf>
    <xf numFmtId="1" fontId="8" fillId="0" borderId="25" xfId="3" applyNumberFormat="1" applyFont="1" applyBorder="1" applyAlignment="1">
      <alignment vertical="center"/>
    </xf>
    <xf numFmtId="1" fontId="8" fillId="0" borderId="62" xfId="3" applyNumberFormat="1" applyFont="1" applyBorder="1" applyAlignment="1">
      <alignment vertical="center"/>
    </xf>
  </cellXfs>
  <cellStyles count="15">
    <cellStyle name="Escribir" xfId="12"/>
    <cellStyle name="Millares [0] 2" xfId="10"/>
    <cellStyle name="Millares 2" xfId="8"/>
    <cellStyle name="Moneda" xfId="1" builtinId="4"/>
    <cellStyle name="Normal" xfId="0" builtinId="0"/>
    <cellStyle name="Normal_08a" xfId="5"/>
    <cellStyle name="Normal_REM 02-2002" xfId="9"/>
    <cellStyle name="Normal_REM 05-2002" xfId="13"/>
    <cellStyle name="Normal_REM 08-2002" xfId="11"/>
    <cellStyle name="Normal_REM 17-2002" xfId="3"/>
    <cellStyle name="Normal_REM 18-2002" xfId="6"/>
    <cellStyle name="Normal_REM17-17A" xfId="4"/>
    <cellStyle name="Normal_REM18A-18" xfId="7"/>
    <cellStyle name="Normal_RMC_0" xfId="2"/>
    <cellStyle name="Normal_SBM-09V1.1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ULTIMA%20VERSION%20SBS_20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ENERO\116108BS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FEBRERO\116108BS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BS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BS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BS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BS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BS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BS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BS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BS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20/REM%20MENSUAL/NOVIEMBRE/116108BS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20/REM%20MENSUAL/DICIEMBRE/116108BS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2020</v>
          </cell>
        </row>
      </sheetData>
      <sheetData sheetId="1">
        <row r="5">
          <cell r="C5">
            <v>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2020</v>
          </cell>
        </row>
      </sheetData>
      <sheetData sheetId="1">
        <row r="5">
          <cell r="C5">
            <v>0</v>
          </cell>
          <cell r="E5">
            <v>0</v>
          </cell>
          <cell r="AL5">
            <v>0</v>
          </cell>
        </row>
        <row r="6">
          <cell r="C6">
            <v>0</v>
          </cell>
          <cell r="E6">
            <v>0</v>
          </cell>
          <cell r="AL6">
            <v>0</v>
          </cell>
        </row>
        <row r="7">
          <cell r="C7">
            <v>5254</v>
          </cell>
          <cell r="E7">
            <v>5020</v>
          </cell>
          <cell r="AL7">
            <v>67418600</v>
          </cell>
        </row>
        <row r="8">
          <cell r="C8">
            <v>0</v>
          </cell>
          <cell r="E8">
            <v>0</v>
          </cell>
          <cell r="AL8">
            <v>0</v>
          </cell>
        </row>
        <row r="9">
          <cell r="C9">
            <v>0</v>
          </cell>
          <cell r="E9">
            <v>0</v>
          </cell>
          <cell r="AL9">
            <v>0</v>
          </cell>
        </row>
        <row r="10">
          <cell r="C10">
            <v>0</v>
          </cell>
          <cell r="E10">
            <v>0</v>
          </cell>
          <cell r="AL10">
            <v>0</v>
          </cell>
        </row>
        <row r="11">
          <cell r="C11">
            <v>206</v>
          </cell>
          <cell r="E11">
            <v>114</v>
          </cell>
          <cell r="AL11">
            <v>1919760</v>
          </cell>
        </row>
        <row r="12">
          <cell r="C12">
            <v>0</v>
          </cell>
          <cell r="E12">
            <v>0</v>
          </cell>
          <cell r="AL12">
            <v>0</v>
          </cell>
        </row>
        <row r="13">
          <cell r="C13">
            <v>0</v>
          </cell>
          <cell r="E13">
            <v>0</v>
          </cell>
          <cell r="AL13">
            <v>0</v>
          </cell>
        </row>
        <row r="14">
          <cell r="C14">
            <v>0</v>
          </cell>
          <cell r="E14">
            <v>0</v>
          </cell>
          <cell r="AL14">
            <v>0</v>
          </cell>
        </row>
        <row r="15">
          <cell r="C15">
            <v>2628</v>
          </cell>
          <cell r="E15">
            <v>2619</v>
          </cell>
          <cell r="AL15">
            <v>17756820</v>
          </cell>
        </row>
        <row r="16">
          <cell r="C16">
            <v>1998</v>
          </cell>
          <cell r="E16">
            <v>1993</v>
          </cell>
          <cell r="AL16">
            <v>16242950</v>
          </cell>
        </row>
        <row r="17">
          <cell r="C17">
            <v>3607</v>
          </cell>
          <cell r="E17">
            <v>3540</v>
          </cell>
          <cell r="AL17">
            <v>35754000</v>
          </cell>
        </row>
        <row r="18">
          <cell r="C18">
            <v>9</v>
          </cell>
          <cell r="E18">
            <v>9</v>
          </cell>
          <cell r="AL18">
            <v>136350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1623</v>
          </cell>
        </row>
        <row r="25">
          <cell r="C25">
            <v>0</v>
          </cell>
        </row>
        <row r="29">
          <cell r="C29">
            <v>2644</v>
          </cell>
          <cell r="E29">
            <v>2635</v>
          </cell>
          <cell r="AL29">
            <v>3478200</v>
          </cell>
        </row>
        <row r="30">
          <cell r="C30">
            <v>0</v>
          </cell>
          <cell r="E30">
            <v>0</v>
          </cell>
          <cell r="AL30">
            <v>0</v>
          </cell>
        </row>
        <row r="31">
          <cell r="C31">
            <v>0</v>
          </cell>
          <cell r="E31">
            <v>0</v>
          </cell>
          <cell r="AL31">
            <v>0</v>
          </cell>
        </row>
        <row r="32">
          <cell r="C32">
            <v>118</v>
          </cell>
          <cell r="E32">
            <v>118</v>
          </cell>
          <cell r="AL32">
            <v>212400</v>
          </cell>
        </row>
        <row r="33">
          <cell r="C33">
            <v>2066</v>
          </cell>
          <cell r="E33">
            <v>2066</v>
          </cell>
          <cell r="AL33">
            <v>2995700</v>
          </cell>
        </row>
        <row r="34">
          <cell r="C34">
            <v>6</v>
          </cell>
          <cell r="E34">
            <v>6</v>
          </cell>
          <cell r="AL34">
            <v>7920</v>
          </cell>
        </row>
        <row r="36">
          <cell r="C36">
            <v>155</v>
          </cell>
        </row>
        <row r="37">
          <cell r="C37">
            <v>146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4">
          <cell r="C44">
            <v>57</v>
          </cell>
          <cell r="E44">
            <v>57</v>
          </cell>
          <cell r="AL44">
            <v>247380</v>
          </cell>
        </row>
        <row r="45">
          <cell r="C45">
            <v>882</v>
          </cell>
          <cell r="E45">
            <v>882</v>
          </cell>
          <cell r="AL45">
            <v>2107980</v>
          </cell>
        </row>
        <row r="46">
          <cell r="C46">
            <v>0</v>
          </cell>
          <cell r="E46">
            <v>0</v>
          </cell>
          <cell r="AL46">
            <v>0</v>
          </cell>
        </row>
        <row r="47">
          <cell r="C47">
            <v>373</v>
          </cell>
          <cell r="E47">
            <v>373</v>
          </cell>
          <cell r="AL47">
            <v>272290</v>
          </cell>
        </row>
        <row r="49">
          <cell r="C49">
            <v>0</v>
          </cell>
        </row>
        <row r="53">
          <cell r="C53">
            <v>342</v>
          </cell>
          <cell r="E53">
            <v>342</v>
          </cell>
          <cell r="AL53">
            <v>707940</v>
          </cell>
        </row>
        <row r="54">
          <cell r="C54">
            <v>16</v>
          </cell>
          <cell r="E54">
            <v>16</v>
          </cell>
          <cell r="AL54">
            <v>33120</v>
          </cell>
        </row>
        <row r="55">
          <cell r="C55">
            <v>303</v>
          </cell>
          <cell r="E55">
            <v>303</v>
          </cell>
          <cell r="AL55">
            <v>360570</v>
          </cell>
        </row>
        <row r="57">
          <cell r="C57">
            <v>0</v>
          </cell>
        </row>
        <row r="58">
          <cell r="C58">
            <v>0</v>
          </cell>
        </row>
        <row r="62">
          <cell r="C62">
            <v>389</v>
          </cell>
          <cell r="E62">
            <v>389</v>
          </cell>
          <cell r="AL62">
            <v>350100</v>
          </cell>
        </row>
        <row r="63">
          <cell r="C63">
            <v>0</v>
          </cell>
          <cell r="E63">
            <v>0</v>
          </cell>
          <cell r="AL63">
            <v>0</v>
          </cell>
        </row>
        <row r="64">
          <cell r="C64">
            <v>0</v>
          </cell>
          <cell r="E64">
            <v>0</v>
          </cell>
          <cell r="AL64">
            <v>0</v>
          </cell>
        </row>
        <row r="67">
          <cell r="C67">
            <v>333</v>
          </cell>
          <cell r="E67">
            <v>318</v>
          </cell>
          <cell r="AL67">
            <v>251220</v>
          </cell>
        </row>
        <row r="68">
          <cell r="C68">
            <v>473</v>
          </cell>
          <cell r="E68">
            <v>473</v>
          </cell>
          <cell r="AL68">
            <v>8485620</v>
          </cell>
        </row>
        <row r="69">
          <cell r="C69">
            <v>99</v>
          </cell>
          <cell r="E69">
            <v>95</v>
          </cell>
          <cell r="AL69">
            <v>3914950</v>
          </cell>
        </row>
        <row r="70">
          <cell r="C70">
            <v>5210</v>
          </cell>
          <cell r="E70">
            <v>5210</v>
          </cell>
          <cell r="AL70">
            <v>12451900</v>
          </cell>
        </row>
        <row r="71">
          <cell r="C71">
            <v>0</v>
          </cell>
          <cell r="E71">
            <v>0</v>
          </cell>
          <cell r="AL71">
            <v>0</v>
          </cell>
        </row>
        <row r="73">
          <cell r="C73">
            <v>0</v>
          </cell>
          <cell r="E73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6">
          <cell r="C116">
            <v>5544</v>
          </cell>
          <cell r="E116">
            <v>5109</v>
          </cell>
          <cell r="AL116">
            <v>201447870</v>
          </cell>
        </row>
        <row r="117">
          <cell r="C117">
            <v>0</v>
          </cell>
          <cell r="E117">
            <v>0</v>
          </cell>
          <cell r="AL117">
            <v>0</v>
          </cell>
        </row>
        <row r="118">
          <cell r="C118">
            <v>0</v>
          </cell>
          <cell r="E118">
            <v>0</v>
          </cell>
          <cell r="AL118">
            <v>0</v>
          </cell>
        </row>
        <row r="119">
          <cell r="C119">
            <v>188</v>
          </cell>
          <cell r="E119">
            <v>188</v>
          </cell>
          <cell r="AL119">
            <v>30815080</v>
          </cell>
        </row>
        <row r="120">
          <cell r="C120">
            <v>0</v>
          </cell>
          <cell r="E120">
            <v>0</v>
          </cell>
          <cell r="AL120">
            <v>0</v>
          </cell>
        </row>
        <row r="121">
          <cell r="C121">
            <v>0</v>
          </cell>
          <cell r="E121">
            <v>0</v>
          </cell>
          <cell r="AL121">
            <v>0</v>
          </cell>
        </row>
        <row r="122">
          <cell r="C122">
            <v>331</v>
          </cell>
          <cell r="E122">
            <v>329</v>
          </cell>
          <cell r="AL122">
            <v>26050220</v>
          </cell>
        </row>
        <row r="123">
          <cell r="C123">
            <v>117</v>
          </cell>
          <cell r="E123">
            <v>116</v>
          </cell>
          <cell r="AL123">
            <v>9184880</v>
          </cell>
        </row>
        <row r="124">
          <cell r="C124">
            <v>0</v>
          </cell>
          <cell r="E124">
            <v>0</v>
          </cell>
          <cell r="AL124">
            <v>0</v>
          </cell>
        </row>
        <row r="125">
          <cell r="C125">
            <v>138</v>
          </cell>
          <cell r="E125">
            <v>138</v>
          </cell>
          <cell r="AL125">
            <v>9802140</v>
          </cell>
        </row>
        <row r="126">
          <cell r="C126">
            <v>0</v>
          </cell>
          <cell r="E126">
            <v>0</v>
          </cell>
          <cell r="AL126">
            <v>0</v>
          </cell>
        </row>
        <row r="127">
          <cell r="C127">
            <v>0</v>
          </cell>
          <cell r="E127">
            <v>0</v>
          </cell>
          <cell r="AL127">
            <v>0</v>
          </cell>
        </row>
        <row r="128">
          <cell r="C128">
            <v>0</v>
          </cell>
          <cell r="E128">
            <v>0</v>
          </cell>
          <cell r="AL128">
            <v>0</v>
          </cell>
        </row>
        <row r="131">
          <cell r="C131">
            <v>0</v>
          </cell>
          <cell r="E131">
            <v>0</v>
          </cell>
          <cell r="AL131">
            <v>0</v>
          </cell>
        </row>
        <row r="132">
          <cell r="C132">
            <v>0</v>
          </cell>
          <cell r="E132">
            <v>0</v>
          </cell>
          <cell r="AL132">
            <v>0</v>
          </cell>
        </row>
        <row r="133">
          <cell r="C133">
            <v>0</v>
          </cell>
          <cell r="E133">
            <v>0</v>
          </cell>
          <cell r="AL133">
            <v>0</v>
          </cell>
        </row>
        <row r="134">
          <cell r="C134">
            <v>881</v>
          </cell>
          <cell r="E134">
            <v>846</v>
          </cell>
          <cell r="AL134">
            <v>4949100</v>
          </cell>
        </row>
        <row r="135">
          <cell r="C135">
            <v>0</v>
          </cell>
          <cell r="E135">
            <v>0</v>
          </cell>
          <cell r="AL135">
            <v>0</v>
          </cell>
        </row>
        <row r="136">
          <cell r="C136">
            <v>0</v>
          </cell>
          <cell r="E136">
            <v>0</v>
          </cell>
          <cell r="AL136">
            <v>0</v>
          </cell>
        </row>
        <row r="137">
          <cell r="C137">
            <v>0</v>
          </cell>
          <cell r="E137">
            <v>0</v>
          </cell>
          <cell r="AL137">
            <v>0</v>
          </cell>
        </row>
        <row r="138">
          <cell r="C138">
            <v>72</v>
          </cell>
          <cell r="E138">
            <v>72</v>
          </cell>
          <cell r="AL138">
            <v>550800</v>
          </cell>
        </row>
        <row r="139">
          <cell r="C139">
            <v>0</v>
          </cell>
          <cell r="E139">
            <v>0</v>
          </cell>
          <cell r="AL139">
            <v>0</v>
          </cell>
        </row>
        <row r="140">
          <cell r="C140">
            <v>0</v>
          </cell>
          <cell r="E140">
            <v>0</v>
          </cell>
          <cell r="AL140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218">
          <cell r="C218">
            <v>46305</v>
          </cell>
          <cell r="D218">
            <v>45641</v>
          </cell>
          <cell r="E218">
            <v>45641</v>
          </cell>
          <cell r="F218">
            <v>0</v>
          </cell>
          <cell r="G218">
            <v>664</v>
          </cell>
          <cell r="AA218">
            <v>18940</v>
          </cell>
          <cell r="AB218">
            <v>9911</v>
          </cell>
          <cell r="AC218">
            <v>17454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L218">
            <v>56678690</v>
          </cell>
        </row>
        <row r="283">
          <cell r="C283">
            <v>41643</v>
          </cell>
          <cell r="D283">
            <v>41231</v>
          </cell>
          <cell r="E283">
            <v>41231</v>
          </cell>
          <cell r="F283">
            <v>0</v>
          </cell>
          <cell r="G283">
            <v>412</v>
          </cell>
          <cell r="AA283">
            <v>15415</v>
          </cell>
          <cell r="AB283">
            <v>12510</v>
          </cell>
          <cell r="AC283">
            <v>13718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0</v>
          </cell>
          <cell r="AL283">
            <v>63262510</v>
          </cell>
        </row>
        <row r="327">
          <cell r="C327">
            <v>2591</v>
          </cell>
          <cell r="D327">
            <v>2579</v>
          </cell>
          <cell r="E327">
            <v>2579</v>
          </cell>
          <cell r="F327">
            <v>0</v>
          </cell>
          <cell r="G327">
            <v>12</v>
          </cell>
          <cell r="AA327">
            <v>250</v>
          </cell>
          <cell r="AB327">
            <v>2281</v>
          </cell>
          <cell r="AC327">
            <v>60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48</v>
          </cell>
          <cell r="AJ327">
            <v>0</v>
          </cell>
          <cell r="AL327">
            <v>10840820</v>
          </cell>
        </row>
        <row r="338"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L338">
            <v>0</v>
          </cell>
        </row>
        <row r="413">
          <cell r="C413">
            <v>3158</v>
          </cell>
          <cell r="D413">
            <v>3119</v>
          </cell>
          <cell r="E413">
            <v>3119</v>
          </cell>
          <cell r="F413">
            <v>0</v>
          </cell>
          <cell r="G413">
            <v>39</v>
          </cell>
          <cell r="AA413">
            <v>1175</v>
          </cell>
          <cell r="AB413">
            <v>619</v>
          </cell>
          <cell r="AC413">
            <v>1364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145</v>
          </cell>
          <cell r="AJ413">
            <v>0</v>
          </cell>
          <cell r="AL413">
            <v>17779170</v>
          </cell>
        </row>
        <row r="464">
          <cell r="C464">
            <v>4637</v>
          </cell>
          <cell r="D464">
            <v>4608</v>
          </cell>
          <cell r="E464">
            <v>4608</v>
          </cell>
          <cell r="F464">
            <v>0</v>
          </cell>
          <cell r="G464">
            <v>29</v>
          </cell>
          <cell r="AA464">
            <v>1243</v>
          </cell>
          <cell r="AB464">
            <v>3073</v>
          </cell>
          <cell r="AC464">
            <v>321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15103640</v>
          </cell>
        </row>
        <row r="483">
          <cell r="C483">
            <v>16</v>
          </cell>
          <cell r="D483">
            <v>16</v>
          </cell>
          <cell r="E483">
            <v>16</v>
          </cell>
          <cell r="F483">
            <v>0</v>
          </cell>
          <cell r="G483">
            <v>0</v>
          </cell>
          <cell r="AA483">
            <v>4</v>
          </cell>
          <cell r="AB483">
            <v>12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4</v>
          </cell>
          <cell r="AJ483">
            <v>0</v>
          </cell>
          <cell r="AL483">
            <v>56960</v>
          </cell>
        </row>
        <row r="511">
          <cell r="C511">
            <v>865</v>
          </cell>
          <cell r="D511">
            <v>860</v>
          </cell>
          <cell r="E511">
            <v>860</v>
          </cell>
          <cell r="F511">
            <v>0</v>
          </cell>
          <cell r="G511">
            <v>5</v>
          </cell>
          <cell r="AA511">
            <v>190</v>
          </cell>
          <cell r="AB511">
            <v>654</v>
          </cell>
          <cell r="AC511">
            <v>21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19</v>
          </cell>
          <cell r="AJ511">
            <v>0</v>
          </cell>
          <cell r="AL511">
            <v>4310730</v>
          </cell>
        </row>
        <row r="521"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33">
          <cell r="C533">
            <v>10751</v>
          </cell>
          <cell r="D533">
            <v>10601</v>
          </cell>
          <cell r="E533">
            <v>10601</v>
          </cell>
          <cell r="F533">
            <v>0</v>
          </cell>
          <cell r="G533">
            <v>150</v>
          </cell>
          <cell r="AA533">
            <v>7887</v>
          </cell>
          <cell r="AB533">
            <v>1482</v>
          </cell>
          <cell r="AC533">
            <v>1382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75">
          <cell r="C575">
            <v>190</v>
          </cell>
          <cell r="D575">
            <v>190</v>
          </cell>
          <cell r="E575">
            <v>190</v>
          </cell>
          <cell r="F575">
            <v>0</v>
          </cell>
          <cell r="G575">
            <v>0</v>
          </cell>
          <cell r="AA575">
            <v>73</v>
          </cell>
          <cell r="AB575">
            <v>44</v>
          </cell>
          <cell r="AC575">
            <v>73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282400</v>
          </cell>
        </row>
        <row r="607">
          <cell r="C607">
            <v>2371</v>
          </cell>
          <cell r="D607">
            <v>2361</v>
          </cell>
          <cell r="E607">
            <v>2361</v>
          </cell>
          <cell r="F607">
            <v>0</v>
          </cell>
          <cell r="G607">
            <v>10</v>
          </cell>
          <cell r="AA607">
            <v>406</v>
          </cell>
          <cell r="AB607">
            <v>1243</v>
          </cell>
          <cell r="AC607">
            <v>722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L607">
            <v>3260300</v>
          </cell>
        </row>
        <row r="669">
          <cell r="C669">
            <v>3494</v>
          </cell>
          <cell r="D669">
            <v>3477</v>
          </cell>
          <cell r="E669">
            <v>3477</v>
          </cell>
          <cell r="F669">
            <v>0</v>
          </cell>
          <cell r="G669">
            <v>17</v>
          </cell>
          <cell r="AA669">
            <v>397</v>
          </cell>
          <cell r="AB669">
            <v>1270</v>
          </cell>
          <cell r="AC669">
            <v>1827</v>
          </cell>
          <cell r="AD669">
            <v>1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30892440</v>
          </cell>
        </row>
        <row r="692">
          <cell r="C692">
            <v>4</v>
          </cell>
          <cell r="D692">
            <v>4</v>
          </cell>
          <cell r="E692">
            <v>4</v>
          </cell>
          <cell r="F692">
            <v>0</v>
          </cell>
          <cell r="G692">
            <v>0</v>
          </cell>
          <cell r="AA692">
            <v>0</v>
          </cell>
          <cell r="AB692">
            <v>4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L692">
            <v>111240</v>
          </cell>
        </row>
        <row r="722">
          <cell r="C722">
            <v>1403</v>
          </cell>
          <cell r="D722">
            <v>1401</v>
          </cell>
          <cell r="E722">
            <v>1401</v>
          </cell>
          <cell r="F722">
            <v>0</v>
          </cell>
          <cell r="G722">
            <v>2</v>
          </cell>
          <cell r="AA722">
            <v>218</v>
          </cell>
          <cell r="AB722">
            <v>321</v>
          </cell>
          <cell r="AC722">
            <v>864</v>
          </cell>
          <cell r="AD722">
            <v>1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78945890</v>
          </cell>
        </row>
        <row r="724">
          <cell r="C724">
            <v>331</v>
          </cell>
          <cell r="D724">
            <v>331</v>
          </cell>
          <cell r="E724">
            <v>331</v>
          </cell>
          <cell r="F724">
            <v>0</v>
          </cell>
          <cell r="G724">
            <v>0</v>
          </cell>
          <cell r="AA724">
            <v>0</v>
          </cell>
          <cell r="AB724">
            <v>331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L724">
            <v>2009170</v>
          </cell>
        </row>
        <row r="725">
          <cell r="C725">
            <v>211</v>
          </cell>
          <cell r="D725">
            <v>211</v>
          </cell>
          <cell r="E725">
            <v>211</v>
          </cell>
          <cell r="F725">
            <v>0</v>
          </cell>
          <cell r="G725">
            <v>0</v>
          </cell>
          <cell r="AA725">
            <v>96</v>
          </cell>
          <cell r="AB725">
            <v>40</v>
          </cell>
          <cell r="AC725">
            <v>75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L725">
            <v>4692640</v>
          </cell>
        </row>
        <row r="746">
          <cell r="C746">
            <v>1229</v>
          </cell>
          <cell r="D746">
            <v>1228</v>
          </cell>
          <cell r="E746">
            <v>1228</v>
          </cell>
          <cell r="F746">
            <v>0</v>
          </cell>
          <cell r="G746">
            <v>1</v>
          </cell>
          <cell r="AA746">
            <v>356</v>
          </cell>
          <cell r="AB746">
            <v>718</v>
          </cell>
          <cell r="AC746">
            <v>155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9</v>
          </cell>
          <cell r="AJ746">
            <v>0</v>
          </cell>
          <cell r="AL746">
            <v>19855620</v>
          </cell>
        </row>
        <row r="779"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L779">
            <v>0</v>
          </cell>
        </row>
        <row r="837">
          <cell r="C837">
            <v>15</v>
          </cell>
          <cell r="D837">
            <v>15</v>
          </cell>
          <cell r="E837">
            <v>15</v>
          </cell>
          <cell r="F837">
            <v>0</v>
          </cell>
          <cell r="G837">
            <v>0</v>
          </cell>
          <cell r="AA837">
            <v>0</v>
          </cell>
          <cell r="AB837">
            <v>15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</row>
        <row r="844"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51"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L851">
            <v>0</v>
          </cell>
        </row>
        <row r="855"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62"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L862">
            <v>0</v>
          </cell>
        </row>
        <row r="871"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L871">
            <v>0</v>
          </cell>
        </row>
        <row r="875"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L875">
            <v>0</v>
          </cell>
        </row>
        <row r="879"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L879">
            <v>0</v>
          </cell>
        </row>
        <row r="883"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L883">
            <v>0</v>
          </cell>
        </row>
        <row r="891"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L891">
            <v>0</v>
          </cell>
        </row>
        <row r="894"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L894">
            <v>0</v>
          </cell>
        </row>
        <row r="897"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L897">
            <v>0</v>
          </cell>
        </row>
        <row r="905"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L905">
            <v>0</v>
          </cell>
        </row>
        <row r="911"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L911">
            <v>0</v>
          </cell>
        </row>
        <row r="921">
          <cell r="C921">
            <v>0</v>
          </cell>
          <cell r="E921">
            <v>0</v>
          </cell>
          <cell r="AL921">
            <v>0</v>
          </cell>
        </row>
        <row r="926">
          <cell r="C926">
            <v>0</v>
          </cell>
          <cell r="E926">
            <v>0</v>
          </cell>
          <cell r="AL926">
            <v>0</v>
          </cell>
        </row>
        <row r="927"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47">
          <cell r="C947">
            <v>0</v>
          </cell>
          <cell r="E947">
            <v>0</v>
          </cell>
          <cell r="AL947">
            <v>0</v>
          </cell>
        </row>
        <row r="950"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</row>
        <row r="1011">
          <cell r="C1011">
            <v>6189</v>
          </cell>
          <cell r="D1011">
            <v>6189</v>
          </cell>
          <cell r="E1011">
            <v>6189</v>
          </cell>
          <cell r="F1011">
            <v>0</v>
          </cell>
          <cell r="G1011">
            <v>0</v>
          </cell>
          <cell r="AA1011">
            <v>2620</v>
          </cell>
          <cell r="AB1011">
            <v>3569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29">
          <cell r="C1029">
            <v>1174</v>
          </cell>
          <cell r="E1029">
            <v>1168</v>
          </cell>
          <cell r="AL1029">
            <v>9231200</v>
          </cell>
        </row>
        <row r="1036">
          <cell r="C1036">
            <v>0</v>
          </cell>
        </row>
        <row r="1051"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811</v>
          </cell>
          <cell r="AJ1051">
            <v>0</v>
          </cell>
          <cell r="AL1051">
            <v>0</v>
          </cell>
        </row>
        <row r="1054">
          <cell r="C1054">
            <v>0</v>
          </cell>
        </row>
        <row r="1073">
          <cell r="C1073">
            <v>0</v>
          </cell>
          <cell r="E1073">
            <v>0</v>
          </cell>
        </row>
        <row r="1075">
          <cell r="C1075">
            <v>313</v>
          </cell>
          <cell r="E1075">
            <v>308</v>
          </cell>
          <cell r="AL1075">
            <v>2537920</v>
          </cell>
        </row>
        <row r="1076">
          <cell r="C1076">
            <v>212</v>
          </cell>
          <cell r="E1076">
            <v>212</v>
          </cell>
          <cell r="AL1076">
            <v>684760</v>
          </cell>
        </row>
        <row r="1077">
          <cell r="C1077">
            <v>318</v>
          </cell>
          <cell r="E1077">
            <v>318</v>
          </cell>
          <cell r="AL1077">
            <v>1027140</v>
          </cell>
        </row>
        <row r="1078">
          <cell r="C1078">
            <v>9</v>
          </cell>
          <cell r="E1078">
            <v>9</v>
          </cell>
          <cell r="AL1078">
            <v>115650</v>
          </cell>
        </row>
        <row r="1079">
          <cell r="C1079">
            <v>1</v>
          </cell>
          <cell r="E1079">
            <v>1</v>
          </cell>
          <cell r="AL1079">
            <v>15040</v>
          </cell>
        </row>
        <row r="1080">
          <cell r="C1080">
            <v>0</v>
          </cell>
          <cell r="E1080">
            <v>0</v>
          </cell>
          <cell r="AL1080">
            <v>0</v>
          </cell>
        </row>
        <row r="1081">
          <cell r="C1081">
            <v>0</v>
          </cell>
          <cell r="E1081">
            <v>0</v>
          </cell>
          <cell r="AL1081">
            <v>0</v>
          </cell>
        </row>
        <row r="1082">
          <cell r="C1082">
            <v>0</v>
          </cell>
          <cell r="E1082">
            <v>0</v>
          </cell>
          <cell r="AL1082">
            <v>0</v>
          </cell>
        </row>
        <row r="1085">
          <cell r="C1085">
            <v>11</v>
          </cell>
          <cell r="E1085">
            <v>11</v>
          </cell>
          <cell r="AL1085">
            <v>187330</v>
          </cell>
        </row>
        <row r="1086">
          <cell r="C1086">
            <v>0</v>
          </cell>
          <cell r="E1086">
            <v>0</v>
          </cell>
          <cell r="AL1086">
            <v>0</v>
          </cell>
        </row>
        <row r="1087">
          <cell r="C1087">
            <v>0</v>
          </cell>
          <cell r="E1087">
            <v>0</v>
          </cell>
          <cell r="AL1087">
            <v>0</v>
          </cell>
        </row>
        <row r="1088">
          <cell r="C1088">
            <v>0</v>
          </cell>
          <cell r="E1088">
            <v>0</v>
          </cell>
          <cell r="AL1088">
            <v>0</v>
          </cell>
        </row>
        <row r="1089">
          <cell r="C1089">
            <v>2</v>
          </cell>
          <cell r="E1089">
            <v>2</v>
          </cell>
          <cell r="AL1089">
            <v>532440</v>
          </cell>
        </row>
        <row r="1090">
          <cell r="C1090">
            <v>0</v>
          </cell>
          <cell r="E1090">
            <v>0</v>
          </cell>
          <cell r="AL1090">
            <v>0</v>
          </cell>
        </row>
        <row r="1091">
          <cell r="C1091">
            <v>13</v>
          </cell>
          <cell r="D1091">
            <v>13</v>
          </cell>
          <cell r="E1091">
            <v>13</v>
          </cell>
          <cell r="F1091">
            <v>0</v>
          </cell>
          <cell r="G1091">
            <v>0</v>
          </cell>
          <cell r="AA1091">
            <v>6</v>
          </cell>
          <cell r="AB1091">
            <v>7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3"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</row>
        <row r="1095"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</row>
        <row r="1097"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</row>
        <row r="1107"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</row>
        <row r="1108"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</row>
        <row r="1112"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</row>
        <row r="1113"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</row>
        <row r="1114"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</row>
        <row r="1115"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</row>
        <row r="1116"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</row>
        <row r="1117"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</row>
        <row r="1119"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</row>
        <row r="1120"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</row>
        <row r="1121"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</row>
        <row r="1122"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</row>
        <row r="1123"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</row>
        <row r="1124"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</row>
        <row r="1125"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</row>
        <row r="1126"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</row>
        <row r="1128"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</row>
        <row r="1130"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</row>
        <row r="1131"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</row>
        <row r="1132"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</row>
        <row r="1133"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G1133">
            <v>0</v>
          </cell>
          <cell r="AH1133">
            <v>0</v>
          </cell>
          <cell r="AI1133">
            <v>0</v>
          </cell>
          <cell r="AJ1133">
            <v>0</v>
          </cell>
        </row>
        <row r="1134"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</row>
        <row r="1135"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0</v>
          </cell>
          <cell r="AJ1136">
            <v>0</v>
          </cell>
        </row>
        <row r="1137"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</row>
        <row r="1138"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</row>
        <row r="1139"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</row>
        <row r="1140"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</row>
        <row r="1143"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</row>
        <row r="1144"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</row>
        <row r="1216">
          <cell r="C1216">
            <v>1</v>
          </cell>
          <cell r="H1216">
            <v>1</v>
          </cell>
          <cell r="I1216">
            <v>0</v>
          </cell>
          <cell r="J1216">
            <v>1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P1216">
            <v>0</v>
          </cell>
          <cell r="Q1216">
            <v>0</v>
          </cell>
          <cell r="S1216">
            <v>0</v>
          </cell>
          <cell r="T1216">
            <v>1</v>
          </cell>
          <cell r="V1216">
            <v>0</v>
          </cell>
          <cell r="W1216">
            <v>0</v>
          </cell>
          <cell r="Y1216">
            <v>0</v>
          </cell>
          <cell r="Z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1</v>
          </cell>
          <cell r="AL1216">
            <v>0</v>
          </cell>
        </row>
        <row r="1218"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3</v>
          </cell>
          <cell r="AJ1218">
            <v>0</v>
          </cell>
        </row>
        <row r="1221"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2</v>
          </cell>
          <cell r="AJ1225">
            <v>0</v>
          </cell>
        </row>
        <row r="1226"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  <cell r="AI1226">
            <v>0</v>
          </cell>
          <cell r="AJ1226">
            <v>0</v>
          </cell>
        </row>
        <row r="1227"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>
            <v>0</v>
          </cell>
          <cell r="AH1227">
            <v>0</v>
          </cell>
          <cell r="AI1227">
            <v>0</v>
          </cell>
          <cell r="AJ1227">
            <v>0</v>
          </cell>
        </row>
        <row r="1228"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J1228">
            <v>0</v>
          </cell>
        </row>
        <row r="1229"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C1230">
            <v>21</v>
          </cell>
          <cell r="D1230">
            <v>21</v>
          </cell>
          <cell r="E1230">
            <v>21</v>
          </cell>
          <cell r="F1230">
            <v>0</v>
          </cell>
          <cell r="G1230">
            <v>0</v>
          </cell>
          <cell r="AA1230">
            <v>0</v>
          </cell>
          <cell r="AB1230">
            <v>21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C1235">
            <v>840</v>
          </cell>
          <cell r="D1235">
            <v>840</v>
          </cell>
          <cell r="E1235">
            <v>840</v>
          </cell>
          <cell r="F1235">
            <v>0</v>
          </cell>
          <cell r="G1235">
            <v>0</v>
          </cell>
          <cell r="AA1235">
            <v>0</v>
          </cell>
          <cell r="AB1235">
            <v>840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C1237">
            <v>262</v>
          </cell>
          <cell r="D1237">
            <v>262</v>
          </cell>
          <cell r="E1237">
            <v>262</v>
          </cell>
          <cell r="F1237">
            <v>0</v>
          </cell>
          <cell r="G1237">
            <v>0</v>
          </cell>
          <cell r="AA1237">
            <v>0</v>
          </cell>
          <cell r="AB1237">
            <v>262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</row>
        <row r="1239"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J1239">
            <v>0</v>
          </cell>
        </row>
        <row r="1240"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0</v>
          </cell>
          <cell r="AJ1240">
            <v>0</v>
          </cell>
        </row>
        <row r="1241">
          <cell r="C1241">
            <v>1</v>
          </cell>
          <cell r="D1241">
            <v>1</v>
          </cell>
          <cell r="E1241">
            <v>1</v>
          </cell>
          <cell r="F1241">
            <v>0</v>
          </cell>
          <cell r="G1241">
            <v>0</v>
          </cell>
          <cell r="AA1241">
            <v>1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C1242">
            <v>38</v>
          </cell>
          <cell r="D1242">
            <v>38</v>
          </cell>
          <cell r="E1242">
            <v>38</v>
          </cell>
          <cell r="F1242">
            <v>0</v>
          </cell>
          <cell r="G1242">
            <v>0</v>
          </cell>
          <cell r="AA1242">
            <v>0</v>
          </cell>
          <cell r="AB1242">
            <v>38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1</v>
          </cell>
          <cell r="AJ1242">
            <v>0</v>
          </cell>
        </row>
        <row r="1243"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</row>
        <row r="1244"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</row>
        <row r="1245"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>
            <v>0</v>
          </cell>
          <cell r="AI1245">
            <v>0</v>
          </cell>
          <cell r="AJ1245">
            <v>0</v>
          </cell>
        </row>
        <row r="1246"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</row>
        <row r="1247"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</row>
        <row r="1248"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0</v>
          </cell>
          <cell r="AJ1249">
            <v>0</v>
          </cell>
        </row>
        <row r="1250"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</row>
        <row r="1255">
          <cell r="C1255">
            <v>9</v>
          </cell>
          <cell r="D1255">
            <v>9</v>
          </cell>
          <cell r="E1255">
            <v>9</v>
          </cell>
          <cell r="F1255">
            <v>0</v>
          </cell>
          <cell r="G1255">
            <v>0</v>
          </cell>
          <cell r="AA1255">
            <v>9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>
            <v>0</v>
          </cell>
          <cell r="AH1257">
            <v>0</v>
          </cell>
          <cell r="AI1257">
            <v>0</v>
          </cell>
          <cell r="AJ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0</v>
          </cell>
          <cell r="AJ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  <cell r="AE1259">
            <v>0</v>
          </cell>
          <cell r="AF1259">
            <v>0</v>
          </cell>
          <cell r="AG1259">
            <v>0</v>
          </cell>
          <cell r="AH1259">
            <v>0</v>
          </cell>
          <cell r="AI1259">
            <v>0</v>
          </cell>
          <cell r="AJ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0</v>
          </cell>
          <cell r="AJ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</row>
        <row r="1264"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1</v>
          </cell>
          <cell r="AJ1265">
            <v>0</v>
          </cell>
        </row>
        <row r="1266"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1</v>
          </cell>
          <cell r="AJ1266">
            <v>0</v>
          </cell>
        </row>
        <row r="1267"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</row>
        <row r="1268"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</row>
        <row r="1269"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</row>
        <row r="1270"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</row>
        <row r="1352">
          <cell r="C1352">
            <v>200</v>
          </cell>
          <cell r="H1352">
            <v>134</v>
          </cell>
          <cell r="I1352">
            <v>129</v>
          </cell>
          <cell r="J1352">
            <v>5</v>
          </cell>
          <cell r="K1352">
            <v>0</v>
          </cell>
          <cell r="L1352">
            <v>63</v>
          </cell>
          <cell r="M1352">
            <v>3</v>
          </cell>
          <cell r="N1352">
            <v>0</v>
          </cell>
          <cell r="P1352">
            <v>0</v>
          </cell>
          <cell r="Q1352">
            <v>2</v>
          </cell>
          <cell r="S1352">
            <v>0</v>
          </cell>
          <cell r="T1352">
            <v>106</v>
          </cell>
          <cell r="V1352">
            <v>0</v>
          </cell>
          <cell r="W1352">
            <v>0</v>
          </cell>
          <cell r="Y1352">
            <v>0</v>
          </cell>
          <cell r="Z1352">
            <v>0</v>
          </cell>
          <cell r="AD1352">
            <v>47</v>
          </cell>
          <cell r="AE1352">
            <v>0</v>
          </cell>
          <cell r="AF1352">
            <v>0</v>
          </cell>
          <cell r="AG1352">
            <v>0</v>
          </cell>
          <cell r="AH1352">
            <v>0</v>
          </cell>
          <cell r="AI1352">
            <v>0</v>
          </cell>
          <cell r="AJ1352">
            <v>5</v>
          </cell>
          <cell r="AL1352">
            <v>38855385</v>
          </cell>
        </row>
        <row r="1354"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</row>
        <row r="1355"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C1356">
            <v>7</v>
          </cell>
          <cell r="D1356">
            <v>7</v>
          </cell>
          <cell r="E1356">
            <v>7</v>
          </cell>
          <cell r="F1356">
            <v>0</v>
          </cell>
          <cell r="G1356">
            <v>0</v>
          </cell>
          <cell r="AA1356">
            <v>1</v>
          </cell>
          <cell r="AB1356">
            <v>6</v>
          </cell>
          <cell r="AC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</row>
        <row r="1357"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0</v>
          </cell>
          <cell r="AE1357">
            <v>0</v>
          </cell>
          <cell r="AF1357">
            <v>0</v>
          </cell>
          <cell r="AG1357">
            <v>0</v>
          </cell>
          <cell r="AH1357">
            <v>0</v>
          </cell>
          <cell r="AI1357">
            <v>0</v>
          </cell>
          <cell r="AJ1357">
            <v>0</v>
          </cell>
        </row>
        <row r="1358"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E1358">
            <v>0</v>
          </cell>
          <cell r="AF1358">
            <v>0</v>
          </cell>
          <cell r="AG1358">
            <v>0</v>
          </cell>
          <cell r="AH1358">
            <v>0</v>
          </cell>
          <cell r="AI1358">
            <v>0</v>
          </cell>
          <cell r="AJ1358">
            <v>0</v>
          </cell>
        </row>
        <row r="1359"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  <cell r="AG1359">
            <v>0</v>
          </cell>
          <cell r="AH1359">
            <v>0</v>
          </cell>
          <cell r="AI1359">
            <v>0</v>
          </cell>
          <cell r="AJ1359">
            <v>0</v>
          </cell>
        </row>
        <row r="1360">
          <cell r="C1360">
            <v>60</v>
          </cell>
          <cell r="D1360">
            <v>60</v>
          </cell>
          <cell r="E1360">
            <v>60</v>
          </cell>
          <cell r="F1360">
            <v>0</v>
          </cell>
          <cell r="G1360">
            <v>0</v>
          </cell>
          <cell r="AA1360">
            <v>0</v>
          </cell>
          <cell r="AB1360">
            <v>60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0</v>
          </cell>
          <cell r="AE1361">
            <v>0</v>
          </cell>
          <cell r="AF1361">
            <v>0</v>
          </cell>
          <cell r="AG1361">
            <v>0</v>
          </cell>
          <cell r="AH1361">
            <v>0</v>
          </cell>
          <cell r="AI1361">
            <v>0</v>
          </cell>
          <cell r="AJ1361">
            <v>0</v>
          </cell>
        </row>
        <row r="1362">
          <cell r="C1362">
            <v>23</v>
          </cell>
          <cell r="D1362">
            <v>23</v>
          </cell>
          <cell r="E1362">
            <v>23</v>
          </cell>
          <cell r="F1362">
            <v>0</v>
          </cell>
          <cell r="G1362">
            <v>0</v>
          </cell>
          <cell r="AA1362">
            <v>0</v>
          </cell>
          <cell r="AB1362">
            <v>23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C1363">
            <v>15</v>
          </cell>
          <cell r="D1363">
            <v>15</v>
          </cell>
          <cell r="E1363">
            <v>15</v>
          </cell>
          <cell r="F1363">
            <v>0</v>
          </cell>
          <cell r="G1363">
            <v>0</v>
          </cell>
          <cell r="AA1363">
            <v>0</v>
          </cell>
          <cell r="AB1363">
            <v>15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</row>
        <row r="1365"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  <cell r="AE1365">
            <v>0</v>
          </cell>
          <cell r="AF1365">
            <v>0</v>
          </cell>
          <cell r="AG1365">
            <v>0</v>
          </cell>
          <cell r="AH1365">
            <v>0</v>
          </cell>
          <cell r="AI1365">
            <v>0</v>
          </cell>
          <cell r="AJ1365">
            <v>0</v>
          </cell>
        </row>
        <row r="1366"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H1366">
            <v>0</v>
          </cell>
          <cell r="AI1366">
            <v>0</v>
          </cell>
          <cell r="AJ1366">
            <v>0</v>
          </cell>
        </row>
        <row r="1367"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  <cell r="AI1367">
            <v>0</v>
          </cell>
          <cell r="AJ1367">
            <v>0</v>
          </cell>
        </row>
        <row r="1368"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0</v>
          </cell>
          <cell r="AE1368">
            <v>0</v>
          </cell>
          <cell r="AF1368">
            <v>0</v>
          </cell>
          <cell r="AG1368">
            <v>0</v>
          </cell>
          <cell r="AH1368">
            <v>0</v>
          </cell>
          <cell r="AI1368">
            <v>0</v>
          </cell>
          <cell r="AJ1368">
            <v>0</v>
          </cell>
        </row>
        <row r="1369"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C1370">
            <v>4</v>
          </cell>
          <cell r="D1370">
            <v>4</v>
          </cell>
          <cell r="E1370">
            <v>4</v>
          </cell>
          <cell r="F1370">
            <v>0</v>
          </cell>
          <cell r="G1370">
            <v>0</v>
          </cell>
          <cell r="AA1370">
            <v>0</v>
          </cell>
          <cell r="AB1370">
            <v>4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</row>
        <row r="1372"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0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</row>
        <row r="1373">
          <cell r="C1373">
            <v>1</v>
          </cell>
          <cell r="D1373">
            <v>1</v>
          </cell>
          <cell r="E1373">
            <v>1</v>
          </cell>
          <cell r="F1373">
            <v>0</v>
          </cell>
          <cell r="G1373">
            <v>0</v>
          </cell>
          <cell r="AA1373">
            <v>1</v>
          </cell>
          <cell r="AB1373">
            <v>0</v>
          </cell>
          <cell r="AC1373">
            <v>0</v>
          </cell>
          <cell r="AD1373">
            <v>0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0</v>
          </cell>
          <cell r="AJ1373">
            <v>0</v>
          </cell>
        </row>
        <row r="1374"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0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0</v>
          </cell>
          <cell r="AJ1374">
            <v>0</v>
          </cell>
        </row>
        <row r="1375">
          <cell r="C1375">
            <v>5</v>
          </cell>
          <cell r="D1375">
            <v>5</v>
          </cell>
          <cell r="E1375">
            <v>4</v>
          </cell>
          <cell r="F1375">
            <v>1</v>
          </cell>
          <cell r="G1375">
            <v>0</v>
          </cell>
          <cell r="AA1375">
            <v>3</v>
          </cell>
          <cell r="AB1375">
            <v>2</v>
          </cell>
          <cell r="AC1375">
            <v>0</v>
          </cell>
          <cell r="AD1375">
            <v>0</v>
          </cell>
          <cell r="AE1375">
            <v>0</v>
          </cell>
          <cell r="AF1375">
            <v>0</v>
          </cell>
          <cell r="AG1375">
            <v>0</v>
          </cell>
          <cell r="AH1375">
            <v>0</v>
          </cell>
          <cell r="AI1375">
            <v>0</v>
          </cell>
          <cell r="AJ1375">
            <v>1</v>
          </cell>
        </row>
        <row r="1376"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C1377">
            <v>1</v>
          </cell>
          <cell r="D1377">
            <v>1</v>
          </cell>
          <cell r="E1377">
            <v>1</v>
          </cell>
          <cell r="F1377">
            <v>0</v>
          </cell>
          <cell r="G1377">
            <v>0</v>
          </cell>
          <cell r="AA1377">
            <v>1</v>
          </cell>
          <cell r="AB1377">
            <v>0</v>
          </cell>
          <cell r="AC1377">
            <v>0</v>
          </cell>
          <cell r="AD1377">
            <v>0</v>
          </cell>
          <cell r="AE1377">
            <v>0</v>
          </cell>
          <cell r="AF1377">
            <v>0</v>
          </cell>
          <cell r="AG1377">
            <v>0</v>
          </cell>
          <cell r="AH1377">
            <v>0</v>
          </cell>
          <cell r="AI1377">
            <v>0</v>
          </cell>
          <cell r="AJ1377">
            <v>0</v>
          </cell>
        </row>
        <row r="1378"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0</v>
          </cell>
          <cell r="AE1378">
            <v>0</v>
          </cell>
          <cell r="AF1378">
            <v>0</v>
          </cell>
          <cell r="AG1378">
            <v>0</v>
          </cell>
          <cell r="AH1378">
            <v>0</v>
          </cell>
          <cell r="AI1378">
            <v>0</v>
          </cell>
          <cell r="AJ1378">
            <v>0</v>
          </cell>
        </row>
        <row r="1379"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</row>
        <row r="1383">
          <cell r="C1383">
            <v>2</v>
          </cell>
          <cell r="D1383">
            <v>2</v>
          </cell>
          <cell r="E1383">
            <v>2</v>
          </cell>
          <cell r="F1383">
            <v>0</v>
          </cell>
          <cell r="G1383">
            <v>0</v>
          </cell>
          <cell r="AA1383">
            <v>0</v>
          </cell>
          <cell r="AB1383">
            <v>2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</row>
        <row r="1384"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AA1384">
            <v>0</v>
          </cell>
          <cell r="AB1384">
            <v>0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  <cell r="AG1385">
            <v>0</v>
          </cell>
          <cell r="AH1385">
            <v>0</v>
          </cell>
          <cell r="AI1385">
            <v>0</v>
          </cell>
          <cell r="AJ1385">
            <v>0</v>
          </cell>
        </row>
        <row r="1386"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</row>
        <row r="1387"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C1388">
            <v>169</v>
          </cell>
          <cell r="D1388">
            <v>169</v>
          </cell>
          <cell r="E1388">
            <v>169</v>
          </cell>
          <cell r="F1388">
            <v>0</v>
          </cell>
          <cell r="G1388">
            <v>0</v>
          </cell>
          <cell r="AA1388">
            <v>0</v>
          </cell>
          <cell r="AB1388">
            <v>169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C1389">
            <v>1</v>
          </cell>
          <cell r="D1389">
            <v>1</v>
          </cell>
          <cell r="E1389">
            <v>1</v>
          </cell>
          <cell r="F1389">
            <v>0</v>
          </cell>
          <cell r="G1389">
            <v>0</v>
          </cell>
          <cell r="AA1389">
            <v>0</v>
          </cell>
          <cell r="AB1389">
            <v>1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</row>
        <row r="1390"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</row>
        <row r="1395"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C1397">
            <v>21</v>
          </cell>
          <cell r="D1397">
            <v>21</v>
          </cell>
          <cell r="E1397">
            <v>21</v>
          </cell>
          <cell r="F1397">
            <v>0</v>
          </cell>
          <cell r="G1397">
            <v>0</v>
          </cell>
          <cell r="AA1397">
            <v>0</v>
          </cell>
          <cell r="AB1397">
            <v>21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</row>
        <row r="1398">
          <cell r="C1398">
            <v>6</v>
          </cell>
          <cell r="D1398">
            <v>6</v>
          </cell>
          <cell r="E1398">
            <v>6</v>
          </cell>
          <cell r="F1398">
            <v>0</v>
          </cell>
          <cell r="G1398">
            <v>0</v>
          </cell>
          <cell r="AA1398">
            <v>0</v>
          </cell>
          <cell r="AB1398">
            <v>6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</row>
        <row r="1399">
          <cell r="C1399">
            <v>12</v>
          </cell>
          <cell r="D1399">
            <v>12</v>
          </cell>
          <cell r="E1399">
            <v>12</v>
          </cell>
          <cell r="F1399">
            <v>0</v>
          </cell>
          <cell r="G1399">
            <v>0</v>
          </cell>
          <cell r="AA1399">
            <v>0</v>
          </cell>
          <cell r="AB1399">
            <v>12</v>
          </cell>
          <cell r="AC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</row>
        <row r="1400">
          <cell r="C1400">
            <v>78</v>
          </cell>
          <cell r="D1400">
            <v>78</v>
          </cell>
          <cell r="E1400">
            <v>78</v>
          </cell>
          <cell r="F1400">
            <v>0</v>
          </cell>
          <cell r="G1400">
            <v>0</v>
          </cell>
          <cell r="AA1400">
            <v>0</v>
          </cell>
          <cell r="AB1400">
            <v>78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</row>
        <row r="1401"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</row>
        <row r="1402"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</row>
        <row r="1403"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</row>
        <row r="1410"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</row>
        <row r="1411">
          <cell r="C1411">
            <v>11</v>
          </cell>
          <cell r="D1411">
            <v>11</v>
          </cell>
          <cell r="E1411">
            <v>11</v>
          </cell>
          <cell r="F1411">
            <v>0</v>
          </cell>
          <cell r="G1411">
            <v>0</v>
          </cell>
          <cell r="AA1411">
            <v>0</v>
          </cell>
          <cell r="AB1411">
            <v>11</v>
          </cell>
          <cell r="AC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</row>
        <row r="1412"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</row>
        <row r="1413"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</row>
        <row r="1414"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</row>
        <row r="1415"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H1415">
            <v>0</v>
          </cell>
          <cell r="AI1415">
            <v>0</v>
          </cell>
          <cell r="AJ1415">
            <v>0</v>
          </cell>
        </row>
        <row r="1416"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</row>
        <row r="1418"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</row>
        <row r="1419"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</row>
        <row r="1420"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</row>
        <row r="1421"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</row>
        <row r="1422"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</row>
        <row r="1423"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502">
          <cell r="C1502">
            <v>138</v>
          </cell>
          <cell r="H1502">
            <v>121</v>
          </cell>
          <cell r="I1502">
            <v>104</v>
          </cell>
          <cell r="J1502">
            <v>17</v>
          </cell>
          <cell r="K1502">
            <v>3</v>
          </cell>
          <cell r="L1502">
            <v>11</v>
          </cell>
          <cell r="M1502">
            <v>2</v>
          </cell>
          <cell r="N1502">
            <v>1</v>
          </cell>
          <cell r="P1502">
            <v>73</v>
          </cell>
          <cell r="Q1502">
            <v>21</v>
          </cell>
          <cell r="S1502">
            <v>0</v>
          </cell>
          <cell r="T1502">
            <v>0</v>
          </cell>
          <cell r="V1502">
            <v>0</v>
          </cell>
          <cell r="W1502">
            <v>0</v>
          </cell>
          <cell r="Y1502">
            <v>0</v>
          </cell>
          <cell r="Z1502">
            <v>1</v>
          </cell>
          <cell r="AD1502">
            <v>47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20</v>
          </cell>
          <cell r="AL1502">
            <v>13321370</v>
          </cell>
        </row>
        <row r="1504">
          <cell r="C1504">
            <v>1</v>
          </cell>
          <cell r="D1504">
            <v>1</v>
          </cell>
          <cell r="E1504">
            <v>1</v>
          </cell>
          <cell r="F1504">
            <v>0</v>
          </cell>
          <cell r="G1504">
            <v>0</v>
          </cell>
          <cell r="AA1504">
            <v>0</v>
          </cell>
          <cell r="AB1504">
            <v>1</v>
          </cell>
          <cell r="AC1504">
            <v>0</v>
          </cell>
          <cell r="AD1504">
            <v>0</v>
          </cell>
          <cell r="AE1504">
            <v>0</v>
          </cell>
          <cell r="AF1504">
            <v>0</v>
          </cell>
          <cell r="AG1504">
            <v>0</v>
          </cell>
          <cell r="AH1504">
            <v>0</v>
          </cell>
          <cell r="AI1504">
            <v>0</v>
          </cell>
          <cell r="AJ1504">
            <v>0</v>
          </cell>
          <cell r="AL1504">
            <v>10890</v>
          </cell>
        </row>
        <row r="1566">
          <cell r="C1566">
            <v>37</v>
          </cell>
          <cell r="H1566">
            <v>37</v>
          </cell>
          <cell r="I1566">
            <v>35</v>
          </cell>
          <cell r="J1566">
            <v>2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P1566">
            <v>1</v>
          </cell>
          <cell r="Q1566">
            <v>5</v>
          </cell>
          <cell r="S1566">
            <v>2</v>
          </cell>
          <cell r="T1566">
            <v>5</v>
          </cell>
          <cell r="V1566">
            <v>0</v>
          </cell>
          <cell r="W1566">
            <v>0</v>
          </cell>
          <cell r="Y1566">
            <v>0</v>
          </cell>
          <cell r="Z1566">
            <v>1</v>
          </cell>
          <cell r="AD1566">
            <v>0</v>
          </cell>
          <cell r="AE1566">
            <v>0</v>
          </cell>
          <cell r="AF1566">
            <v>0</v>
          </cell>
          <cell r="AG1566">
            <v>0</v>
          </cell>
          <cell r="AH1566">
            <v>0</v>
          </cell>
          <cell r="AI1566">
            <v>0</v>
          </cell>
          <cell r="AJ1566">
            <v>2</v>
          </cell>
          <cell r="AL1566">
            <v>3106240</v>
          </cell>
        </row>
        <row r="1635">
          <cell r="C1635">
            <v>33</v>
          </cell>
          <cell r="H1635">
            <v>28</v>
          </cell>
          <cell r="I1635">
            <v>26</v>
          </cell>
          <cell r="J1635">
            <v>2</v>
          </cell>
          <cell r="K1635">
            <v>0</v>
          </cell>
          <cell r="L1635">
            <v>5</v>
          </cell>
          <cell r="M1635">
            <v>0</v>
          </cell>
          <cell r="N1635">
            <v>0</v>
          </cell>
          <cell r="P1635">
            <v>1</v>
          </cell>
          <cell r="Q1635">
            <v>1</v>
          </cell>
          <cell r="S1635">
            <v>1</v>
          </cell>
          <cell r="T1635">
            <v>0</v>
          </cell>
          <cell r="V1635">
            <v>0</v>
          </cell>
          <cell r="W1635">
            <v>0</v>
          </cell>
          <cell r="Y1635">
            <v>0</v>
          </cell>
          <cell r="Z1635">
            <v>2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2</v>
          </cell>
          <cell r="AL1635">
            <v>1775835</v>
          </cell>
        </row>
        <row r="1653">
          <cell r="C1653">
            <v>1960</v>
          </cell>
          <cell r="D1653">
            <v>1960</v>
          </cell>
          <cell r="E1653">
            <v>1960</v>
          </cell>
          <cell r="F1653">
            <v>0</v>
          </cell>
          <cell r="G1653">
            <v>0</v>
          </cell>
          <cell r="AA1653">
            <v>1913</v>
          </cell>
          <cell r="AB1653">
            <v>47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</row>
        <row r="1680">
          <cell r="C1680">
            <v>75</v>
          </cell>
          <cell r="H1680">
            <v>61</v>
          </cell>
          <cell r="I1680">
            <v>52</v>
          </cell>
          <cell r="J1680">
            <v>9</v>
          </cell>
          <cell r="K1680">
            <v>2</v>
          </cell>
          <cell r="L1680">
            <v>11</v>
          </cell>
          <cell r="M1680">
            <v>1</v>
          </cell>
          <cell r="N1680">
            <v>0</v>
          </cell>
          <cell r="P1680">
            <v>0</v>
          </cell>
          <cell r="Q1680">
            <v>0</v>
          </cell>
          <cell r="S1680">
            <v>0</v>
          </cell>
          <cell r="T1680">
            <v>0</v>
          </cell>
          <cell r="V1680">
            <v>0</v>
          </cell>
          <cell r="W1680">
            <v>0</v>
          </cell>
          <cell r="Y1680">
            <v>0</v>
          </cell>
          <cell r="Z1680">
            <v>2</v>
          </cell>
          <cell r="AD1680">
            <v>0</v>
          </cell>
          <cell r="AE1680">
            <v>0</v>
          </cell>
          <cell r="AF1680">
            <v>0</v>
          </cell>
          <cell r="AG1680">
            <v>0</v>
          </cell>
          <cell r="AH1680">
            <v>0</v>
          </cell>
          <cell r="AI1680">
            <v>0</v>
          </cell>
          <cell r="AJ1680">
            <v>10</v>
          </cell>
          <cell r="AL1680">
            <v>4403625</v>
          </cell>
        </row>
        <row r="1682">
          <cell r="C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0</v>
          </cell>
          <cell r="AE1682">
            <v>0</v>
          </cell>
          <cell r="AF1682">
            <v>0</v>
          </cell>
          <cell r="AG1682">
            <v>0</v>
          </cell>
          <cell r="AH1682">
            <v>0</v>
          </cell>
          <cell r="AI1682">
            <v>0</v>
          </cell>
          <cell r="AJ1682">
            <v>0</v>
          </cell>
        </row>
        <row r="1683">
          <cell r="C1683">
            <v>1</v>
          </cell>
          <cell r="D1683">
            <v>1</v>
          </cell>
          <cell r="E1683">
            <v>1</v>
          </cell>
          <cell r="F1683">
            <v>0</v>
          </cell>
          <cell r="G1683">
            <v>0</v>
          </cell>
          <cell r="AA1683">
            <v>0</v>
          </cell>
          <cell r="AB1683">
            <v>1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0</v>
          </cell>
        </row>
        <row r="1684">
          <cell r="C1684">
            <v>4096</v>
          </cell>
          <cell r="D1684">
            <v>4093</v>
          </cell>
          <cell r="E1684">
            <v>4093</v>
          </cell>
          <cell r="F1684">
            <v>0</v>
          </cell>
          <cell r="G1684">
            <v>3</v>
          </cell>
          <cell r="AA1684">
            <v>4096</v>
          </cell>
          <cell r="AB1684">
            <v>0</v>
          </cell>
          <cell r="AC1684">
            <v>0</v>
          </cell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>
            <v>0</v>
          </cell>
          <cell r="AI1684">
            <v>0</v>
          </cell>
          <cell r="AJ1684">
            <v>0</v>
          </cell>
        </row>
        <row r="1685"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</row>
        <row r="1686">
          <cell r="C1686">
            <v>4</v>
          </cell>
          <cell r="D1686">
            <v>4</v>
          </cell>
          <cell r="E1686">
            <v>4</v>
          </cell>
          <cell r="F1686">
            <v>0</v>
          </cell>
          <cell r="G1686">
            <v>0</v>
          </cell>
          <cell r="AA1686">
            <v>4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</row>
        <row r="1687"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</row>
        <row r="1688">
          <cell r="C1688">
            <v>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0</v>
          </cell>
        </row>
        <row r="1689"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</row>
        <row r="1690"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AA1690">
            <v>0</v>
          </cell>
          <cell r="AB1690">
            <v>0</v>
          </cell>
          <cell r="AC1690">
            <v>0</v>
          </cell>
          <cell r="AD1690">
            <v>0</v>
          </cell>
          <cell r="AE1690">
            <v>0</v>
          </cell>
          <cell r="AF1690">
            <v>0</v>
          </cell>
          <cell r="AG1690">
            <v>0</v>
          </cell>
          <cell r="AH1690">
            <v>0</v>
          </cell>
          <cell r="AI1690">
            <v>0</v>
          </cell>
          <cell r="AJ1690">
            <v>0</v>
          </cell>
        </row>
        <row r="1691">
          <cell r="C1691">
            <v>0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</row>
        <row r="1692">
          <cell r="C1692">
            <v>0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0</v>
          </cell>
          <cell r="AE1692">
            <v>0</v>
          </cell>
          <cell r="AF1692">
            <v>0</v>
          </cell>
          <cell r="AG1692">
            <v>0</v>
          </cell>
          <cell r="AH1692">
            <v>0</v>
          </cell>
          <cell r="AI1692">
            <v>0</v>
          </cell>
          <cell r="AJ1692">
            <v>0</v>
          </cell>
        </row>
        <row r="1693"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AA1693">
            <v>0</v>
          </cell>
          <cell r="AB1693">
            <v>0</v>
          </cell>
          <cell r="AC1693">
            <v>0</v>
          </cell>
          <cell r="AD1693">
            <v>0</v>
          </cell>
          <cell r="AE1693">
            <v>0</v>
          </cell>
          <cell r="AF1693">
            <v>0</v>
          </cell>
          <cell r="AG1693">
            <v>0</v>
          </cell>
          <cell r="AH1693">
            <v>0</v>
          </cell>
          <cell r="AI1693">
            <v>0</v>
          </cell>
          <cell r="AJ1693">
            <v>0</v>
          </cell>
        </row>
        <row r="1694">
          <cell r="C1694">
            <v>0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0</v>
          </cell>
          <cell r="AE1694">
            <v>0</v>
          </cell>
          <cell r="AF1694">
            <v>0</v>
          </cell>
          <cell r="AG1694">
            <v>0</v>
          </cell>
          <cell r="AH1694">
            <v>0</v>
          </cell>
          <cell r="AI1694">
            <v>0</v>
          </cell>
          <cell r="AJ1694">
            <v>0</v>
          </cell>
        </row>
        <row r="1695">
          <cell r="C1695">
            <v>0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  <cell r="AA1695">
            <v>0</v>
          </cell>
          <cell r="AB1695">
            <v>0</v>
          </cell>
          <cell r="AC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</row>
        <row r="1696"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AA1696">
            <v>0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0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</row>
        <row r="1697">
          <cell r="C1697">
            <v>23</v>
          </cell>
          <cell r="D1697">
            <v>23</v>
          </cell>
          <cell r="E1697">
            <v>23</v>
          </cell>
          <cell r="F1697">
            <v>0</v>
          </cell>
          <cell r="G1697">
            <v>0</v>
          </cell>
          <cell r="AA1697">
            <v>23</v>
          </cell>
          <cell r="AB1697">
            <v>0</v>
          </cell>
          <cell r="AC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</row>
        <row r="1701">
          <cell r="C1701">
            <v>0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H1701">
            <v>0</v>
          </cell>
          <cell r="AI1701">
            <v>0</v>
          </cell>
          <cell r="AJ1701">
            <v>0</v>
          </cell>
        </row>
        <row r="1702"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AA1702">
            <v>0</v>
          </cell>
          <cell r="AB1702">
            <v>0</v>
          </cell>
          <cell r="AC1702">
            <v>0</v>
          </cell>
          <cell r="AD1702">
            <v>0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</row>
        <row r="1703"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AA1703">
            <v>0</v>
          </cell>
          <cell r="AB1703">
            <v>0</v>
          </cell>
          <cell r="AC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H1703">
            <v>0</v>
          </cell>
          <cell r="AI1703">
            <v>0</v>
          </cell>
          <cell r="AJ1703">
            <v>0</v>
          </cell>
        </row>
        <row r="1704"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0</v>
          </cell>
          <cell r="AE1704">
            <v>0</v>
          </cell>
          <cell r="AF1704">
            <v>0</v>
          </cell>
          <cell r="AG1704">
            <v>0</v>
          </cell>
          <cell r="AH1704">
            <v>0</v>
          </cell>
          <cell r="AI1704">
            <v>0</v>
          </cell>
          <cell r="AJ1704">
            <v>0</v>
          </cell>
        </row>
        <row r="1705"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0</v>
          </cell>
          <cell r="AE1705">
            <v>0</v>
          </cell>
          <cell r="AF1705">
            <v>0</v>
          </cell>
          <cell r="AG1705">
            <v>0</v>
          </cell>
          <cell r="AH1705">
            <v>0</v>
          </cell>
          <cell r="AI1705">
            <v>0</v>
          </cell>
          <cell r="AJ1705">
            <v>0</v>
          </cell>
        </row>
        <row r="1706"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</row>
        <row r="1707"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AA1707">
            <v>0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0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</row>
        <row r="1708"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AA1708">
            <v>0</v>
          </cell>
          <cell r="AB1708">
            <v>0</v>
          </cell>
          <cell r="AC1708">
            <v>0</v>
          </cell>
          <cell r="AD1708">
            <v>0</v>
          </cell>
          <cell r="AE1708">
            <v>0</v>
          </cell>
          <cell r="AF1708">
            <v>0</v>
          </cell>
          <cell r="AG1708">
            <v>0</v>
          </cell>
          <cell r="AH1708">
            <v>0</v>
          </cell>
          <cell r="AI1708">
            <v>0</v>
          </cell>
          <cell r="AJ1708">
            <v>0</v>
          </cell>
        </row>
        <row r="1709"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AA1709">
            <v>0</v>
          </cell>
          <cell r="AB1709">
            <v>0</v>
          </cell>
          <cell r="AC1709">
            <v>0</v>
          </cell>
          <cell r="AD1709">
            <v>0</v>
          </cell>
          <cell r="AE1709">
            <v>0</v>
          </cell>
          <cell r="AF1709">
            <v>0</v>
          </cell>
          <cell r="AG1709">
            <v>0</v>
          </cell>
          <cell r="AH1709">
            <v>0</v>
          </cell>
          <cell r="AI1709">
            <v>0</v>
          </cell>
          <cell r="AJ1709">
            <v>0</v>
          </cell>
        </row>
        <row r="1710"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AA1710">
            <v>0</v>
          </cell>
          <cell r="AB1710">
            <v>0</v>
          </cell>
          <cell r="AC1710">
            <v>0</v>
          </cell>
          <cell r="AD1710">
            <v>0</v>
          </cell>
          <cell r="AE1710">
            <v>0</v>
          </cell>
          <cell r="AF1710">
            <v>0</v>
          </cell>
          <cell r="AG1710">
            <v>0</v>
          </cell>
          <cell r="AH1710">
            <v>0</v>
          </cell>
          <cell r="AI1710">
            <v>0</v>
          </cell>
          <cell r="AJ1710">
            <v>0</v>
          </cell>
        </row>
        <row r="1711">
          <cell r="C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AA1711">
            <v>0</v>
          </cell>
          <cell r="AB1711">
            <v>0</v>
          </cell>
          <cell r="AC1711">
            <v>0</v>
          </cell>
          <cell r="AD1711">
            <v>0</v>
          </cell>
          <cell r="AE1711">
            <v>0</v>
          </cell>
          <cell r="AF1711">
            <v>0</v>
          </cell>
          <cell r="AG1711">
            <v>0</v>
          </cell>
          <cell r="AH1711">
            <v>0</v>
          </cell>
          <cell r="AI1711">
            <v>0</v>
          </cell>
          <cell r="AJ1711">
            <v>0</v>
          </cell>
        </row>
        <row r="1712">
          <cell r="C1712">
            <v>25</v>
          </cell>
          <cell r="D1712">
            <v>25</v>
          </cell>
          <cell r="E1712">
            <v>25</v>
          </cell>
          <cell r="F1712">
            <v>0</v>
          </cell>
          <cell r="G1712">
            <v>0</v>
          </cell>
          <cell r="AA1712">
            <v>1</v>
          </cell>
          <cell r="AB1712">
            <v>24</v>
          </cell>
          <cell r="AC1712">
            <v>0</v>
          </cell>
          <cell r="AD1712">
            <v>0</v>
          </cell>
          <cell r="AE1712">
            <v>0</v>
          </cell>
          <cell r="AF1712">
            <v>0</v>
          </cell>
          <cell r="AG1712">
            <v>0</v>
          </cell>
          <cell r="AH1712">
            <v>0</v>
          </cell>
          <cell r="AI1712">
            <v>0</v>
          </cell>
          <cell r="AJ1712">
            <v>0</v>
          </cell>
        </row>
        <row r="1713"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0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</row>
        <row r="1714"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0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</row>
        <row r="1715">
          <cell r="C1715">
            <v>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AA1715">
            <v>0</v>
          </cell>
          <cell r="AB1715">
            <v>0</v>
          </cell>
          <cell r="AC1715">
            <v>0</v>
          </cell>
          <cell r="AD1715">
            <v>0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</row>
        <row r="1716"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AA1716">
            <v>0</v>
          </cell>
          <cell r="AB1716">
            <v>0</v>
          </cell>
          <cell r="AC1716">
            <v>0</v>
          </cell>
          <cell r="AD1716">
            <v>0</v>
          </cell>
          <cell r="AE1716">
            <v>0</v>
          </cell>
          <cell r="AF1716">
            <v>0</v>
          </cell>
          <cell r="AG1716">
            <v>0</v>
          </cell>
          <cell r="AH1716">
            <v>0</v>
          </cell>
          <cell r="AI1716">
            <v>0</v>
          </cell>
          <cell r="AJ1716">
            <v>0</v>
          </cell>
        </row>
        <row r="1717"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0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0</v>
          </cell>
        </row>
        <row r="1718"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AA1718">
            <v>0</v>
          </cell>
          <cell r="AB1718">
            <v>0</v>
          </cell>
          <cell r="AC1718">
            <v>0</v>
          </cell>
          <cell r="AD1718">
            <v>0</v>
          </cell>
          <cell r="AE1718">
            <v>0</v>
          </cell>
          <cell r="AF1718">
            <v>0</v>
          </cell>
          <cell r="AG1718">
            <v>0</v>
          </cell>
          <cell r="AH1718">
            <v>0</v>
          </cell>
          <cell r="AI1718">
            <v>0</v>
          </cell>
          <cell r="AJ1718">
            <v>0</v>
          </cell>
        </row>
        <row r="1719"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</row>
        <row r="1720"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AA1720">
            <v>0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0</v>
          </cell>
        </row>
        <row r="1721">
          <cell r="C1721">
            <v>0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AA1721">
            <v>0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0</v>
          </cell>
        </row>
        <row r="1722"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AA1722">
            <v>0</v>
          </cell>
          <cell r="AB1722">
            <v>0</v>
          </cell>
          <cell r="AC1722">
            <v>0</v>
          </cell>
          <cell r="AD1722">
            <v>0</v>
          </cell>
          <cell r="AE1722">
            <v>0</v>
          </cell>
          <cell r="AF1722">
            <v>0</v>
          </cell>
          <cell r="AG1722">
            <v>0</v>
          </cell>
          <cell r="AH1722">
            <v>0</v>
          </cell>
          <cell r="AI1722">
            <v>0</v>
          </cell>
          <cell r="AJ1722">
            <v>0</v>
          </cell>
        </row>
        <row r="1723">
          <cell r="C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</row>
        <row r="1724"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AA1724">
            <v>0</v>
          </cell>
          <cell r="AB1724">
            <v>0</v>
          </cell>
          <cell r="AC1724">
            <v>0</v>
          </cell>
          <cell r="AD1724">
            <v>0</v>
          </cell>
          <cell r="AE1724">
            <v>0</v>
          </cell>
          <cell r="AF1724">
            <v>0</v>
          </cell>
          <cell r="AG1724">
            <v>0</v>
          </cell>
          <cell r="AH1724">
            <v>0</v>
          </cell>
          <cell r="AI1724">
            <v>0</v>
          </cell>
          <cell r="AJ1724">
            <v>0</v>
          </cell>
        </row>
        <row r="1725">
          <cell r="C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AA1725">
            <v>0</v>
          </cell>
          <cell r="AB1725">
            <v>0</v>
          </cell>
          <cell r="AC1725">
            <v>0</v>
          </cell>
          <cell r="AD1725">
            <v>0</v>
          </cell>
          <cell r="AE1725">
            <v>0</v>
          </cell>
          <cell r="AF1725">
            <v>0</v>
          </cell>
          <cell r="AG1725">
            <v>0</v>
          </cell>
          <cell r="AH1725">
            <v>0</v>
          </cell>
          <cell r="AI1725">
            <v>0</v>
          </cell>
          <cell r="AJ1725">
            <v>0</v>
          </cell>
        </row>
        <row r="1726"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AA1726">
            <v>0</v>
          </cell>
          <cell r="AB1726">
            <v>0</v>
          </cell>
          <cell r="AC1726">
            <v>0</v>
          </cell>
          <cell r="AD1726">
            <v>0</v>
          </cell>
          <cell r="AE1726">
            <v>0</v>
          </cell>
          <cell r="AF1726">
            <v>0</v>
          </cell>
          <cell r="AG1726">
            <v>0</v>
          </cell>
          <cell r="AH1726">
            <v>0</v>
          </cell>
          <cell r="AI1726">
            <v>0</v>
          </cell>
          <cell r="AJ1726">
            <v>0</v>
          </cell>
        </row>
        <row r="1727"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0</v>
          </cell>
          <cell r="AE1727">
            <v>0</v>
          </cell>
          <cell r="AF1727">
            <v>0</v>
          </cell>
          <cell r="AG1727">
            <v>0</v>
          </cell>
          <cell r="AH1727">
            <v>0</v>
          </cell>
          <cell r="AI1727">
            <v>0</v>
          </cell>
          <cell r="AJ1727">
            <v>0</v>
          </cell>
        </row>
        <row r="1728"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</row>
        <row r="1729"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0</v>
          </cell>
          <cell r="AE1729">
            <v>0</v>
          </cell>
          <cell r="AF1729">
            <v>0</v>
          </cell>
          <cell r="AG1729">
            <v>0</v>
          </cell>
          <cell r="AH1729">
            <v>0</v>
          </cell>
          <cell r="AI1729">
            <v>0</v>
          </cell>
          <cell r="AJ1729">
            <v>0</v>
          </cell>
        </row>
        <row r="1730"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0</v>
          </cell>
          <cell r="AI1730">
            <v>0</v>
          </cell>
          <cell r="AJ1730">
            <v>0</v>
          </cell>
        </row>
        <row r="1731"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AA1731">
            <v>0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0</v>
          </cell>
          <cell r="AI1731">
            <v>0</v>
          </cell>
          <cell r="AJ1731">
            <v>0</v>
          </cell>
        </row>
        <row r="1732">
          <cell r="C1732">
            <v>1</v>
          </cell>
          <cell r="D1732">
            <v>1</v>
          </cell>
          <cell r="E1732">
            <v>1</v>
          </cell>
          <cell r="F1732">
            <v>0</v>
          </cell>
          <cell r="G1732">
            <v>0</v>
          </cell>
          <cell r="AA1732">
            <v>1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0</v>
          </cell>
        </row>
        <row r="1733"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0</v>
          </cell>
          <cell r="AE1733">
            <v>0</v>
          </cell>
          <cell r="AF1733">
            <v>0</v>
          </cell>
          <cell r="AG1733">
            <v>0</v>
          </cell>
          <cell r="AH1733">
            <v>0</v>
          </cell>
          <cell r="AI1733">
            <v>0</v>
          </cell>
          <cell r="AJ1733">
            <v>0</v>
          </cell>
        </row>
        <row r="1734"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AA1734">
            <v>0</v>
          </cell>
          <cell r="AB1734">
            <v>0</v>
          </cell>
          <cell r="AC1734">
            <v>0</v>
          </cell>
          <cell r="AD1734">
            <v>0</v>
          </cell>
          <cell r="AE1734">
            <v>0</v>
          </cell>
          <cell r="AF1734">
            <v>0</v>
          </cell>
          <cell r="AG1734">
            <v>0</v>
          </cell>
          <cell r="AH1734">
            <v>0</v>
          </cell>
          <cell r="AI1734">
            <v>0</v>
          </cell>
          <cell r="AJ1734">
            <v>0</v>
          </cell>
        </row>
        <row r="1735"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AA1735">
            <v>0</v>
          </cell>
          <cell r="AB1735">
            <v>0</v>
          </cell>
          <cell r="AC1735">
            <v>0</v>
          </cell>
          <cell r="AD1735">
            <v>0</v>
          </cell>
          <cell r="AE1735">
            <v>0</v>
          </cell>
          <cell r="AF1735">
            <v>0</v>
          </cell>
          <cell r="AG1735">
            <v>0</v>
          </cell>
          <cell r="AH1735">
            <v>0</v>
          </cell>
          <cell r="AI1735">
            <v>0</v>
          </cell>
          <cell r="AJ1735">
            <v>0</v>
          </cell>
        </row>
        <row r="1736">
          <cell r="C1736">
            <v>502</v>
          </cell>
          <cell r="D1736">
            <v>502</v>
          </cell>
          <cell r="E1736">
            <v>502</v>
          </cell>
          <cell r="F1736">
            <v>0</v>
          </cell>
          <cell r="G1736">
            <v>0</v>
          </cell>
          <cell r="AA1736">
            <v>502</v>
          </cell>
          <cell r="AB1736">
            <v>0</v>
          </cell>
          <cell r="AC1736">
            <v>0</v>
          </cell>
          <cell r="AD1736">
            <v>0</v>
          </cell>
          <cell r="AE1736">
            <v>0</v>
          </cell>
          <cell r="AF1736">
            <v>0</v>
          </cell>
          <cell r="AG1736">
            <v>0</v>
          </cell>
          <cell r="AH1736">
            <v>0</v>
          </cell>
          <cell r="AI1736">
            <v>0</v>
          </cell>
          <cell r="AJ1736">
            <v>0</v>
          </cell>
        </row>
        <row r="1737"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AA1737">
            <v>0</v>
          </cell>
          <cell r="AB1737">
            <v>0</v>
          </cell>
          <cell r="AC1737">
            <v>0</v>
          </cell>
          <cell r="AD1737">
            <v>0</v>
          </cell>
          <cell r="AE1737">
            <v>0</v>
          </cell>
          <cell r="AF1737">
            <v>0</v>
          </cell>
          <cell r="AG1737">
            <v>0</v>
          </cell>
          <cell r="AH1737">
            <v>0</v>
          </cell>
          <cell r="AI1737">
            <v>0</v>
          </cell>
          <cell r="AJ1737">
            <v>0</v>
          </cell>
        </row>
        <row r="1738">
          <cell r="C1738">
            <v>15933</v>
          </cell>
          <cell r="D1738">
            <v>12532</v>
          </cell>
          <cell r="E1738">
            <v>12532</v>
          </cell>
          <cell r="F1738">
            <v>0</v>
          </cell>
          <cell r="G1738">
            <v>3401</v>
          </cell>
          <cell r="AA1738">
            <v>15004</v>
          </cell>
          <cell r="AB1738">
            <v>254</v>
          </cell>
          <cell r="AC1738">
            <v>675</v>
          </cell>
          <cell r="AD1738">
            <v>0</v>
          </cell>
          <cell r="AE1738">
            <v>0</v>
          </cell>
          <cell r="AF1738">
            <v>0</v>
          </cell>
          <cell r="AG1738">
            <v>0</v>
          </cell>
          <cell r="AH1738">
            <v>0</v>
          </cell>
          <cell r="AI1738">
            <v>0</v>
          </cell>
          <cell r="AJ1738">
            <v>0</v>
          </cell>
        </row>
        <row r="1739">
          <cell r="C1739">
            <v>7289</v>
          </cell>
          <cell r="D1739">
            <v>7289</v>
          </cell>
          <cell r="E1739">
            <v>7289</v>
          </cell>
          <cell r="F1739">
            <v>0</v>
          </cell>
          <cell r="G1739">
            <v>0</v>
          </cell>
          <cell r="AA1739">
            <v>7289</v>
          </cell>
          <cell r="AB1739">
            <v>0</v>
          </cell>
          <cell r="AC1739">
            <v>0</v>
          </cell>
          <cell r="AD1739">
            <v>0</v>
          </cell>
          <cell r="AE1739">
            <v>0</v>
          </cell>
          <cell r="AF1739">
            <v>0</v>
          </cell>
          <cell r="AG1739">
            <v>0</v>
          </cell>
          <cell r="AH1739">
            <v>0</v>
          </cell>
          <cell r="AI1739">
            <v>0</v>
          </cell>
          <cell r="AJ1739">
            <v>0</v>
          </cell>
        </row>
        <row r="1740">
          <cell r="C1740">
            <v>0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</row>
        <row r="1741">
          <cell r="C1741">
            <v>23</v>
          </cell>
          <cell r="D1741">
            <v>23</v>
          </cell>
          <cell r="E1741">
            <v>23</v>
          </cell>
          <cell r="F1741">
            <v>0</v>
          </cell>
          <cell r="G1741">
            <v>0</v>
          </cell>
          <cell r="AA1741">
            <v>23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</row>
        <row r="1742">
          <cell r="C1742">
            <v>5</v>
          </cell>
          <cell r="D1742">
            <v>5</v>
          </cell>
          <cell r="E1742">
            <v>5</v>
          </cell>
          <cell r="F1742">
            <v>0</v>
          </cell>
          <cell r="G1742">
            <v>0</v>
          </cell>
          <cell r="AA1742">
            <v>5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</row>
        <row r="1743">
          <cell r="C1743">
            <v>3958</v>
          </cell>
          <cell r="D1743">
            <v>3917</v>
          </cell>
          <cell r="E1743">
            <v>3917</v>
          </cell>
          <cell r="F1743">
            <v>0</v>
          </cell>
          <cell r="G1743">
            <v>41</v>
          </cell>
          <cell r="AA1743">
            <v>3471</v>
          </cell>
          <cell r="AB1743">
            <v>0</v>
          </cell>
          <cell r="AC1743">
            <v>487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</row>
        <row r="1744">
          <cell r="C1744">
            <v>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AA1744">
            <v>0</v>
          </cell>
          <cell r="AB1744">
            <v>0</v>
          </cell>
          <cell r="AC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</row>
        <row r="1745">
          <cell r="C1745">
            <v>0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0</v>
          </cell>
          <cell r="AE1745">
            <v>0</v>
          </cell>
          <cell r="AF1745">
            <v>0</v>
          </cell>
          <cell r="AG1745">
            <v>0</v>
          </cell>
          <cell r="AH1745">
            <v>0</v>
          </cell>
          <cell r="AI1745">
            <v>0</v>
          </cell>
          <cell r="AJ1745">
            <v>0</v>
          </cell>
        </row>
        <row r="1746"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0</v>
          </cell>
          <cell r="AI1746">
            <v>0</v>
          </cell>
          <cell r="AJ1746">
            <v>0</v>
          </cell>
        </row>
        <row r="1747"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AA1747">
            <v>0</v>
          </cell>
          <cell r="AB1747">
            <v>0</v>
          </cell>
          <cell r="AC1747">
            <v>0</v>
          </cell>
          <cell r="AD1747">
            <v>0</v>
          </cell>
          <cell r="AE1747">
            <v>0</v>
          </cell>
          <cell r="AF1747">
            <v>0</v>
          </cell>
          <cell r="AG1747">
            <v>0</v>
          </cell>
          <cell r="AH1747">
            <v>0</v>
          </cell>
          <cell r="AI1747">
            <v>0</v>
          </cell>
          <cell r="AJ1747">
            <v>0</v>
          </cell>
        </row>
        <row r="1748"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AA1748">
            <v>0</v>
          </cell>
          <cell r="AB1748">
            <v>0</v>
          </cell>
          <cell r="AC1748">
            <v>0</v>
          </cell>
          <cell r="AD1748">
            <v>0</v>
          </cell>
          <cell r="AE1748">
            <v>0</v>
          </cell>
          <cell r="AF1748">
            <v>0</v>
          </cell>
          <cell r="AG1748">
            <v>0</v>
          </cell>
          <cell r="AH1748">
            <v>0</v>
          </cell>
          <cell r="AI1748">
            <v>0</v>
          </cell>
          <cell r="AJ1748">
            <v>0</v>
          </cell>
        </row>
        <row r="1749">
          <cell r="C1749">
            <v>5</v>
          </cell>
          <cell r="D1749">
            <v>5</v>
          </cell>
          <cell r="E1749">
            <v>5</v>
          </cell>
          <cell r="F1749">
            <v>0</v>
          </cell>
          <cell r="G1749">
            <v>0</v>
          </cell>
          <cell r="AA1749">
            <v>5</v>
          </cell>
          <cell r="AB1749">
            <v>0</v>
          </cell>
          <cell r="AC1749">
            <v>0</v>
          </cell>
          <cell r="AD1749">
            <v>0</v>
          </cell>
          <cell r="AE1749">
            <v>0</v>
          </cell>
          <cell r="AF1749">
            <v>0</v>
          </cell>
          <cell r="AG1749">
            <v>0</v>
          </cell>
          <cell r="AH1749">
            <v>0</v>
          </cell>
          <cell r="AI1749">
            <v>0</v>
          </cell>
          <cell r="AJ1749">
            <v>0</v>
          </cell>
        </row>
        <row r="1750">
          <cell r="C1750">
            <v>248</v>
          </cell>
          <cell r="D1750">
            <v>248</v>
          </cell>
          <cell r="E1750">
            <v>248</v>
          </cell>
          <cell r="F1750">
            <v>0</v>
          </cell>
          <cell r="G1750">
            <v>0</v>
          </cell>
          <cell r="AA1750">
            <v>248</v>
          </cell>
          <cell r="AB1750">
            <v>0</v>
          </cell>
          <cell r="AC1750">
            <v>0</v>
          </cell>
          <cell r="AD1750">
            <v>0</v>
          </cell>
          <cell r="AE1750">
            <v>0</v>
          </cell>
          <cell r="AF1750">
            <v>0</v>
          </cell>
          <cell r="AG1750">
            <v>0</v>
          </cell>
          <cell r="AH1750">
            <v>0</v>
          </cell>
          <cell r="AI1750">
            <v>0</v>
          </cell>
          <cell r="AJ1750">
            <v>0</v>
          </cell>
        </row>
        <row r="1751">
          <cell r="C1751">
            <v>220</v>
          </cell>
          <cell r="D1751">
            <v>220</v>
          </cell>
          <cell r="E1751">
            <v>220</v>
          </cell>
          <cell r="F1751">
            <v>0</v>
          </cell>
          <cell r="G1751">
            <v>0</v>
          </cell>
          <cell r="AA1751">
            <v>220</v>
          </cell>
          <cell r="AB1751">
            <v>0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</row>
        <row r="1752"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0</v>
          </cell>
          <cell r="AE1752">
            <v>0</v>
          </cell>
          <cell r="AF1752">
            <v>0</v>
          </cell>
          <cell r="AG1752">
            <v>0</v>
          </cell>
          <cell r="AH1752">
            <v>0</v>
          </cell>
          <cell r="AI1752">
            <v>0</v>
          </cell>
          <cell r="AJ1752">
            <v>0</v>
          </cell>
        </row>
        <row r="1753"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0</v>
          </cell>
          <cell r="AE1753">
            <v>0</v>
          </cell>
          <cell r="AF1753">
            <v>0</v>
          </cell>
          <cell r="AG1753">
            <v>0</v>
          </cell>
          <cell r="AH1753">
            <v>0</v>
          </cell>
          <cell r="AI1753">
            <v>0</v>
          </cell>
          <cell r="AJ1753">
            <v>0</v>
          </cell>
        </row>
        <row r="1754"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0</v>
          </cell>
          <cell r="AE1754">
            <v>0</v>
          </cell>
          <cell r="AF1754">
            <v>0</v>
          </cell>
          <cell r="AG1754">
            <v>0</v>
          </cell>
          <cell r="AH1754">
            <v>0</v>
          </cell>
          <cell r="AI1754">
            <v>0</v>
          </cell>
          <cell r="AJ1754">
            <v>0</v>
          </cell>
        </row>
        <row r="1755">
          <cell r="C1755">
            <v>0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</row>
        <row r="1756"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</row>
        <row r="1757"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</row>
        <row r="1758"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0</v>
          </cell>
          <cell r="AE1758">
            <v>0</v>
          </cell>
          <cell r="AF1758">
            <v>0</v>
          </cell>
          <cell r="AG1758">
            <v>0</v>
          </cell>
          <cell r="AH1758">
            <v>0</v>
          </cell>
          <cell r="AI1758">
            <v>0</v>
          </cell>
          <cell r="AJ1758">
            <v>0</v>
          </cell>
        </row>
        <row r="1759"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AA1759">
            <v>0</v>
          </cell>
          <cell r="AB1759">
            <v>0</v>
          </cell>
          <cell r="AC1759">
            <v>0</v>
          </cell>
          <cell r="AD1759">
            <v>0</v>
          </cell>
          <cell r="AE1759">
            <v>0</v>
          </cell>
          <cell r="AF1759">
            <v>0</v>
          </cell>
          <cell r="AG1759">
            <v>0</v>
          </cell>
          <cell r="AH1759">
            <v>0</v>
          </cell>
          <cell r="AI1759">
            <v>0</v>
          </cell>
          <cell r="AJ1759">
            <v>0</v>
          </cell>
        </row>
        <row r="1760"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0</v>
          </cell>
          <cell r="AE1760">
            <v>0</v>
          </cell>
          <cell r="AF1760">
            <v>0</v>
          </cell>
          <cell r="AG1760">
            <v>0</v>
          </cell>
          <cell r="AH1760">
            <v>0</v>
          </cell>
          <cell r="AI1760">
            <v>0</v>
          </cell>
          <cell r="AJ1760">
            <v>0</v>
          </cell>
        </row>
        <row r="1761"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I1761">
            <v>0</v>
          </cell>
          <cell r="AJ1761">
            <v>0</v>
          </cell>
        </row>
        <row r="1762"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</row>
        <row r="1763"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AA1763">
            <v>0</v>
          </cell>
          <cell r="AB1763">
            <v>0</v>
          </cell>
          <cell r="AC1763">
            <v>0</v>
          </cell>
          <cell r="AD1763">
            <v>0</v>
          </cell>
          <cell r="AE1763">
            <v>0</v>
          </cell>
          <cell r="AF1763">
            <v>0</v>
          </cell>
          <cell r="AG1763">
            <v>0</v>
          </cell>
          <cell r="AH1763">
            <v>0</v>
          </cell>
          <cell r="AI1763">
            <v>0</v>
          </cell>
          <cell r="AJ1763">
            <v>0</v>
          </cell>
        </row>
        <row r="1764"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0</v>
          </cell>
          <cell r="AI1764">
            <v>0</v>
          </cell>
          <cell r="AJ1764">
            <v>0</v>
          </cell>
        </row>
        <row r="1765">
          <cell r="C1765">
            <v>0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</row>
        <row r="1766">
          <cell r="C1766">
            <v>0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0</v>
          </cell>
          <cell r="AE1766">
            <v>0</v>
          </cell>
          <cell r="AF1766">
            <v>0</v>
          </cell>
          <cell r="AG1766">
            <v>0</v>
          </cell>
          <cell r="AH1766">
            <v>0</v>
          </cell>
          <cell r="AI1766">
            <v>0</v>
          </cell>
          <cell r="AJ1766">
            <v>0</v>
          </cell>
        </row>
        <row r="1767"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</row>
        <row r="1768"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</row>
        <row r="1769"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AA1769">
            <v>0</v>
          </cell>
          <cell r="AB1769">
            <v>0</v>
          </cell>
          <cell r="AC1769">
            <v>0</v>
          </cell>
          <cell r="AD1769">
            <v>0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</row>
        <row r="1770">
          <cell r="C1770">
            <v>0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AA1770">
            <v>0</v>
          </cell>
          <cell r="AB1770">
            <v>0</v>
          </cell>
          <cell r="AC1770">
            <v>0</v>
          </cell>
          <cell r="AD1770">
            <v>0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</row>
        <row r="1771">
          <cell r="C1771">
            <v>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0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</row>
        <row r="1772">
          <cell r="C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</row>
        <row r="1773"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0</v>
          </cell>
          <cell r="AE1773">
            <v>0</v>
          </cell>
          <cell r="AF1773">
            <v>0</v>
          </cell>
          <cell r="AG1773">
            <v>0</v>
          </cell>
          <cell r="AH1773">
            <v>0</v>
          </cell>
          <cell r="AI1773">
            <v>0</v>
          </cell>
          <cell r="AJ1773">
            <v>0</v>
          </cell>
        </row>
        <row r="1774"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</row>
        <row r="1775"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</row>
        <row r="1776"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0</v>
          </cell>
          <cell r="AE1776">
            <v>0</v>
          </cell>
          <cell r="AF1776">
            <v>0</v>
          </cell>
          <cell r="AG1776">
            <v>0</v>
          </cell>
          <cell r="AH1776">
            <v>0</v>
          </cell>
          <cell r="AI1776">
            <v>0</v>
          </cell>
          <cell r="AJ1776">
            <v>0</v>
          </cell>
        </row>
        <row r="1777"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0</v>
          </cell>
          <cell r="AE1777">
            <v>0</v>
          </cell>
          <cell r="AF1777">
            <v>0</v>
          </cell>
          <cell r="AG1777">
            <v>0</v>
          </cell>
          <cell r="AH1777">
            <v>0</v>
          </cell>
          <cell r="AI1777">
            <v>0</v>
          </cell>
          <cell r="AJ1777">
            <v>0</v>
          </cell>
        </row>
        <row r="1778"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</row>
        <row r="1779"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</row>
        <row r="1780"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</row>
        <row r="1781">
          <cell r="C1781">
            <v>0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</row>
        <row r="1782"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</row>
        <row r="1783"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</row>
        <row r="1784"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</row>
        <row r="1785"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</row>
        <row r="1788">
          <cell r="C1788">
            <v>1242</v>
          </cell>
          <cell r="E1788">
            <v>1231</v>
          </cell>
          <cell r="AL1788">
            <v>7189040</v>
          </cell>
        </row>
        <row r="1789">
          <cell r="C1789">
            <v>15</v>
          </cell>
          <cell r="E1789">
            <v>15</v>
          </cell>
          <cell r="AL1789">
            <v>246600</v>
          </cell>
        </row>
        <row r="1790">
          <cell r="C1790">
            <v>23</v>
          </cell>
          <cell r="E1790">
            <v>23</v>
          </cell>
          <cell r="AL1790">
            <v>641240</v>
          </cell>
        </row>
        <row r="1791">
          <cell r="C1791">
            <v>0</v>
          </cell>
          <cell r="E1791">
            <v>0</v>
          </cell>
          <cell r="AL1791">
            <v>0</v>
          </cell>
        </row>
        <row r="1792">
          <cell r="C1792">
            <v>146</v>
          </cell>
          <cell r="E1792">
            <v>146</v>
          </cell>
          <cell r="AL1792">
            <v>8659260</v>
          </cell>
        </row>
        <row r="1793">
          <cell r="C1793">
            <v>0</v>
          </cell>
          <cell r="E1793">
            <v>0</v>
          </cell>
          <cell r="AL1793">
            <v>0</v>
          </cell>
        </row>
        <row r="1794">
          <cell r="C1794">
            <v>0</v>
          </cell>
          <cell r="E1794">
            <v>0</v>
          </cell>
          <cell r="AL1794">
            <v>0</v>
          </cell>
        </row>
        <row r="1795">
          <cell r="C1795">
            <v>0</v>
          </cell>
          <cell r="E1795">
            <v>0</v>
          </cell>
          <cell r="AL1795">
            <v>0</v>
          </cell>
        </row>
        <row r="1796">
          <cell r="C1796">
            <v>0</v>
          </cell>
          <cell r="E1796">
            <v>0</v>
          </cell>
          <cell r="AL1796">
            <v>0</v>
          </cell>
        </row>
        <row r="1797">
          <cell r="C1797">
            <v>0</v>
          </cell>
          <cell r="E1797">
            <v>0</v>
          </cell>
          <cell r="AL1797">
            <v>0</v>
          </cell>
        </row>
        <row r="1798">
          <cell r="C1798">
            <v>0</v>
          </cell>
          <cell r="E1798">
            <v>0</v>
          </cell>
          <cell r="AL1798">
            <v>0</v>
          </cell>
        </row>
        <row r="1799">
          <cell r="C1799">
            <v>0</v>
          </cell>
          <cell r="E1799">
            <v>0</v>
          </cell>
          <cell r="AL1799">
            <v>0</v>
          </cell>
        </row>
        <row r="1800">
          <cell r="C1800">
            <v>0</v>
          </cell>
          <cell r="E1800">
            <v>0</v>
          </cell>
          <cell r="AL1800">
            <v>0</v>
          </cell>
        </row>
        <row r="1801">
          <cell r="C1801">
            <v>0</v>
          </cell>
          <cell r="E1801">
            <v>0</v>
          </cell>
          <cell r="AL1801">
            <v>0</v>
          </cell>
        </row>
        <row r="1802">
          <cell r="C1802">
            <v>0</v>
          </cell>
          <cell r="E1802">
            <v>0</v>
          </cell>
          <cell r="AL1802">
            <v>0</v>
          </cell>
        </row>
        <row r="1803">
          <cell r="C1803">
            <v>0</v>
          </cell>
          <cell r="E1803">
            <v>0</v>
          </cell>
          <cell r="AL1803">
            <v>0</v>
          </cell>
        </row>
        <row r="1804">
          <cell r="C1804">
            <v>0</v>
          </cell>
          <cell r="E1804">
            <v>0</v>
          </cell>
          <cell r="AL1804">
            <v>0</v>
          </cell>
        </row>
        <row r="1805">
          <cell r="C1805">
            <v>0</v>
          </cell>
          <cell r="E1805">
            <v>0</v>
          </cell>
          <cell r="AL1805">
            <v>0</v>
          </cell>
        </row>
        <row r="1806">
          <cell r="C1806">
            <v>0</v>
          </cell>
          <cell r="E1806">
            <v>0</v>
          </cell>
          <cell r="AL1806">
            <v>0</v>
          </cell>
        </row>
        <row r="1807">
          <cell r="C1807">
            <v>0</v>
          </cell>
          <cell r="E1807">
            <v>0</v>
          </cell>
          <cell r="AL1807">
            <v>0</v>
          </cell>
        </row>
        <row r="1808">
          <cell r="C1808">
            <v>0</v>
          </cell>
          <cell r="E1808">
            <v>0</v>
          </cell>
          <cell r="AL1808">
            <v>0</v>
          </cell>
        </row>
        <row r="1809">
          <cell r="C1809">
            <v>0</v>
          </cell>
          <cell r="E1809">
            <v>0</v>
          </cell>
          <cell r="AL1809">
            <v>0</v>
          </cell>
        </row>
        <row r="1810">
          <cell r="C1810">
            <v>0</v>
          </cell>
          <cell r="E1810">
            <v>0</v>
          </cell>
          <cell r="AL1810">
            <v>0</v>
          </cell>
        </row>
        <row r="1811">
          <cell r="C1811">
            <v>0</v>
          </cell>
          <cell r="E1811">
            <v>0</v>
          </cell>
          <cell r="AL1811">
            <v>0</v>
          </cell>
        </row>
        <row r="1812">
          <cell r="C1812">
            <v>1426</v>
          </cell>
          <cell r="D1812">
            <v>1415</v>
          </cell>
          <cell r="E1812">
            <v>1415</v>
          </cell>
          <cell r="F1812">
            <v>0</v>
          </cell>
          <cell r="G1812">
            <v>11</v>
          </cell>
          <cell r="AA1812">
            <v>699</v>
          </cell>
          <cell r="AB1812">
            <v>537</v>
          </cell>
          <cell r="AC1812">
            <v>190</v>
          </cell>
          <cell r="AD1812">
            <v>0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</row>
        <row r="1815"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</row>
        <row r="1901">
          <cell r="P1901">
            <v>0</v>
          </cell>
          <cell r="Q1901">
            <v>2</v>
          </cell>
          <cell r="S1901">
            <v>0</v>
          </cell>
          <cell r="T1901">
            <v>0</v>
          </cell>
          <cell r="V1901">
            <v>0</v>
          </cell>
          <cell r="W1901">
            <v>0</v>
          </cell>
          <cell r="Y1901">
            <v>0</v>
          </cell>
          <cell r="Z1901">
            <v>2</v>
          </cell>
        </row>
        <row r="1904">
          <cell r="C1904">
            <v>0</v>
          </cell>
        </row>
        <row r="1913">
          <cell r="P1913">
            <v>0</v>
          </cell>
          <cell r="Q1913">
            <v>0</v>
          </cell>
          <cell r="S1913">
            <v>0</v>
          </cell>
          <cell r="T1913">
            <v>0</v>
          </cell>
          <cell r="V1913">
            <v>0</v>
          </cell>
          <cell r="W1913">
            <v>0</v>
          </cell>
          <cell r="Y1913">
            <v>0</v>
          </cell>
          <cell r="Z1913">
            <v>0</v>
          </cell>
        </row>
        <row r="1914">
          <cell r="C1914">
            <v>5</v>
          </cell>
          <cell r="H1914">
            <v>5</v>
          </cell>
          <cell r="I1914">
            <v>4</v>
          </cell>
          <cell r="J1914">
            <v>1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1</v>
          </cell>
          <cell r="AL1914">
            <v>2731850</v>
          </cell>
        </row>
        <row r="1983">
          <cell r="C1983">
            <v>5</v>
          </cell>
          <cell r="H1983">
            <v>5</v>
          </cell>
          <cell r="I1983">
            <v>5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P1983">
            <v>0</v>
          </cell>
          <cell r="Q1983">
            <v>1</v>
          </cell>
          <cell r="S1983">
            <v>0</v>
          </cell>
          <cell r="T1983">
            <v>0</v>
          </cell>
          <cell r="V1983">
            <v>0</v>
          </cell>
          <cell r="W1983">
            <v>0</v>
          </cell>
          <cell r="Y1983">
            <v>0</v>
          </cell>
          <cell r="Z1983">
            <v>2</v>
          </cell>
          <cell r="AD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I1983">
            <v>0</v>
          </cell>
          <cell r="AJ1983">
            <v>0</v>
          </cell>
          <cell r="AL1983">
            <v>985430</v>
          </cell>
        </row>
        <row r="1985">
          <cell r="C1985">
            <v>77</v>
          </cell>
          <cell r="D1985">
            <v>76</v>
          </cell>
          <cell r="E1985">
            <v>76</v>
          </cell>
          <cell r="F1985">
            <v>0</v>
          </cell>
          <cell r="G1985">
            <v>1</v>
          </cell>
          <cell r="AA1985">
            <v>9</v>
          </cell>
          <cell r="AB1985">
            <v>68</v>
          </cell>
          <cell r="AC1985">
            <v>0</v>
          </cell>
          <cell r="AD1985">
            <v>0</v>
          </cell>
          <cell r="AE1985">
            <v>0</v>
          </cell>
          <cell r="AF1985">
            <v>0</v>
          </cell>
          <cell r="AG1985">
            <v>0</v>
          </cell>
          <cell r="AH1985">
            <v>0</v>
          </cell>
          <cell r="AI1985">
            <v>0</v>
          </cell>
          <cell r="AJ1985">
            <v>0</v>
          </cell>
        </row>
        <row r="1986">
          <cell r="C1986">
            <v>0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AA1986">
            <v>0</v>
          </cell>
          <cell r="AB1986">
            <v>0</v>
          </cell>
          <cell r="AC1986">
            <v>0</v>
          </cell>
          <cell r="AD1986">
            <v>0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</row>
        <row r="1987">
          <cell r="C1987">
            <v>13</v>
          </cell>
          <cell r="D1987">
            <v>13</v>
          </cell>
          <cell r="E1987">
            <v>13</v>
          </cell>
          <cell r="F1987">
            <v>0</v>
          </cell>
          <cell r="G1987">
            <v>0</v>
          </cell>
          <cell r="AA1987">
            <v>3</v>
          </cell>
          <cell r="AB1987">
            <v>10</v>
          </cell>
          <cell r="AC1987">
            <v>0</v>
          </cell>
          <cell r="AD1987">
            <v>0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</row>
        <row r="1988"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AA1988">
            <v>0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</row>
        <row r="1989"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</row>
        <row r="1990"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AA1990">
            <v>0</v>
          </cell>
          <cell r="AB1990">
            <v>0</v>
          </cell>
          <cell r="AC1990">
            <v>0</v>
          </cell>
          <cell r="AD1990">
            <v>0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</row>
        <row r="1991">
          <cell r="C1991">
            <v>0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AA1991">
            <v>0</v>
          </cell>
          <cell r="AB1991">
            <v>0</v>
          </cell>
          <cell r="AC1991">
            <v>0</v>
          </cell>
          <cell r="AD1991">
            <v>0</v>
          </cell>
          <cell r="AE1991">
            <v>0</v>
          </cell>
          <cell r="AF1991">
            <v>0</v>
          </cell>
          <cell r="AG1991">
            <v>0</v>
          </cell>
          <cell r="AH1991">
            <v>0</v>
          </cell>
          <cell r="AI1991">
            <v>0</v>
          </cell>
          <cell r="AJ1991">
            <v>0</v>
          </cell>
        </row>
        <row r="1992">
          <cell r="C1992">
            <v>0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AA1992">
            <v>0</v>
          </cell>
          <cell r="AB1992">
            <v>0</v>
          </cell>
          <cell r="AC1992">
            <v>0</v>
          </cell>
          <cell r="AD1992">
            <v>0</v>
          </cell>
          <cell r="AE1992">
            <v>0</v>
          </cell>
          <cell r="AF1992">
            <v>0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</row>
        <row r="1993"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AA1993">
            <v>0</v>
          </cell>
          <cell r="AB1993">
            <v>0</v>
          </cell>
          <cell r="AC1993">
            <v>0</v>
          </cell>
          <cell r="AD1993">
            <v>0</v>
          </cell>
          <cell r="AE1993">
            <v>0</v>
          </cell>
          <cell r="AF1993">
            <v>0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</row>
        <row r="1994"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</row>
        <row r="1995">
          <cell r="C1995">
            <v>27</v>
          </cell>
          <cell r="D1995">
            <v>24</v>
          </cell>
          <cell r="E1995">
            <v>24</v>
          </cell>
          <cell r="F1995">
            <v>0</v>
          </cell>
          <cell r="G1995">
            <v>3</v>
          </cell>
          <cell r="AA1995">
            <v>1</v>
          </cell>
          <cell r="AB1995">
            <v>26</v>
          </cell>
          <cell r="AC1995">
            <v>0</v>
          </cell>
          <cell r="AD1995">
            <v>0</v>
          </cell>
          <cell r="AE1995">
            <v>0</v>
          </cell>
          <cell r="AF1995">
            <v>0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</row>
        <row r="1996">
          <cell r="C1996">
            <v>0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  <cell r="AA1996">
            <v>0</v>
          </cell>
          <cell r="AB1996">
            <v>0</v>
          </cell>
          <cell r="AC1996">
            <v>0</v>
          </cell>
          <cell r="AD1996">
            <v>0</v>
          </cell>
          <cell r="AE1996">
            <v>0</v>
          </cell>
          <cell r="AF1996">
            <v>0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</row>
        <row r="1997">
          <cell r="C1997">
            <v>0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  <cell r="AA1997">
            <v>0</v>
          </cell>
          <cell r="AB1997">
            <v>0</v>
          </cell>
          <cell r="AC1997">
            <v>0</v>
          </cell>
          <cell r="AD1997">
            <v>0</v>
          </cell>
          <cell r="AE1997">
            <v>0</v>
          </cell>
          <cell r="AF1997">
            <v>0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</row>
        <row r="1998">
          <cell r="C1998">
            <v>4</v>
          </cell>
          <cell r="D1998">
            <v>4</v>
          </cell>
          <cell r="E1998">
            <v>4</v>
          </cell>
          <cell r="F1998">
            <v>0</v>
          </cell>
          <cell r="G1998">
            <v>0</v>
          </cell>
          <cell r="AA1998">
            <v>4</v>
          </cell>
          <cell r="AB1998">
            <v>0</v>
          </cell>
          <cell r="AC1998">
            <v>0</v>
          </cell>
          <cell r="AD1998">
            <v>0</v>
          </cell>
          <cell r="AE1998">
            <v>0</v>
          </cell>
          <cell r="AF1998">
            <v>0</v>
          </cell>
          <cell r="AG1998">
            <v>0</v>
          </cell>
          <cell r="AH1998">
            <v>0</v>
          </cell>
          <cell r="AI1998">
            <v>0</v>
          </cell>
          <cell r="AJ1998">
            <v>0</v>
          </cell>
        </row>
        <row r="1999"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AA1999">
            <v>0</v>
          </cell>
          <cell r="AB1999">
            <v>0</v>
          </cell>
          <cell r="AC1999">
            <v>0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</row>
        <row r="2000"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AA2000">
            <v>0</v>
          </cell>
          <cell r="AB2000">
            <v>0</v>
          </cell>
          <cell r="AC2000">
            <v>0</v>
          </cell>
          <cell r="AD2000">
            <v>0</v>
          </cell>
          <cell r="AE2000">
            <v>0</v>
          </cell>
          <cell r="AF2000">
            <v>0</v>
          </cell>
          <cell r="AG2000">
            <v>0</v>
          </cell>
          <cell r="AH2000">
            <v>0</v>
          </cell>
          <cell r="AI2000">
            <v>0</v>
          </cell>
          <cell r="AJ2000">
            <v>0</v>
          </cell>
        </row>
        <row r="2001">
          <cell r="C2001">
            <v>3</v>
          </cell>
          <cell r="D2001">
            <v>3</v>
          </cell>
          <cell r="E2001">
            <v>3</v>
          </cell>
          <cell r="F2001">
            <v>0</v>
          </cell>
          <cell r="G2001">
            <v>0</v>
          </cell>
          <cell r="AA2001">
            <v>2</v>
          </cell>
          <cell r="AB2001">
            <v>0</v>
          </cell>
          <cell r="AC2001">
            <v>1</v>
          </cell>
          <cell r="AD2001">
            <v>0</v>
          </cell>
          <cell r="AE2001">
            <v>0</v>
          </cell>
          <cell r="AF2001">
            <v>0</v>
          </cell>
          <cell r="AG2001">
            <v>0</v>
          </cell>
          <cell r="AH2001">
            <v>0</v>
          </cell>
          <cell r="AI2001">
            <v>0</v>
          </cell>
          <cell r="AJ2001">
            <v>0</v>
          </cell>
        </row>
        <row r="2002">
          <cell r="C2002">
            <v>108</v>
          </cell>
          <cell r="D2002">
            <v>108</v>
          </cell>
          <cell r="E2002">
            <v>108</v>
          </cell>
          <cell r="F2002">
            <v>0</v>
          </cell>
          <cell r="G2002">
            <v>0</v>
          </cell>
          <cell r="AA2002">
            <v>105</v>
          </cell>
          <cell r="AB2002">
            <v>0</v>
          </cell>
          <cell r="AC2002">
            <v>3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</row>
        <row r="2003">
          <cell r="C2003">
            <v>1</v>
          </cell>
          <cell r="D2003">
            <v>1</v>
          </cell>
          <cell r="E2003">
            <v>1</v>
          </cell>
          <cell r="F2003">
            <v>0</v>
          </cell>
          <cell r="G2003">
            <v>0</v>
          </cell>
          <cell r="AA2003">
            <v>0</v>
          </cell>
          <cell r="AB2003">
            <v>0</v>
          </cell>
          <cell r="AC2003">
            <v>1</v>
          </cell>
          <cell r="AD2003">
            <v>0</v>
          </cell>
          <cell r="AE2003">
            <v>0</v>
          </cell>
          <cell r="AF2003">
            <v>0</v>
          </cell>
          <cell r="AG2003">
            <v>0</v>
          </cell>
          <cell r="AH2003">
            <v>0</v>
          </cell>
          <cell r="AI2003">
            <v>0</v>
          </cell>
          <cell r="AJ2003">
            <v>0</v>
          </cell>
        </row>
        <row r="2004"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AA2004">
            <v>0</v>
          </cell>
          <cell r="AB2004">
            <v>0</v>
          </cell>
          <cell r="AC2004">
            <v>0</v>
          </cell>
          <cell r="AD2004">
            <v>0</v>
          </cell>
          <cell r="AE2004">
            <v>0</v>
          </cell>
          <cell r="AF2004">
            <v>0</v>
          </cell>
          <cell r="AG2004">
            <v>0</v>
          </cell>
          <cell r="AH2004">
            <v>0</v>
          </cell>
          <cell r="AI2004">
            <v>0</v>
          </cell>
          <cell r="AJ2004">
            <v>0</v>
          </cell>
        </row>
        <row r="2005"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</row>
        <row r="2006">
          <cell r="C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AA2006">
            <v>0</v>
          </cell>
          <cell r="AB2006">
            <v>0</v>
          </cell>
          <cell r="AC2006">
            <v>0</v>
          </cell>
          <cell r="AD2006">
            <v>0</v>
          </cell>
          <cell r="AE2006">
            <v>0</v>
          </cell>
          <cell r="AF2006">
            <v>0</v>
          </cell>
          <cell r="AG2006">
            <v>0</v>
          </cell>
          <cell r="AH2006">
            <v>0</v>
          </cell>
          <cell r="AI2006">
            <v>0</v>
          </cell>
          <cell r="AJ2006">
            <v>0</v>
          </cell>
        </row>
        <row r="2007"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AA2007">
            <v>0</v>
          </cell>
          <cell r="AB2007">
            <v>0</v>
          </cell>
          <cell r="AC2007">
            <v>0</v>
          </cell>
          <cell r="AD2007">
            <v>0</v>
          </cell>
          <cell r="AE2007">
            <v>0</v>
          </cell>
          <cell r="AF2007">
            <v>0</v>
          </cell>
          <cell r="AG2007">
            <v>0</v>
          </cell>
          <cell r="AH2007">
            <v>0</v>
          </cell>
          <cell r="AI2007">
            <v>0</v>
          </cell>
          <cell r="AJ2007">
            <v>0</v>
          </cell>
        </row>
        <row r="2008">
          <cell r="C2008">
            <v>1</v>
          </cell>
          <cell r="D2008">
            <v>1</v>
          </cell>
          <cell r="E2008">
            <v>1</v>
          </cell>
          <cell r="F2008">
            <v>0</v>
          </cell>
          <cell r="G2008">
            <v>0</v>
          </cell>
          <cell r="AA2008">
            <v>1</v>
          </cell>
          <cell r="AB2008">
            <v>0</v>
          </cell>
          <cell r="AC2008">
            <v>0</v>
          </cell>
          <cell r="AD2008">
            <v>0</v>
          </cell>
          <cell r="AE2008">
            <v>0</v>
          </cell>
          <cell r="AF2008">
            <v>0</v>
          </cell>
          <cell r="AG2008">
            <v>0</v>
          </cell>
          <cell r="AH2008">
            <v>0</v>
          </cell>
          <cell r="AI2008">
            <v>0</v>
          </cell>
          <cell r="AJ2008">
            <v>0</v>
          </cell>
        </row>
        <row r="2009"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AA2009">
            <v>0</v>
          </cell>
          <cell r="AB2009">
            <v>0</v>
          </cell>
          <cell r="AC2009">
            <v>0</v>
          </cell>
          <cell r="AD2009">
            <v>0</v>
          </cell>
          <cell r="AE2009">
            <v>0</v>
          </cell>
          <cell r="AF2009">
            <v>0</v>
          </cell>
          <cell r="AG2009">
            <v>0</v>
          </cell>
          <cell r="AH2009">
            <v>0</v>
          </cell>
          <cell r="AI2009">
            <v>0</v>
          </cell>
          <cell r="AJ2009">
            <v>0</v>
          </cell>
        </row>
        <row r="2010">
          <cell r="C2010">
            <v>7</v>
          </cell>
          <cell r="D2010">
            <v>6</v>
          </cell>
          <cell r="E2010">
            <v>6</v>
          </cell>
          <cell r="F2010">
            <v>0</v>
          </cell>
          <cell r="G2010">
            <v>1</v>
          </cell>
          <cell r="AA2010">
            <v>0</v>
          </cell>
          <cell r="AB2010">
            <v>7</v>
          </cell>
          <cell r="AC2010">
            <v>0</v>
          </cell>
          <cell r="AD2010">
            <v>0</v>
          </cell>
          <cell r="AE2010">
            <v>0</v>
          </cell>
          <cell r="AF2010">
            <v>0</v>
          </cell>
          <cell r="AG2010">
            <v>0</v>
          </cell>
          <cell r="AH2010">
            <v>0</v>
          </cell>
          <cell r="AI2010">
            <v>0</v>
          </cell>
          <cell r="AJ2010">
            <v>0</v>
          </cell>
        </row>
        <row r="2011"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AA2011">
            <v>0</v>
          </cell>
          <cell r="AB2011">
            <v>0</v>
          </cell>
          <cell r="AC2011">
            <v>0</v>
          </cell>
          <cell r="AD2011">
            <v>0</v>
          </cell>
          <cell r="AE2011">
            <v>0</v>
          </cell>
          <cell r="AF2011">
            <v>0</v>
          </cell>
          <cell r="AG2011">
            <v>0</v>
          </cell>
          <cell r="AH2011">
            <v>0</v>
          </cell>
          <cell r="AI2011">
            <v>0</v>
          </cell>
          <cell r="AJ2011">
            <v>0</v>
          </cell>
        </row>
        <row r="2012"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AA2012">
            <v>0</v>
          </cell>
          <cell r="AB2012">
            <v>0</v>
          </cell>
          <cell r="AC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</row>
        <row r="2013">
          <cell r="C2013">
            <v>3</v>
          </cell>
          <cell r="D2013">
            <v>3</v>
          </cell>
          <cell r="E2013">
            <v>3</v>
          </cell>
          <cell r="F2013">
            <v>0</v>
          </cell>
          <cell r="G2013">
            <v>0</v>
          </cell>
          <cell r="AA2013">
            <v>3</v>
          </cell>
          <cell r="AB2013">
            <v>0</v>
          </cell>
          <cell r="AC2013">
            <v>0</v>
          </cell>
          <cell r="AD2013">
            <v>0</v>
          </cell>
          <cell r="AE2013">
            <v>0</v>
          </cell>
          <cell r="AF2013">
            <v>0</v>
          </cell>
          <cell r="AG2013">
            <v>0</v>
          </cell>
          <cell r="AH2013">
            <v>0</v>
          </cell>
          <cell r="AI2013">
            <v>0</v>
          </cell>
          <cell r="AJ2013">
            <v>0</v>
          </cell>
        </row>
        <row r="2014"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AA2014">
            <v>0</v>
          </cell>
          <cell r="AB2014">
            <v>0</v>
          </cell>
          <cell r="AC2014">
            <v>0</v>
          </cell>
          <cell r="AD2014">
            <v>0</v>
          </cell>
          <cell r="AE2014">
            <v>0</v>
          </cell>
          <cell r="AF2014">
            <v>0</v>
          </cell>
          <cell r="AG2014">
            <v>0</v>
          </cell>
          <cell r="AH2014">
            <v>0</v>
          </cell>
          <cell r="AI2014">
            <v>0</v>
          </cell>
          <cell r="AJ2014">
            <v>0</v>
          </cell>
        </row>
        <row r="2015"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AA2015">
            <v>0</v>
          </cell>
          <cell r="AB2015">
            <v>0</v>
          </cell>
          <cell r="AC2015">
            <v>0</v>
          </cell>
          <cell r="AD2015">
            <v>0</v>
          </cell>
          <cell r="AE2015">
            <v>0</v>
          </cell>
          <cell r="AF2015">
            <v>0</v>
          </cell>
          <cell r="AG2015">
            <v>0</v>
          </cell>
          <cell r="AH2015">
            <v>0</v>
          </cell>
          <cell r="AI2015">
            <v>0</v>
          </cell>
          <cell r="AJ2015">
            <v>0</v>
          </cell>
        </row>
        <row r="2016"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AA2016">
            <v>0</v>
          </cell>
          <cell r="AB2016">
            <v>0</v>
          </cell>
          <cell r="AC2016">
            <v>0</v>
          </cell>
          <cell r="AD2016">
            <v>0</v>
          </cell>
          <cell r="AE2016">
            <v>0</v>
          </cell>
          <cell r="AF2016">
            <v>0</v>
          </cell>
          <cell r="AG2016">
            <v>0</v>
          </cell>
          <cell r="AH2016">
            <v>0</v>
          </cell>
          <cell r="AI2016">
            <v>0</v>
          </cell>
          <cell r="AJ2016">
            <v>0</v>
          </cell>
        </row>
        <row r="2017"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AA2017">
            <v>0</v>
          </cell>
          <cell r="AB2017">
            <v>0</v>
          </cell>
          <cell r="AC2017">
            <v>0</v>
          </cell>
          <cell r="AD2017">
            <v>0</v>
          </cell>
          <cell r="AE2017">
            <v>0</v>
          </cell>
          <cell r="AF2017">
            <v>0</v>
          </cell>
          <cell r="AG2017">
            <v>0</v>
          </cell>
          <cell r="AH2017">
            <v>0</v>
          </cell>
          <cell r="AI2017">
            <v>0</v>
          </cell>
          <cell r="AJ2017">
            <v>0</v>
          </cell>
        </row>
        <row r="2018">
          <cell r="C2018">
            <v>1</v>
          </cell>
          <cell r="D2018">
            <v>1</v>
          </cell>
          <cell r="E2018">
            <v>1</v>
          </cell>
          <cell r="F2018">
            <v>0</v>
          </cell>
          <cell r="G2018">
            <v>0</v>
          </cell>
          <cell r="AA2018">
            <v>1</v>
          </cell>
          <cell r="AB2018">
            <v>0</v>
          </cell>
          <cell r="AC2018">
            <v>0</v>
          </cell>
          <cell r="AD2018">
            <v>0</v>
          </cell>
          <cell r="AE2018">
            <v>0</v>
          </cell>
          <cell r="AF2018">
            <v>0</v>
          </cell>
          <cell r="AG2018">
            <v>0</v>
          </cell>
          <cell r="AH2018">
            <v>0</v>
          </cell>
          <cell r="AI2018">
            <v>0</v>
          </cell>
          <cell r="AJ2018">
            <v>0</v>
          </cell>
        </row>
        <row r="2019"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AA2019">
            <v>0</v>
          </cell>
          <cell r="AB2019">
            <v>0</v>
          </cell>
          <cell r="AC2019">
            <v>0</v>
          </cell>
          <cell r="AD2019">
            <v>0</v>
          </cell>
          <cell r="AE2019">
            <v>0</v>
          </cell>
          <cell r="AF2019">
            <v>0</v>
          </cell>
          <cell r="AG2019">
            <v>0</v>
          </cell>
          <cell r="AH2019">
            <v>0</v>
          </cell>
          <cell r="AI2019">
            <v>0</v>
          </cell>
          <cell r="AJ2019">
            <v>0</v>
          </cell>
        </row>
        <row r="2020"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AA2020">
            <v>0</v>
          </cell>
          <cell r="AB2020">
            <v>0</v>
          </cell>
          <cell r="AC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</row>
        <row r="2021"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AA2021">
            <v>0</v>
          </cell>
          <cell r="AB2021">
            <v>0</v>
          </cell>
          <cell r="AC2021">
            <v>0</v>
          </cell>
          <cell r="AD2021">
            <v>0</v>
          </cell>
          <cell r="AE2021">
            <v>0</v>
          </cell>
          <cell r="AF2021">
            <v>0</v>
          </cell>
          <cell r="AG2021">
            <v>0</v>
          </cell>
          <cell r="AH2021">
            <v>0</v>
          </cell>
          <cell r="AI2021">
            <v>0</v>
          </cell>
          <cell r="AJ2021">
            <v>0</v>
          </cell>
        </row>
        <row r="2022"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AA2022">
            <v>0</v>
          </cell>
          <cell r="AB2022">
            <v>0</v>
          </cell>
          <cell r="AC2022">
            <v>0</v>
          </cell>
          <cell r="AD2022">
            <v>0</v>
          </cell>
          <cell r="AE2022">
            <v>0</v>
          </cell>
          <cell r="AF2022">
            <v>0</v>
          </cell>
          <cell r="AG2022">
            <v>0</v>
          </cell>
          <cell r="AH2022">
            <v>0</v>
          </cell>
          <cell r="AI2022">
            <v>0</v>
          </cell>
          <cell r="AJ2022">
            <v>0</v>
          </cell>
        </row>
        <row r="2023"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</row>
        <row r="2024"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AA2024">
            <v>0</v>
          </cell>
          <cell r="AB2024">
            <v>0</v>
          </cell>
          <cell r="AC2024">
            <v>0</v>
          </cell>
          <cell r="AD2024">
            <v>0</v>
          </cell>
          <cell r="AE2024">
            <v>0</v>
          </cell>
          <cell r="AF2024">
            <v>0</v>
          </cell>
          <cell r="AG2024">
            <v>0</v>
          </cell>
          <cell r="AH2024">
            <v>0</v>
          </cell>
          <cell r="AI2024">
            <v>0</v>
          </cell>
          <cell r="AJ2024">
            <v>0</v>
          </cell>
        </row>
        <row r="2025"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AA2025">
            <v>0</v>
          </cell>
          <cell r="AB2025">
            <v>0</v>
          </cell>
          <cell r="AC2025">
            <v>0</v>
          </cell>
          <cell r="AD2025">
            <v>0</v>
          </cell>
          <cell r="AE2025">
            <v>0</v>
          </cell>
          <cell r="AF2025">
            <v>0</v>
          </cell>
          <cell r="AG2025">
            <v>0</v>
          </cell>
          <cell r="AH2025">
            <v>0</v>
          </cell>
          <cell r="AI2025">
            <v>0</v>
          </cell>
          <cell r="AJ2025">
            <v>0</v>
          </cell>
        </row>
        <row r="2026"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AA2026">
            <v>0</v>
          </cell>
          <cell r="AB2026">
            <v>0</v>
          </cell>
          <cell r="AC2026">
            <v>0</v>
          </cell>
          <cell r="AD2026">
            <v>0</v>
          </cell>
          <cell r="AE2026">
            <v>0</v>
          </cell>
          <cell r="AF2026">
            <v>0</v>
          </cell>
          <cell r="AG2026">
            <v>0</v>
          </cell>
          <cell r="AH2026">
            <v>0</v>
          </cell>
          <cell r="AI2026">
            <v>0</v>
          </cell>
          <cell r="AJ2026">
            <v>0</v>
          </cell>
        </row>
        <row r="2027"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AA2027">
            <v>0</v>
          </cell>
          <cell r="AB2027">
            <v>0</v>
          </cell>
          <cell r="AC2027">
            <v>0</v>
          </cell>
          <cell r="AD2027">
            <v>0</v>
          </cell>
          <cell r="AE2027">
            <v>0</v>
          </cell>
          <cell r="AF2027">
            <v>0</v>
          </cell>
          <cell r="AG2027">
            <v>0</v>
          </cell>
          <cell r="AH2027">
            <v>0</v>
          </cell>
          <cell r="AI2027">
            <v>0</v>
          </cell>
          <cell r="AJ2027">
            <v>0</v>
          </cell>
        </row>
        <row r="2028">
          <cell r="C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AA2028">
            <v>0</v>
          </cell>
          <cell r="AB2028">
            <v>0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0</v>
          </cell>
        </row>
        <row r="2029"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AA2029">
            <v>0</v>
          </cell>
          <cell r="AB2029">
            <v>0</v>
          </cell>
          <cell r="AC2029">
            <v>0</v>
          </cell>
          <cell r="AD2029">
            <v>0</v>
          </cell>
          <cell r="AE2029">
            <v>0</v>
          </cell>
          <cell r="AF2029">
            <v>0</v>
          </cell>
          <cell r="AG2029">
            <v>0</v>
          </cell>
          <cell r="AH2029">
            <v>0</v>
          </cell>
          <cell r="AI2029">
            <v>0</v>
          </cell>
          <cell r="AJ2029">
            <v>0</v>
          </cell>
        </row>
        <row r="2030"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AA2030">
            <v>0</v>
          </cell>
          <cell r="AB2030">
            <v>0</v>
          </cell>
          <cell r="AC2030">
            <v>0</v>
          </cell>
          <cell r="AD2030">
            <v>0</v>
          </cell>
          <cell r="AE2030">
            <v>0</v>
          </cell>
          <cell r="AF2030">
            <v>0</v>
          </cell>
          <cell r="AG2030">
            <v>0</v>
          </cell>
          <cell r="AH2030">
            <v>0</v>
          </cell>
          <cell r="AI2030">
            <v>0</v>
          </cell>
          <cell r="AJ2030">
            <v>0</v>
          </cell>
        </row>
        <row r="2031"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AA2031">
            <v>0</v>
          </cell>
          <cell r="AB2031">
            <v>0</v>
          </cell>
          <cell r="AC2031">
            <v>0</v>
          </cell>
          <cell r="AD2031">
            <v>0</v>
          </cell>
          <cell r="AE2031">
            <v>0</v>
          </cell>
          <cell r="AF2031">
            <v>0</v>
          </cell>
          <cell r="AG2031">
            <v>0</v>
          </cell>
          <cell r="AH2031">
            <v>0</v>
          </cell>
          <cell r="AI2031">
            <v>0</v>
          </cell>
          <cell r="AJ2031">
            <v>0</v>
          </cell>
        </row>
        <row r="2032"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AA2032">
            <v>0</v>
          </cell>
          <cell r="AB2032">
            <v>0</v>
          </cell>
          <cell r="AC2032">
            <v>0</v>
          </cell>
          <cell r="AD2032">
            <v>0</v>
          </cell>
          <cell r="AE2032">
            <v>0</v>
          </cell>
          <cell r="AF2032">
            <v>0</v>
          </cell>
          <cell r="AG2032">
            <v>0</v>
          </cell>
          <cell r="AH2032">
            <v>0</v>
          </cell>
          <cell r="AI2032">
            <v>0</v>
          </cell>
          <cell r="AJ2032">
            <v>0</v>
          </cell>
        </row>
        <row r="2033"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AA2033">
            <v>0</v>
          </cell>
          <cell r="AB2033">
            <v>0</v>
          </cell>
          <cell r="AC2033">
            <v>0</v>
          </cell>
          <cell r="AD2033">
            <v>0</v>
          </cell>
          <cell r="AE2033">
            <v>0</v>
          </cell>
          <cell r="AF2033">
            <v>0</v>
          </cell>
          <cell r="AG2033">
            <v>0</v>
          </cell>
          <cell r="AH2033">
            <v>0</v>
          </cell>
          <cell r="AI2033">
            <v>0</v>
          </cell>
          <cell r="AJ2033">
            <v>0</v>
          </cell>
        </row>
        <row r="2034"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AA2034">
            <v>0</v>
          </cell>
          <cell r="AB2034">
            <v>0</v>
          </cell>
          <cell r="AC2034">
            <v>0</v>
          </cell>
          <cell r="AD2034">
            <v>0</v>
          </cell>
          <cell r="AE2034">
            <v>0</v>
          </cell>
          <cell r="AF2034">
            <v>0</v>
          </cell>
          <cell r="AG2034">
            <v>0</v>
          </cell>
          <cell r="AH2034">
            <v>0</v>
          </cell>
          <cell r="AI2034">
            <v>0</v>
          </cell>
          <cell r="AJ2034">
            <v>0</v>
          </cell>
        </row>
        <row r="2035"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AA2035">
            <v>0</v>
          </cell>
          <cell r="AB2035">
            <v>0</v>
          </cell>
          <cell r="AC2035">
            <v>0</v>
          </cell>
          <cell r="AD2035">
            <v>0</v>
          </cell>
          <cell r="AE2035">
            <v>0</v>
          </cell>
          <cell r="AF2035">
            <v>0</v>
          </cell>
          <cell r="AG2035">
            <v>0</v>
          </cell>
          <cell r="AH2035">
            <v>0</v>
          </cell>
          <cell r="AI2035">
            <v>0</v>
          </cell>
          <cell r="AJ2035">
            <v>0</v>
          </cell>
        </row>
        <row r="2036"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AA2036">
            <v>0</v>
          </cell>
          <cell r="AB2036">
            <v>0</v>
          </cell>
          <cell r="AC2036">
            <v>0</v>
          </cell>
          <cell r="AD2036">
            <v>0</v>
          </cell>
          <cell r="AE2036">
            <v>0</v>
          </cell>
          <cell r="AF2036">
            <v>0</v>
          </cell>
          <cell r="AG2036">
            <v>0</v>
          </cell>
          <cell r="AH2036">
            <v>0</v>
          </cell>
          <cell r="AI2036">
            <v>0</v>
          </cell>
          <cell r="AJ2036">
            <v>0</v>
          </cell>
        </row>
        <row r="2037"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AA2037">
            <v>0</v>
          </cell>
          <cell r="AB2037">
            <v>0</v>
          </cell>
          <cell r="AC2037">
            <v>0</v>
          </cell>
          <cell r="AD2037">
            <v>0</v>
          </cell>
          <cell r="AE2037">
            <v>0</v>
          </cell>
          <cell r="AF2037">
            <v>0</v>
          </cell>
          <cell r="AG2037">
            <v>0</v>
          </cell>
          <cell r="AH2037">
            <v>0</v>
          </cell>
          <cell r="AI2037">
            <v>0</v>
          </cell>
          <cell r="AJ2037">
            <v>0</v>
          </cell>
        </row>
        <row r="2038"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AA2038">
            <v>0</v>
          </cell>
          <cell r="AB2038">
            <v>0</v>
          </cell>
          <cell r="AC2038">
            <v>0</v>
          </cell>
          <cell r="AD2038">
            <v>0</v>
          </cell>
          <cell r="AE2038">
            <v>0</v>
          </cell>
          <cell r="AF2038">
            <v>0</v>
          </cell>
          <cell r="AG2038">
            <v>0</v>
          </cell>
          <cell r="AH2038">
            <v>0</v>
          </cell>
          <cell r="AI2038">
            <v>0</v>
          </cell>
          <cell r="AJ2038">
            <v>0</v>
          </cell>
        </row>
        <row r="2039"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AA2039">
            <v>0</v>
          </cell>
          <cell r="AB2039">
            <v>0</v>
          </cell>
          <cell r="AC2039">
            <v>0</v>
          </cell>
          <cell r="AD2039">
            <v>0</v>
          </cell>
          <cell r="AE2039">
            <v>0</v>
          </cell>
          <cell r="AF2039">
            <v>0</v>
          </cell>
          <cell r="AG2039">
            <v>0</v>
          </cell>
          <cell r="AH2039">
            <v>0</v>
          </cell>
          <cell r="AI2039">
            <v>0</v>
          </cell>
          <cell r="AJ2039">
            <v>0</v>
          </cell>
        </row>
        <row r="2040"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AA2040">
            <v>0</v>
          </cell>
          <cell r="AB2040">
            <v>0</v>
          </cell>
          <cell r="AC2040">
            <v>0</v>
          </cell>
          <cell r="AD2040">
            <v>0</v>
          </cell>
          <cell r="AE2040">
            <v>0</v>
          </cell>
          <cell r="AF2040">
            <v>0</v>
          </cell>
          <cell r="AG2040">
            <v>0</v>
          </cell>
          <cell r="AH2040">
            <v>0</v>
          </cell>
          <cell r="AI2040">
            <v>0</v>
          </cell>
          <cell r="AJ2040">
            <v>0</v>
          </cell>
        </row>
        <row r="2041">
          <cell r="C2041">
            <v>15</v>
          </cell>
          <cell r="D2041">
            <v>15</v>
          </cell>
          <cell r="E2041">
            <v>15</v>
          </cell>
          <cell r="F2041">
            <v>0</v>
          </cell>
          <cell r="G2041">
            <v>0</v>
          </cell>
          <cell r="AA2041">
            <v>0</v>
          </cell>
          <cell r="AB2041">
            <v>0</v>
          </cell>
          <cell r="AC2041">
            <v>15</v>
          </cell>
          <cell r="AD2041">
            <v>0</v>
          </cell>
          <cell r="AE2041">
            <v>0</v>
          </cell>
          <cell r="AF2041">
            <v>0</v>
          </cell>
          <cell r="AG2041">
            <v>0</v>
          </cell>
          <cell r="AH2041">
            <v>0</v>
          </cell>
          <cell r="AI2041">
            <v>0</v>
          </cell>
          <cell r="AJ2041">
            <v>0</v>
          </cell>
        </row>
        <row r="2042"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AA2042">
            <v>0</v>
          </cell>
          <cell r="AB2042">
            <v>0</v>
          </cell>
          <cell r="AC2042">
            <v>0</v>
          </cell>
          <cell r="AD2042">
            <v>0</v>
          </cell>
          <cell r="AE2042">
            <v>0</v>
          </cell>
          <cell r="AF2042">
            <v>0</v>
          </cell>
          <cell r="AG2042">
            <v>0</v>
          </cell>
          <cell r="AH2042">
            <v>0</v>
          </cell>
          <cell r="AI2042">
            <v>0</v>
          </cell>
          <cell r="AJ2042">
            <v>0</v>
          </cell>
        </row>
        <row r="2043"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AA2043">
            <v>0</v>
          </cell>
          <cell r="AB2043">
            <v>0</v>
          </cell>
          <cell r="AC2043">
            <v>0</v>
          </cell>
          <cell r="AD2043">
            <v>0</v>
          </cell>
          <cell r="AE2043">
            <v>0</v>
          </cell>
          <cell r="AF2043">
            <v>0</v>
          </cell>
          <cell r="AG2043">
            <v>0</v>
          </cell>
          <cell r="AH2043">
            <v>0</v>
          </cell>
          <cell r="AI2043">
            <v>0</v>
          </cell>
          <cell r="AJ2043">
            <v>0</v>
          </cell>
        </row>
        <row r="2044"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AA2044">
            <v>0</v>
          </cell>
          <cell r="AB2044">
            <v>0</v>
          </cell>
          <cell r="AC2044">
            <v>0</v>
          </cell>
          <cell r="AD2044">
            <v>0</v>
          </cell>
          <cell r="AE2044">
            <v>0</v>
          </cell>
          <cell r="AF2044">
            <v>0</v>
          </cell>
          <cell r="AG2044">
            <v>0</v>
          </cell>
          <cell r="AH2044">
            <v>0</v>
          </cell>
          <cell r="AI2044">
            <v>0</v>
          </cell>
          <cell r="AJ2044">
            <v>0</v>
          </cell>
        </row>
        <row r="2045"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AA2045">
            <v>0</v>
          </cell>
          <cell r="AB2045">
            <v>0</v>
          </cell>
          <cell r="AC2045">
            <v>0</v>
          </cell>
          <cell r="AD2045">
            <v>0</v>
          </cell>
          <cell r="AE2045">
            <v>0</v>
          </cell>
          <cell r="AF2045">
            <v>0</v>
          </cell>
          <cell r="AG2045">
            <v>0</v>
          </cell>
          <cell r="AH2045">
            <v>0</v>
          </cell>
          <cell r="AI2045">
            <v>0</v>
          </cell>
          <cell r="AJ2045">
            <v>0</v>
          </cell>
        </row>
        <row r="2046"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AA2046">
            <v>0</v>
          </cell>
          <cell r="AB2046">
            <v>0</v>
          </cell>
          <cell r="AC2046">
            <v>0</v>
          </cell>
          <cell r="AD2046">
            <v>0</v>
          </cell>
          <cell r="AE2046">
            <v>0</v>
          </cell>
          <cell r="AF2046">
            <v>0</v>
          </cell>
          <cell r="AG2046">
            <v>0</v>
          </cell>
          <cell r="AH2046">
            <v>0</v>
          </cell>
          <cell r="AI2046">
            <v>0</v>
          </cell>
          <cell r="AJ2046">
            <v>0</v>
          </cell>
        </row>
        <row r="2047"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AA2047">
            <v>0</v>
          </cell>
          <cell r="AB2047">
            <v>0</v>
          </cell>
          <cell r="AC2047">
            <v>0</v>
          </cell>
          <cell r="AD2047">
            <v>0</v>
          </cell>
          <cell r="AE2047">
            <v>0</v>
          </cell>
          <cell r="AF2047">
            <v>0</v>
          </cell>
          <cell r="AG2047">
            <v>0</v>
          </cell>
          <cell r="AH2047">
            <v>0</v>
          </cell>
          <cell r="AI2047">
            <v>0</v>
          </cell>
          <cell r="AJ2047">
            <v>0</v>
          </cell>
        </row>
        <row r="2048"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AA2048">
            <v>0</v>
          </cell>
          <cell r="AB2048">
            <v>0</v>
          </cell>
          <cell r="AC2048">
            <v>0</v>
          </cell>
          <cell r="AD2048">
            <v>0</v>
          </cell>
          <cell r="AE2048">
            <v>0</v>
          </cell>
          <cell r="AF2048">
            <v>0</v>
          </cell>
          <cell r="AG2048">
            <v>0</v>
          </cell>
          <cell r="AH2048">
            <v>0</v>
          </cell>
          <cell r="AI2048">
            <v>0</v>
          </cell>
          <cell r="AJ2048">
            <v>0</v>
          </cell>
        </row>
        <row r="2049"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AA2049">
            <v>0</v>
          </cell>
          <cell r="AB2049">
            <v>0</v>
          </cell>
          <cell r="AC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</row>
        <row r="2050">
          <cell r="C2050">
            <v>0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AA2050">
            <v>0</v>
          </cell>
          <cell r="AB2050">
            <v>0</v>
          </cell>
          <cell r="AC2050">
            <v>0</v>
          </cell>
          <cell r="AD2050">
            <v>0</v>
          </cell>
          <cell r="AE2050">
            <v>0</v>
          </cell>
          <cell r="AF2050">
            <v>0</v>
          </cell>
          <cell r="AG2050">
            <v>0</v>
          </cell>
          <cell r="AH2050">
            <v>0</v>
          </cell>
          <cell r="AI2050">
            <v>0</v>
          </cell>
          <cell r="AJ2050">
            <v>0</v>
          </cell>
        </row>
        <row r="2051">
          <cell r="C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AA2051">
            <v>0</v>
          </cell>
          <cell r="AB2051">
            <v>0</v>
          </cell>
          <cell r="AC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</row>
        <row r="2052"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AA2052">
            <v>0</v>
          </cell>
          <cell r="AB2052">
            <v>0</v>
          </cell>
          <cell r="AC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</row>
        <row r="2053"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</row>
        <row r="2054"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AA2054">
            <v>0</v>
          </cell>
          <cell r="AB2054">
            <v>0</v>
          </cell>
          <cell r="AC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</row>
        <row r="2055"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AA2055">
            <v>0</v>
          </cell>
          <cell r="AB2055">
            <v>0</v>
          </cell>
          <cell r="AC2055">
            <v>0</v>
          </cell>
          <cell r="AD2055">
            <v>0</v>
          </cell>
          <cell r="AE2055">
            <v>0</v>
          </cell>
          <cell r="AF2055">
            <v>0</v>
          </cell>
          <cell r="AG2055">
            <v>0</v>
          </cell>
          <cell r="AH2055">
            <v>0</v>
          </cell>
          <cell r="AI2055">
            <v>0</v>
          </cell>
          <cell r="AJ2055">
            <v>0</v>
          </cell>
        </row>
        <row r="2059">
          <cell r="C2059">
            <v>87</v>
          </cell>
          <cell r="D2059">
            <v>86</v>
          </cell>
          <cell r="E2059">
            <v>86</v>
          </cell>
          <cell r="F2059">
            <v>0</v>
          </cell>
          <cell r="G2059">
            <v>1</v>
          </cell>
          <cell r="AA2059">
            <v>15</v>
          </cell>
          <cell r="AB2059">
            <v>72</v>
          </cell>
          <cell r="AC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L2059">
            <v>3462360</v>
          </cell>
        </row>
        <row r="2060"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AA2060">
            <v>0</v>
          </cell>
          <cell r="AB2060">
            <v>0</v>
          </cell>
          <cell r="AC2060">
            <v>0</v>
          </cell>
          <cell r="AD2060">
            <v>0</v>
          </cell>
          <cell r="AE2060">
            <v>0</v>
          </cell>
          <cell r="AF2060">
            <v>0</v>
          </cell>
          <cell r="AG2060">
            <v>0</v>
          </cell>
          <cell r="AH2060">
            <v>0</v>
          </cell>
          <cell r="AI2060">
            <v>0</v>
          </cell>
          <cell r="AJ2060">
            <v>0</v>
          </cell>
          <cell r="AL2060">
            <v>0</v>
          </cell>
        </row>
        <row r="2061">
          <cell r="C2061">
            <v>33</v>
          </cell>
          <cell r="D2061">
            <v>33</v>
          </cell>
          <cell r="E2061">
            <v>33</v>
          </cell>
          <cell r="F2061">
            <v>0</v>
          </cell>
          <cell r="G2061">
            <v>0</v>
          </cell>
          <cell r="AA2061">
            <v>1</v>
          </cell>
          <cell r="AB2061">
            <v>32</v>
          </cell>
          <cell r="AC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L2061">
            <v>1707090</v>
          </cell>
        </row>
        <row r="2110">
          <cell r="C2110">
            <v>0</v>
          </cell>
          <cell r="AL2110">
            <v>0</v>
          </cell>
        </row>
        <row r="2176">
          <cell r="C2176">
            <v>252</v>
          </cell>
          <cell r="H2176">
            <v>216</v>
          </cell>
          <cell r="I2176">
            <v>177</v>
          </cell>
          <cell r="J2176">
            <v>39</v>
          </cell>
          <cell r="K2176">
            <v>6</v>
          </cell>
          <cell r="L2176">
            <v>26</v>
          </cell>
          <cell r="M2176">
            <v>4</v>
          </cell>
          <cell r="N2176">
            <v>0</v>
          </cell>
          <cell r="P2176">
            <v>4</v>
          </cell>
          <cell r="Q2176">
            <v>77</v>
          </cell>
          <cell r="S2176">
            <v>2</v>
          </cell>
          <cell r="T2176">
            <v>22</v>
          </cell>
          <cell r="V2176">
            <v>0</v>
          </cell>
          <cell r="W2176">
            <v>0</v>
          </cell>
          <cell r="Y2176">
            <v>14</v>
          </cell>
          <cell r="Z2176">
            <v>133</v>
          </cell>
          <cell r="AD2176">
            <v>0</v>
          </cell>
          <cell r="AE2176">
            <v>0</v>
          </cell>
          <cell r="AF2176">
            <v>0</v>
          </cell>
          <cell r="AG2176">
            <v>0</v>
          </cell>
          <cell r="AH2176">
            <v>0</v>
          </cell>
          <cell r="AI2176">
            <v>0</v>
          </cell>
          <cell r="AJ2176">
            <v>41</v>
          </cell>
          <cell r="AL2176">
            <v>59097300</v>
          </cell>
        </row>
        <row r="2218">
          <cell r="C2218">
            <v>9</v>
          </cell>
          <cell r="H2218">
            <v>8</v>
          </cell>
          <cell r="I2218">
            <v>4</v>
          </cell>
          <cell r="J2218">
            <v>4</v>
          </cell>
          <cell r="K2218">
            <v>1</v>
          </cell>
          <cell r="L2218">
            <v>0</v>
          </cell>
          <cell r="M2218">
            <v>0</v>
          </cell>
          <cell r="N2218">
            <v>0</v>
          </cell>
          <cell r="P2218">
            <v>0</v>
          </cell>
          <cell r="Q2218">
            <v>3</v>
          </cell>
          <cell r="S2218">
            <v>0</v>
          </cell>
          <cell r="T2218">
            <v>3</v>
          </cell>
          <cell r="V2218">
            <v>0</v>
          </cell>
          <cell r="W2218">
            <v>0</v>
          </cell>
          <cell r="Y2218">
            <v>0</v>
          </cell>
          <cell r="Z2218">
            <v>2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5</v>
          </cell>
          <cell r="AL2218">
            <v>859930</v>
          </cell>
        </row>
        <row r="2220"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</row>
        <row r="2221"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</row>
        <row r="2222">
          <cell r="C2222">
            <v>24</v>
          </cell>
          <cell r="D2222">
            <v>21</v>
          </cell>
          <cell r="E2222">
            <v>21</v>
          </cell>
          <cell r="F2222">
            <v>0</v>
          </cell>
          <cell r="G2222">
            <v>3</v>
          </cell>
          <cell r="AA2222">
            <v>5</v>
          </cell>
          <cell r="AB2222">
            <v>19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</row>
        <row r="2223"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AA2223">
            <v>0</v>
          </cell>
          <cell r="AB2223">
            <v>0</v>
          </cell>
          <cell r="AC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H2223">
            <v>0</v>
          </cell>
          <cell r="AI2223">
            <v>0</v>
          </cell>
          <cell r="AJ2223">
            <v>0</v>
          </cell>
        </row>
        <row r="2224">
          <cell r="C2224">
            <v>9</v>
          </cell>
          <cell r="D2224">
            <v>3</v>
          </cell>
          <cell r="E2224">
            <v>3</v>
          </cell>
          <cell r="F2224">
            <v>0</v>
          </cell>
          <cell r="G2224">
            <v>6</v>
          </cell>
          <cell r="AA2224">
            <v>2</v>
          </cell>
          <cell r="AB2224">
            <v>7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</row>
        <row r="2225"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I2225">
            <v>0</v>
          </cell>
          <cell r="AJ2225">
            <v>0</v>
          </cell>
        </row>
        <row r="2226"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AA2226">
            <v>0</v>
          </cell>
          <cell r="AB2226">
            <v>0</v>
          </cell>
          <cell r="AC2226">
            <v>0</v>
          </cell>
          <cell r="AD2226">
            <v>0</v>
          </cell>
          <cell r="AE2226">
            <v>0</v>
          </cell>
          <cell r="AF2226">
            <v>0</v>
          </cell>
          <cell r="AG2226">
            <v>0</v>
          </cell>
          <cell r="AH2226">
            <v>0</v>
          </cell>
          <cell r="AI2226">
            <v>0</v>
          </cell>
          <cell r="AJ2226">
            <v>0</v>
          </cell>
        </row>
        <row r="2227"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0</v>
          </cell>
          <cell r="AE2227">
            <v>0</v>
          </cell>
          <cell r="AF2227">
            <v>0</v>
          </cell>
          <cell r="AG2227">
            <v>0</v>
          </cell>
          <cell r="AH2227">
            <v>0</v>
          </cell>
          <cell r="AI2227">
            <v>0</v>
          </cell>
          <cell r="AJ2227">
            <v>0</v>
          </cell>
        </row>
        <row r="2228"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0</v>
          </cell>
          <cell r="AE2228">
            <v>0</v>
          </cell>
          <cell r="AF2228">
            <v>0</v>
          </cell>
          <cell r="AG2228">
            <v>0</v>
          </cell>
          <cell r="AH2228">
            <v>0</v>
          </cell>
          <cell r="AI2228">
            <v>0</v>
          </cell>
          <cell r="AJ2228">
            <v>0</v>
          </cell>
        </row>
        <row r="2229"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</row>
        <row r="2230"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0</v>
          </cell>
          <cell r="AE2230">
            <v>0</v>
          </cell>
          <cell r="AF2230">
            <v>0</v>
          </cell>
          <cell r="AG2230">
            <v>0</v>
          </cell>
          <cell r="AH2230">
            <v>0</v>
          </cell>
          <cell r="AI2230">
            <v>0</v>
          </cell>
          <cell r="AJ2230">
            <v>0</v>
          </cell>
        </row>
        <row r="2231"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</row>
        <row r="2232"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</row>
        <row r="2233"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</row>
        <row r="2234"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0</v>
          </cell>
          <cell r="AE2234">
            <v>0</v>
          </cell>
          <cell r="AF2234">
            <v>0</v>
          </cell>
          <cell r="AG2234">
            <v>0</v>
          </cell>
          <cell r="AH2234">
            <v>0</v>
          </cell>
          <cell r="AI2234">
            <v>0</v>
          </cell>
          <cell r="AJ2234">
            <v>0</v>
          </cell>
        </row>
        <row r="2235"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</row>
        <row r="2236">
          <cell r="C2236">
            <v>28</v>
          </cell>
          <cell r="D2236">
            <v>28</v>
          </cell>
          <cell r="E2236">
            <v>28</v>
          </cell>
          <cell r="F2236">
            <v>0</v>
          </cell>
          <cell r="G2236">
            <v>0</v>
          </cell>
          <cell r="AA2236">
            <v>24</v>
          </cell>
          <cell r="AB2236">
            <v>4</v>
          </cell>
          <cell r="AC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</row>
        <row r="2237"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</row>
        <row r="2238"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0</v>
          </cell>
          <cell r="AE2238">
            <v>0</v>
          </cell>
          <cell r="AF2238">
            <v>0</v>
          </cell>
          <cell r="AG2238">
            <v>0</v>
          </cell>
          <cell r="AH2238">
            <v>0</v>
          </cell>
          <cell r="AI2238">
            <v>0</v>
          </cell>
          <cell r="AJ2238">
            <v>0</v>
          </cell>
        </row>
        <row r="2239">
          <cell r="C2239">
            <v>117</v>
          </cell>
          <cell r="D2239">
            <v>112</v>
          </cell>
          <cell r="E2239">
            <v>112</v>
          </cell>
          <cell r="F2239">
            <v>0</v>
          </cell>
          <cell r="G2239">
            <v>5</v>
          </cell>
          <cell r="AA2239">
            <v>51</v>
          </cell>
          <cell r="AB2239">
            <v>1</v>
          </cell>
          <cell r="AC2239">
            <v>65</v>
          </cell>
          <cell r="AD2239">
            <v>0</v>
          </cell>
          <cell r="AE2239">
            <v>0</v>
          </cell>
          <cell r="AF2239">
            <v>0</v>
          </cell>
          <cell r="AG2239">
            <v>0</v>
          </cell>
          <cell r="AH2239">
            <v>0</v>
          </cell>
          <cell r="AI2239">
            <v>0</v>
          </cell>
          <cell r="AJ2239">
            <v>0</v>
          </cell>
        </row>
        <row r="2240"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</row>
        <row r="2241"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</row>
        <row r="2242"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</row>
        <row r="2243">
          <cell r="C2243">
            <v>240</v>
          </cell>
          <cell r="D2243">
            <v>147</v>
          </cell>
          <cell r="E2243">
            <v>147</v>
          </cell>
          <cell r="F2243">
            <v>0</v>
          </cell>
          <cell r="G2243">
            <v>93</v>
          </cell>
          <cell r="AA2243">
            <v>148</v>
          </cell>
          <cell r="AB2243">
            <v>0</v>
          </cell>
          <cell r="AC2243">
            <v>92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I2243">
            <v>0</v>
          </cell>
          <cell r="AJ2243">
            <v>0</v>
          </cell>
        </row>
        <row r="2244"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0</v>
          </cell>
          <cell r="AE2244">
            <v>0</v>
          </cell>
          <cell r="AF2244">
            <v>0</v>
          </cell>
          <cell r="AG2244">
            <v>0</v>
          </cell>
          <cell r="AH2244">
            <v>0</v>
          </cell>
          <cell r="AI2244">
            <v>0</v>
          </cell>
          <cell r="AJ2244">
            <v>0</v>
          </cell>
        </row>
        <row r="2245"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0</v>
          </cell>
          <cell r="AE2245">
            <v>0</v>
          </cell>
          <cell r="AF2245">
            <v>0</v>
          </cell>
          <cell r="AG2245">
            <v>0</v>
          </cell>
          <cell r="AH2245">
            <v>0</v>
          </cell>
          <cell r="AI2245">
            <v>0</v>
          </cell>
          <cell r="AJ2245">
            <v>0</v>
          </cell>
        </row>
        <row r="2249"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L2249">
            <v>0</v>
          </cell>
        </row>
        <row r="2250"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L2250">
            <v>0</v>
          </cell>
        </row>
        <row r="2251"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L2251">
            <v>0</v>
          </cell>
        </row>
        <row r="2252"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  <cell r="AL2252">
            <v>0</v>
          </cell>
        </row>
        <row r="2253"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  <cell r="AL2253">
            <v>0</v>
          </cell>
        </row>
        <row r="2254"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L2254">
            <v>0</v>
          </cell>
        </row>
        <row r="2255"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  <cell r="AL2255">
            <v>0</v>
          </cell>
        </row>
        <row r="2256"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  <cell r="AL2256">
            <v>0</v>
          </cell>
        </row>
        <row r="2257"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</row>
        <row r="2258">
          <cell r="C2258">
            <v>0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AA2258">
            <v>0</v>
          </cell>
          <cell r="AB2258">
            <v>0</v>
          </cell>
          <cell r="AC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</row>
        <row r="2259">
          <cell r="C2259">
            <v>0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AA2259">
            <v>0</v>
          </cell>
          <cell r="AB2259">
            <v>0</v>
          </cell>
          <cell r="AC2259">
            <v>0</v>
          </cell>
          <cell r="AD2259">
            <v>0</v>
          </cell>
          <cell r="AE2259">
            <v>0</v>
          </cell>
          <cell r="AF2259">
            <v>0</v>
          </cell>
          <cell r="AG2259">
            <v>0</v>
          </cell>
          <cell r="AH2259">
            <v>0</v>
          </cell>
          <cell r="AI2259">
            <v>0</v>
          </cell>
          <cell r="AJ2259">
            <v>0</v>
          </cell>
        </row>
        <row r="2263">
          <cell r="C2263">
            <v>0</v>
          </cell>
          <cell r="AL2263">
            <v>0</v>
          </cell>
        </row>
        <row r="2342">
          <cell r="C2342">
            <v>110</v>
          </cell>
          <cell r="H2342">
            <v>104</v>
          </cell>
          <cell r="I2342">
            <v>84</v>
          </cell>
          <cell r="J2342">
            <v>20</v>
          </cell>
          <cell r="K2342">
            <v>3</v>
          </cell>
          <cell r="L2342">
            <v>2</v>
          </cell>
          <cell r="M2342">
            <v>1</v>
          </cell>
          <cell r="N2342">
            <v>0</v>
          </cell>
          <cell r="P2342">
            <v>8</v>
          </cell>
          <cell r="Q2342">
            <v>28</v>
          </cell>
          <cell r="S2342">
            <v>67</v>
          </cell>
          <cell r="T2342">
            <v>1</v>
          </cell>
          <cell r="V2342">
            <v>0</v>
          </cell>
          <cell r="W2342">
            <v>0</v>
          </cell>
          <cell r="Y2342">
            <v>0</v>
          </cell>
          <cell r="Z2342">
            <v>6</v>
          </cell>
          <cell r="AD2342">
            <v>50</v>
          </cell>
          <cell r="AE2342">
            <v>0</v>
          </cell>
          <cell r="AF2342">
            <v>0</v>
          </cell>
          <cell r="AG2342">
            <v>0</v>
          </cell>
          <cell r="AH2342">
            <v>0</v>
          </cell>
          <cell r="AI2342">
            <v>0</v>
          </cell>
          <cell r="AJ2342">
            <v>23</v>
          </cell>
          <cell r="AL2342">
            <v>18226715</v>
          </cell>
        </row>
        <row r="2363">
          <cell r="C2363">
            <v>1017</v>
          </cell>
          <cell r="D2363">
            <v>921</v>
          </cell>
          <cell r="E2363">
            <v>921</v>
          </cell>
          <cell r="F2363">
            <v>0</v>
          </cell>
          <cell r="G2363">
            <v>96</v>
          </cell>
          <cell r="AA2363">
            <v>836</v>
          </cell>
          <cell r="AB2363">
            <v>150</v>
          </cell>
          <cell r="AC2363">
            <v>31</v>
          </cell>
          <cell r="AD2363">
            <v>0</v>
          </cell>
          <cell r="AE2363">
            <v>0</v>
          </cell>
          <cell r="AF2363">
            <v>0</v>
          </cell>
          <cell r="AG2363">
            <v>0</v>
          </cell>
          <cell r="AH2363">
            <v>0</v>
          </cell>
          <cell r="AI2363">
            <v>0</v>
          </cell>
          <cell r="AJ2363">
            <v>0</v>
          </cell>
        </row>
        <row r="2369"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AA2369">
            <v>0</v>
          </cell>
          <cell r="AB2369">
            <v>0</v>
          </cell>
          <cell r="AC2369">
            <v>0</v>
          </cell>
          <cell r="AD2369">
            <v>0</v>
          </cell>
          <cell r="AE2369">
            <v>0</v>
          </cell>
          <cell r="AF2369">
            <v>0</v>
          </cell>
          <cell r="AG2369">
            <v>0</v>
          </cell>
          <cell r="AH2369">
            <v>0</v>
          </cell>
          <cell r="AI2369">
            <v>0</v>
          </cell>
          <cell r="AJ2369">
            <v>0</v>
          </cell>
          <cell r="AL2369">
            <v>0</v>
          </cell>
        </row>
        <row r="2370">
          <cell r="C2370">
            <v>1017</v>
          </cell>
          <cell r="E2370">
            <v>921</v>
          </cell>
        </row>
        <row r="2377">
          <cell r="C2377">
            <v>12</v>
          </cell>
          <cell r="H2377">
            <v>11</v>
          </cell>
          <cell r="I2377">
            <v>11</v>
          </cell>
          <cell r="J2377">
            <v>0</v>
          </cell>
          <cell r="K2377">
            <v>0</v>
          </cell>
          <cell r="L2377">
            <v>1</v>
          </cell>
          <cell r="M2377">
            <v>0</v>
          </cell>
          <cell r="N2377">
            <v>0</v>
          </cell>
          <cell r="P2377">
            <v>0</v>
          </cell>
          <cell r="Q2377">
            <v>11</v>
          </cell>
          <cell r="S2377">
            <v>0</v>
          </cell>
          <cell r="T2377">
            <v>0</v>
          </cell>
          <cell r="V2377">
            <v>0</v>
          </cell>
          <cell r="W2377">
            <v>0</v>
          </cell>
          <cell r="Y2377">
            <v>0</v>
          </cell>
          <cell r="Z2377">
            <v>0</v>
          </cell>
          <cell r="AD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</v>
          </cell>
          <cell r="AJ2377">
            <v>0</v>
          </cell>
          <cell r="AL2377">
            <v>2563815</v>
          </cell>
        </row>
        <row r="2414">
          <cell r="C2414">
            <v>45</v>
          </cell>
          <cell r="H2414">
            <v>39</v>
          </cell>
          <cell r="I2414">
            <v>28</v>
          </cell>
          <cell r="J2414">
            <v>11</v>
          </cell>
          <cell r="K2414">
            <v>2</v>
          </cell>
          <cell r="L2414">
            <v>2</v>
          </cell>
          <cell r="M2414">
            <v>2</v>
          </cell>
          <cell r="N2414">
            <v>0</v>
          </cell>
          <cell r="P2414">
            <v>1</v>
          </cell>
          <cell r="Q2414">
            <v>38</v>
          </cell>
          <cell r="S2414">
            <v>0</v>
          </cell>
          <cell r="T2414">
            <v>0</v>
          </cell>
          <cell r="V2414">
            <v>0</v>
          </cell>
          <cell r="W2414">
            <v>0</v>
          </cell>
          <cell r="Y2414">
            <v>0</v>
          </cell>
          <cell r="Z2414">
            <v>5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0</v>
          </cell>
          <cell r="AJ2414">
            <v>13</v>
          </cell>
          <cell r="AL2414">
            <v>6931400</v>
          </cell>
        </row>
        <row r="2416">
          <cell r="C2416">
            <v>12</v>
          </cell>
          <cell r="D2416">
            <v>11</v>
          </cell>
          <cell r="E2416">
            <v>11</v>
          </cell>
          <cell r="F2416">
            <v>0</v>
          </cell>
          <cell r="G2416">
            <v>1</v>
          </cell>
          <cell r="AA2416">
            <v>12</v>
          </cell>
          <cell r="AB2416">
            <v>0</v>
          </cell>
          <cell r="AC2416">
            <v>0</v>
          </cell>
          <cell r="AD2416">
            <v>0</v>
          </cell>
          <cell r="AE2416">
            <v>0</v>
          </cell>
          <cell r="AF2416">
            <v>0</v>
          </cell>
          <cell r="AG2416">
            <v>0</v>
          </cell>
          <cell r="AH2416">
            <v>0</v>
          </cell>
          <cell r="AI2416">
            <v>0</v>
          </cell>
          <cell r="AJ2416">
            <v>0</v>
          </cell>
          <cell r="AL2416">
            <v>1333200</v>
          </cell>
        </row>
        <row r="2417">
          <cell r="C2417">
            <v>25</v>
          </cell>
          <cell r="D2417">
            <v>25</v>
          </cell>
          <cell r="E2417">
            <v>21</v>
          </cell>
          <cell r="F2417">
            <v>4</v>
          </cell>
          <cell r="G2417">
            <v>0</v>
          </cell>
          <cell r="AA2417">
            <v>25</v>
          </cell>
          <cell r="AB2417">
            <v>0</v>
          </cell>
          <cell r="AC2417">
            <v>0</v>
          </cell>
          <cell r="AD2417">
            <v>0</v>
          </cell>
          <cell r="AE2417">
            <v>0</v>
          </cell>
          <cell r="AF2417">
            <v>0</v>
          </cell>
          <cell r="AG2417">
            <v>0</v>
          </cell>
          <cell r="AH2417">
            <v>0</v>
          </cell>
          <cell r="AI2417">
            <v>0</v>
          </cell>
          <cell r="AJ2417">
            <v>4</v>
          </cell>
          <cell r="AL2417">
            <v>2443770</v>
          </cell>
        </row>
        <row r="2418">
          <cell r="C2418">
            <v>2</v>
          </cell>
          <cell r="D2418">
            <v>2</v>
          </cell>
          <cell r="E2418">
            <v>2</v>
          </cell>
          <cell r="F2418">
            <v>0</v>
          </cell>
          <cell r="G2418">
            <v>0</v>
          </cell>
          <cell r="AA2418">
            <v>2</v>
          </cell>
          <cell r="AB2418">
            <v>0</v>
          </cell>
          <cell r="AC2418">
            <v>0</v>
          </cell>
          <cell r="AD2418">
            <v>0</v>
          </cell>
          <cell r="AE2418">
            <v>0</v>
          </cell>
          <cell r="AF2418">
            <v>0</v>
          </cell>
          <cell r="AG2418">
            <v>0</v>
          </cell>
          <cell r="AH2418">
            <v>0</v>
          </cell>
          <cell r="AI2418">
            <v>0</v>
          </cell>
          <cell r="AJ2418">
            <v>0</v>
          </cell>
          <cell r="AL2418">
            <v>100640</v>
          </cell>
        </row>
        <row r="2420">
          <cell r="C2420">
            <v>107</v>
          </cell>
          <cell r="H2420">
            <v>107</v>
          </cell>
          <cell r="I2420">
            <v>27</v>
          </cell>
          <cell r="J2420">
            <v>80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AD2420">
            <v>0</v>
          </cell>
          <cell r="AE2420">
            <v>0</v>
          </cell>
          <cell r="AF2420">
            <v>0</v>
          </cell>
          <cell r="AG2420">
            <v>0</v>
          </cell>
          <cell r="AH2420">
            <v>0</v>
          </cell>
          <cell r="AI2420">
            <v>0</v>
          </cell>
          <cell r="AJ2420">
            <v>80</v>
          </cell>
          <cell r="AL2420">
            <v>4157190</v>
          </cell>
        </row>
        <row r="2421">
          <cell r="C2421">
            <v>1</v>
          </cell>
          <cell r="H2421">
            <v>1</v>
          </cell>
          <cell r="I2421">
            <v>0</v>
          </cell>
          <cell r="J2421">
            <v>1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I2421">
            <v>0</v>
          </cell>
          <cell r="AJ2421">
            <v>1</v>
          </cell>
          <cell r="AL2421">
            <v>0</v>
          </cell>
        </row>
        <row r="2422">
          <cell r="C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AD2422">
            <v>0</v>
          </cell>
          <cell r="AE2422">
            <v>0</v>
          </cell>
          <cell r="AF2422">
            <v>0</v>
          </cell>
          <cell r="AG2422">
            <v>0</v>
          </cell>
          <cell r="AH2422">
            <v>0</v>
          </cell>
          <cell r="AI2422">
            <v>0</v>
          </cell>
          <cell r="AJ2422">
            <v>0</v>
          </cell>
          <cell r="AL2422">
            <v>0</v>
          </cell>
        </row>
        <row r="2423">
          <cell r="C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AD2423">
            <v>0</v>
          </cell>
          <cell r="AE2423">
            <v>0</v>
          </cell>
          <cell r="AF2423">
            <v>0</v>
          </cell>
          <cell r="AG2423">
            <v>0</v>
          </cell>
          <cell r="AH2423">
            <v>0</v>
          </cell>
          <cell r="AI2423">
            <v>0</v>
          </cell>
          <cell r="AJ2423">
            <v>0</v>
          </cell>
          <cell r="AL2423">
            <v>0</v>
          </cell>
        </row>
        <row r="2424">
          <cell r="C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L2424">
            <v>0</v>
          </cell>
        </row>
        <row r="2425">
          <cell r="C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0</v>
          </cell>
          <cell r="AJ2425">
            <v>0</v>
          </cell>
          <cell r="AL2425">
            <v>0</v>
          </cell>
        </row>
        <row r="2426">
          <cell r="C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0</v>
          </cell>
          <cell r="AJ2426">
            <v>0</v>
          </cell>
          <cell r="AL2426">
            <v>0</v>
          </cell>
        </row>
        <row r="2427">
          <cell r="C2427">
            <v>67</v>
          </cell>
          <cell r="E2427">
            <v>57</v>
          </cell>
          <cell r="AL2427">
            <v>8775720</v>
          </cell>
        </row>
        <row r="2428">
          <cell r="C2428">
            <v>1</v>
          </cell>
          <cell r="E2428">
            <v>0</v>
          </cell>
          <cell r="AL2428">
            <v>0</v>
          </cell>
        </row>
        <row r="2429">
          <cell r="P2429">
            <v>0</v>
          </cell>
          <cell r="Q2429">
            <v>74</v>
          </cell>
          <cell r="S2429">
            <v>0</v>
          </cell>
          <cell r="T2429">
            <v>0</v>
          </cell>
          <cell r="V2429">
            <v>0</v>
          </cell>
          <cell r="W2429">
            <v>0</v>
          </cell>
          <cell r="Y2429">
            <v>0</v>
          </cell>
          <cell r="Z2429">
            <v>34</v>
          </cell>
        </row>
        <row r="2431">
          <cell r="C2431">
            <v>0</v>
          </cell>
          <cell r="E2431">
            <v>0</v>
          </cell>
          <cell r="AL2431">
            <v>0</v>
          </cell>
        </row>
        <row r="2435">
          <cell r="C2435">
            <v>22</v>
          </cell>
          <cell r="D2435">
            <v>22</v>
          </cell>
          <cell r="E2435">
            <v>22</v>
          </cell>
          <cell r="F2435">
            <v>0</v>
          </cell>
          <cell r="G2435">
            <v>0</v>
          </cell>
          <cell r="AA2435">
            <v>0</v>
          </cell>
          <cell r="AB2435">
            <v>22</v>
          </cell>
          <cell r="AC2435">
            <v>0</v>
          </cell>
          <cell r="AD2435">
            <v>0</v>
          </cell>
          <cell r="AE2435">
            <v>0</v>
          </cell>
          <cell r="AF2435">
            <v>0</v>
          </cell>
          <cell r="AG2435">
            <v>0</v>
          </cell>
          <cell r="AH2435">
            <v>0</v>
          </cell>
          <cell r="AI2435">
            <v>0</v>
          </cell>
          <cell r="AJ2435">
            <v>0</v>
          </cell>
        </row>
        <row r="2436"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AA2436">
            <v>0</v>
          </cell>
          <cell r="AB2436">
            <v>0</v>
          </cell>
          <cell r="AC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</row>
        <row r="2437">
          <cell r="C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AA2437">
            <v>0</v>
          </cell>
          <cell r="AB2437">
            <v>0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</row>
        <row r="2438"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AA2438">
            <v>0</v>
          </cell>
          <cell r="AB2438">
            <v>0</v>
          </cell>
          <cell r="AC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</row>
        <row r="2439"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</row>
        <row r="2440"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AA2440">
            <v>0</v>
          </cell>
          <cell r="AB2440">
            <v>0</v>
          </cell>
          <cell r="AC2440">
            <v>0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0</v>
          </cell>
          <cell r="AJ2440">
            <v>0</v>
          </cell>
        </row>
        <row r="2441">
          <cell r="C2441">
            <v>62</v>
          </cell>
          <cell r="D2441">
            <v>62</v>
          </cell>
          <cell r="E2441">
            <v>62</v>
          </cell>
          <cell r="F2441">
            <v>0</v>
          </cell>
          <cell r="G2441">
            <v>0</v>
          </cell>
          <cell r="AA2441">
            <v>0</v>
          </cell>
          <cell r="AB2441">
            <v>47</v>
          </cell>
          <cell r="AC2441">
            <v>15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I2441">
            <v>0</v>
          </cell>
          <cell r="AJ2441">
            <v>0</v>
          </cell>
        </row>
        <row r="2442"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AA2442">
            <v>0</v>
          </cell>
          <cell r="AB2442">
            <v>0</v>
          </cell>
          <cell r="AC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I2442">
            <v>0</v>
          </cell>
          <cell r="AJ2442">
            <v>0</v>
          </cell>
        </row>
        <row r="2443">
          <cell r="C2443">
            <v>45</v>
          </cell>
          <cell r="D2443">
            <v>45</v>
          </cell>
          <cell r="E2443">
            <v>45</v>
          </cell>
          <cell r="F2443">
            <v>0</v>
          </cell>
          <cell r="G2443">
            <v>0</v>
          </cell>
          <cell r="AA2443">
            <v>0</v>
          </cell>
          <cell r="AB2443">
            <v>34</v>
          </cell>
          <cell r="AC2443">
            <v>11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H2443">
            <v>0</v>
          </cell>
          <cell r="AI2443">
            <v>0</v>
          </cell>
          <cell r="AJ2443">
            <v>0</v>
          </cell>
        </row>
        <row r="2444">
          <cell r="C2444">
            <v>61</v>
          </cell>
          <cell r="D2444">
            <v>61</v>
          </cell>
          <cell r="E2444">
            <v>61</v>
          </cell>
          <cell r="F2444">
            <v>0</v>
          </cell>
          <cell r="G2444">
            <v>0</v>
          </cell>
          <cell r="AA2444">
            <v>0</v>
          </cell>
          <cell r="AB2444">
            <v>48</v>
          </cell>
          <cell r="AC2444">
            <v>13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</row>
        <row r="2445"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AA2445">
            <v>0</v>
          </cell>
          <cell r="AB2445">
            <v>0</v>
          </cell>
          <cell r="AC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0</v>
          </cell>
          <cell r="AJ2445">
            <v>0</v>
          </cell>
        </row>
        <row r="2446"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AA2446">
            <v>0</v>
          </cell>
          <cell r="AB2446">
            <v>0</v>
          </cell>
          <cell r="AC2446">
            <v>0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H2446">
            <v>0</v>
          </cell>
          <cell r="AI2446">
            <v>0</v>
          </cell>
          <cell r="AJ2446">
            <v>0</v>
          </cell>
        </row>
        <row r="2447"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AA2447">
            <v>0</v>
          </cell>
          <cell r="AB2447">
            <v>0</v>
          </cell>
          <cell r="AC2447">
            <v>0</v>
          </cell>
          <cell r="AD2447">
            <v>0</v>
          </cell>
          <cell r="AE2447">
            <v>0</v>
          </cell>
          <cell r="AF2447">
            <v>0</v>
          </cell>
          <cell r="AG2447">
            <v>0</v>
          </cell>
          <cell r="AH2447">
            <v>0</v>
          </cell>
          <cell r="AI2447">
            <v>0</v>
          </cell>
          <cell r="AJ2447">
            <v>0</v>
          </cell>
        </row>
        <row r="2448"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AA2448">
            <v>0</v>
          </cell>
          <cell r="AB2448">
            <v>0</v>
          </cell>
          <cell r="AC2448">
            <v>0</v>
          </cell>
          <cell r="AD2448">
            <v>0</v>
          </cell>
          <cell r="AE2448">
            <v>0</v>
          </cell>
          <cell r="AF2448">
            <v>0</v>
          </cell>
          <cell r="AG2448">
            <v>0</v>
          </cell>
          <cell r="AH2448">
            <v>0</v>
          </cell>
          <cell r="AI2448">
            <v>0</v>
          </cell>
          <cell r="AJ2448">
            <v>0</v>
          </cell>
        </row>
        <row r="2449"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AA2449">
            <v>0</v>
          </cell>
          <cell r="AB2449">
            <v>0</v>
          </cell>
          <cell r="AC2449">
            <v>0</v>
          </cell>
          <cell r="AD2449">
            <v>0</v>
          </cell>
          <cell r="AE2449">
            <v>0</v>
          </cell>
          <cell r="AF2449">
            <v>0</v>
          </cell>
          <cell r="AG2449">
            <v>0</v>
          </cell>
          <cell r="AH2449">
            <v>0</v>
          </cell>
          <cell r="AI2449">
            <v>0</v>
          </cell>
          <cell r="AJ2449">
            <v>0</v>
          </cell>
        </row>
        <row r="2450"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AA2450">
            <v>0</v>
          </cell>
          <cell r="AB2450">
            <v>0</v>
          </cell>
          <cell r="AC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0</v>
          </cell>
          <cell r="AJ2450">
            <v>0</v>
          </cell>
        </row>
        <row r="2451">
          <cell r="C2451">
            <v>95</v>
          </cell>
          <cell r="D2451">
            <v>95</v>
          </cell>
          <cell r="E2451">
            <v>95</v>
          </cell>
          <cell r="F2451">
            <v>0</v>
          </cell>
          <cell r="G2451">
            <v>0</v>
          </cell>
          <cell r="AA2451">
            <v>0</v>
          </cell>
          <cell r="AB2451">
            <v>95</v>
          </cell>
          <cell r="AC2451">
            <v>0</v>
          </cell>
          <cell r="AD2451">
            <v>0</v>
          </cell>
          <cell r="AE2451">
            <v>0</v>
          </cell>
          <cell r="AF2451">
            <v>0</v>
          </cell>
          <cell r="AG2451">
            <v>0</v>
          </cell>
          <cell r="AH2451">
            <v>0</v>
          </cell>
          <cell r="AI2451">
            <v>0</v>
          </cell>
          <cell r="AJ2451">
            <v>0</v>
          </cell>
        </row>
        <row r="2452">
          <cell r="C2452">
            <v>23</v>
          </cell>
          <cell r="D2452">
            <v>23</v>
          </cell>
          <cell r="E2452">
            <v>23</v>
          </cell>
          <cell r="F2452">
            <v>0</v>
          </cell>
          <cell r="G2452">
            <v>0</v>
          </cell>
          <cell r="AA2452">
            <v>0</v>
          </cell>
          <cell r="AB2452">
            <v>23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</row>
        <row r="2660">
          <cell r="C2660">
            <v>107</v>
          </cell>
          <cell r="H2660">
            <v>99</v>
          </cell>
          <cell r="I2660">
            <v>88</v>
          </cell>
          <cell r="J2660">
            <v>11</v>
          </cell>
          <cell r="K2660">
            <v>2</v>
          </cell>
          <cell r="L2660">
            <v>5</v>
          </cell>
          <cell r="M2660">
            <v>1</v>
          </cell>
          <cell r="N2660">
            <v>0</v>
          </cell>
          <cell r="P2660">
            <v>8</v>
          </cell>
          <cell r="Q2660">
            <v>29</v>
          </cell>
          <cell r="S2660">
            <v>1</v>
          </cell>
          <cell r="T2660">
            <v>14</v>
          </cell>
          <cell r="V2660">
            <v>0</v>
          </cell>
          <cell r="W2660">
            <v>0</v>
          </cell>
          <cell r="Y2660">
            <v>13</v>
          </cell>
          <cell r="Z2660">
            <v>36</v>
          </cell>
          <cell r="AD2660">
            <v>7</v>
          </cell>
          <cell r="AE2660">
            <v>0</v>
          </cell>
          <cell r="AF2660">
            <v>0</v>
          </cell>
          <cell r="AG2660">
            <v>0</v>
          </cell>
          <cell r="AH2660">
            <v>0</v>
          </cell>
          <cell r="AI2660">
            <v>0</v>
          </cell>
          <cell r="AJ2660">
            <v>12</v>
          </cell>
          <cell r="AL2660">
            <v>35238440</v>
          </cell>
        </row>
        <row r="2663">
          <cell r="C2663">
            <v>0</v>
          </cell>
          <cell r="H2663">
            <v>0</v>
          </cell>
        </row>
        <row r="2664">
          <cell r="C2664">
            <v>5</v>
          </cell>
          <cell r="H2664">
            <v>5</v>
          </cell>
        </row>
        <row r="2665">
          <cell r="C2665">
            <v>1</v>
          </cell>
          <cell r="H2665">
            <v>1</v>
          </cell>
        </row>
        <row r="2672">
          <cell r="C2672">
            <v>18</v>
          </cell>
          <cell r="H2672">
            <v>16</v>
          </cell>
          <cell r="I2672">
            <v>16</v>
          </cell>
          <cell r="J2672">
            <v>0</v>
          </cell>
          <cell r="K2672">
            <v>0</v>
          </cell>
          <cell r="L2672">
            <v>2</v>
          </cell>
          <cell r="M2672">
            <v>0</v>
          </cell>
          <cell r="N2672">
            <v>0</v>
          </cell>
          <cell r="P2672">
            <v>0</v>
          </cell>
          <cell r="Q2672">
            <v>1</v>
          </cell>
          <cell r="S2672">
            <v>10</v>
          </cell>
          <cell r="T2672">
            <v>6</v>
          </cell>
          <cell r="V2672">
            <v>0</v>
          </cell>
          <cell r="W2672">
            <v>0</v>
          </cell>
          <cell r="Y2672">
            <v>0</v>
          </cell>
          <cell r="Z2672">
            <v>1</v>
          </cell>
          <cell r="AD2672">
            <v>0</v>
          </cell>
          <cell r="AE2672">
            <v>0</v>
          </cell>
          <cell r="AF2672">
            <v>0</v>
          </cell>
          <cell r="AG2672">
            <v>0</v>
          </cell>
          <cell r="AH2672">
            <v>0</v>
          </cell>
          <cell r="AI2672">
            <v>0</v>
          </cell>
          <cell r="AJ2672">
            <v>0</v>
          </cell>
          <cell r="AL2672">
            <v>1030240</v>
          </cell>
        </row>
        <row r="2676">
          <cell r="Q2676">
            <v>0</v>
          </cell>
        </row>
        <row r="2684">
          <cell r="C2684">
            <v>12</v>
          </cell>
          <cell r="D2684">
            <v>12</v>
          </cell>
          <cell r="E2684">
            <v>12</v>
          </cell>
          <cell r="F2684">
            <v>0</v>
          </cell>
          <cell r="G2684">
            <v>0</v>
          </cell>
          <cell r="AA2684">
            <v>8</v>
          </cell>
          <cell r="AB2684">
            <v>4</v>
          </cell>
          <cell r="AC2684">
            <v>0</v>
          </cell>
          <cell r="AD2684">
            <v>0</v>
          </cell>
          <cell r="AE2684">
            <v>0</v>
          </cell>
          <cell r="AF2684">
            <v>0</v>
          </cell>
          <cell r="AG2684">
            <v>0</v>
          </cell>
          <cell r="AH2684">
            <v>0</v>
          </cell>
          <cell r="AI2684">
            <v>0</v>
          </cell>
          <cell r="AJ2684">
            <v>0</v>
          </cell>
          <cell r="AL2684">
            <v>952930</v>
          </cell>
        </row>
        <row r="2702">
          <cell r="Q2702">
            <v>0</v>
          </cell>
        </row>
        <row r="2739">
          <cell r="C2739">
            <v>11</v>
          </cell>
          <cell r="E2739">
            <v>11</v>
          </cell>
        </row>
        <row r="2741">
          <cell r="C2741">
            <v>32</v>
          </cell>
          <cell r="E2741">
            <v>20</v>
          </cell>
          <cell r="AL2741">
            <v>668000</v>
          </cell>
        </row>
        <row r="2751">
          <cell r="C2751">
            <v>117</v>
          </cell>
          <cell r="E2751">
            <v>38</v>
          </cell>
        </row>
        <row r="2753">
          <cell r="C2753">
            <v>149</v>
          </cell>
          <cell r="E2753">
            <v>149</v>
          </cell>
          <cell r="AL2753">
            <v>3278000</v>
          </cell>
        </row>
        <row r="2754">
          <cell r="C2754">
            <v>246</v>
          </cell>
          <cell r="E2754">
            <v>246</v>
          </cell>
          <cell r="AL2754">
            <v>17028120</v>
          </cell>
        </row>
        <row r="2755">
          <cell r="C2755">
            <v>0</v>
          </cell>
          <cell r="E2755">
            <v>0</v>
          </cell>
          <cell r="AL2755">
            <v>0</v>
          </cell>
        </row>
        <row r="2756">
          <cell r="C2756">
            <v>242</v>
          </cell>
          <cell r="E2756">
            <v>236</v>
          </cell>
          <cell r="AL2756">
            <v>712720</v>
          </cell>
        </row>
        <row r="2757">
          <cell r="C2757">
            <v>0</v>
          </cell>
          <cell r="E2757">
            <v>0</v>
          </cell>
          <cell r="AL2757">
            <v>0</v>
          </cell>
        </row>
        <row r="2758">
          <cell r="C2758">
            <v>0</v>
          </cell>
          <cell r="E2758">
            <v>0</v>
          </cell>
          <cell r="AL2758">
            <v>0</v>
          </cell>
        </row>
        <row r="2759">
          <cell r="C2759">
            <v>0</v>
          </cell>
          <cell r="E2759">
            <v>0</v>
          </cell>
          <cell r="AL2759">
            <v>0</v>
          </cell>
        </row>
        <row r="2780">
          <cell r="C2780">
            <v>1142</v>
          </cell>
          <cell r="E2780">
            <v>1142</v>
          </cell>
          <cell r="AL2780">
            <v>5535650</v>
          </cell>
        </row>
        <row r="2806">
          <cell r="C2806">
            <v>417</v>
          </cell>
          <cell r="E2806">
            <v>417</v>
          </cell>
          <cell r="AL2806">
            <v>12857710</v>
          </cell>
        </row>
        <row r="2816">
          <cell r="C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</row>
        <row r="2839">
          <cell r="C2839">
            <v>4</v>
          </cell>
          <cell r="E2839">
            <v>4</v>
          </cell>
          <cell r="AL2839">
            <v>146200</v>
          </cell>
        </row>
        <row r="2840">
          <cell r="C2840">
            <v>5</v>
          </cell>
          <cell r="E2840">
            <v>5</v>
          </cell>
          <cell r="AL2840">
            <v>336050</v>
          </cell>
        </row>
        <row r="2843">
          <cell r="C2843">
            <v>69</v>
          </cell>
          <cell r="H2843">
            <v>54</v>
          </cell>
          <cell r="I2843">
            <v>54</v>
          </cell>
          <cell r="J2843">
            <v>0</v>
          </cell>
          <cell r="K2843">
            <v>0</v>
          </cell>
          <cell r="L2843">
            <v>14</v>
          </cell>
          <cell r="M2843">
            <v>1</v>
          </cell>
          <cell r="N2843">
            <v>0</v>
          </cell>
          <cell r="P2843">
            <v>2</v>
          </cell>
          <cell r="Q2843">
            <v>2</v>
          </cell>
          <cell r="S2843">
            <v>0</v>
          </cell>
          <cell r="T2843">
            <v>5</v>
          </cell>
          <cell r="V2843">
            <v>0</v>
          </cell>
          <cell r="W2843">
            <v>0</v>
          </cell>
          <cell r="Y2843">
            <v>0</v>
          </cell>
          <cell r="Z2843">
            <v>0</v>
          </cell>
          <cell r="AD2843">
            <v>0</v>
          </cell>
          <cell r="AE2843">
            <v>0</v>
          </cell>
          <cell r="AF2843">
            <v>0</v>
          </cell>
          <cell r="AG2843">
            <v>0</v>
          </cell>
          <cell r="AH2843">
            <v>0</v>
          </cell>
          <cell r="AI2843">
            <v>0</v>
          </cell>
          <cell r="AJ2843">
            <v>0</v>
          </cell>
          <cell r="AL2843">
            <v>3090160</v>
          </cell>
        </row>
        <row r="2893">
          <cell r="C2893">
            <v>0</v>
          </cell>
        </row>
        <row r="2896">
          <cell r="C2896">
            <v>647</v>
          </cell>
          <cell r="E2896">
            <v>647</v>
          </cell>
          <cell r="AL2896">
            <v>14913350</v>
          </cell>
        </row>
        <row r="2897">
          <cell r="C2897">
            <v>47</v>
          </cell>
          <cell r="E2897">
            <v>47</v>
          </cell>
          <cell r="AL2897">
            <v>13583000</v>
          </cell>
        </row>
        <row r="2900">
          <cell r="C2900">
            <v>0</v>
          </cell>
        </row>
        <row r="2901">
          <cell r="C2901">
            <v>0</v>
          </cell>
        </row>
        <row r="2902">
          <cell r="C2902">
            <v>0</v>
          </cell>
        </row>
        <row r="2903">
          <cell r="C2903">
            <v>0</v>
          </cell>
        </row>
        <row r="2904">
          <cell r="C2904">
            <v>0</v>
          </cell>
        </row>
        <row r="2905">
          <cell r="C2905">
            <v>0</v>
          </cell>
        </row>
        <row r="2906">
          <cell r="C2906">
            <v>0</v>
          </cell>
        </row>
        <row r="2909">
          <cell r="C2909">
            <v>6</v>
          </cell>
          <cell r="E2909">
            <v>6</v>
          </cell>
          <cell r="AL2909">
            <v>49380</v>
          </cell>
        </row>
        <row r="2910">
          <cell r="C2910">
            <v>0</v>
          </cell>
          <cell r="E2910">
            <v>0</v>
          </cell>
          <cell r="AL2910">
            <v>0</v>
          </cell>
        </row>
        <row r="2911">
          <cell r="C2911">
            <v>0</v>
          </cell>
          <cell r="E2911">
            <v>0</v>
          </cell>
          <cell r="AL2911">
            <v>0</v>
          </cell>
        </row>
        <row r="2912">
          <cell r="C2912">
            <v>0</v>
          </cell>
          <cell r="E2912">
            <v>0</v>
          </cell>
          <cell r="AL2912">
            <v>0</v>
          </cell>
        </row>
        <row r="2913">
          <cell r="C2913">
            <v>0</v>
          </cell>
          <cell r="E2913">
            <v>0</v>
          </cell>
          <cell r="AL2913">
            <v>0</v>
          </cell>
        </row>
        <row r="2916">
          <cell r="C2916">
            <v>0</v>
          </cell>
        </row>
        <row r="2917">
          <cell r="C2917">
            <v>0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2020</v>
          </cell>
        </row>
      </sheetData>
      <sheetData sheetId="1">
        <row r="5">
          <cell r="C5">
            <v>0</v>
          </cell>
          <cell r="E5">
            <v>0</v>
          </cell>
          <cell r="AL5">
            <v>0</v>
          </cell>
        </row>
        <row r="6">
          <cell r="C6">
            <v>0</v>
          </cell>
          <cell r="E6">
            <v>0</v>
          </cell>
          <cell r="AL6">
            <v>0</v>
          </cell>
        </row>
        <row r="7">
          <cell r="C7">
            <v>4440</v>
          </cell>
          <cell r="E7">
            <v>4216</v>
          </cell>
          <cell r="AL7">
            <v>56620880</v>
          </cell>
        </row>
        <row r="8">
          <cell r="C8">
            <v>0</v>
          </cell>
          <cell r="E8">
            <v>0</v>
          </cell>
          <cell r="AL8">
            <v>0</v>
          </cell>
        </row>
        <row r="9">
          <cell r="C9">
            <v>0</v>
          </cell>
          <cell r="E9">
            <v>0</v>
          </cell>
          <cell r="AL9">
            <v>0</v>
          </cell>
        </row>
        <row r="10">
          <cell r="C10">
            <v>0</v>
          </cell>
          <cell r="E10">
            <v>0</v>
          </cell>
          <cell r="AL10">
            <v>0</v>
          </cell>
        </row>
        <row r="11">
          <cell r="C11">
            <v>200</v>
          </cell>
          <cell r="E11">
            <v>127</v>
          </cell>
          <cell r="AL11">
            <v>2138680</v>
          </cell>
        </row>
        <row r="12">
          <cell r="C12">
            <v>0</v>
          </cell>
          <cell r="E12">
            <v>0</v>
          </cell>
          <cell r="AL12">
            <v>0</v>
          </cell>
        </row>
        <row r="13">
          <cell r="C13">
            <v>0</v>
          </cell>
          <cell r="E13">
            <v>0</v>
          </cell>
          <cell r="AL13">
            <v>0</v>
          </cell>
        </row>
        <row r="14">
          <cell r="C14">
            <v>0</v>
          </cell>
          <cell r="E14">
            <v>0</v>
          </cell>
          <cell r="AL14">
            <v>0</v>
          </cell>
        </row>
        <row r="15">
          <cell r="C15">
            <v>2362</v>
          </cell>
          <cell r="E15">
            <v>2362</v>
          </cell>
          <cell r="AL15">
            <v>16014360</v>
          </cell>
        </row>
        <row r="16">
          <cell r="C16">
            <v>1506</v>
          </cell>
          <cell r="E16">
            <v>1506</v>
          </cell>
          <cell r="AL16">
            <v>12273900</v>
          </cell>
        </row>
        <row r="17">
          <cell r="C17">
            <v>2844</v>
          </cell>
          <cell r="E17">
            <v>2844</v>
          </cell>
          <cell r="AL17">
            <v>28724400</v>
          </cell>
        </row>
        <row r="18">
          <cell r="C18">
            <v>6</v>
          </cell>
          <cell r="E18">
            <v>6</v>
          </cell>
          <cell r="AL18">
            <v>90900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1053</v>
          </cell>
        </row>
        <row r="25">
          <cell r="C25">
            <v>0</v>
          </cell>
        </row>
        <row r="29">
          <cell r="C29">
            <v>2511</v>
          </cell>
          <cell r="E29">
            <v>2480</v>
          </cell>
          <cell r="AL29">
            <v>3273600</v>
          </cell>
        </row>
        <row r="30">
          <cell r="C30">
            <v>0</v>
          </cell>
          <cell r="E30">
            <v>0</v>
          </cell>
          <cell r="AL30">
            <v>0</v>
          </cell>
        </row>
        <row r="31">
          <cell r="C31">
            <v>0</v>
          </cell>
          <cell r="E31">
            <v>0</v>
          </cell>
          <cell r="AL31">
            <v>0</v>
          </cell>
        </row>
        <row r="32">
          <cell r="C32">
            <v>97</v>
          </cell>
          <cell r="E32">
            <v>97</v>
          </cell>
          <cell r="AL32">
            <v>174600</v>
          </cell>
        </row>
        <row r="33">
          <cell r="C33">
            <v>1649</v>
          </cell>
          <cell r="E33">
            <v>1649</v>
          </cell>
          <cell r="AL33">
            <v>2391050</v>
          </cell>
        </row>
        <row r="34">
          <cell r="C34">
            <v>15</v>
          </cell>
          <cell r="E34">
            <v>15</v>
          </cell>
          <cell r="AL34">
            <v>19800</v>
          </cell>
        </row>
        <row r="36">
          <cell r="C36">
            <v>6</v>
          </cell>
        </row>
        <row r="37">
          <cell r="C37">
            <v>157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4">
          <cell r="C44">
            <v>36</v>
          </cell>
          <cell r="E44">
            <v>36</v>
          </cell>
          <cell r="AL44">
            <v>156240</v>
          </cell>
        </row>
        <row r="45">
          <cell r="C45">
            <v>900</v>
          </cell>
          <cell r="E45">
            <v>900</v>
          </cell>
          <cell r="AL45">
            <v>2151000</v>
          </cell>
        </row>
        <row r="46">
          <cell r="C46">
            <v>0</v>
          </cell>
          <cell r="E46">
            <v>0</v>
          </cell>
          <cell r="AL46">
            <v>0</v>
          </cell>
        </row>
        <row r="47">
          <cell r="C47">
            <v>274</v>
          </cell>
          <cell r="E47">
            <v>274</v>
          </cell>
          <cell r="AL47">
            <v>200020</v>
          </cell>
        </row>
        <row r="49">
          <cell r="C49">
            <v>0</v>
          </cell>
        </row>
        <row r="53">
          <cell r="C53">
            <v>315</v>
          </cell>
          <cell r="E53">
            <v>315</v>
          </cell>
          <cell r="AL53">
            <v>652050</v>
          </cell>
        </row>
        <row r="54">
          <cell r="C54">
            <v>20</v>
          </cell>
          <cell r="E54">
            <v>20</v>
          </cell>
          <cell r="AL54">
            <v>41400</v>
          </cell>
        </row>
        <row r="55">
          <cell r="C55">
            <v>312</v>
          </cell>
          <cell r="E55">
            <v>312</v>
          </cell>
          <cell r="AL55">
            <v>371280</v>
          </cell>
        </row>
        <row r="57">
          <cell r="C57">
            <v>0</v>
          </cell>
        </row>
        <row r="58">
          <cell r="C58">
            <v>0</v>
          </cell>
        </row>
        <row r="62">
          <cell r="C62">
            <v>361</v>
          </cell>
          <cell r="E62">
            <v>361</v>
          </cell>
          <cell r="AL62">
            <v>324900</v>
          </cell>
        </row>
        <row r="63">
          <cell r="C63">
            <v>0</v>
          </cell>
          <cell r="E63">
            <v>0</v>
          </cell>
          <cell r="AL63">
            <v>0</v>
          </cell>
        </row>
        <row r="64">
          <cell r="C64">
            <v>0</v>
          </cell>
          <cell r="E64">
            <v>0</v>
          </cell>
          <cell r="AL64">
            <v>0</v>
          </cell>
        </row>
        <row r="67">
          <cell r="C67">
            <v>294</v>
          </cell>
          <cell r="E67">
            <v>294</v>
          </cell>
          <cell r="AL67">
            <v>232260</v>
          </cell>
        </row>
        <row r="68">
          <cell r="C68">
            <v>481</v>
          </cell>
          <cell r="E68">
            <v>481</v>
          </cell>
          <cell r="AL68">
            <v>8629140</v>
          </cell>
        </row>
        <row r="69">
          <cell r="C69">
            <v>94</v>
          </cell>
          <cell r="E69">
            <v>90</v>
          </cell>
          <cell r="AL69">
            <v>3708900</v>
          </cell>
        </row>
        <row r="70">
          <cell r="C70">
            <v>4595</v>
          </cell>
          <cell r="E70">
            <v>4595</v>
          </cell>
          <cell r="AL70">
            <v>10982050</v>
          </cell>
        </row>
        <row r="71">
          <cell r="C71">
            <v>0</v>
          </cell>
          <cell r="E71">
            <v>0</v>
          </cell>
          <cell r="AL71">
            <v>0</v>
          </cell>
        </row>
        <row r="73">
          <cell r="C73">
            <v>0</v>
          </cell>
          <cell r="E73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6">
          <cell r="C116">
            <v>5145</v>
          </cell>
          <cell r="E116">
            <v>4911</v>
          </cell>
          <cell r="AL116">
            <v>193640730</v>
          </cell>
        </row>
        <row r="117">
          <cell r="C117">
            <v>0</v>
          </cell>
          <cell r="E117">
            <v>0</v>
          </cell>
          <cell r="AL117">
            <v>0</v>
          </cell>
        </row>
        <row r="118">
          <cell r="C118">
            <v>0</v>
          </cell>
          <cell r="E118">
            <v>0</v>
          </cell>
          <cell r="AL118">
            <v>0</v>
          </cell>
        </row>
        <row r="119">
          <cell r="C119">
            <v>191</v>
          </cell>
          <cell r="E119">
            <v>191</v>
          </cell>
          <cell r="AL119">
            <v>31306810</v>
          </cell>
        </row>
        <row r="120">
          <cell r="C120">
            <v>0</v>
          </cell>
          <cell r="E120">
            <v>0</v>
          </cell>
          <cell r="AL120">
            <v>0</v>
          </cell>
        </row>
        <row r="121">
          <cell r="C121">
            <v>0</v>
          </cell>
          <cell r="E121">
            <v>0</v>
          </cell>
          <cell r="AL121">
            <v>0</v>
          </cell>
        </row>
        <row r="122">
          <cell r="C122">
            <v>315</v>
          </cell>
          <cell r="E122">
            <v>315</v>
          </cell>
          <cell r="AL122">
            <v>24941700</v>
          </cell>
        </row>
        <row r="123">
          <cell r="C123">
            <v>104</v>
          </cell>
          <cell r="E123">
            <v>103</v>
          </cell>
          <cell r="AL123">
            <v>8155540</v>
          </cell>
        </row>
        <row r="124">
          <cell r="C124">
            <v>0</v>
          </cell>
          <cell r="E124">
            <v>0</v>
          </cell>
          <cell r="AL124">
            <v>0</v>
          </cell>
        </row>
        <row r="125">
          <cell r="C125">
            <v>107</v>
          </cell>
          <cell r="E125">
            <v>107</v>
          </cell>
          <cell r="AL125">
            <v>7600210</v>
          </cell>
        </row>
        <row r="126">
          <cell r="C126">
            <v>0</v>
          </cell>
          <cell r="E126">
            <v>0</v>
          </cell>
          <cell r="AL126">
            <v>0</v>
          </cell>
        </row>
        <row r="127">
          <cell r="C127">
            <v>0</v>
          </cell>
          <cell r="E127">
            <v>0</v>
          </cell>
          <cell r="AL127">
            <v>0</v>
          </cell>
        </row>
        <row r="128">
          <cell r="C128">
            <v>0</v>
          </cell>
          <cell r="E128">
            <v>0</v>
          </cell>
          <cell r="AL128">
            <v>0</v>
          </cell>
        </row>
        <row r="131">
          <cell r="C131">
            <v>0</v>
          </cell>
          <cell r="E131">
            <v>0</v>
          </cell>
          <cell r="AL131">
            <v>0</v>
          </cell>
        </row>
        <row r="132">
          <cell r="C132">
            <v>0</v>
          </cell>
          <cell r="E132">
            <v>0</v>
          </cell>
          <cell r="AL132">
            <v>0</v>
          </cell>
        </row>
        <row r="133">
          <cell r="C133">
            <v>0</v>
          </cell>
          <cell r="E133">
            <v>0</v>
          </cell>
          <cell r="AL133">
            <v>0</v>
          </cell>
        </row>
        <row r="134">
          <cell r="C134">
            <v>819</v>
          </cell>
          <cell r="E134">
            <v>774</v>
          </cell>
          <cell r="AL134">
            <v>4527900</v>
          </cell>
        </row>
        <row r="135">
          <cell r="C135">
            <v>0</v>
          </cell>
          <cell r="E135">
            <v>0</v>
          </cell>
          <cell r="AL135">
            <v>0</v>
          </cell>
        </row>
        <row r="136">
          <cell r="C136">
            <v>0</v>
          </cell>
          <cell r="E136">
            <v>0</v>
          </cell>
          <cell r="AL136">
            <v>0</v>
          </cell>
        </row>
        <row r="137">
          <cell r="C137">
            <v>0</v>
          </cell>
          <cell r="E137">
            <v>0</v>
          </cell>
          <cell r="AL137">
            <v>0</v>
          </cell>
        </row>
        <row r="138">
          <cell r="C138">
            <v>23</v>
          </cell>
          <cell r="E138">
            <v>23</v>
          </cell>
          <cell r="AL138">
            <v>175950</v>
          </cell>
        </row>
        <row r="139">
          <cell r="C139">
            <v>0</v>
          </cell>
          <cell r="E139">
            <v>0</v>
          </cell>
          <cell r="AL139">
            <v>0</v>
          </cell>
        </row>
        <row r="140">
          <cell r="C140">
            <v>0</v>
          </cell>
          <cell r="E140">
            <v>0</v>
          </cell>
          <cell r="AL140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218">
          <cell r="C218">
            <v>39142</v>
          </cell>
          <cell r="D218">
            <v>38391</v>
          </cell>
          <cell r="E218">
            <v>38391</v>
          </cell>
          <cell r="F218">
            <v>0</v>
          </cell>
          <cell r="G218">
            <v>751</v>
          </cell>
          <cell r="AA218">
            <v>17327</v>
          </cell>
          <cell r="AB218">
            <v>6446</v>
          </cell>
          <cell r="AC218">
            <v>15369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20</v>
          </cell>
          <cell r="AJ218">
            <v>0</v>
          </cell>
          <cell r="AL218">
            <v>45917720</v>
          </cell>
        </row>
        <row r="283">
          <cell r="C283">
            <v>35506</v>
          </cell>
          <cell r="D283">
            <v>34949</v>
          </cell>
          <cell r="E283">
            <v>34949</v>
          </cell>
          <cell r="F283">
            <v>0</v>
          </cell>
          <cell r="G283">
            <v>557</v>
          </cell>
          <cell r="AA283">
            <v>13788</v>
          </cell>
          <cell r="AB283">
            <v>9863</v>
          </cell>
          <cell r="AC283">
            <v>11855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49</v>
          </cell>
          <cell r="AJ283">
            <v>0</v>
          </cell>
          <cell r="AL283">
            <v>54223520</v>
          </cell>
        </row>
        <row r="327">
          <cell r="C327">
            <v>2294</v>
          </cell>
          <cell r="D327">
            <v>2275</v>
          </cell>
          <cell r="E327">
            <v>2275</v>
          </cell>
          <cell r="F327">
            <v>0</v>
          </cell>
          <cell r="G327">
            <v>19</v>
          </cell>
          <cell r="AA327">
            <v>255</v>
          </cell>
          <cell r="AB327">
            <v>1995</v>
          </cell>
          <cell r="AC327">
            <v>44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86</v>
          </cell>
          <cell r="AJ327">
            <v>0</v>
          </cell>
          <cell r="AL327">
            <v>9552920</v>
          </cell>
        </row>
        <row r="338"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3</v>
          </cell>
          <cell r="AJ338">
            <v>0</v>
          </cell>
          <cell r="AL338">
            <v>0</v>
          </cell>
        </row>
        <row r="413">
          <cell r="C413">
            <v>2846</v>
          </cell>
          <cell r="D413">
            <v>2788</v>
          </cell>
          <cell r="E413">
            <v>2788</v>
          </cell>
          <cell r="F413">
            <v>0</v>
          </cell>
          <cell r="G413">
            <v>58</v>
          </cell>
          <cell r="AA413">
            <v>1194</v>
          </cell>
          <cell r="AB413">
            <v>532</v>
          </cell>
          <cell r="AC413">
            <v>1120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181</v>
          </cell>
          <cell r="AJ413">
            <v>0</v>
          </cell>
          <cell r="AL413">
            <v>15766500</v>
          </cell>
        </row>
        <row r="464">
          <cell r="C464">
            <v>3927</v>
          </cell>
          <cell r="D464">
            <v>3911</v>
          </cell>
          <cell r="E464">
            <v>3911</v>
          </cell>
          <cell r="F464">
            <v>0</v>
          </cell>
          <cell r="G464">
            <v>16</v>
          </cell>
          <cell r="AA464">
            <v>1083</v>
          </cell>
          <cell r="AB464">
            <v>2594</v>
          </cell>
          <cell r="AC464">
            <v>250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1</v>
          </cell>
          <cell r="AJ464">
            <v>0</v>
          </cell>
          <cell r="AL464">
            <v>12839200</v>
          </cell>
        </row>
        <row r="483">
          <cell r="C483">
            <v>20</v>
          </cell>
          <cell r="D483">
            <v>20</v>
          </cell>
          <cell r="E483">
            <v>20</v>
          </cell>
          <cell r="F483">
            <v>0</v>
          </cell>
          <cell r="G483">
            <v>0</v>
          </cell>
          <cell r="AA483">
            <v>2</v>
          </cell>
          <cell r="AB483">
            <v>18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L483">
            <v>71200</v>
          </cell>
        </row>
        <row r="511">
          <cell r="C511">
            <v>736</v>
          </cell>
          <cell r="D511">
            <v>736</v>
          </cell>
          <cell r="E511">
            <v>736</v>
          </cell>
          <cell r="F511">
            <v>0</v>
          </cell>
          <cell r="G511">
            <v>0</v>
          </cell>
          <cell r="AA511">
            <v>143</v>
          </cell>
          <cell r="AB511">
            <v>545</v>
          </cell>
          <cell r="AC511">
            <v>48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110</v>
          </cell>
          <cell r="AJ511">
            <v>0</v>
          </cell>
          <cell r="AL511">
            <v>13216510</v>
          </cell>
        </row>
        <row r="521"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33">
          <cell r="C533">
            <v>5840</v>
          </cell>
          <cell r="D533">
            <v>5728</v>
          </cell>
          <cell r="E533">
            <v>5728</v>
          </cell>
          <cell r="F533">
            <v>0</v>
          </cell>
          <cell r="G533">
            <v>112</v>
          </cell>
          <cell r="AA533">
            <v>3267</v>
          </cell>
          <cell r="AB533">
            <v>1273</v>
          </cell>
          <cell r="AC533">
            <v>1300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75">
          <cell r="C575">
            <v>133</v>
          </cell>
          <cell r="D575">
            <v>131</v>
          </cell>
          <cell r="E575">
            <v>131</v>
          </cell>
          <cell r="F575">
            <v>0</v>
          </cell>
          <cell r="G575">
            <v>2</v>
          </cell>
          <cell r="AA575">
            <v>46</v>
          </cell>
          <cell r="AB575">
            <v>42</v>
          </cell>
          <cell r="AC575">
            <v>45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1</v>
          </cell>
          <cell r="AJ575">
            <v>0</v>
          </cell>
          <cell r="AL575">
            <v>195240</v>
          </cell>
        </row>
        <row r="607">
          <cell r="C607">
            <v>2042</v>
          </cell>
          <cell r="D607">
            <v>2015</v>
          </cell>
          <cell r="E607">
            <v>2015</v>
          </cell>
          <cell r="F607">
            <v>0</v>
          </cell>
          <cell r="G607">
            <v>27</v>
          </cell>
          <cell r="AA607">
            <v>429</v>
          </cell>
          <cell r="AB607">
            <v>975</v>
          </cell>
          <cell r="AC607">
            <v>638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1</v>
          </cell>
          <cell r="AJ607">
            <v>0</v>
          </cell>
          <cell r="AL607">
            <v>2799530</v>
          </cell>
        </row>
        <row r="669">
          <cell r="C669">
            <v>2994</v>
          </cell>
          <cell r="D669">
            <v>2945</v>
          </cell>
          <cell r="E669">
            <v>2945</v>
          </cell>
          <cell r="F669">
            <v>0</v>
          </cell>
          <cell r="G669">
            <v>49</v>
          </cell>
          <cell r="AA669">
            <v>301</v>
          </cell>
          <cell r="AB669">
            <v>1083</v>
          </cell>
          <cell r="AC669">
            <v>1610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4</v>
          </cell>
          <cell r="AJ669">
            <v>0</v>
          </cell>
          <cell r="AL669">
            <v>26166330</v>
          </cell>
        </row>
        <row r="692"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L692">
            <v>0</v>
          </cell>
        </row>
        <row r="722">
          <cell r="C722">
            <v>1359</v>
          </cell>
          <cell r="D722">
            <v>1352</v>
          </cell>
          <cell r="E722">
            <v>1352</v>
          </cell>
          <cell r="F722">
            <v>0</v>
          </cell>
          <cell r="G722">
            <v>7</v>
          </cell>
          <cell r="AA722">
            <v>274</v>
          </cell>
          <cell r="AB722">
            <v>344</v>
          </cell>
          <cell r="AC722">
            <v>741</v>
          </cell>
          <cell r="AD722">
            <v>1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75560450</v>
          </cell>
        </row>
        <row r="724">
          <cell r="C724">
            <v>292</v>
          </cell>
          <cell r="D724">
            <v>292</v>
          </cell>
          <cell r="E724">
            <v>292</v>
          </cell>
          <cell r="F724">
            <v>0</v>
          </cell>
          <cell r="G724">
            <v>0</v>
          </cell>
          <cell r="AA724">
            <v>0</v>
          </cell>
          <cell r="AB724">
            <v>292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L724">
            <v>1772440</v>
          </cell>
        </row>
        <row r="725">
          <cell r="C725">
            <v>204</v>
          </cell>
          <cell r="D725">
            <v>204</v>
          </cell>
          <cell r="E725">
            <v>204</v>
          </cell>
          <cell r="F725">
            <v>0</v>
          </cell>
          <cell r="G725">
            <v>0</v>
          </cell>
          <cell r="AA725">
            <v>70</v>
          </cell>
          <cell r="AB725">
            <v>93</v>
          </cell>
          <cell r="AC725">
            <v>41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L725">
            <v>4536960</v>
          </cell>
        </row>
        <row r="746">
          <cell r="C746">
            <v>1234</v>
          </cell>
          <cell r="D746">
            <v>1234</v>
          </cell>
          <cell r="E746">
            <v>1234</v>
          </cell>
          <cell r="F746">
            <v>0</v>
          </cell>
          <cell r="G746">
            <v>0</v>
          </cell>
          <cell r="AA746">
            <v>109</v>
          </cell>
          <cell r="AB746">
            <v>1045</v>
          </cell>
          <cell r="AC746">
            <v>80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2</v>
          </cell>
          <cell r="AJ746">
            <v>0</v>
          </cell>
          <cell r="AL746">
            <v>19848380</v>
          </cell>
        </row>
        <row r="779"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2</v>
          </cell>
          <cell r="AJ779">
            <v>0</v>
          </cell>
          <cell r="AL779">
            <v>0</v>
          </cell>
        </row>
        <row r="837">
          <cell r="C837">
            <v>18</v>
          </cell>
          <cell r="D837">
            <v>18</v>
          </cell>
          <cell r="E837">
            <v>18</v>
          </cell>
          <cell r="F837">
            <v>0</v>
          </cell>
          <cell r="G837">
            <v>0</v>
          </cell>
          <cell r="AA837">
            <v>0</v>
          </cell>
          <cell r="AB837">
            <v>18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</row>
        <row r="844"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51"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L851">
            <v>0</v>
          </cell>
        </row>
        <row r="855"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16</v>
          </cell>
          <cell r="AJ855">
            <v>0</v>
          </cell>
          <cell r="AL855">
            <v>0</v>
          </cell>
        </row>
        <row r="862"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L862">
            <v>0</v>
          </cell>
        </row>
        <row r="871"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L871">
            <v>0</v>
          </cell>
        </row>
        <row r="875"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L875">
            <v>0</v>
          </cell>
        </row>
        <row r="879"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L879">
            <v>0</v>
          </cell>
        </row>
        <row r="883"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L883">
            <v>0</v>
          </cell>
        </row>
        <row r="891"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L891">
            <v>0</v>
          </cell>
        </row>
        <row r="894"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L894">
            <v>0</v>
          </cell>
        </row>
        <row r="897"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L897">
            <v>0</v>
          </cell>
        </row>
        <row r="905"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L905">
            <v>0</v>
          </cell>
        </row>
        <row r="911"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L911">
            <v>0</v>
          </cell>
        </row>
        <row r="921">
          <cell r="C921">
            <v>0</v>
          </cell>
          <cell r="E921">
            <v>0</v>
          </cell>
          <cell r="AL921">
            <v>0</v>
          </cell>
        </row>
        <row r="926">
          <cell r="C926">
            <v>0</v>
          </cell>
          <cell r="E926">
            <v>0</v>
          </cell>
          <cell r="AL926">
            <v>0</v>
          </cell>
        </row>
        <row r="927"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47">
          <cell r="C947">
            <v>0</v>
          </cell>
          <cell r="E947">
            <v>0</v>
          </cell>
          <cell r="AL947">
            <v>0</v>
          </cell>
        </row>
        <row r="950"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</row>
        <row r="1011">
          <cell r="C1011">
            <v>4476</v>
          </cell>
          <cell r="D1011">
            <v>4476</v>
          </cell>
          <cell r="E1011">
            <v>4476</v>
          </cell>
          <cell r="F1011">
            <v>0</v>
          </cell>
          <cell r="G1011">
            <v>0</v>
          </cell>
          <cell r="AA1011">
            <v>1745</v>
          </cell>
          <cell r="AB1011">
            <v>2731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29">
          <cell r="C1029">
            <v>1130</v>
          </cell>
          <cell r="E1029">
            <v>1097</v>
          </cell>
          <cell r="AL1029">
            <v>8769100</v>
          </cell>
        </row>
        <row r="1036">
          <cell r="C1036">
            <v>0</v>
          </cell>
        </row>
        <row r="1051"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L1051">
            <v>0</v>
          </cell>
        </row>
        <row r="1054">
          <cell r="C1054">
            <v>0</v>
          </cell>
        </row>
        <row r="1073">
          <cell r="C1073">
            <v>0</v>
          </cell>
          <cell r="E1073">
            <v>0</v>
          </cell>
        </row>
        <row r="1075">
          <cell r="C1075">
            <v>338</v>
          </cell>
          <cell r="E1075">
            <v>338</v>
          </cell>
          <cell r="AL1075">
            <v>2785120</v>
          </cell>
        </row>
        <row r="1076">
          <cell r="C1076">
            <v>229</v>
          </cell>
          <cell r="E1076">
            <v>229</v>
          </cell>
          <cell r="AL1076">
            <v>739670</v>
          </cell>
        </row>
        <row r="1077">
          <cell r="C1077">
            <v>305</v>
          </cell>
          <cell r="E1077">
            <v>305</v>
          </cell>
          <cell r="AL1077">
            <v>985150</v>
          </cell>
        </row>
        <row r="1078">
          <cell r="C1078">
            <v>4</v>
          </cell>
          <cell r="E1078">
            <v>4</v>
          </cell>
          <cell r="AL1078">
            <v>51400</v>
          </cell>
        </row>
        <row r="1079">
          <cell r="C1079">
            <v>0</v>
          </cell>
          <cell r="E1079">
            <v>0</v>
          </cell>
          <cell r="AL1079">
            <v>0</v>
          </cell>
        </row>
        <row r="1080">
          <cell r="C1080">
            <v>2</v>
          </cell>
          <cell r="E1080">
            <v>2</v>
          </cell>
          <cell r="AL1080">
            <v>68280</v>
          </cell>
        </row>
        <row r="1081">
          <cell r="C1081">
            <v>0</v>
          </cell>
          <cell r="E1081">
            <v>0</v>
          </cell>
          <cell r="AL1081">
            <v>0</v>
          </cell>
        </row>
        <row r="1082">
          <cell r="C1082">
            <v>0</v>
          </cell>
          <cell r="E1082">
            <v>0</v>
          </cell>
          <cell r="AL1082">
            <v>0</v>
          </cell>
        </row>
        <row r="1085">
          <cell r="C1085">
            <v>0</v>
          </cell>
          <cell r="E1085">
            <v>0</v>
          </cell>
          <cell r="AL1085">
            <v>0</v>
          </cell>
        </row>
        <row r="1086">
          <cell r="C1086">
            <v>0</v>
          </cell>
          <cell r="E1086">
            <v>0</v>
          </cell>
          <cell r="AL1086">
            <v>0</v>
          </cell>
        </row>
        <row r="1087">
          <cell r="C1087">
            <v>0</v>
          </cell>
          <cell r="E1087">
            <v>0</v>
          </cell>
          <cell r="AL1087">
            <v>0</v>
          </cell>
        </row>
        <row r="1088">
          <cell r="C1088">
            <v>0</v>
          </cell>
          <cell r="E1088">
            <v>0</v>
          </cell>
          <cell r="AL1088">
            <v>0</v>
          </cell>
        </row>
        <row r="1089">
          <cell r="C1089">
            <v>1</v>
          </cell>
          <cell r="E1089">
            <v>1</v>
          </cell>
          <cell r="AL1089">
            <v>266220</v>
          </cell>
        </row>
        <row r="1090">
          <cell r="C1090">
            <v>0</v>
          </cell>
          <cell r="E1090">
            <v>0</v>
          </cell>
          <cell r="AL1090">
            <v>0</v>
          </cell>
        </row>
        <row r="1091">
          <cell r="C1091">
            <v>1</v>
          </cell>
          <cell r="D1091">
            <v>1</v>
          </cell>
          <cell r="E1091">
            <v>1</v>
          </cell>
          <cell r="F1091">
            <v>0</v>
          </cell>
          <cell r="G1091">
            <v>0</v>
          </cell>
          <cell r="AA1091">
            <v>1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3"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</row>
        <row r="1095"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</row>
        <row r="1097"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</row>
        <row r="1107"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</row>
        <row r="1108"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</row>
        <row r="1112"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</row>
        <row r="1113"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</row>
        <row r="1114"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</row>
        <row r="1115"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</row>
        <row r="1116"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</row>
        <row r="1117"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</row>
        <row r="1119"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</row>
        <row r="1120"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</row>
        <row r="1121"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</row>
        <row r="1122"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</row>
        <row r="1123"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</row>
        <row r="1124"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</row>
        <row r="1125"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</row>
        <row r="1126"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</row>
        <row r="1128"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</row>
        <row r="1130"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</row>
        <row r="1131"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</row>
        <row r="1132"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</row>
        <row r="1133"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G1133">
            <v>0</v>
          </cell>
          <cell r="AH1133">
            <v>0</v>
          </cell>
          <cell r="AI1133">
            <v>0</v>
          </cell>
          <cell r="AJ1133">
            <v>0</v>
          </cell>
        </row>
        <row r="1134"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</row>
        <row r="1135"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0</v>
          </cell>
          <cell r="AJ1136">
            <v>0</v>
          </cell>
        </row>
        <row r="1137"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</row>
        <row r="1138"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</row>
        <row r="1139"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</row>
        <row r="1140"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</row>
        <row r="1143"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</row>
        <row r="1144"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</row>
        <row r="1216">
          <cell r="C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P1216">
            <v>0</v>
          </cell>
          <cell r="Q1216">
            <v>0</v>
          </cell>
          <cell r="S1216">
            <v>0</v>
          </cell>
          <cell r="T1216">
            <v>0</v>
          </cell>
          <cell r="V1216">
            <v>0</v>
          </cell>
          <cell r="W1216">
            <v>0</v>
          </cell>
          <cell r="Y1216">
            <v>0</v>
          </cell>
          <cell r="Z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  <cell r="AL1216">
            <v>0</v>
          </cell>
        </row>
        <row r="1218"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21"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  <cell r="AI1226">
            <v>0</v>
          </cell>
          <cell r="AJ1226">
            <v>0</v>
          </cell>
        </row>
        <row r="1227"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>
            <v>0</v>
          </cell>
          <cell r="AH1227">
            <v>0</v>
          </cell>
          <cell r="AI1227">
            <v>0</v>
          </cell>
          <cell r="AJ1227">
            <v>0</v>
          </cell>
        </row>
        <row r="1228"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J1228">
            <v>0</v>
          </cell>
        </row>
        <row r="1229"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C1230">
            <v>7</v>
          </cell>
          <cell r="D1230">
            <v>7</v>
          </cell>
          <cell r="E1230">
            <v>7</v>
          </cell>
          <cell r="F1230">
            <v>0</v>
          </cell>
          <cell r="G1230">
            <v>0</v>
          </cell>
          <cell r="AA1230">
            <v>0</v>
          </cell>
          <cell r="AB1230">
            <v>7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C1235">
            <v>458</v>
          </cell>
          <cell r="D1235">
            <v>458</v>
          </cell>
          <cell r="E1235">
            <v>458</v>
          </cell>
          <cell r="F1235">
            <v>0</v>
          </cell>
          <cell r="G1235">
            <v>0</v>
          </cell>
          <cell r="AA1235">
            <v>0</v>
          </cell>
          <cell r="AB1235">
            <v>458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C1236">
            <v>1</v>
          </cell>
          <cell r="D1236">
            <v>1</v>
          </cell>
          <cell r="E1236">
            <v>1</v>
          </cell>
          <cell r="F1236">
            <v>0</v>
          </cell>
          <cell r="G1236">
            <v>0</v>
          </cell>
          <cell r="AA1236">
            <v>0</v>
          </cell>
          <cell r="AB1236">
            <v>1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C1237">
            <v>5</v>
          </cell>
          <cell r="D1237">
            <v>5</v>
          </cell>
          <cell r="E1237">
            <v>5</v>
          </cell>
          <cell r="F1237">
            <v>0</v>
          </cell>
          <cell r="G1237">
            <v>0</v>
          </cell>
          <cell r="AA1237">
            <v>0</v>
          </cell>
          <cell r="AB1237">
            <v>5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</row>
        <row r="1239"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J1239">
            <v>0</v>
          </cell>
        </row>
        <row r="1240"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0</v>
          </cell>
          <cell r="AJ1240">
            <v>0</v>
          </cell>
        </row>
        <row r="1241"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C1242">
            <v>59</v>
          </cell>
          <cell r="D1242">
            <v>59</v>
          </cell>
          <cell r="E1242">
            <v>59</v>
          </cell>
          <cell r="F1242">
            <v>0</v>
          </cell>
          <cell r="G1242">
            <v>0</v>
          </cell>
          <cell r="AA1242">
            <v>0</v>
          </cell>
          <cell r="AB1242">
            <v>59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</row>
        <row r="1243"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</row>
        <row r="1244"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</row>
        <row r="1245"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>
            <v>0</v>
          </cell>
          <cell r="AI1245">
            <v>0</v>
          </cell>
          <cell r="AJ1245">
            <v>0</v>
          </cell>
        </row>
        <row r="1246"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</row>
        <row r="1247"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</row>
        <row r="1248"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0</v>
          </cell>
          <cell r="AJ1249">
            <v>0</v>
          </cell>
        </row>
        <row r="1250"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</row>
        <row r="1255">
          <cell r="C1255">
            <v>17</v>
          </cell>
          <cell r="D1255">
            <v>17</v>
          </cell>
          <cell r="E1255">
            <v>17</v>
          </cell>
          <cell r="F1255">
            <v>0</v>
          </cell>
          <cell r="G1255">
            <v>0</v>
          </cell>
          <cell r="AA1255">
            <v>17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>
            <v>0</v>
          </cell>
          <cell r="AH1257">
            <v>0</v>
          </cell>
          <cell r="AI1257">
            <v>0</v>
          </cell>
          <cell r="AJ1257">
            <v>0</v>
          </cell>
        </row>
        <row r="1258">
          <cell r="C1258">
            <v>1</v>
          </cell>
          <cell r="D1258">
            <v>1</v>
          </cell>
          <cell r="E1258">
            <v>1</v>
          </cell>
          <cell r="F1258">
            <v>0</v>
          </cell>
          <cell r="G1258">
            <v>0</v>
          </cell>
          <cell r="AA1258">
            <v>1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0</v>
          </cell>
          <cell r="AJ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  <cell r="AE1259">
            <v>0</v>
          </cell>
          <cell r="AF1259">
            <v>0</v>
          </cell>
          <cell r="AG1259">
            <v>0</v>
          </cell>
          <cell r="AH1259">
            <v>0</v>
          </cell>
          <cell r="AI1259">
            <v>0</v>
          </cell>
          <cell r="AJ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0</v>
          </cell>
          <cell r="AJ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</row>
        <row r="1264"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</row>
        <row r="1266"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</row>
        <row r="1268"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</row>
        <row r="1269"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</row>
        <row r="1270"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</row>
        <row r="1352">
          <cell r="C1352">
            <v>100</v>
          </cell>
          <cell r="H1352">
            <v>74</v>
          </cell>
          <cell r="I1352">
            <v>64</v>
          </cell>
          <cell r="J1352">
            <v>10</v>
          </cell>
          <cell r="K1352">
            <v>0</v>
          </cell>
          <cell r="L1352">
            <v>23</v>
          </cell>
          <cell r="M1352">
            <v>3</v>
          </cell>
          <cell r="N1352">
            <v>0</v>
          </cell>
          <cell r="P1352">
            <v>0</v>
          </cell>
          <cell r="Q1352">
            <v>2</v>
          </cell>
          <cell r="S1352">
            <v>0</v>
          </cell>
          <cell r="T1352">
            <v>58</v>
          </cell>
          <cell r="V1352">
            <v>0</v>
          </cell>
          <cell r="W1352">
            <v>0</v>
          </cell>
          <cell r="Y1352">
            <v>0</v>
          </cell>
          <cell r="Z1352">
            <v>0</v>
          </cell>
          <cell r="AD1352">
            <v>3</v>
          </cell>
          <cell r="AE1352">
            <v>0</v>
          </cell>
          <cell r="AF1352">
            <v>0</v>
          </cell>
          <cell r="AG1352">
            <v>0</v>
          </cell>
          <cell r="AH1352">
            <v>0</v>
          </cell>
          <cell r="AI1352">
            <v>0</v>
          </cell>
          <cell r="AJ1352">
            <v>7</v>
          </cell>
          <cell r="AL1352">
            <v>20983725</v>
          </cell>
        </row>
        <row r="1354"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</row>
        <row r="1355"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C1356">
            <v>3</v>
          </cell>
          <cell r="D1356">
            <v>3</v>
          </cell>
          <cell r="E1356">
            <v>3</v>
          </cell>
          <cell r="F1356">
            <v>0</v>
          </cell>
          <cell r="G1356">
            <v>0</v>
          </cell>
          <cell r="AA1356">
            <v>3</v>
          </cell>
          <cell r="AB1356">
            <v>0</v>
          </cell>
          <cell r="AC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</row>
        <row r="1357"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0</v>
          </cell>
          <cell r="AE1357">
            <v>0</v>
          </cell>
          <cell r="AF1357">
            <v>0</v>
          </cell>
          <cell r="AG1357">
            <v>0</v>
          </cell>
          <cell r="AH1357">
            <v>0</v>
          </cell>
          <cell r="AI1357">
            <v>0</v>
          </cell>
          <cell r="AJ1357">
            <v>0</v>
          </cell>
        </row>
        <row r="1358"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E1358">
            <v>0</v>
          </cell>
          <cell r="AF1358">
            <v>0</v>
          </cell>
          <cell r="AG1358">
            <v>0</v>
          </cell>
          <cell r="AH1358">
            <v>0</v>
          </cell>
          <cell r="AI1358">
            <v>0</v>
          </cell>
          <cell r="AJ1358">
            <v>0</v>
          </cell>
        </row>
        <row r="1359"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  <cell r="AG1359">
            <v>0</v>
          </cell>
          <cell r="AH1359">
            <v>0</v>
          </cell>
          <cell r="AI1359">
            <v>0</v>
          </cell>
          <cell r="AJ1359">
            <v>0</v>
          </cell>
        </row>
        <row r="1360">
          <cell r="C1360">
            <v>60</v>
          </cell>
          <cell r="D1360">
            <v>60</v>
          </cell>
          <cell r="E1360">
            <v>60</v>
          </cell>
          <cell r="F1360">
            <v>0</v>
          </cell>
          <cell r="G1360">
            <v>0</v>
          </cell>
          <cell r="AA1360">
            <v>0</v>
          </cell>
          <cell r="AB1360">
            <v>60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0</v>
          </cell>
          <cell r="AE1361">
            <v>0</v>
          </cell>
          <cell r="AF1361">
            <v>0</v>
          </cell>
          <cell r="AG1361">
            <v>0</v>
          </cell>
          <cell r="AH1361">
            <v>0</v>
          </cell>
          <cell r="AI1361">
            <v>0</v>
          </cell>
          <cell r="AJ1361">
            <v>0</v>
          </cell>
        </row>
        <row r="1362">
          <cell r="C1362">
            <v>39</v>
          </cell>
          <cell r="D1362">
            <v>39</v>
          </cell>
          <cell r="E1362">
            <v>39</v>
          </cell>
          <cell r="F1362">
            <v>0</v>
          </cell>
          <cell r="G1362">
            <v>0</v>
          </cell>
          <cell r="AA1362">
            <v>0</v>
          </cell>
          <cell r="AB1362">
            <v>39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C1363">
            <v>18</v>
          </cell>
          <cell r="D1363">
            <v>18</v>
          </cell>
          <cell r="E1363">
            <v>18</v>
          </cell>
          <cell r="F1363">
            <v>0</v>
          </cell>
          <cell r="G1363">
            <v>0</v>
          </cell>
          <cell r="AA1363">
            <v>0</v>
          </cell>
          <cell r="AB1363">
            <v>18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</row>
        <row r="1365"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  <cell r="AE1365">
            <v>0</v>
          </cell>
          <cell r="AF1365">
            <v>0</v>
          </cell>
          <cell r="AG1365">
            <v>0</v>
          </cell>
          <cell r="AH1365">
            <v>0</v>
          </cell>
          <cell r="AI1365">
            <v>0</v>
          </cell>
          <cell r="AJ1365">
            <v>0</v>
          </cell>
        </row>
        <row r="1366"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H1366">
            <v>0</v>
          </cell>
          <cell r="AI1366">
            <v>0</v>
          </cell>
          <cell r="AJ1366">
            <v>0</v>
          </cell>
        </row>
        <row r="1367"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  <cell r="AI1367">
            <v>0</v>
          </cell>
          <cell r="AJ1367">
            <v>0</v>
          </cell>
        </row>
        <row r="1368"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0</v>
          </cell>
          <cell r="AE1368">
            <v>0</v>
          </cell>
          <cell r="AF1368">
            <v>0</v>
          </cell>
          <cell r="AG1368">
            <v>0</v>
          </cell>
          <cell r="AH1368">
            <v>0</v>
          </cell>
          <cell r="AI1368">
            <v>0</v>
          </cell>
          <cell r="AJ1368">
            <v>0</v>
          </cell>
        </row>
        <row r="1369"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C1370">
            <v>7</v>
          </cell>
          <cell r="D1370">
            <v>7</v>
          </cell>
          <cell r="E1370">
            <v>7</v>
          </cell>
          <cell r="F1370">
            <v>0</v>
          </cell>
          <cell r="G1370">
            <v>0</v>
          </cell>
          <cell r="AA1370">
            <v>0</v>
          </cell>
          <cell r="AB1370">
            <v>7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</row>
        <row r="1372"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0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</row>
        <row r="1373"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AA1373">
            <v>0</v>
          </cell>
          <cell r="AB1373">
            <v>0</v>
          </cell>
          <cell r="AC1373">
            <v>0</v>
          </cell>
          <cell r="AD1373">
            <v>0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0</v>
          </cell>
          <cell r="AJ1373">
            <v>0</v>
          </cell>
        </row>
        <row r="1374"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0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0</v>
          </cell>
          <cell r="AJ1374">
            <v>0</v>
          </cell>
        </row>
        <row r="1375">
          <cell r="C1375">
            <v>3</v>
          </cell>
          <cell r="D1375">
            <v>3</v>
          </cell>
          <cell r="E1375">
            <v>2</v>
          </cell>
          <cell r="F1375">
            <v>1</v>
          </cell>
          <cell r="G1375">
            <v>0</v>
          </cell>
          <cell r="AA1375">
            <v>2</v>
          </cell>
          <cell r="AB1375">
            <v>1</v>
          </cell>
          <cell r="AC1375">
            <v>0</v>
          </cell>
          <cell r="AD1375">
            <v>0</v>
          </cell>
          <cell r="AE1375">
            <v>0</v>
          </cell>
          <cell r="AF1375">
            <v>0</v>
          </cell>
          <cell r="AG1375">
            <v>0</v>
          </cell>
          <cell r="AH1375">
            <v>0</v>
          </cell>
          <cell r="AI1375">
            <v>0</v>
          </cell>
          <cell r="AJ1375">
            <v>1</v>
          </cell>
        </row>
        <row r="1376"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C1377">
            <v>1</v>
          </cell>
          <cell r="D1377">
            <v>1</v>
          </cell>
          <cell r="E1377">
            <v>1</v>
          </cell>
          <cell r="F1377">
            <v>0</v>
          </cell>
          <cell r="G1377">
            <v>0</v>
          </cell>
          <cell r="AA1377">
            <v>1</v>
          </cell>
          <cell r="AB1377">
            <v>0</v>
          </cell>
          <cell r="AC1377">
            <v>0</v>
          </cell>
          <cell r="AD1377">
            <v>0</v>
          </cell>
          <cell r="AE1377">
            <v>0</v>
          </cell>
          <cell r="AF1377">
            <v>0</v>
          </cell>
          <cell r="AG1377">
            <v>0</v>
          </cell>
          <cell r="AH1377">
            <v>0</v>
          </cell>
          <cell r="AI1377">
            <v>0</v>
          </cell>
          <cell r="AJ1377">
            <v>0</v>
          </cell>
        </row>
        <row r="1378"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0</v>
          </cell>
          <cell r="AE1378">
            <v>0</v>
          </cell>
          <cell r="AF1378">
            <v>0</v>
          </cell>
          <cell r="AG1378">
            <v>0</v>
          </cell>
          <cell r="AH1378">
            <v>0</v>
          </cell>
          <cell r="AI1378">
            <v>0</v>
          </cell>
          <cell r="AJ1378">
            <v>0</v>
          </cell>
        </row>
        <row r="1379"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C1381">
            <v>1</v>
          </cell>
          <cell r="D1381">
            <v>1</v>
          </cell>
          <cell r="E1381">
            <v>1</v>
          </cell>
          <cell r="F1381">
            <v>0</v>
          </cell>
          <cell r="G1381">
            <v>0</v>
          </cell>
          <cell r="AA1381">
            <v>1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</row>
        <row r="1383">
          <cell r="C1383">
            <v>1</v>
          </cell>
          <cell r="D1383">
            <v>1</v>
          </cell>
          <cell r="E1383">
            <v>1</v>
          </cell>
          <cell r="F1383">
            <v>0</v>
          </cell>
          <cell r="G1383">
            <v>0</v>
          </cell>
          <cell r="AA1383">
            <v>0</v>
          </cell>
          <cell r="AB1383">
            <v>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</row>
        <row r="1384"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AA1384">
            <v>0</v>
          </cell>
          <cell r="AB1384">
            <v>0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C1385">
            <v>2</v>
          </cell>
          <cell r="D1385">
            <v>2</v>
          </cell>
          <cell r="E1385">
            <v>2</v>
          </cell>
          <cell r="F1385">
            <v>0</v>
          </cell>
          <cell r="G1385">
            <v>0</v>
          </cell>
          <cell r="AA1385">
            <v>1</v>
          </cell>
          <cell r="AB1385">
            <v>1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  <cell r="AG1385">
            <v>0</v>
          </cell>
          <cell r="AH1385">
            <v>0</v>
          </cell>
          <cell r="AI1385">
            <v>0</v>
          </cell>
          <cell r="AJ1385">
            <v>0</v>
          </cell>
        </row>
        <row r="1386">
          <cell r="C1386">
            <v>2</v>
          </cell>
          <cell r="D1386">
            <v>2</v>
          </cell>
          <cell r="E1386">
            <v>2</v>
          </cell>
          <cell r="F1386">
            <v>0</v>
          </cell>
          <cell r="G1386">
            <v>0</v>
          </cell>
          <cell r="AA1386">
            <v>0</v>
          </cell>
          <cell r="AB1386">
            <v>1</v>
          </cell>
          <cell r="AC1386">
            <v>1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</row>
        <row r="1387"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C1388">
            <v>175</v>
          </cell>
          <cell r="D1388">
            <v>175</v>
          </cell>
          <cell r="E1388">
            <v>175</v>
          </cell>
          <cell r="F1388">
            <v>0</v>
          </cell>
          <cell r="G1388">
            <v>0</v>
          </cell>
          <cell r="AA1388">
            <v>0</v>
          </cell>
          <cell r="AB1388">
            <v>175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</row>
        <row r="1390"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</row>
        <row r="1395"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C1396">
            <v>1</v>
          </cell>
          <cell r="D1396">
            <v>1</v>
          </cell>
          <cell r="E1396">
            <v>1</v>
          </cell>
          <cell r="F1396">
            <v>0</v>
          </cell>
          <cell r="G1396">
            <v>0</v>
          </cell>
          <cell r="AA1396">
            <v>0</v>
          </cell>
          <cell r="AB1396">
            <v>1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C1397">
            <v>9</v>
          </cell>
          <cell r="D1397">
            <v>9</v>
          </cell>
          <cell r="E1397">
            <v>9</v>
          </cell>
          <cell r="F1397">
            <v>0</v>
          </cell>
          <cell r="G1397">
            <v>0</v>
          </cell>
          <cell r="AA1397">
            <v>0</v>
          </cell>
          <cell r="AB1397">
            <v>9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</row>
        <row r="1398">
          <cell r="C1398">
            <v>10</v>
          </cell>
          <cell r="D1398">
            <v>10</v>
          </cell>
          <cell r="E1398">
            <v>10</v>
          </cell>
          <cell r="F1398">
            <v>0</v>
          </cell>
          <cell r="G1398">
            <v>0</v>
          </cell>
          <cell r="AA1398">
            <v>0</v>
          </cell>
          <cell r="AB1398">
            <v>10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</row>
        <row r="1399">
          <cell r="C1399">
            <v>9</v>
          </cell>
          <cell r="D1399">
            <v>9</v>
          </cell>
          <cell r="E1399">
            <v>9</v>
          </cell>
          <cell r="F1399">
            <v>0</v>
          </cell>
          <cell r="G1399">
            <v>0</v>
          </cell>
          <cell r="AA1399">
            <v>0</v>
          </cell>
          <cell r="AB1399">
            <v>9</v>
          </cell>
          <cell r="AC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</row>
        <row r="1400">
          <cell r="C1400">
            <v>37</v>
          </cell>
          <cell r="D1400">
            <v>37</v>
          </cell>
          <cell r="E1400">
            <v>37</v>
          </cell>
          <cell r="F1400">
            <v>0</v>
          </cell>
          <cell r="G1400">
            <v>0</v>
          </cell>
          <cell r="AA1400">
            <v>0</v>
          </cell>
          <cell r="AB1400">
            <v>37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</row>
        <row r="1401"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</row>
        <row r="1402"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</row>
        <row r="1403"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C1405">
            <v>1</v>
          </cell>
          <cell r="D1405">
            <v>1</v>
          </cell>
          <cell r="E1405">
            <v>1</v>
          </cell>
          <cell r="F1405">
            <v>0</v>
          </cell>
          <cell r="G1405">
            <v>0</v>
          </cell>
          <cell r="AA1405">
            <v>1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</row>
        <row r="1410"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</row>
        <row r="1411"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</row>
        <row r="1412"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</row>
        <row r="1413"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</row>
        <row r="1414"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</row>
        <row r="1415"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H1415">
            <v>0</v>
          </cell>
          <cell r="AI1415">
            <v>0</v>
          </cell>
          <cell r="AJ1415">
            <v>0</v>
          </cell>
        </row>
        <row r="1416"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C1417">
            <v>18</v>
          </cell>
          <cell r="D1417">
            <v>18</v>
          </cell>
          <cell r="E1417">
            <v>18</v>
          </cell>
          <cell r="F1417">
            <v>0</v>
          </cell>
          <cell r="G1417">
            <v>0</v>
          </cell>
          <cell r="AA1417">
            <v>0</v>
          </cell>
          <cell r="AB1417">
            <v>18</v>
          </cell>
          <cell r="AC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</row>
        <row r="1418"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</row>
        <row r="1419"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</row>
        <row r="1420"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</row>
        <row r="1421"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</row>
        <row r="1422"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</row>
        <row r="1423"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502">
          <cell r="C1502">
            <v>83</v>
          </cell>
          <cell r="H1502">
            <v>68</v>
          </cell>
          <cell r="I1502">
            <v>60</v>
          </cell>
          <cell r="J1502">
            <v>8</v>
          </cell>
          <cell r="K1502">
            <v>2</v>
          </cell>
          <cell r="L1502">
            <v>9</v>
          </cell>
          <cell r="M1502">
            <v>2</v>
          </cell>
          <cell r="N1502">
            <v>2</v>
          </cell>
          <cell r="P1502">
            <v>31</v>
          </cell>
          <cell r="Q1502">
            <v>16</v>
          </cell>
          <cell r="S1502">
            <v>0</v>
          </cell>
          <cell r="T1502">
            <v>0</v>
          </cell>
          <cell r="V1502">
            <v>0</v>
          </cell>
          <cell r="W1502">
            <v>0</v>
          </cell>
          <cell r="Y1502">
            <v>0</v>
          </cell>
          <cell r="Z1502">
            <v>1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10</v>
          </cell>
          <cell r="AL1502">
            <v>6781060</v>
          </cell>
        </row>
        <row r="1504"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AA1504">
            <v>0</v>
          </cell>
          <cell r="AB1504">
            <v>0</v>
          </cell>
          <cell r="AC1504">
            <v>0</v>
          </cell>
          <cell r="AD1504">
            <v>0</v>
          </cell>
          <cell r="AE1504">
            <v>0</v>
          </cell>
          <cell r="AF1504">
            <v>0</v>
          </cell>
          <cell r="AG1504">
            <v>0</v>
          </cell>
          <cell r="AH1504">
            <v>0</v>
          </cell>
          <cell r="AI1504">
            <v>0</v>
          </cell>
          <cell r="AJ1504">
            <v>0</v>
          </cell>
          <cell r="AL1504">
            <v>0</v>
          </cell>
        </row>
        <row r="1566">
          <cell r="C1566">
            <v>15</v>
          </cell>
          <cell r="H1566">
            <v>14</v>
          </cell>
          <cell r="I1566">
            <v>14</v>
          </cell>
          <cell r="J1566">
            <v>0</v>
          </cell>
          <cell r="K1566">
            <v>0</v>
          </cell>
          <cell r="L1566">
            <v>1</v>
          </cell>
          <cell r="M1566">
            <v>0</v>
          </cell>
          <cell r="N1566">
            <v>0</v>
          </cell>
          <cell r="P1566">
            <v>2</v>
          </cell>
          <cell r="Q1566">
            <v>2</v>
          </cell>
          <cell r="S1566">
            <v>1</v>
          </cell>
          <cell r="T1566">
            <v>7</v>
          </cell>
          <cell r="V1566">
            <v>0</v>
          </cell>
          <cell r="W1566">
            <v>0</v>
          </cell>
          <cell r="Y1566">
            <v>0</v>
          </cell>
          <cell r="Z1566">
            <v>1</v>
          </cell>
          <cell r="AD1566">
            <v>0</v>
          </cell>
          <cell r="AE1566">
            <v>0</v>
          </cell>
          <cell r="AF1566">
            <v>0</v>
          </cell>
          <cell r="AG1566">
            <v>0</v>
          </cell>
          <cell r="AH1566">
            <v>0</v>
          </cell>
          <cell r="AI1566">
            <v>0</v>
          </cell>
          <cell r="AJ1566">
            <v>0</v>
          </cell>
          <cell r="AL1566">
            <v>2527005</v>
          </cell>
        </row>
        <row r="1635">
          <cell r="C1635">
            <v>38</v>
          </cell>
          <cell r="H1635">
            <v>33</v>
          </cell>
          <cell r="I1635">
            <v>33</v>
          </cell>
          <cell r="J1635">
            <v>0</v>
          </cell>
          <cell r="K1635">
            <v>0</v>
          </cell>
          <cell r="L1635">
            <v>5</v>
          </cell>
          <cell r="M1635">
            <v>0</v>
          </cell>
          <cell r="N1635">
            <v>0</v>
          </cell>
          <cell r="P1635">
            <v>0</v>
          </cell>
          <cell r="Q1635">
            <v>0</v>
          </cell>
          <cell r="S1635">
            <v>0</v>
          </cell>
          <cell r="T1635">
            <v>1</v>
          </cell>
          <cell r="V1635">
            <v>0</v>
          </cell>
          <cell r="W1635">
            <v>0</v>
          </cell>
          <cell r="Y1635">
            <v>1</v>
          </cell>
          <cell r="Z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L1635">
            <v>1733595</v>
          </cell>
        </row>
        <row r="1653">
          <cell r="C1653">
            <v>1688</v>
          </cell>
          <cell r="D1653">
            <v>1688</v>
          </cell>
          <cell r="E1653">
            <v>1688</v>
          </cell>
          <cell r="F1653">
            <v>0</v>
          </cell>
          <cell r="G1653">
            <v>0</v>
          </cell>
          <cell r="AA1653">
            <v>1639</v>
          </cell>
          <cell r="AB1653">
            <v>49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</row>
        <row r="1680">
          <cell r="C1680">
            <v>56</v>
          </cell>
          <cell r="H1680">
            <v>55</v>
          </cell>
          <cell r="I1680">
            <v>49</v>
          </cell>
          <cell r="J1680">
            <v>6</v>
          </cell>
          <cell r="K1680">
            <v>0</v>
          </cell>
          <cell r="L1680">
            <v>1</v>
          </cell>
          <cell r="M1680">
            <v>0</v>
          </cell>
          <cell r="N1680">
            <v>0</v>
          </cell>
          <cell r="P1680">
            <v>0</v>
          </cell>
          <cell r="Q1680">
            <v>0</v>
          </cell>
          <cell r="S1680">
            <v>0</v>
          </cell>
          <cell r="T1680">
            <v>0</v>
          </cell>
          <cell r="V1680">
            <v>0</v>
          </cell>
          <cell r="W1680">
            <v>0</v>
          </cell>
          <cell r="Y1680">
            <v>0</v>
          </cell>
          <cell r="Z1680">
            <v>2</v>
          </cell>
          <cell r="AD1680">
            <v>0</v>
          </cell>
          <cell r="AE1680">
            <v>0</v>
          </cell>
          <cell r="AF1680">
            <v>0</v>
          </cell>
          <cell r="AG1680">
            <v>0</v>
          </cell>
          <cell r="AH1680">
            <v>0</v>
          </cell>
          <cell r="AI1680">
            <v>0</v>
          </cell>
          <cell r="AJ1680">
            <v>6</v>
          </cell>
          <cell r="AL1680">
            <v>2794495</v>
          </cell>
        </row>
        <row r="1682">
          <cell r="C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0</v>
          </cell>
          <cell r="AE1682">
            <v>0</v>
          </cell>
          <cell r="AF1682">
            <v>0</v>
          </cell>
          <cell r="AG1682">
            <v>0</v>
          </cell>
          <cell r="AH1682">
            <v>0</v>
          </cell>
          <cell r="AI1682">
            <v>0</v>
          </cell>
          <cell r="AJ1682">
            <v>0</v>
          </cell>
        </row>
        <row r="1683">
          <cell r="C1683">
            <v>5482</v>
          </cell>
          <cell r="D1683">
            <v>5482</v>
          </cell>
          <cell r="E1683">
            <v>5482</v>
          </cell>
          <cell r="F1683">
            <v>0</v>
          </cell>
          <cell r="G1683">
            <v>0</v>
          </cell>
          <cell r="AA1683">
            <v>5481</v>
          </cell>
          <cell r="AB1683">
            <v>1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0</v>
          </cell>
        </row>
        <row r="1684">
          <cell r="C1684">
            <v>3131</v>
          </cell>
          <cell r="D1684">
            <v>3131</v>
          </cell>
          <cell r="E1684">
            <v>3131</v>
          </cell>
          <cell r="F1684">
            <v>0</v>
          </cell>
          <cell r="G1684">
            <v>0</v>
          </cell>
          <cell r="AA1684">
            <v>3131</v>
          </cell>
          <cell r="AB1684">
            <v>0</v>
          </cell>
          <cell r="AC1684">
            <v>0</v>
          </cell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>
            <v>0</v>
          </cell>
          <cell r="AI1684">
            <v>0</v>
          </cell>
          <cell r="AJ1684">
            <v>0</v>
          </cell>
        </row>
        <row r="1685">
          <cell r="C1685">
            <v>2</v>
          </cell>
          <cell r="D1685">
            <v>2</v>
          </cell>
          <cell r="E1685">
            <v>2</v>
          </cell>
          <cell r="F1685">
            <v>0</v>
          </cell>
          <cell r="G1685">
            <v>0</v>
          </cell>
          <cell r="AA1685">
            <v>2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</row>
        <row r="1686">
          <cell r="C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</row>
        <row r="1687"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</row>
        <row r="1688">
          <cell r="C1688">
            <v>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0</v>
          </cell>
        </row>
        <row r="1689"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</row>
        <row r="1690"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AA1690">
            <v>0</v>
          </cell>
          <cell r="AB1690">
            <v>0</v>
          </cell>
          <cell r="AC1690">
            <v>0</v>
          </cell>
          <cell r="AD1690">
            <v>0</v>
          </cell>
          <cell r="AE1690">
            <v>0</v>
          </cell>
          <cell r="AF1690">
            <v>0</v>
          </cell>
          <cell r="AG1690">
            <v>0</v>
          </cell>
          <cell r="AH1690">
            <v>0</v>
          </cell>
          <cell r="AI1690">
            <v>0</v>
          </cell>
          <cell r="AJ1690">
            <v>0</v>
          </cell>
        </row>
        <row r="1691">
          <cell r="C1691">
            <v>0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</row>
        <row r="1692">
          <cell r="C1692">
            <v>0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0</v>
          </cell>
          <cell r="AE1692">
            <v>0</v>
          </cell>
          <cell r="AF1692">
            <v>0</v>
          </cell>
          <cell r="AG1692">
            <v>0</v>
          </cell>
          <cell r="AH1692">
            <v>0</v>
          </cell>
          <cell r="AI1692">
            <v>0</v>
          </cell>
          <cell r="AJ1692">
            <v>0</v>
          </cell>
        </row>
        <row r="1693"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AA1693">
            <v>0</v>
          </cell>
          <cell r="AB1693">
            <v>0</v>
          </cell>
          <cell r="AC1693">
            <v>0</v>
          </cell>
          <cell r="AD1693">
            <v>0</v>
          </cell>
          <cell r="AE1693">
            <v>0</v>
          </cell>
          <cell r="AF1693">
            <v>0</v>
          </cell>
          <cell r="AG1693">
            <v>0</v>
          </cell>
          <cell r="AH1693">
            <v>0</v>
          </cell>
          <cell r="AI1693">
            <v>0</v>
          </cell>
          <cell r="AJ1693">
            <v>0</v>
          </cell>
        </row>
        <row r="1694">
          <cell r="C1694">
            <v>0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0</v>
          </cell>
          <cell r="AE1694">
            <v>0</v>
          </cell>
          <cell r="AF1694">
            <v>0</v>
          </cell>
          <cell r="AG1694">
            <v>0</v>
          </cell>
          <cell r="AH1694">
            <v>0</v>
          </cell>
          <cell r="AI1694">
            <v>0</v>
          </cell>
          <cell r="AJ1694">
            <v>0</v>
          </cell>
        </row>
        <row r="1695">
          <cell r="C1695">
            <v>18</v>
          </cell>
          <cell r="D1695">
            <v>18</v>
          </cell>
          <cell r="E1695">
            <v>18</v>
          </cell>
          <cell r="F1695">
            <v>0</v>
          </cell>
          <cell r="G1695">
            <v>0</v>
          </cell>
          <cell r="AA1695">
            <v>18</v>
          </cell>
          <cell r="AB1695">
            <v>0</v>
          </cell>
          <cell r="AC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</row>
        <row r="1696"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AA1696">
            <v>0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0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</row>
        <row r="1697">
          <cell r="C1697">
            <v>1</v>
          </cell>
          <cell r="D1697">
            <v>1</v>
          </cell>
          <cell r="E1697">
            <v>1</v>
          </cell>
          <cell r="F1697">
            <v>0</v>
          </cell>
          <cell r="G1697">
            <v>0</v>
          </cell>
          <cell r="AA1697">
            <v>1</v>
          </cell>
          <cell r="AB1697">
            <v>0</v>
          </cell>
          <cell r="AC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</row>
        <row r="1701">
          <cell r="C1701">
            <v>0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H1701">
            <v>0</v>
          </cell>
          <cell r="AI1701">
            <v>0</v>
          </cell>
          <cell r="AJ1701">
            <v>0</v>
          </cell>
        </row>
        <row r="1702"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AA1702">
            <v>0</v>
          </cell>
          <cell r="AB1702">
            <v>0</v>
          </cell>
          <cell r="AC1702">
            <v>0</v>
          </cell>
          <cell r="AD1702">
            <v>0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</row>
        <row r="1703"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AA1703">
            <v>0</v>
          </cell>
          <cell r="AB1703">
            <v>0</v>
          </cell>
          <cell r="AC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H1703">
            <v>0</v>
          </cell>
          <cell r="AI1703">
            <v>0</v>
          </cell>
          <cell r="AJ1703">
            <v>0</v>
          </cell>
        </row>
        <row r="1704"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0</v>
          </cell>
          <cell r="AE1704">
            <v>0</v>
          </cell>
          <cell r="AF1704">
            <v>0</v>
          </cell>
          <cell r="AG1704">
            <v>0</v>
          </cell>
          <cell r="AH1704">
            <v>0</v>
          </cell>
          <cell r="AI1704">
            <v>0</v>
          </cell>
          <cell r="AJ1704">
            <v>0</v>
          </cell>
        </row>
        <row r="1705"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0</v>
          </cell>
          <cell r="AE1705">
            <v>0</v>
          </cell>
          <cell r="AF1705">
            <v>0</v>
          </cell>
          <cell r="AG1705">
            <v>0</v>
          </cell>
          <cell r="AH1705">
            <v>0</v>
          </cell>
          <cell r="AI1705">
            <v>0</v>
          </cell>
          <cell r="AJ1705">
            <v>0</v>
          </cell>
        </row>
        <row r="1706"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</row>
        <row r="1707"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AA1707">
            <v>0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0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</row>
        <row r="1708"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AA1708">
            <v>0</v>
          </cell>
          <cell r="AB1708">
            <v>0</v>
          </cell>
          <cell r="AC1708">
            <v>0</v>
          </cell>
          <cell r="AD1708">
            <v>0</v>
          </cell>
          <cell r="AE1708">
            <v>0</v>
          </cell>
          <cell r="AF1708">
            <v>0</v>
          </cell>
          <cell r="AG1708">
            <v>0</v>
          </cell>
          <cell r="AH1708">
            <v>0</v>
          </cell>
          <cell r="AI1708">
            <v>0</v>
          </cell>
          <cell r="AJ1708">
            <v>0</v>
          </cell>
        </row>
        <row r="1709"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AA1709">
            <v>0</v>
          </cell>
          <cell r="AB1709">
            <v>0</v>
          </cell>
          <cell r="AC1709">
            <v>0</v>
          </cell>
          <cell r="AD1709">
            <v>0</v>
          </cell>
          <cell r="AE1709">
            <v>0</v>
          </cell>
          <cell r="AF1709">
            <v>0</v>
          </cell>
          <cell r="AG1709">
            <v>0</v>
          </cell>
          <cell r="AH1709">
            <v>0</v>
          </cell>
          <cell r="AI1709">
            <v>0</v>
          </cell>
          <cell r="AJ1709">
            <v>0</v>
          </cell>
        </row>
        <row r="1710"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AA1710">
            <v>0</v>
          </cell>
          <cell r="AB1710">
            <v>0</v>
          </cell>
          <cell r="AC1710">
            <v>0</v>
          </cell>
          <cell r="AD1710">
            <v>0</v>
          </cell>
          <cell r="AE1710">
            <v>0</v>
          </cell>
          <cell r="AF1710">
            <v>0</v>
          </cell>
          <cell r="AG1710">
            <v>0</v>
          </cell>
          <cell r="AH1710">
            <v>0</v>
          </cell>
          <cell r="AI1710">
            <v>0</v>
          </cell>
          <cell r="AJ1710">
            <v>0</v>
          </cell>
        </row>
        <row r="1711">
          <cell r="C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AA1711">
            <v>0</v>
          </cell>
          <cell r="AB1711">
            <v>0</v>
          </cell>
          <cell r="AC1711">
            <v>0</v>
          </cell>
          <cell r="AD1711">
            <v>0</v>
          </cell>
          <cell r="AE1711">
            <v>0</v>
          </cell>
          <cell r="AF1711">
            <v>0</v>
          </cell>
          <cell r="AG1711">
            <v>0</v>
          </cell>
          <cell r="AH1711">
            <v>0</v>
          </cell>
          <cell r="AI1711">
            <v>0</v>
          </cell>
          <cell r="AJ1711">
            <v>0</v>
          </cell>
        </row>
        <row r="1712">
          <cell r="C1712">
            <v>15</v>
          </cell>
          <cell r="D1712">
            <v>15</v>
          </cell>
          <cell r="E1712">
            <v>15</v>
          </cell>
          <cell r="F1712">
            <v>0</v>
          </cell>
          <cell r="G1712">
            <v>0</v>
          </cell>
          <cell r="AA1712">
            <v>0</v>
          </cell>
          <cell r="AB1712">
            <v>15</v>
          </cell>
          <cell r="AC1712">
            <v>0</v>
          </cell>
          <cell r="AD1712">
            <v>0</v>
          </cell>
          <cell r="AE1712">
            <v>0</v>
          </cell>
          <cell r="AF1712">
            <v>0</v>
          </cell>
          <cell r="AG1712">
            <v>0</v>
          </cell>
          <cell r="AH1712">
            <v>0</v>
          </cell>
          <cell r="AI1712">
            <v>0</v>
          </cell>
          <cell r="AJ1712">
            <v>0</v>
          </cell>
        </row>
        <row r="1713"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0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</row>
        <row r="1714"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0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</row>
        <row r="1715">
          <cell r="C1715">
            <v>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AA1715">
            <v>0</v>
          </cell>
          <cell r="AB1715">
            <v>0</v>
          </cell>
          <cell r="AC1715">
            <v>0</v>
          </cell>
          <cell r="AD1715">
            <v>0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</row>
        <row r="1716"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AA1716">
            <v>0</v>
          </cell>
          <cell r="AB1716">
            <v>0</v>
          </cell>
          <cell r="AC1716">
            <v>0</v>
          </cell>
          <cell r="AD1716">
            <v>0</v>
          </cell>
          <cell r="AE1716">
            <v>0</v>
          </cell>
          <cell r="AF1716">
            <v>0</v>
          </cell>
          <cell r="AG1716">
            <v>0</v>
          </cell>
          <cell r="AH1716">
            <v>0</v>
          </cell>
          <cell r="AI1716">
            <v>0</v>
          </cell>
          <cell r="AJ1716">
            <v>0</v>
          </cell>
        </row>
        <row r="1717"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0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0</v>
          </cell>
        </row>
        <row r="1718"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AA1718">
            <v>0</v>
          </cell>
          <cell r="AB1718">
            <v>0</v>
          </cell>
          <cell r="AC1718">
            <v>0</v>
          </cell>
          <cell r="AD1718">
            <v>0</v>
          </cell>
          <cell r="AE1718">
            <v>0</v>
          </cell>
          <cell r="AF1718">
            <v>0</v>
          </cell>
          <cell r="AG1718">
            <v>0</v>
          </cell>
          <cell r="AH1718">
            <v>0</v>
          </cell>
          <cell r="AI1718">
            <v>0</v>
          </cell>
          <cell r="AJ1718">
            <v>0</v>
          </cell>
        </row>
        <row r="1719"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</row>
        <row r="1720"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AA1720">
            <v>0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0</v>
          </cell>
        </row>
        <row r="1721">
          <cell r="C1721">
            <v>0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AA1721">
            <v>0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0</v>
          </cell>
        </row>
        <row r="1722"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AA1722">
            <v>0</v>
          </cell>
          <cell r="AB1722">
            <v>0</v>
          </cell>
          <cell r="AC1722">
            <v>0</v>
          </cell>
          <cell r="AD1722">
            <v>0</v>
          </cell>
          <cell r="AE1722">
            <v>0</v>
          </cell>
          <cell r="AF1722">
            <v>0</v>
          </cell>
          <cell r="AG1722">
            <v>0</v>
          </cell>
          <cell r="AH1722">
            <v>0</v>
          </cell>
          <cell r="AI1722">
            <v>0</v>
          </cell>
          <cell r="AJ1722">
            <v>0</v>
          </cell>
        </row>
        <row r="1723">
          <cell r="C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</row>
        <row r="1724"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AA1724">
            <v>0</v>
          </cell>
          <cell r="AB1724">
            <v>0</v>
          </cell>
          <cell r="AC1724">
            <v>0</v>
          </cell>
          <cell r="AD1724">
            <v>0</v>
          </cell>
          <cell r="AE1724">
            <v>0</v>
          </cell>
          <cell r="AF1724">
            <v>0</v>
          </cell>
          <cell r="AG1724">
            <v>0</v>
          </cell>
          <cell r="AH1724">
            <v>0</v>
          </cell>
          <cell r="AI1724">
            <v>0</v>
          </cell>
          <cell r="AJ1724">
            <v>0</v>
          </cell>
        </row>
        <row r="1725">
          <cell r="C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AA1725">
            <v>0</v>
          </cell>
          <cell r="AB1725">
            <v>0</v>
          </cell>
          <cell r="AC1725">
            <v>0</v>
          </cell>
          <cell r="AD1725">
            <v>0</v>
          </cell>
          <cell r="AE1725">
            <v>0</v>
          </cell>
          <cell r="AF1725">
            <v>0</v>
          </cell>
          <cell r="AG1725">
            <v>0</v>
          </cell>
          <cell r="AH1725">
            <v>0</v>
          </cell>
          <cell r="AI1725">
            <v>0</v>
          </cell>
          <cell r="AJ1725">
            <v>0</v>
          </cell>
        </row>
        <row r="1726"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AA1726">
            <v>0</v>
          </cell>
          <cell r="AB1726">
            <v>0</v>
          </cell>
          <cell r="AC1726">
            <v>0</v>
          </cell>
          <cell r="AD1726">
            <v>0</v>
          </cell>
          <cell r="AE1726">
            <v>0</v>
          </cell>
          <cell r="AF1726">
            <v>0</v>
          </cell>
          <cell r="AG1726">
            <v>0</v>
          </cell>
          <cell r="AH1726">
            <v>0</v>
          </cell>
          <cell r="AI1726">
            <v>0</v>
          </cell>
          <cell r="AJ1726">
            <v>0</v>
          </cell>
        </row>
        <row r="1727"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0</v>
          </cell>
          <cell r="AE1727">
            <v>0</v>
          </cell>
          <cell r="AF1727">
            <v>0</v>
          </cell>
          <cell r="AG1727">
            <v>0</v>
          </cell>
          <cell r="AH1727">
            <v>0</v>
          </cell>
          <cell r="AI1727">
            <v>0</v>
          </cell>
          <cell r="AJ1727">
            <v>0</v>
          </cell>
        </row>
        <row r="1728"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</row>
        <row r="1729"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0</v>
          </cell>
          <cell r="AE1729">
            <v>0</v>
          </cell>
          <cell r="AF1729">
            <v>0</v>
          </cell>
          <cell r="AG1729">
            <v>0</v>
          </cell>
          <cell r="AH1729">
            <v>0</v>
          </cell>
          <cell r="AI1729">
            <v>0</v>
          </cell>
          <cell r="AJ1729">
            <v>0</v>
          </cell>
        </row>
        <row r="1730"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0</v>
          </cell>
          <cell r="AI1730">
            <v>0</v>
          </cell>
          <cell r="AJ1730">
            <v>0</v>
          </cell>
        </row>
        <row r="1731"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AA1731">
            <v>0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0</v>
          </cell>
          <cell r="AI1731">
            <v>0</v>
          </cell>
          <cell r="AJ1731">
            <v>0</v>
          </cell>
        </row>
        <row r="1732"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0</v>
          </cell>
        </row>
        <row r="1733"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0</v>
          </cell>
          <cell r="AE1733">
            <v>0</v>
          </cell>
          <cell r="AF1733">
            <v>0</v>
          </cell>
          <cell r="AG1733">
            <v>0</v>
          </cell>
          <cell r="AH1733">
            <v>0</v>
          </cell>
          <cell r="AI1733">
            <v>0</v>
          </cell>
          <cell r="AJ1733">
            <v>0</v>
          </cell>
        </row>
        <row r="1734"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AA1734">
            <v>0</v>
          </cell>
          <cell r="AB1734">
            <v>0</v>
          </cell>
          <cell r="AC1734">
            <v>0</v>
          </cell>
          <cell r="AD1734">
            <v>0</v>
          </cell>
          <cell r="AE1734">
            <v>0</v>
          </cell>
          <cell r="AF1734">
            <v>0</v>
          </cell>
          <cell r="AG1734">
            <v>0</v>
          </cell>
          <cell r="AH1734">
            <v>0</v>
          </cell>
          <cell r="AI1734">
            <v>0</v>
          </cell>
          <cell r="AJ1734">
            <v>0</v>
          </cell>
        </row>
        <row r="1735"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AA1735">
            <v>0</v>
          </cell>
          <cell r="AB1735">
            <v>0</v>
          </cell>
          <cell r="AC1735">
            <v>0</v>
          </cell>
          <cell r="AD1735">
            <v>0</v>
          </cell>
          <cell r="AE1735">
            <v>0</v>
          </cell>
          <cell r="AF1735">
            <v>0</v>
          </cell>
          <cell r="AG1735">
            <v>0</v>
          </cell>
          <cell r="AH1735">
            <v>0</v>
          </cell>
          <cell r="AI1735">
            <v>0</v>
          </cell>
          <cell r="AJ1735">
            <v>0</v>
          </cell>
        </row>
        <row r="1736">
          <cell r="C1736">
            <v>287</v>
          </cell>
          <cell r="D1736">
            <v>287</v>
          </cell>
          <cell r="E1736">
            <v>287</v>
          </cell>
          <cell r="F1736">
            <v>0</v>
          </cell>
          <cell r="G1736">
            <v>0</v>
          </cell>
          <cell r="AA1736">
            <v>286</v>
          </cell>
          <cell r="AB1736">
            <v>1</v>
          </cell>
          <cell r="AC1736">
            <v>0</v>
          </cell>
          <cell r="AD1736">
            <v>0</v>
          </cell>
          <cell r="AE1736">
            <v>0</v>
          </cell>
          <cell r="AF1736">
            <v>0</v>
          </cell>
          <cell r="AG1736">
            <v>0</v>
          </cell>
          <cell r="AH1736">
            <v>0</v>
          </cell>
          <cell r="AI1736">
            <v>0</v>
          </cell>
          <cell r="AJ1736">
            <v>0</v>
          </cell>
        </row>
        <row r="1737"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AA1737">
            <v>0</v>
          </cell>
          <cell r="AB1737">
            <v>0</v>
          </cell>
          <cell r="AC1737">
            <v>0</v>
          </cell>
          <cell r="AD1737">
            <v>0</v>
          </cell>
          <cell r="AE1737">
            <v>0</v>
          </cell>
          <cell r="AF1737">
            <v>0</v>
          </cell>
          <cell r="AG1737">
            <v>0</v>
          </cell>
          <cell r="AH1737">
            <v>0</v>
          </cell>
          <cell r="AI1737">
            <v>0</v>
          </cell>
          <cell r="AJ1737">
            <v>0</v>
          </cell>
        </row>
        <row r="1738">
          <cell r="C1738">
            <v>13433</v>
          </cell>
          <cell r="D1738">
            <v>13199</v>
          </cell>
          <cell r="E1738">
            <v>13199</v>
          </cell>
          <cell r="F1738">
            <v>0</v>
          </cell>
          <cell r="G1738">
            <v>234</v>
          </cell>
          <cell r="AA1738">
            <v>12423</v>
          </cell>
          <cell r="AB1738">
            <v>306</v>
          </cell>
          <cell r="AC1738">
            <v>704</v>
          </cell>
          <cell r="AD1738">
            <v>0</v>
          </cell>
          <cell r="AE1738">
            <v>0</v>
          </cell>
          <cell r="AF1738">
            <v>0</v>
          </cell>
          <cell r="AG1738">
            <v>0</v>
          </cell>
          <cell r="AH1738">
            <v>0</v>
          </cell>
          <cell r="AI1738">
            <v>0</v>
          </cell>
          <cell r="AJ1738">
            <v>0</v>
          </cell>
        </row>
        <row r="1739">
          <cell r="C1739">
            <v>2715</v>
          </cell>
          <cell r="D1739">
            <v>2715</v>
          </cell>
          <cell r="E1739">
            <v>2715</v>
          </cell>
          <cell r="F1739">
            <v>0</v>
          </cell>
          <cell r="G1739">
            <v>0</v>
          </cell>
          <cell r="AA1739">
            <v>2715</v>
          </cell>
          <cell r="AB1739">
            <v>0</v>
          </cell>
          <cell r="AC1739">
            <v>0</v>
          </cell>
          <cell r="AD1739">
            <v>0</v>
          </cell>
          <cell r="AE1739">
            <v>0</v>
          </cell>
          <cell r="AF1739">
            <v>0</v>
          </cell>
          <cell r="AG1739">
            <v>0</v>
          </cell>
          <cell r="AH1739">
            <v>0</v>
          </cell>
          <cell r="AI1739">
            <v>0</v>
          </cell>
          <cell r="AJ1739">
            <v>0</v>
          </cell>
        </row>
        <row r="1740">
          <cell r="C1740">
            <v>0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</row>
        <row r="1741">
          <cell r="C1741">
            <v>0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</row>
        <row r="1742">
          <cell r="C1742">
            <v>2</v>
          </cell>
          <cell r="D1742">
            <v>2</v>
          </cell>
          <cell r="E1742">
            <v>2</v>
          </cell>
          <cell r="F1742">
            <v>0</v>
          </cell>
          <cell r="G1742">
            <v>0</v>
          </cell>
          <cell r="AA1742">
            <v>2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</row>
        <row r="1743">
          <cell r="C1743">
            <v>3243</v>
          </cell>
          <cell r="D1743">
            <v>3235</v>
          </cell>
          <cell r="E1743">
            <v>3235</v>
          </cell>
          <cell r="F1743">
            <v>0</v>
          </cell>
          <cell r="G1743">
            <v>8</v>
          </cell>
          <cell r="AA1743">
            <v>2785</v>
          </cell>
          <cell r="AB1743">
            <v>0</v>
          </cell>
          <cell r="AC1743">
            <v>458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</row>
        <row r="1744">
          <cell r="C1744">
            <v>3</v>
          </cell>
          <cell r="D1744">
            <v>3</v>
          </cell>
          <cell r="E1744">
            <v>3</v>
          </cell>
          <cell r="F1744">
            <v>0</v>
          </cell>
          <cell r="G1744">
            <v>0</v>
          </cell>
          <cell r="AA1744">
            <v>3</v>
          </cell>
          <cell r="AB1744">
            <v>0</v>
          </cell>
          <cell r="AC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</row>
        <row r="1745">
          <cell r="C1745">
            <v>0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0</v>
          </cell>
          <cell r="AE1745">
            <v>0</v>
          </cell>
          <cell r="AF1745">
            <v>0</v>
          </cell>
          <cell r="AG1745">
            <v>0</v>
          </cell>
          <cell r="AH1745">
            <v>0</v>
          </cell>
          <cell r="AI1745">
            <v>0</v>
          </cell>
          <cell r="AJ1745">
            <v>0</v>
          </cell>
        </row>
        <row r="1746"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0</v>
          </cell>
          <cell r="AI1746">
            <v>0</v>
          </cell>
          <cell r="AJ1746">
            <v>0</v>
          </cell>
        </row>
        <row r="1747"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AA1747">
            <v>0</v>
          </cell>
          <cell r="AB1747">
            <v>0</v>
          </cell>
          <cell r="AC1747">
            <v>0</v>
          </cell>
          <cell r="AD1747">
            <v>0</v>
          </cell>
          <cell r="AE1747">
            <v>0</v>
          </cell>
          <cell r="AF1747">
            <v>0</v>
          </cell>
          <cell r="AG1747">
            <v>0</v>
          </cell>
          <cell r="AH1747">
            <v>0</v>
          </cell>
          <cell r="AI1747">
            <v>0</v>
          </cell>
          <cell r="AJ1747">
            <v>0</v>
          </cell>
        </row>
        <row r="1748"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AA1748">
            <v>0</v>
          </cell>
          <cell r="AB1748">
            <v>0</v>
          </cell>
          <cell r="AC1748">
            <v>0</v>
          </cell>
          <cell r="AD1748">
            <v>0</v>
          </cell>
          <cell r="AE1748">
            <v>0</v>
          </cell>
          <cell r="AF1748">
            <v>0</v>
          </cell>
          <cell r="AG1748">
            <v>0</v>
          </cell>
          <cell r="AH1748">
            <v>0</v>
          </cell>
          <cell r="AI1748">
            <v>0</v>
          </cell>
          <cell r="AJ1748">
            <v>0</v>
          </cell>
        </row>
        <row r="1749">
          <cell r="C1749">
            <v>5</v>
          </cell>
          <cell r="D1749">
            <v>5</v>
          </cell>
          <cell r="E1749">
            <v>5</v>
          </cell>
          <cell r="F1749">
            <v>0</v>
          </cell>
          <cell r="G1749">
            <v>0</v>
          </cell>
          <cell r="AA1749">
            <v>5</v>
          </cell>
          <cell r="AB1749">
            <v>0</v>
          </cell>
          <cell r="AC1749">
            <v>0</v>
          </cell>
          <cell r="AD1749">
            <v>0</v>
          </cell>
          <cell r="AE1749">
            <v>0</v>
          </cell>
          <cell r="AF1749">
            <v>0</v>
          </cell>
          <cell r="AG1749">
            <v>0</v>
          </cell>
          <cell r="AH1749">
            <v>0</v>
          </cell>
          <cell r="AI1749">
            <v>0</v>
          </cell>
          <cell r="AJ1749">
            <v>0</v>
          </cell>
        </row>
        <row r="1750">
          <cell r="C1750">
            <v>209</v>
          </cell>
          <cell r="D1750">
            <v>209</v>
          </cell>
          <cell r="E1750">
            <v>209</v>
          </cell>
          <cell r="F1750">
            <v>0</v>
          </cell>
          <cell r="G1750">
            <v>0</v>
          </cell>
          <cell r="AA1750">
            <v>209</v>
          </cell>
          <cell r="AB1750">
            <v>0</v>
          </cell>
          <cell r="AC1750">
            <v>0</v>
          </cell>
          <cell r="AD1750">
            <v>0</v>
          </cell>
          <cell r="AE1750">
            <v>0</v>
          </cell>
          <cell r="AF1750">
            <v>0</v>
          </cell>
          <cell r="AG1750">
            <v>0</v>
          </cell>
          <cell r="AH1750">
            <v>0</v>
          </cell>
          <cell r="AI1750">
            <v>0</v>
          </cell>
          <cell r="AJ1750">
            <v>0</v>
          </cell>
        </row>
        <row r="1751">
          <cell r="C1751">
            <v>202</v>
          </cell>
          <cell r="D1751">
            <v>202</v>
          </cell>
          <cell r="E1751">
            <v>202</v>
          </cell>
          <cell r="F1751">
            <v>0</v>
          </cell>
          <cell r="G1751">
            <v>0</v>
          </cell>
          <cell r="AA1751">
            <v>202</v>
          </cell>
          <cell r="AB1751">
            <v>0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</row>
        <row r="1752"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0</v>
          </cell>
          <cell r="AE1752">
            <v>0</v>
          </cell>
          <cell r="AF1752">
            <v>0</v>
          </cell>
          <cell r="AG1752">
            <v>0</v>
          </cell>
          <cell r="AH1752">
            <v>0</v>
          </cell>
          <cell r="AI1752">
            <v>0</v>
          </cell>
          <cell r="AJ1752">
            <v>0</v>
          </cell>
        </row>
        <row r="1753"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0</v>
          </cell>
          <cell r="AE1753">
            <v>0</v>
          </cell>
          <cell r="AF1753">
            <v>0</v>
          </cell>
          <cell r="AG1753">
            <v>0</v>
          </cell>
          <cell r="AH1753">
            <v>0</v>
          </cell>
          <cell r="AI1753">
            <v>0</v>
          </cell>
          <cell r="AJ1753">
            <v>0</v>
          </cell>
        </row>
        <row r="1754"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0</v>
          </cell>
          <cell r="AE1754">
            <v>0</v>
          </cell>
          <cell r="AF1754">
            <v>0</v>
          </cell>
          <cell r="AG1754">
            <v>0</v>
          </cell>
          <cell r="AH1754">
            <v>0</v>
          </cell>
          <cell r="AI1754">
            <v>0</v>
          </cell>
          <cell r="AJ1754">
            <v>0</v>
          </cell>
        </row>
        <row r="1755">
          <cell r="C1755">
            <v>0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</row>
        <row r="1756"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</row>
        <row r="1757"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</row>
        <row r="1758"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0</v>
          </cell>
          <cell r="AE1758">
            <v>0</v>
          </cell>
          <cell r="AF1758">
            <v>0</v>
          </cell>
          <cell r="AG1758">
            <v>0</v>
          </cell>
          <cell r="AH1758">
            <v>0</v>
          </cell>
          <cell r="AI1758">
            <v>0</v>
          </cell>
          <cell r="AJ1758">
            <v>0</v>
          </cell>
        </row>
        <row r="1759"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AA1759">
            <v>0</v>
          </cell>
          <cell r="AB1759">
            <v>0</v>
          </cell>
          <cell r="AC1759">
            <v>0</v>
          </cell>
          <cell r="AD1759">
            <v>0</v>
          </cell>
          <cell r="AE1759">
            <v>0</v>
          </cell>
          <cell r="AF1759">
            <v>0</v>
          </cell>
          <cell r="AG1759">
            <v>0</v>
          </cell>
          <cell r="AH1759">
            <v>0</v>
          </cell>
          <cell r="AI1759">
            <v>0</v>
          </cell>
          <cell r="AJ1759">
            <v>0</v>
          </cell>
        </row>
        <row r="1760"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0</v>
          </cell>
          <cell r="AE1760">
            <v>0</v>
          </cell>
          <cell r="AF1760">
            <v>0</v>
          </cell>
          <cell r="AG1760">
            <v>0</v>
          </cell>
          <cell r="AH1760">
            <v>0</v>
          </cell>
          <cell r="AI1760">
            <v>0</v>
          </cell>
          <cell r="AJ1760">
            <v>0</v>
          </cell>
        </row>
        <row r="1761"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I1761">
            <v>0</v>
          </cell>
          <cell r="AJ1761">
            <v>0</v>
          </cell>
        </row>
        <row r="1762"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</row>
        <row r="1763"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AA1763">
            <v>0</v>
          </cell>
          <cell r="AB1763">
            <v>0</v>
          </cell>
          <cell r="AC1763">
            <v>0</v>
          </cell>
          <cell r="AD1763">
            <v>0</v>
          </cell>
          <cell r="AE1763">
            <v>0</v>
          </cell>
          <cell r="AF1763">
            <v>0</v>
          </cell>
          <cell r="AG1763">
            <v>0</v>
          </cell>
          <cell r="AH1763">
            <v>0</v>
          </cell>
          <cell r="AI1763">
            <v>0</v>
          </cell>
          <cell r="AJ1763">
            <v>0</v>
          </cell>
        </row>
        <row r="1764"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0</v>
          </cell>
          <cell r="AI1764">
            <v>0</v>
          </cell>
          <cell r="AJ1764">
            <v>0</v>
          </cell>
        </row>
        <row r="1765">
          <cell r="C1765">
            <v>0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</row>
        <row r="1766">
          <cell r="C1766">
            <v>0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0</v>
          </cell>
          <cell r="AE1766">
            <v>0</v>
          </cell>
          <cell r="AF1766">
            <v>0</v>
          </cell>
          <cell r="AG1766">
            <v>0</v>
          </cell>
          <cell r="AH1766">
            <v>0</v>
          </cell>
          <cell r="AI1766">
            <v>0</v>
          </cell>
          <cell r="AJ1766">
            <v>0</v>
          </cell>
        </row>
        <row r="1767"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</row>
        <row r="1768"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</row>
        <row r="1769"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AA1769">
            <v>0</v>
          </cell>
          <cell r="AB1769">
            <v>0</v>
          </cell>
          <cell r="AC1769">
            <v>0</v>
          </cell>
          <cell r="AD1769">
            <v>0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</row>
        <row r="1770">
          <cell r="C1770">
            <v>0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AA1770">
            <v>0</v>
          </cell>
          <cell r="AB1770">
            <v>0</v>
          </cell>
          <cell r="AC1770">
            <v>0</v>
          </cell>
          <cell r="AD1770">
            <v>0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</row>
        <row r="1771">
          <cell r="C1771">
            <v>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0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</row>
        <row r="1772">
          <cell r="C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</row>
        <row r="1773"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0</v>
          </cell>
          <cell r="AE1773">
            <v>0</v>
          </cell>
          <cell r="AF1773">
            <v>0</v>
          </cell>
          <cell r="AG1773">
            <v>0</v>
          </cell>
          <cell r="AH1773">
            <v>0</v>
          </cell>
          <cell r="AI1773">
            <v>0</v>
          </cell>
          <cell r="AJ1773">
            <v>0</v>
          </cell>
        </row>
        <row r="1774"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</row>
        <row r="1775"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</row>
        <row r="1776"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0</v>
          </cell>
          <cell r="AE1776">
            <v>0</v>
          </cell>
          <cell r="AF1776">
            <v>0</v>
          </cell>
          <cell r="AG1776">
            <v>0</v>
          </cell>
          <cell r="AH1776">
            <v>0</v>
          </cell>
          <cell r="AI1776">
            <v>0</v>
          </cell>
          <cell r="AJ1776">
            <v>0</v>
          </cell>
        </row>
        <row r="1777"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0</v>
          </cell>
          <cell r="AE1777">
            <v>0</v>
          </cell>
          <cell r="AF1777">
            <v>0</v>
          </cell>
          <cell r="AG1777">
            <v>0</v>
          </cell>
          <cell r="AH1777">
            <v>0</v>
          </cell>
          <cell r="AI1777">
            <v>0</v>
          </cell>
          <cell r="AJ1777">
            <v>0</v>
          </cell>
        </row>
        <row r="1778"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</row>
        <row r="1779"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</row>
        <row r="1780"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</row>
        <row r="1781">
          <cell r="C1781">
            <v>0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</row>
        <row r="1782"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</row>
        <row r="1783"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</row>
        <row r="1784"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</row>
        <row r="1785"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</row>
        <row r="1788">
          <cell r="C1788">
            <v>976</v>
          </cell>
          <cell r="E1788">
            <v>974</v>
          </cell>
          <cell r="AL1788">
            <v>5688160</v>
          </cell>
        </row>
        <row r="1789">
          <cell r="C1789">
            <v>12</v>
          </cell>
          <cell r="E1789">
            <v>12</v>
          </cell>
          <cell r="AL1789">
            <v>197280</v>
          </cell>
        </row>
        <row r="1790">
          <cell r="C1790">
            <v>27</v>
          </cell>
          <cell r="E1790">
            <v>27</v>
          </cell>
          <cell r="AL1790">
            <v>752760</v>
          </cell>
        </row>
        <row r="1791">
          <cell r="C1791">
            <v>0</v>
          </cell>
          <cell r="E1791">
            <v>0</v>
          </cell>
          <cell r="AL1791">
            <v>0</v>
          </cell>
        </row>
        <row r="1792">
          <cell r="C1792">
            <v>100</v>
          </cell>
          <cell r="E1792">
            <v>100</v>
          </cell>
          <cell r="AL1792">
            <v>5931000</v>
          </cell>
        </row>
        <row r="1793">
          <cell r="C1793">
            <v>0</v>
          </cell>
          <cell r="E1793">
            <v>0</v>
          </cell>
          <cell r="AL1793">
            <v>0</v>
          </cell>
        </row>
        <row r="1794">
          <cell r="C1794">
            <v>0</v>
          </cell>
          <cell r="E1794">
            <v>0</v>
          </cell>
          <cell r="AL1794">
            <v>0</v>
          </cell>
        </row>
        <row r="1795">
          <cell r="C1795">
            <v>0</v>
          </cell>
          <cell r="E1795">
            <v>0</v>
          </cell>
          <cell r="AL1795">
            <v>0</v>
          </cell>
        </row>
        <row r="1796">
          <cell r="C1796">
            <v>0</v>
          </cell>
          <cell r="E1796">
            <v>0</v>
          </cell>
          <cell r="AL1796">
            <v>0</v>
          </cell>
        </row>
        <row r="1797">
          <cell r="C1797">
            <v>0</v>
          </cell>
          <cell r="E1797">
            <v>0</v>
          </cell>
          <cell r="AL1797">
            <v>0</v>
          </cell>
        </row>
        <row r="1798">
          <cell r="C1798">
            <v>0</v>
          </cell>
          <cell r="E1798">
            <v>0</v>
          </cell>
          <cell r="AL1798">
            <v>0</v>
          </cell>
        </row>
        <row r="1799">
          <cell r="C1799">
            <v>0</v>
          </cell>
          <cell r="E1799">
            <v>0</v>
          </cell>
          <cell r="AL1799">
            <v>0</v>
          </cell>
        </row>
        <row r="1800">
          <cell r="C1800">
            <v>0</v>
          </cell>
          <cell r="E1800">
            <v>0</v>
          </cell>
          <cell r="AL1800">
            <v>0</v>
          </cell>
        </row>
        <row r="1801">
          <cell r="C1801">
            <v>0</v>
          </cell>
          <cell r="E1801">
            <v>0</v>
          </cell>
          <cell r="AL1801">
            <v>0</v>
          </cell>
        </row>
        <row r="1802">
          <cell r="C1802">
            <v>0</v>
          </cell>
          <cell r="E1802">
            <v>0</v>
          </cell>
          <cell r="AL1802">
            <v>0</v>
          </cell>
        </row>
        <row r="1803">
          <cell r="C1803">
            <v>0</v>
          </cell>
          <cell r="E1803">
            <v>0</v>
          </cell>
          <cell r="AL1803">
            <v>0</v>
          </cell>
        </row>
        <row r="1804">
          <cell r="C1804">
            <v>0</v>
          </cell>
          <cell r="E1804">
            <v>0</v>
          </cell>
          <cell r="AL1804">
            <v>0</v>
          </cell>
        </row>
        <row r="1805">
          <cell r="C1805">
            <v>0</v>
          </cell>
          <cell r="E1805">
            <v>0</v>
          </cell>
          <cell r="AL1805">
            <v>0</v>
          </cell>
        </row>
        <row r="1806">
          <cell r="C1806">
            <v>0</v>
          </cell>
          <cell r="E1806">
            <v>0</v>
          </cell>
          <cell r="AL1806">
            <v>0</v>
          </cell>
        </row>
        <row r="1807">
          <cell r="C1807">
            <v>0</v>
          </cell>
          <cell r="E1807">
            <v>0</v>
          </cell>
          <cell r="AL1807">
            <v>0</v>
          </cell>
        </row>
        <row r="1808">
          <cell r="C1808">
            <v>0</v>
          </cell>
          <cell r="E1808">
            <v>0</v>
          </cell>
          <cell r="AL1808">
            <v>0</v>
          </cell>
        </row>
        <row r="1809">
          <cell r="C1809">
            <v>0</v>
          </cell>
          <cell r="E1809">
            <v>0</v>
          </cell>
          <cell r="AL1809">
            <v>0</v>
          </cell>
        </row>
        <row r="1810">
          <cell r="C1810">
            <v>0</v>
          </cell>
          <cell r="E1810">
            <v>0</v>
          </cell>
          <cell r="AL1810">
            <v>0</v>
          </cell>
        </row>
        <row r="1811">
          <cell r="C1811">
            <v>0</v>
          </cell>
          <cell r="E1811">
            <v>0</v>
          </cell>
          <cell r="AL1811">
            <v>0</v>
          </cell>
        </row>
        <row r="1812">
          <cell r="C1812">
            <v>1115</v>
          </cell>
          <cell r="D1812">
            <v>1113</v>
          </cell>
          <cell r="E1812">
            <v>1113</v>
          </cell>
          <cell r="F1812">
            <v>0</v>
          </cell>
          <cell r="G1812">
            <v>2</v>
          </cell>
          <cell r="AA1812">
            <v>579</v>
          </cell>
          <cell r="AB1812">
            <v>364</v>
          </cell>
          <cell r="AC1812">
            <v>172</v>
          </cell>
          <cell r="AD1812">
            <v>0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</row>
        <row r="1815"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</row>
        <row r="1901">
          <cell r="P1901">
            <v>0</v>
          </cell>
          <cell r="Q1901">
            <v>3</v>
          </cell>
          <cell r="S1901">
            <v>0</v>
          </cell>
          <cell r="T1901">
            <v>1</v>
          </cell>
          <cell r="V1901">
            <v>0</v>
          </cell>
          <cell r="W1901">
            <v>0</v>
          </cell>
          <cell r="Y1901">
            <v>0</v>
          </cell>
          <cell r="Z1901">
            <v>2</v>
          </cell>
        </row>
        <row r="1904">
          <cell r="C1904">
            <v>0</v>
          </cell>
        </row>
        <row r="1913">
          <cell r="P1913">
            <v>0</v>
          </cell>
          <cell r="Q1913">
            <v>0</v>
          </cell>
          <cell r="S1913">
            <v>0</v>
          </cell>
          <cell r="T1913">
            <v>0</v>
          </cell>
          <cell r="V1913">
            <v>0</v>
          </cell>
          <cell r="W1913">
            <v>0</v>
          </cell>
          <cell r="Y1913">
            <v>0</v>
          </cell>
          <cell r="Z1913">
            <v>0</v>
          </cell>
        </row>
        <row r="1914">
          <cell r="C1914">
            <v>6</v>
          </cell>
          <cell r="H1914">
            <v>4</v>
          </cell>
          <cell r="I1914">
            <v>3</v>
          </cell>
          <cell r="J1914">
            <v>1</v>
          </cell>
          <cell r="K1914">
            <v>1</v>
          </cell>
          <cell r="L1914">
            <v>0</v>
          </cell>
          <cell r="M1914">
            <v>0</v>
          </cell>
          <cell r="N1914">
            <v>1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2</v>
          </cell>
          <cell r="AL1914">
            <v>6300660</v>
          </cell>
        </row>
        <row r="1983">
          <cell r="C1983">
            <v>5</v>
          </cell>
          <cell r="H1983">
            <v>2</v>
          </cell>
          <cell r="I1983">
            <v>1</v>
          </cell>
          <cell r="J1983">
            <v>1</v>
          </cell>
          <cell r="K1983">
            <v>1</v>
          </cell>
          <cell r="L1983">
            <v>1</v>
          </cell>
          <cell r="M1983">
            <v>1</v>
          </cell>
          <cell r="N1983">
            <v>0</v>
          </cell>
          <cell r="P1983">
            <v>0</v>
          </cell>
          <cell r="Q1983">
            <v>2</v>
          </cell>
          <cell r="S1983">
            <v>0</v>
          </cell>
          <cell r="T1983">
            <v>0</v>
          </cell>
          <cell r="V1983">
            <v>0</v>
          </cell>
          <cell r="W1983">
            <v>0</v>
          </cell>
          <cell r="Y1983">
            <v>0</v>
          </cell>
          <cell r="Z1983">
            <v>3</v>
          </cell>
          <cell r="AD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I1983">
            <v>0</v>
          </cell>
          <cell r="AJ1983">
            <v>1</v>
          </cell>
          <cell r="AL1983">
            <v>543600</v>
          </cell>
        </row>
        <row r="1985">
          <cell r="C1985">
            <v>71</v>
          </cell>
          <cell r="D1985">
            <v>70</v>
          </cell>
          <cell r="E1985">
            <v>70</v>
          </cell>
          <cell r="F1985">
            <v>0</v>
          </cell>
          <cell r="G1985">
            <v>1</v>
          </cell>
          <cell r="AA1985">
            <v>9</v>
          </cell>
          <cell r="AB1985">
            <v>62</v>
          </cell>
          <cell r="AC1985">
            <v>0</v>
          </cell>
          <cell r="AD1985">
            <v>0</v>
          </cell>
          <cell r="AE1985">
            <v>0</v>
          </cell>
          <cell r="AF1985">
            <v>0</v>
          </cell>
          <cell r="AG1985">
            <v>0</v>
          </cell>
          <cell r="AH1985">
            <v>0</v>
          </cell>
          <cell r="AI1985">
            <v>0</v>
          </cell>
          <cell r="AJ1985">
            <v>0</v>
          </cell>
        </row>
        <row r="1986">
          <cell r="C1986">
            <v>0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AA1986">
            <v>0</v>
          </cell>
          <cell r="AB1986">
            <v>0</v>
          </cell>
          <cell r="AC1986">
            <v>0</v>
          </cell>
          <cell r="AD1986">
            <v>0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</row>
        <row r="1987">
          <cell r="C1987">
            <v>21</v>
          </cell>
          <cell r="D1987">
            <v>19</v>
          </cell>
          <cell r="E1987">
            <v>19</v>
          </cell>
          <cell r="F1987">
            <v>0</v>
          </cell>
          <cell r="G1987">
            <v>2</v>
          </cell>
          <cell r="AA1987">
            <v>1</v>
          </cell>
          <cell r="AB1987">
            <v>20</v>
          </cell>
          <cell r="AC1987">
            <v>0</v>
          </cell>
          <cell r="AD1987">
            <v>0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</row>
        <row r="1988"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AA1988">
            <v>0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</row>
        <row r="1989"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</row>
        <row r="1990"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AA1990">
            <v>0</v>
          </cell>
          <cell r="AB1990">
            <v>0</v>
          </cell>
          <cell r="AC1990">
            <v>0</v>
          </cell>
          <cell r="AD1990">
            <v>0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</row>
        <row r="1991">
          <cell r="C1991">
            <v>0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AA1991">
            <v>0</v>
          </cell>
          <cell r="AB1991">
            <v>0</v>
          </cell>
          <cell r="AC1991">
            <v>0</v>
          </cell>
          <cell r="AD1991">
            <v>0</v>
          </cell>
          <cell r="AE1991">
            <v>0</v>
          </cell>
          <cell r="AF1991">
            <v>0</v>
          </cell>
          <cell r="AG1991">
            <v>0</v>
          </cell>
          <cell r="AH1991">
            <v>0</v>
          </cell>
          <cell r="AI1991">
            <v>0</v>
          </cell>
          <cell r="AJ1991">
            <v>0</v>
          </cell>
        </row>
        <row r="1992">
          <cell r="C1992">
            <v>0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AA1992">
            <v>0</v>
          </cell>
          <cell r="AB1992">
            <v>0</v>
          </cell>
          <cell r="AC1992">
            <v>0</v>
          </cell>
          <cell r="AD1992">
            <v>0</v>
          </cell>
          <cell r="AE1992">
            <v>0</v>
          </cell>
          <cell r="AF1992">
            <v>0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</row>
        <row r="1993"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AA1993">
            <v>0</v>
          </cell>
          <cell r="AB1993">
            <v>0</v>
          </cell>
          <cell r="AC1993">
            <v>0</v>
          </cell>
          <cell r="AD1993">
            <v>0</v>
          </cell>
          <cell r="AE1993">
            <v>0</v>
          </cell>
          <cell r="AF1993">
            <v>0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</row>
        <row r="1994"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</row>
        <row r="1995">
          <cell r="C1995">
            <v>30</v>
          </cell>
          <cell r="D1995">
            <v>30</v>
          </cell>
          <cell r="E1995">
            <v>30</v>
          </cell>
          <cell r="F1995">
            <v>0</v>
          </cell>
          <cell r="G1995">
            <v>0</v>
          </cell>
          <cell r="AA1995">
            <v>2</v>
          </cell>
          <cell r="AB1995">
            <v>28</v>
          </cell>
          <cell r="AC1995">
            <v>0</v>
          </cell>
          <cell r="AD1995">
            <v>0</v>
          </cell>
          <cell r="AE1995">
            <v>0</v>
          </cell>
          <cell r="AF1995">
            <v>0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</row>
        <row r="1996">
          <cell r="C1996">
            <v>0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  <cell r="AA1996">
            <v>0</v>
          </cell>
          <cell r="AB1996">
            <v>0</v>
          </cell>
          <cell r="AC1996">
            <v>0</v>
          </cell>
          <cell r="AD1996">
            <v>0</v>
          </cell>
          <cell r="AE1996">
            <v>0</v>
          </cell>
          <cell r="AF1996">
            <v>0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</row>
        <row r="1997">
          <cell r="C1997">
            <v>0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  <cell r="AA1997">
            <v>0</v>
          </cell>
          <cell r="AB1997">
            <v>0</v>
          </cell>
          <cell r="AC1997">
            <v>0</v>
          </cell>
          <cell r="AD1997">
            <v>0</v>
          </cell>
          <cell r="AE1997">
            <v>0</v>
          </cell>
          <cell r="AF1997">
            <v>0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</row>
        <row r="1998"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AA1998">
            <v>0</v>
          </cell>
          <cell r="AB1998">
            <v>0</v>
          </cell>
          <cell r="AC1998">
            <v>0</v>
          </cell>
          <cell r="AD1998">
            <v>0</v>
          </cell>
          <cell r="AE1998">
            <v>0</v>
          </cell>
          <cell r="AF1998">
            <v>0</v>
          </cell>
          <cell r="AG1998">
            <v>0</v>
          </cell>
          <cell r="AH1998">
            <v>0</v>
          </cell>
          <cell r="AI1998">
            <v>0</v>
          </cell>
          <cell r="AJ1998">
            <v>0</v>
          </cell>
        </row>
        <row r="1999"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AA1999">
            <v>0</v>
          </cell>
          <cell r="AB1999">
            <v>0</v>
          </cell>
          <cell r="AC1999">
            <v>0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</row>
        <row r="2000"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AA2000">
            <v>0</v>
          </cell>
          <cell r="AB2000">
            <v>0</v>
          </cell>
          <cell r="AC2000">
            <v>0</v>
          </cell>
          <cell r="AD2000">
            <v>0</v>
          </cell>
          <cell r="AE2000">
            <v>0</v>
          </cell>
          <cell r="AF2000">
            <v>0</v>
          </cell>
          <cell r="AG2000">
            <v>0</v>
          </cell>
          <cell r="AH2000">
            <v>0</v>
          </cell>
          <cell r="AI2000">
            <v>0</v>
          </cell>
          <cell r="AJ2000">
            <v>0</v>
          </cell>
        </row>
        <row r="2001"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AA2001">
            <v>0</v>
          </cell>
          <cell r="AB2001">
            <v>0</v>
          </cell>
          <cell r="AC2001">
            <v>0</v>
          </cell>
          <cell r="AD2001">
            <v>0</v>
          </cell>
          <cell r="AE2001">
            <v>0</v>
          </cell>
          <cell r="AF2001">
            <v>0</v>
          </cell>
          <cell r="AG2001">
            <v>0</v>
          </cell>
          <cell r="AH2001">
            <v>0</v>
          </cell>
          <cell r="AI2001">
            <v>0</v>
          </cell>
          <cell r="AJ2001">
            <v>0</v>
          </cell>
        </row>
        <row r="2002">
          <cell r="C2002">
            <v>93</v>
          </cell>
          <cell r="D2002">
            <v>93</v>
          </cell>
          <cell r="E2002">
            <v>93</v>
          </cell>
          <cell r="F2002">
            <v>0</v>
          </cell>
          <cell r="G2002">
            <v>0</v>
          </cell>
          <cell r="AA2002">
            <v>92</v>
          </cell>
          <cell r="AB2002">
            <v>1</v>
          </cell>
          <cell r="AC2002">
            <v>0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</row>
        <row r="2003"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AA2003">
            <v>0</v>
          </cell>
          <cell r="AB2003">
            <v>0</v>
          </cell>
          <cell r="AC2003">
            <v>0</v>
          </cell>
          <cell r="AD2003">
            <v>0</v>
          </cell>
          <cell r="AE2003">
            <v>0</v>
          </cell>
          <cell r="AF2003">
            <v>0</v>
          </cell>
          <cell r="AG2003">
            <v>0</v>
          </cell>
          <cell r="AH2003">
            <v>0</v>
          </cell>
          <cell r="AI2003">
            <v>0</v>
          </cell>
          <cell r="AJ2003">
            <v>0</v>
          </cell>
        </row>
        <row r="2004"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AA2004">
            <v>0</v>
          </cell>
          <cell r="AB2004">
            <v>0</v>
          </cell>
          <cell r="AC2004">
            <v>0</v>
          </cell>
          <cell r="AD2004">
            <v>0</v>
          </cell>
          <cell r="AE2004">
            <v>0</v>
          </cell>
          <cell r="AF2004">
            <v>0</v>
          </cell>
          <cell r="AG2004">
            <v>0</v>
          </cell>
          <cell r="AH2004">
            <v>0</v>
          </cell>
          <cell r="AI2004">
            <v>0</v>
          </cell>
          <cell r="AJ2004">
            <v>0</v>
          </cell>
        </row>
        <row r="2005"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</row>
        <row r="2006">
          <cell r="C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AA2006">
            <v>0</v>
          </cell>
          <cell r="AB2006">
            <v>0</v>
          </cell>
          <cell r="AC2006">
            <v>0</v>
          </cell>
          <cell r="AD2006">
            <v>0</v>
          </cell>
          <cell r="AE2006">
            <v>0</v>
          </cell>
          <cell r="AF2006">
            <v>0</v>
          </cell>
          <cell r="AG2006">
            <v>0</v>
          </cell>
          <cell r="AH2006">
            <v>0</v>
          </cell>
          <cell r="AI2006">
            <v>0</v>
          </cell>
          <cell r="AJ2006">
            <v>0</v>
          </cell>
        </row>
        <row r="2007"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AA2007">
            <v>0</v>
          </cell>
          <cell r="AB2007">
            <v>0</v>
          </cell>
          <cell r="AC2007">
            <v>0</v>
          </cell>
          <cell r="AD2007">
            <v>0</v>
          </cell>
          <cell r="AE2007">
            <v>0</v>
          </cell>
          <cell r="AF2007">
            <v>0</v>
          </cell>
          <cell r="AG2007">
            <v>0</v>
          </cell>
          <cell r="AH2007">
            <v>0</v>
          </cell>
          <cell r="AI2007">
            <v>0</v>
          </cell>
          <cell r="AJ2007">
            <v>0</v>
          </cell>
        </row>
        <row r="2008">
          <cell r="C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AA2008">
            <v>0</v>
          </cell>
          <cell r="AB2008">
            <v>0</v>
          </cell>
          <cell r="AC2008">
            <v>0</v>
          </cell>
          <cell r="AD2008">
            <v>0</v>
          </cell>
          <cell r="AE2008">
            <v>0</v>
          </cell>
          <cell r="AF2008">
            <v>0</v>
          </cell>
          <cell r="AG2008">
            <v>0</v>
          </cell>
          <cell r="AH2008">
            <v>0</v>
          </cell>
          <cell r="AI2008">
            <v>0</v>
          </cell>
          <cell r="AJ2008">
            <v>0</v>
          </cell>
        </row>
        <row r="2009"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AA2009">
            <v>0</v>
          </cell>
          <cell r="AB2009">
            <v>0</v>
          </cell>
          <cell r="AC2009">
            <v>0</v>
          </cell>
          <cell r="AD2009">
            <v>0</v>
          </cell>
          <cell r="AE2009">
            <v>0</v>
          </cell>
          <cell r="AF2009">
            <v>0</v>
          </cell>
          <cell r="AG2009">
            <v>0</v>
          </cell>
          <cell r="AH2009">
            <v>0</v>
          </cell>
          <cell r="AI2009">
            <v>0</v>
          </cell>
          <cell r="AJ2009">
            <v>0</v>
          </cell>
        </row>
        <row r="2010">
          <cell r="C2010">
            <v>2</v>
          </cell>
          <cell r="D2010">
            <v>2</v>
          </cell>
          <cell r="E2010">
            <v>2</v>
          </cell>
          <cell r="F2010">
            <v>0</v>
          </cell>
          <cell r="G2010">
            <v>0</v>
          </cell>
          <cell r="AA2010">
            <v>0</v>
          </cell>
          <cell r="AB2010">
            <v>2</v>
          </cell>
          <cell r="AC2010">
            <v>0</v>
          </cell>
          <cell r="AD2010">
            <v>0</v>
          </cell>
          <cell r="AE2010">
            <v>0</v>
          </cell>
          <cell r="AF2010">
            <v>0</v>
          </cell>
          <cell r="AG2010">
            <v>0</v>
          </cell>
          <cell r="AH2010">
            <v>0</v>
          </cell>
          <cell r="AI2010">
            <v>0</v>
          </cell>
          <cell r="AJ2010">
            <v>0</v>
          </cell>
        </row>
        <row r="2011"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AA2011">
            <v>0</v>
          </cell>
          <cell r="AB2011">
            <v>0</v>
          </cell>
          <cell r="AC2011">
            <v>0</v>
          </cell>
          <cell r="AD2011">
            <v>0</v>
          </cell>
          <cell r="AE2011">
            <v>0</v>
          </cell>
          <cell r="AF2011">
            <v>0</v>
          </cell>
          <cell r="AG2011">
            <v>0</v>
          </cell>
          <cell r="AH2011">
            <v>0</v>
          </cell>
          <cell r="AI2011">
            <v>0</v>
          </cell>
          <cell r="AJ2011">
            <v>0</v>
          </cell>
        </row>
        <row r="2012"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AA2012">
            <v>0</v>
          </cell>
          <cell r="AB2012">
            <v>0</v>
          </cell>
          <cell r="AC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</row>
        <row r="2013">
          <cell r="C2013">
            <v>2</v>
          </cell>
          <cell r="D2013">
            <v>2</v>
          </cell>
          <cell r="E2013">
            <v>2</v>
          </cell>
          <cell r="F2013">
            <v>0</v>
          </cell>
          <cell r="G2013">
            <v>0</v>
          </cell>
          <cell r="AA2013">
            <v>0</v>
          </cell>
          <cell r="AB2013">
            <v>2</v>
          </cell>
          <cell r="AC2013">
            <v>0</v>
          </cell>
          <cell r="AD2013">
            <v>0</v>
          </cell>
          <cell r="AE2013">
            <v>0</v>
          </cell>
          <cell r="AF2013">
            <v>0</v>
          </cell>
          <cell r="AG2013">
            <v>0</v>
          </cell>
          <cell r="AH2013">
            <v>0</v>
          </cell>
          <cell r="AI2013">
            <v>0</v>
          </cell>
          <cell r="AJ2013">
            <v>0</v>
          </cell>
        </row>
        <row r="2014"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AA2014">
            <v>0</v>
          </cell>
          <cell r="AB2014">
            <v>0</v>
          </cell>
          <cell r="AC2014">
            <v>0</v>
          </cell>
          <cell r="AD2014">
            <v>0</v>
          </cell>
          <cell r="AE2014">
            <v>0</v>
          </cell>
          <cell r="AF2014">
            <v>0</v>
          </cell>
          <cell r="AG2014">
            <v>0</v>
          </cell>
          <cell r="AH2014">
            <v>0</v>
          </cell>
          <cell r="AI2014">
            <v>0</v>
          </cell>
          <cell r="AJ2014">
            <v>0</v>
          </cell>
        </row>
        <row r="2015"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AA2015">
            <v>0</v>
          </cell>
          <cell r="AB2015">
            <v>0</v>
          </cell>
          <cell r="AC2015">
            <v>0</v>
          </cell>
          <cell r="AD2015">
            <v>0</v>
          </cell>
          <cell r="AE2015">
            <v>0</v>
          </cell>
          <cell r="AF2015">
            <v>0</v>
          </cell>
          <cell r="AG2015">
            <v>0</v>
          </cell>
          <cell r="AH2015">
            <v>0</v>
          </cell>
          <cell r="AI2015">
            <v>0</v>
          </cell>
          <cell r="AJ2015">
            <v>0</v>
          </cell>
        </row>
        <row r="2016"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AA2016">
            <v>0</v>
          </cell>
          <cell r="AB2016">
            <v>0</v>
          </cell>
          <cell r="AC2016">
            <v>0</v>
          </cell>
          <cell r="AD2016">
            <v>0</v>
          </cell>
          <cell r="AE2016">
            <v>0</v>
          </cell>
          <cell r="AF2016">
            <v>0</v>
          </cell>
          <cell r="AG2016">
            <v>0</v>
          </cell>
          <cell r="AH2016">
            <v>0</v>
          </cell>
          <cell r="AI2016">
            <v>0</v>
          </cell>
          <cell r="AJ2016">
            <v>0</v>
          </cell>
        </row>
        <row r="2017"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AA2017">
            <v>0</v>
          </cell>
          <cell r="AB2017">
            <v>0</v>
          </cell>
          <cell r="AC2017">
            <v>0</v>
          </cell>
          <cell r="AD2017">
            <v>0</v>
          </cell>
          <cell r="AE2017">
            <v>0</v>
          </cell>
          <cell r="AF2017">
            <v>0</v>
          </cell>
          <cell r="AG2017">
            <v>0</v>
          </cell>
          <cell r="AH2017">
            <v>0</v>
          </cell>
          <cell r="AI2017">
            <v>0</v>
          </cell>
          <cell r="AJ2017">
            <v>0</v>
          </cell>
        </row>
        <row r="2018">
          <cell r="C2018">
            <v>2</v>
          </cell>
          <cell r="D2018">
            <v>2</v>
          </cell>
          <cell r="E2018">
            <v>2</v>
          </cell>
          <cell r="F2018">
            <v>0</v>
          </cell>
          <cell r="G2018">
            <v>0</v>
          </cell>
          <cell r="AA2018">
            <v>2</v>
          </cell>
          <cell r="AB2018">
            <v>0</v>
          </cell>
          <cell r="AC2018">
            <v>0</v>
          </cell>
          <cell r="AD2018">
            <v>0</v>
          </cell>
          <cell r="AE2018">
            <v>0</v>
          </cell>
          <cell r="AF2018">
            <v>0</v>
          </cell>
          <cell r="AG2018">
            <v>0</v>
          </cell>
          <cell r="AH2018">
            <v>0</v>
          </cell>
          <cell r="AI2018">
            <v>0</v>
          </cell>
          <cell r="AJ2018">
            <v>0</v>
          </cell>
        </row>
        <row r="2019">
          <cell r="C2019">
            <v>2</v>
          </cell>
          <cell r="D2019">
            <v>2</v>
          </cell>
          <cell r="E2019">
            <v>2</v>
          </cell>
          <cell r="F2019">
            <v>0</v>
          </cell>
          <cell r="G2019">
            <v>0</v>
          </cell>
          <cell r="AA2019">
            <v>1</v>
          </cell>
          <cell r="AB2019">
            <v>0</v>
          </cell>
          <cell r="AC2019">
            <v>1</v>
          </cell>
          <cell r="AD2019">
            <v>0</v>
          </cell>
          <cell r="AE2019">
            <v>0</v>
          </cell>
          <cell r="AF2019">
            <v>0</v>
          </cell>
          <cell r="AG2019">
            <v>0</v>
          </cell>
          <cell r="AH2019">
            <v>0</v>
          </cell>
          <cell r="AI2019">
            <v>0</v>
          </cell>
          <cell r="AJ2019">
            <v>0</v>
          </cell>
        </row>
        <row r="2020"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AA2020">
            <v>0</v>
          </cell>
          <cell r="AB2020">
            <v>0</v>
          </cell>
          <cell r="AC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</row>
        <row r="2021"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AA2021">
            <v>0</v>
          </cell>
          <cell r="AB2021">
            <v>0</v>
          </cell>
          <cell r="AC2021">
            <v>0</v>
          </cell>
          <cell r="AD2021">
            <v>0</v>
          </cell>
          <cell r="AE2021">
            <v>0</v>
          </cell>
          <cell r="AF2021">
            <v>0</v>
          </cell>
          <cell r="AG2021">
            <v>0</v>
          </cell>
          <cell r="AH2021">
            <v>0</v>
          </cell>
          <cell r="AI2021">
            <v>0</v>
          </cell>
          <cell r="AJ2021">
            <v>0</v>
          </cell>
        </row>
        <row r="2022"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AA2022">
            <v>0</v>
          </cell>
          <cell r="AB2022">
            <v>0</v>
          </cell>
          <cell r="AC2022">
            <v>0</v>
          </cell>
          <cell r="AD2022">
            <v>0</v>
          </cell>
          <cell r="AE2022">
            <v>0</v>
          </cell>
          <cell r="AF2022">
            <v>0</v>
          </cell>
          <cell r="AG2022">
            <v>0</v>
          </cell>
          <cell r="AH2022">
            <v>0</v>
          </cell>
          <cell r="AI2022">
            <v>0</v>
          </cell>
          <cell r="AJ2022">
            <v>0</v>
          </cell>
        </row>
        <row r="2023"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</row>
        <row r="2024"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AA2024">
            <v>0</v>
          </cell>
          <cell r="AB2024">
            <v>0</v>
          </cell>
          <cell r="AC2024">
            <v>0</v>
          </cell>
          <cell r="AD2024">
            <v>0</v>
          </cell>
          <cell r="AE2024">
            <v>0</v>
          </cell>
          <cell r="AF2024">
            <v>0</v>
          </cell>
          <cell r="AG2024">
            <v>0</v>
          </cell>
          <cell r="AH2024">
            <v>0</v>
          </cell>
          <cell r="AI2024">
            <v>0</v>
          </cell>
          <cell r="AJ2024">
            <v>0</v>
          </cell>
        </row>
        <row r="2025"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AA2025">
            <v>0</v>
          </cell>
          <cell r="AB2025">
            <v>0</v>
          </cell>
          <cell r="AC2025">
            <v>0</v>
          </cell>
          <cell r="AD2025">
            <v>0</v>
          </cell>
          <cell r="AE2025">
            <v>0</v>
          </cell>
          <cell r="AF2025">
            <v>0</v>
          </cell>
          <cell r="AG2025">
            <v>0</v>
          </cell>
          <cell r="AH2025">
            <v>0</v>
          </cell>
          <cell r="AI2025">
            <v>0</v>
          </cell>
          <cell r="AJ2025">
            <v>0</v>
          </cell>
        </row>
        <row r="2026"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AA2026">
            <v>0</v>
          </cell>
          <cell r="AB2026">
            <v>0</v>
          </cell>
          <cell r="AC2026">
            <v>0</v>
          </cell>
          <cell r="AD2026">
            <v>0</v>
          </cell>
          <cell r="AE2026">
            <v>0</v>
          </cell>
          <cell r="AF2026">
            <v>0</v>
          </cell>
          <cell r="AG2026">
            <v>0</v>
          </cell>
          <cell r="AH2026">
            <v>0</v>
          </cell>
          <cell r="AI2026">
            <v>0</v>
          </cell>
          <cell r="AJ2026">
            <v>0</v>
          </cell>
        </row>
        <row r="2027"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AA2027">
            <v>0</v>
          </cell>
          <cell r="AB2027">
            <v>0</v>
          </cell>
          <cell r="AC2027">
            <v>0</v>
          </cell>
          <cell r="AD2027">
            <v>0</v>
          </cell>
          <cell r="AE2027">
            <v>0</v>
          </cell>
          <cell r="AF2027">
            <v>0</v>
          </cell>
          <cell r="AG2027">
            <v>0</v>
          </cell>
          <cell r="AH2027">
            <v>0</v>
          </cell>
          <cell r="AI2027">
            <v>0</v>
          </cell>
          <cell r="AJ2027">
            <v>0</v>
          </cell>
        </row>
        <row r="2028">
          <cell r="C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AA2028">
            <v>0</v>
          </cell>
          <cell r="AB2028">
            <v>0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0</v>
          </cell>
        </row>
        <row r="2029"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AA2029">
            <v>0</v>
          </cell>
          <cell r="AB2029">
            <v>0</v>
          </cell>
          <cell r="AC2029">
            <v>0</v>
          </cell>
          <cell r="AD2029">
            <v>0</v>
          </cell>
          <cell r="AE2029">
            <v>0</v>
          </cell>
          <cell r="AF2029">
            <v>0</v>
          </cell>
          <cell r="AG2029">
            <v>0</v>
          </cell>
          <cell r="AH2029">
            <v>0</v>
          </cell>
          <cell r="AI2029">
            <v>0</v>
          </cell>
          <cell r="AJ2029">
            <v>0</v>
          </cell>
        </row>
        <row r="2030"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AA2030">
            <v>0</v>
          </cell>
          <cell r="AB2030">
            <v>0</v>
          </cell>
          <cell r="AC2030">
            <v>0</v>
          </cell>
          <cell r="AD2030">
            <v>0</v>
          </cell>
          <cell r="AE2030">
            <v>0</v>
          </cell>
          <cell r="AF2030">
            <v>0</v>
          </cell>
          <cell r="AG2030">
            <v>0</v>
          </cell>
          <cell r="AH2030">
            <v>0</v>
          </cell>
          <cell r="AI2030">
            <v>0</v>
          </cell>
          <cell r="AJ2030">
            <v>0</v>
          </cell>
        </row>
        <row r="2031"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AA2031">
            <v>0</v>
          </cell>
          <cell r="AB2031">
            <v>0</v>
          </cell>
          <cell r="AC2031">
            <v>0</v>
          </cell>
          <cell r="AD2031">
            <v>0</v>
          </cell>
          <cell r="AE2031">
            <v>0</v>
          </cell>
          <cell r="AF2031">
            <v>0</v>
          </cell>
          <cell r="AG2031">
            <v>0</v>
          </cell>
          <cell r="AH2031">
            <v>0</v>
          </cell>
          <cell r="AI2031">
            <v>0</v>
          </cell>
          <cell r="AJ2031">
            <v>0</v>
          </cell>
        </row>
        <row r="2032"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AA2032">
            <v>0</v>
          </cell>
          <cell r="AB2032">
            <v>0</v>
          </cell>
          <cell r="AC2032">
            <v>0</v>
          </cell>
          <cell r="AD2032">
            <v>0</v>
          </cell>
          <cell r="AE2032">
            <v>0</v>
          </cell>
          <cell r="AF2032">
            <v>0</v>
          </cell>
          <cell r="AG2032">
            <v>0</v>
          </cell>
          <cell r="AH2032">
            <v>0</v>
          </cell>
          <cell r="AI2032">
            <v>0</v>
          </cell>
          <cell r="AJ2032">
            <v>0</v>
          </cell>
        </row>
        <row r="2033"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AA2033">
            <v>0</v>
          </cell>
          <cell r="AB2033">
            <v>0</v>
          </cell>
          <cell r="AC2033">
            <v>0</v>
          </cell>
          <cell r="AD2033">
            <v>0</v>
          </cell>
          <cell r="AE2033">
            <v>0</v>
          </cell>
          <cell r="AF2033">
            <v>0</v>
          </cell>
          <cell r="AG2033">
            <v>0</v>
          </cell>
          <cell r="AH2033">
            <v>0</v>
          </cell>
          <cell r="AI2033">
            <v>0</v>
          </cell>
          <cell r="AJ2033">
            <v>0</v>
          </cell>
        </row>
        <row r="2034"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AA2034">
            <v>0</v>
          </cell>
          <cell r="AB2034">
            <v>0</v>
          </cell>
          <cell r="AC2034">
            <v>0</v>
          </cell>
          <cell r="AD2034">
            <v>0</v>
          </cell>
          <cell r="AE2034">
            <v>0</v>
          </cell>
          <cell r="AF2034">
            <v>0</v>
          </cell>
          <cell r="AG2034">
            <v>0</v>
          </cell>
          <cell r="AH2034">
            <v>0</v>
          </cell>
          <cell r="AI2034">
            <v>0</v>
          </cell>
          <cell r="AJ2034">
            <v>0</v>
          </cell>
        </row>
        <row r="2035"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AA2035">
            <v>0</v>
          </cell>
          <cell r="AB2035">
            <v>0</v>
          </cell>
          <cell r="AC2035">
            <v>0</v>
          </cell>
          <cell r="AD2035">
            <v>0</v>
          </cell>
          <cell r="AE2035">
            <v>0</v>
          </cell>
          <cell r="AF2035">
            <v>0</v>
          </cell>
          <cell r="AG2035">
            <v>0</v>
          </cell>
          <cell r="AH2035">
            <v>0</v>
          </cell>
          <cell r="AI2035">
            <v>0</v>
          </cell>
          <cell r="AJ2035">
            <v>0</v>
          </cell>
        </row>
        <row r="2036"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AA2036">
            <v>0</v>
          </cell>
          <cell r="AB2036">
            <v>0</v>
          </cell>
          <cell r="AC2036">
            <v>0</v>
          </cell>
          <cell r="AD2036">
            <v>0</v>
          </cell>
          <cell r="AE2036">
            <v>0</v>
          </cell>
          <cell r="AF2036">
            <v>0</v>
          </cell>
          <cell r="AG2036">
            <v>0</v>
          </cell>
          <cell r="AH2036">
            <v>0</v>
          </cell>
          <cell r="AI2036">
            <v>0</v>
          </cell>
          <cell r="AJ2036">
            <v>0</v>
          </cell>
        </row>
        <row r="2037"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AA2037">
            <v>0</v>
          </cell>
          <cell r="AB2037">
            <v>0</v>
          </cell>
          <cell r="AC2037">
            <v>0</v>
          </cell>
          <cell r="AD2037">
            <v>0</v>
          </cell>
          <cell r="AE2037">
            <v>0</v>
          </cell>
          <cell r="AF2037">
            <v>0</v>
          </cell>
          <cell r="AG2037">
            <v>0</v>
          </cell>
          <cell r="AH2037">
            <v>0</v>
          </cell>
          <cell r="AI2037">
            <v>0</v>
          </cell>
          <cell r="AJ2037">
            <v>0</v>
          </cell>
        </row>
        <row r="2038"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AA2038">
            <v>0</v>
          </cell>
          <cell r="AB2038">
            <v>0</v>
          </cell>
          <cell r="AC2038">
            <v>0</v>
          </cell>
          <cell r="AD2038">
            <v>0</v>
          </cell>
          <cell r="AE2038">
            <v>0</v>
          </cell>
          <cell r="AF2038">
            <v>0</v>
          </cell>
          <cell r="AG2038">
            <v>0</v>
          </cell>
          <cell r="AH2038">
            <v>0</v>
          </cell>
          <cell r="AI2038">
            <v>0</v>
          </cell>
          <cell r="AJ2038">
            <v>0</v>
          </cell>
        </row>
        <row r="2039"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AA2039">
            <v>0</v>
          </cell>
          <cell r="AB2039">
            <v>0</v>
          </cell>
          <cell r="AC2039">
            <v>0</v>
          </cell>
          <cell r="AD2039">
            <v>0</v>
          </cell>
          <cell r="AE2039">
            <v>0</v>
          </cell>
          <cell r="AF2039">
            <v>0</v>
          </cell>
          <cell r="AG2039">
            <v>0</v>
          </cell>
          <cell r="AH2039">
            <v>0</v>
          </cell>
          <cell r="AI2039">
            <v>0</v>
          </cell>
          <cell r="AJ2039">
            <v>0</v>
          </cell>
        </row>
        <row r="2040"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AA2040">
            <v>0</v>
          </cell>
          <cell r="AB2040">
            <v>0</v>
          </cell>
          <cell r="AC2040">
            <v>0</v>
          </cell>
          <cell r="AD2040">
            <v>0</v>
          </cell>
          <cell r="AE2040">
            <v>0</v>
          </cell>
          <cell r="AF2040">
            <v>0</v>
          </cell>
          <cell r="AG2040">
            <v>0</v>
          </cell>
          <cell r="AH2040">
            <v>0</v>
          </cell>
          <cell r="AI2040">
            <v>0</v>
          </cell>
          <cell r="AJ2040">
            <v>0</v>
          </cell>
        </row>
        <row r="2041">
          <cell r="C2041">
            <v>24</v>
          </cell>
          <cell r="D2041">
            <v>24</v>
          </cell>
          <cell r="E2041">
            <v>24</v>
          </cell>
          <cell r="F2041">
            <v>0</v>
          </cell>
          <cell r="G2041">
            <v>0</v>
          </cell>
          <cell r="AA2041">
            <v>0</v>
          </cell>
          <cell r="AB2041">
            <v>0</v>
          </cell>
          <cell r="AC2041">
            <v>24</v>
          </cell>
          <cell r="AD2041">
            <v>0</v>
          </cell>
          <cell r="AE2041">
            <v>0</v>
          </cell>
          <cell r="AF2041">
            <v>0</v>
          </cell>
          <cell r="AG2041">
            <v>0</v>
          </cell>
          <cell r="AH2041">
            <v>0</v>
          </cell>
          <cell r="AI2041">
            <v>0</v>
          </cell>
          <cell r="AJ2041">
            <v>0</v>
          </cell>
        </row>
        <row r="2042"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AA2042">
            <v>0</v>
          </cell>
          <cell r="AB2042">
            <v>0</v>
          </cell>
          <cell r="AC2042">
            <v>0</v>
          </cell>
          <cell r="AD2042">
            <v>0</v>
          </cell>
          <cell r="AE2042">
            <v>0</v>
          </cell>
          <cell r="AF2042">
            <v>0</v>
          </cell>
          <cell r="AG2042">
            <v>0</v>
          </cell>
          <cell r="AH2042">
            <v>0</v>
          </cell>
          <cell r="AI2042">
            <v>0</v>
          </cell>
          <cell r="AJ2042">
            <v>0</v>
          </cell>
        </row>
        <row r="2043"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AA2043">
            <v>0</v>
          </cell>
          <cell r="AB2043">
            <v>0</v>
          </cell>
          <cell r="AC2043">
            <v>0</v>
          </cell>
          <cell r="AD2043">
            <v>0</v>
          </cell>
          <cell r="AE2043">
            <v>0</v>
          </cell>
          <cell r="AF2043">
            <v>0</v>
          </cell>
          <cell r="AG2043">
            <v>0</v>
          </cell>
          <cell r="AH2043">
            <v>0</v>
          </cell>
          <cell r="AI2043">
            <v>0</v>
          </cell>
          <cell r="AJ2043">
            <v>0</v>
          </cell>
        </row>
        <row r="2044"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AA2044">
            <v>0</v>
          </cell>
          <cell r="AB2044">
            <v>0</v>
          </cell>
          <cell r="AC2044">
            <v>0</v>
          </cell>
          <cell r="AD2044">
            <v>0</v>
          </cell>
          <cell r="AE2044">
            <v>0</v>
          </cell>
          <cell r="AF2044">
            <v>0</v>
          </cell>
          <cell r="AG2044">
            <v>0</v>
          </cell>
          <cell r="AH2044">
            <v>0</v>
          </cell>
          <cell r="AI2044">
            <v>0</v>
          </cell>
          <cell r="AJ2044">
            <v>0</v>
          </cell>
        </row>
        <row r="2045"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AA2045">
            <v>0</v>
          </cell>
          <cell r="AB2045">
            <v>0</v>
          </cell>
          <cell r="AC2045">
            <v>0</v>
          </cell>
          <cell r="AD2045">
            <v>0</v>
          </cell>
          <cell r="AE2045">
            <v>0</v>
          </cell>
          <cell r="AF2045">
            <v>0</v>
          </cell>
          <cell r="AG2045">
            <v>0</v>
          </cell>
          <cell r="AH2045">
            <v>0</v>
          </cell>
          <cell r="AI2045">
            <v>0</v>
          </cell>
          <cell r="AJ2045">
            <v>0</v>
          </cell>
        </row>
        <row r="2046"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AA2046">
            <v>0</v>
          </cell>
          <cell r="AB2046">
            <v>0</v>
          </cell>
          <cell r="AC2046">
            <v>0</v>
          </cell>
          <cell r="AD2046">
            <v>0</v>
          </cell>
          <cell r="AE2046">
            <v>0</v>
          </cell>
          <cell r="AF2046">
            <v>0</v>
          </cell>
          <cell r="AG2046">
            <v>0</v>
          </cell>
          <cell r="AH2046">
            <v>0</v>
          </cell>
          <cell r="AI2046">
            <v>0</v>
          </cell>
          <cell r="AJ2046">
            <v>0</v>
          </cell>
        </row>
        <row r="2047"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AA2047">
            <v>0</v>
          </cell>
          <cell r="AB2047">
            <v>0</v>
          </cell>
          <cell r="AC2047">
            <v>0</v>
          </cell>
          <cell r="AD2047">
            <v>0</v>
          </cell>
          <cell r="AE2047">
            <v>0</v>
          </cell>
          <cell r="AF2047">
            <v>0</v>
          </cell>
          <cell r="AG2047">
            <v>0</v>
          </cell>
          <cell r="AH2047">
            <v>0</v>
          </cell>
          <cell r="AI2047">
            <v>0</v>
          </cell>
          <cell r="AJ2047">
            <v>0</v>
          </cell>
        </row>
        <row r="2048"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AA2048">
            <v>0</v>
          </cell>
          <cell r="AB2048">
            <v>0</v>
          </cell>
          <cell r="AC2048">
            <v>0</v>
          </cell>
          <cell r="AD2048">
            <v>0</v>
          </cell>
          <cell r="AE2048">
            <v>0</v>
          </cell>
          <cell r="AF2048">
            <v>0</v>
          </cell>
          <cell r="AG2048">
            <v>0</v>
          </cell>
          <cell r="AH2048">
            <v>0</v>
          </cell>
          <cell r="AI2048">
            <v>0</v>
          </cell>
          <cell r="AJ2048">
            <v>0</v>
          </cell>
        </row>
        <row r="2049"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AA2049">
            <v>0</v>
          </cell>
          <cell r="AB2049">
            <v>0</v>
          </cell>
          <cell r="AC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</row>
        <row r="2050">
          <cell r="C2050">
            <v>0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AA2050">
            <v>0</v>
          </cell>
          <cell r="AB2050">
            <v>0</v>
          </cell>
          <cell r="AC2050">
            <v>0</v>
          </cell>
          <cell r="AD2050">
            <v>0</v>
          </cell>
          <cell r="AE2050">
            <v>0</v>
          </cell>
          <cell r="AF2050">
            <v>0</v>
          </cell>
          <cell r="AG2050">
            <v>0</v>
          </cell>
          <cell r="AH2050">
            <v>0</v>
          </cell>
          <cell r="AI2050">
            <v>0</v>
          </cell>
          <cell r="AJ2050">
            <v>0</v>
          </cell>
        </row>
        <row r="2051">
          <cell r="C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AA2051">
            <v>0</v>
          </cell>
          <cell r="AB2051">
            <v>0</v>
          </cell>
          <cell r="AC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</row>
        <row r="2052"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AA2052">
            <v>0</v>
          </cell>
          <cell r="AB2052">
            <v>0</v>
          </cell>
          <cell r="AC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</row>
        <row r="2053"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</row>
        <row r="2054"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AA2054">
            <v>0</v>
          </cell>
          <cell r="AB2054">
            <v>0</v>
          </cell>
          <cell r="AC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</row>
        <row r="2055"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AA2055">
            <v>0</v>
          </cell>
          <cell r="AB2055">
            <v>0</v>
          </cell>
          <cell r="AC2055">
            <v>0</v>
          </cell>
          <cell r="AD2055">
            <v>0</v>
          </cell>
          <cell r="AE2055">
            <v>0</v>
          </cell>
          <cell r="AF2055">
            <v>0</v>
          </cell>
          <cell r="AG2055">
            <v>0</v>
          </cell>
          <cell r="AH2055">
            <v>0</v>
          </cell>
          <cell r="AI2055">
            <v>0</v>
          </cell>
          <cell r="AJ2055">
            <v>0</v>
          </cell>
        </row>
        <row r="2059">
          <cell r="C2059">
            <v>74</v>
          </cell>
          <cell r="D2059">
            <v>73</v>
          </cell>
          <cell r="E2059">
            <v>73</v>
          </cell>
          <cell r="F2059">
            <v>0</v>
          </cell>
          <cell r="G2059">
            <v>1</v>
          </cell>
          <cell r="AA2059">
            <v>10</v>
          </cell>
          <cell r="AB2059">
            <v>64</v>
          </cell>
          <cell r="AC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L2059">
            <v>2938980</v>
          </cell>
        </row>
        <row r="2060"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AA2060">
            <v>0</v>
          </cell>
          <cell r="AB2060">
            <v>0</v>
          </cell>
          <cell r="AC2060">
            <v>0</v>
          </cell>
          <cell r="AD2060">
            <v>0</v>
          </cell>
          <cell r="AE2060">
            <v>0</v>
          </cell>
          <cell r="AF2060">
            <v>0</v>
          </cell>
          <cell r="AG2060">
            <v>0</v>
          </cell>
          <cell r="AH2060">
            <v>0</v>
          </cell>
          <cell r="AI2060">
            <v>0</v>
          </cell>
          <cell r="AJ2060">
            <v>0</v>
          </cell>
          <cell r="AL2060">
            <v>0</v>
          </cell>
        </row>
        <row r="2061">
          <cell r="C2061">
            <v>15</v>
          </cell>
          <cell r="D2061">
            <v>6</v>
          </cell>
          <cell r="E2061">
            <v>6</v>
          </cell>
          <cell r="F2061">
            <v>0</v>
          </cell>
          <cell r="G2061">
            <v>9</v>
          </cell>
          <cell r="AA2061">
            <v>0</v>
          </cell>
          <cell r="AB2061">
            <v>15</v>
          </cell>
          <cell r="AC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L2061">
            <v>310380</v>
          </cell>
        </row>
        <row r="2110">
          <cell r="C2110">
            <v>0</v>
          </cell>
          <cell r="AL2110">
            <v>0</v>
          </cell>
        </row>
        <row r="2176">
          <cell r="C2176">
            <v>237</v>
          </cell>
          <cell r="H2176">
            <v>201</v>
          </cell>
          <cell r="I2176">
            <v>172</v>
          </cell>
          <cell r="J2176">
            <v>29</v>
          </cell>
          <cell r="K2176">
            <v>4</v>
          </cell>
          <cell r="L2176">
            <v>30</v>
          </cell>
          <cell r="M2176">
            <v>2</v>
          </cell>
          <cell r="N2176">
            <v>0</v>
          </cell>
          <cell r="P2176">
            <v>7</v>
          </cell>
          <cell r="Q2176">
            <v>58</v>
          </cell>
          <cell r="S2176">
            <v>6</v>
          </cell>
          <cell r="T2176">
            <v>27</v>
          </cell>
          <cell r="V2176">
            <v>0</v>
          </cell>
          <cell r="W2176">
            <v>0</v>
          </cell>
          <cell r="Y2176">
            <v>13</v>
          </cell>
          <cell r="Z2176">
            <v>126</v>
          </cell>
          <cell r="AD2176">
            <v>0</v>
          </cell>
          <cell r="AE2176">
            <v>0</v>
          </cell>
          <cell r="AF2176">
            <v>0</v>
          </cell>
          <cell r="AG2176">
            <v>0</v>
          </cell>
          <cell r="AH2176">
            <v>0</v>
          </cell>
          <cell r="AI2176">
            <v>0</v>
          </cell>
          <cell r="AJ2176">
            <v>30</v>
          </cell>
          <cell r="AL2176">
            <v>56544550</v>
          </cell>
        </row>
        <row r="2218">
          <cell r="C2218">
            <v>10</v>
          </cell>
          <cell r="H2218">
            <v>8</v>
          </cell>
          <cell r="I2218">
            <v>6</v>
          </cell>
          <cell r="J2218">
            <v>2</v>
          </cell>
          <cell r="K2218">
            <v>0</v>
          </cell>
          <cell r="L2218">
            <v>1</v>
          </cell>
          <cell r="M2218">
            <v>1</v>
          </cell>
          <cell r="N2218">
            <v>0</v>
          </cell>
          <cell r="P2218">
            <v>0</v>
          </cell>
          <cell r="Q2218">
            <v>5</v>
          </cell>
          <cell r="S2218">
            <v>0</v>
          </cell>
          <cell r="T2218">
            <v>5</v>
          </cell>
          <cell r="V2218">
            <v>0</v>
          </cell>
          <cell r="W2218">
            <v>0</v>
          </cell>
          <cell r="Y2218">
            <v>0</v>
          </cell>
          <cell r="Z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2</v>
          </cell>
          <cell r="AL2218">
            <v>1200000</v>
          </cell>
        </row>
        <row r="2220"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</row>
        <row r="2221"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</row>
        <row r="2222">
          <cell r="C2222">
            <v>17</v>
          </cell>
          <cell r="D2222">
            <v>16</v>
          </cell>
          <cell r="E2222">
            <v>16</v>
          </cell>
          <cell r="F2222">
            <v>0</v>
          </cell>
          <cell r="G2222">
            <v>1</v>
          </cell>
          <cell r="AA2222">
            <v>2</v>
          </cell>
          <cell r="AB2222">
            <v>15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</row>
        <row r="2223"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AA2223">
            <v>0</v>
          </cell>
          <cell r="AB2223">
            <v>0</v>
          </cell>
          <cell r="AC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H2223">
            <v>0</v>
          </cell>
          <cell r="AI2223">
            <v>0</v>
          </cell>
          <cell r="AJ2223">
            <v>0</v>
          </cell>
        </row>
        <row r="2224">
          <cell r="C2224">
            <v>7</v>
          </cell>
          <cell r="D2224">
            <v>5</v>
          </cell>
          <cell r="E2224">
            <v>5</v>
          </cell>
          <cell r="F2224">
            <v>0</v>
          </cell>
          <cell r="G2224">
            <v>2</v>
          </cell>
          <cell r="AA2224">
            <v>1</v>
          </cell>
          <cell r="AB2224">
            <v>6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</row>
        <row r="2225"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I2225">
            <v>0</v>
          </cell>
          <cell r="AJ2225">
            <v>0</v>
          </cell>
        </row>
        <row r="2226"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AA2226">
            <v>0</v>
          </cell>
          <cell r="AB2226">
            <v>0</v>
          </cell>
          <cell r="AC2226">
            <v>0</v>
          </cell>
          <cell r="AD2226">
            <v>0</v>
          </cell>
          <cell r="AE2226">
            <v>0</v>
          </cell>
          <cell r="AF2226">
            <v>0</v>
          </cell>
          <cell r="AG2226">
            <v>0</v>
          </cell>
          <cell r="AH2226">
            <v>0</v>
          </cell>
          <cell r="AI2226">
            <v>0</v>
          </cell>
          <cell r="AJ2226">
            <v>0</v>
          </cell>
        </row>
        <row r="2227"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0</v>
          </cell>
          <cell r="AE2227">
            <v>0</v>
          </cell>
          <cell r="AF2227">
            <v>0</v>
          </cell>
          <cell r="AG2227">
            <v>0</v>
          </cell>
          <cell r="AH2227">
            <v>0</v>
          </cell>
          <cell r="AI2227">
            <v>0</v>
          </cell>
          <cell r="AJ2227">
            <v>0</v>
          </cell>
        </row>
        <row r="2228"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0</v>
          </cell>
          <cell r="AE2228">
            <v>0</v>
          </cell>
          <cell r="AF2228">
            <v>0</v>
          </cell>
          <cell r="AG2228">
            <v>0</v>
          </cell>
          <cell r="AH2228">
            <v>0</v>
          </cell>
          <cell r="AI2228">
            <v>0</v>
          </cell>
          <cell r="AJ2228">
            <v>0</v>
          </cell>
        </row>
        <row r="2229"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</row>
        <row r="2230"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0</v>
          </cell>
          <cell r="AE2230">
            <v>0</v>
          </cell>
          <cell r="AF2230">
            <v>0</v>
          </cell>
          <cell r="AG2230">
            <v>0</v>
          </cell>
          <cell r="AH2230">
            <v>0</v>
          </cell>
          <cell r="AI2230">
            <v>0</v>
          </cell>
          <cell r="AJ2230">
            <v>0</v>
          </cell>
        </row>
        <row r="2231"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</row>
        <row r="2232"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</row>
        <row r="2233"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</row>
        <row r="2234"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0</v>
          </cell>
          <cell r="AE2234">
            <v>0</v>
          </cell>
          <cell r="AF2234">
            <v>0</v>
          </cell>
          <cell r="AG2234">
            <v>0</v>
          </cell>
          <cell r="AH2234">
            <v>0</v>
          </cell>
          <cell r="AI2234">
            <v>0</v>
          </cell>
          <cell r="AJ2234">
            <v>0</v>
          </cell>
        </row>
        <row r="2235"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</row>
        <row r="2236">
          <cell r="C2236">
            <v>35</v>
          </cell>
          <cell r="D2236">
            <v>35</v>
          </cell>
          <cell r="E2236">
            <v>35</v>
          </cell>
          <cell r="F2236">
            <v>0</v>
          </cell>
          <cell r="G2236">
            <v>0</v>
          </cell>
          <cell r="AA2236">
            <v>30</v>
          </cell>
          <cell r="AB2236">
            <v>5</v>
          </cell>
          <cell r="AC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</row>
        <row r="2237"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</row>
        <row r="2238">
          <cell r="C2238">
            <v>1</v>
          </cell>
          <cell r="D2238">
            <v>1</v>
          </cell>
          <cell r="E2238">
            <v>1</v>
          </cell>
          <cell r="F2238">
            <v>0</v>
          </cell>
          <cell r="G2238">
            <v>0</v>
          </cell>
          <cell r="AA2238">
            <v>1</v>
          </cell>
          <cell r="AB2238">
            <v>0</v>
          </cell>
          <cell r="AC2238">
            <v>0</v>
          </cell>
          <cell r="AD2238">
            <v>0</v>
          </cell>
          <cell r="AE2238">
            <v>0</v>
          </cell>
          <cell r="AF2238">
            <v>0</v>
          </cell>
          <cell r="AG2238">
            <v>0</v>
          </cell>
          <cell r="AH2238">
            <v>0</v>
          </cell>
          <cell r="AI2238">
            <v>0</v>
          </cell>
          <cell r="AJ2238">
            <v>0</v>
          </cell>
        </row>
        <row r="2239">
          <cell r="C2239">
            <v>103</v>
          </cell>
          <cell r="D2239">
            <v>98</v>
          </cell>
          <cell r="E2239">
            <v>98</v>
          </cell>
          <cell r="F2239">
            <v>0</v>
          </cell>
          <cell r="G2239">
            <v>5</v>
          </cell>
          <cell r="AA2239">
            <v>36</v>
          </cell>
          <cell r="AB2239">
            <v>0</v>
          </cell>
          <cell r="AC2239">
            <v>67</v>
          </cell>
          <cell r="AD2239">
            <v>0</v>
          </cell>
          <cell r="AE2239">
            <v>0</v>
          </cell>
          <cell r="AF2239">
            <v>0</v>
          </cell>
          <cell r="AG2239">
            <v>0</v>
          </cell>
          <cell r="AH2239">
            <v>0</v>
          </cell>
          <cell r="AI2239">
            <v>0</v>
          </cell>
          <cell r="AJ2239">
            <v>0</v>
          </cell>
        </row>
        <row r="2240"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</row>
        <row r="2241"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</row>
        <row r="2242"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</row>
        <row r="2243">
          <cell r="C2243">
            <v>235</v>
          </cell>
          <cell r="D2243">
            <v>166</v>
          </cell>
          <cell r="E2243">
            <v>166</v>
          </cell>
          <cell r="F2243">
            <v>0</v>
          </cell>
          <cell r="G2243">
            <v>69</v>
          </cell>
          <cell r="AA2243">
            <v>153</v>
          </cell>
          <cell r="AB2243">
            <v>0</v>
          </cell>
          <cell r="AC2243">
            <v>82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I2243">
            <v>0</v>
          </cell>
          <cell r="AJ2243">
            <v>0</v>
          </cell>
        </row>
        <row r="2244"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0</v>
          </cell>
          <cell r="AE2244">
            <v>0</v>
          </cell>
          <cell r="AF2244">
            <v>0</v>
          </cell>
          <cell r="AG2244">
            <v>0</v>
          </cell>
          <cell r="AH2244">
            <v>0</v>
          </cell>
          <cell r="AI2244">
            <v>0</v>
          </cell>
          <cell r="AJ2244">
            <v>0</v>
          </cell>
        </row>
        <row r="2245"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0</v>
          </cell>
          <cell r="AE2245">
            <v>0</v>
          </cell>
          <cell r="AF2245">
            <v>0</v>
          </cell>
          <cell r="AG2245">
            <v>0</v>
          </cell>
          <cell r="AH2245">
            <v>0</v>
          </cell>
          <cell r="AI2245">
            <v>0</v>
          </cell>
          <cell r="AJ2245">
            <v>0</v>
          </cell>
        </row>
        <row r="2249"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L2249">
            <v>0</v>
          </cell>
        </row>
        <row r="2250"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L2250">
            <v>0</v>
          </cell>
        </row>
        <row r="2251"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L2251">
            <v>0</v>
          </cell>
        </row>
        <row r="2252"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  <cell r="AL2252">
            <v>0</v>
          </cell>
        </row>
        <row r="2253"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  <cell r="AL2253">
            <v>0</v>
          </cell>
        </row>
        <row r="2254"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L2254">
            <v>0</v>
          </cell>
        </row>
        <row r="2255"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  <cell r="AL2255">
            <v>0</v>
          </cell>
        </row>
        <row r="2256"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  <cell r="AL2256">
            <v>0</v>
          </cell>
        </row>
        <row r="2257"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</row>
        <row r="2258">
          <cell r="C2258">
            <v>0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AA2258">
            <v>0</v>
          </cell>
          <cell r="AB2258">
            <v>0</v>
          </cell>
          <cell r="AC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</row>
        <row r="2259">
          <cell r="C2259">
            <v>0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AA2259">
            <v>0</v>
          </cell>
          <cell r="AB2259">
            <v>0</v>
          </cell>
          <cell r="AC2259">
            <v>0</v>
          </cell>
          <cell r="AD2259">
            <v>0</v>
          </cell>
          <cell r="AE2259">
            <v>0</v>
          </cell>
          <cell r="AF2259">
            <v>0</v>
          </cell>
          <cell r="AG2259">
            <v>0</v>
          </cell>
          <cell r="AH2259">
            <v>0</v>
          </cell>
          <cell r="AI2259">
            <v>0</v>
          </cell>
          <cell r="AJ2259">
            <v>0</v>
          </cell>
        </row>
        <row r="2263">
          <cell r="C2263">
            <v>0</v>
          </cell>
          <cell r="AL2263">
            <v>0</v>
          </cell>
        </row>
        <row r="2342">
          <cell r="C2342">
            <v>43</v>
          </cell>
          <cell r="H2342">
            <v>38</v>
          </cell>
          <cell r="I2342">
            <v>24</v>
          </cell>
          <cell r="J2342">
            <v>14</v>
          </cell>
          <cell r="K2342">
            <v>0</v>
          </cell>
          <cell r="L2342">
            <v>2</v>
          </cell>
          <cell r="M2342">
            <v>2</v>
          </cell>
          <cell r="N2342">
            <v>1</v>
          </cell>
          <cell r="P2342">
            <v>3</v>
          </cell>
          <cell r="Q2342">
            <v>24</v>
          </cell>
          <cell r="S2342">
            <v>13</v>
          </cell>
          <cell r="T2342">
            <v>0</v>
          </cell>
          <cell r="V2342">
            <v>0</v>
          </cell>
          <cell r="W2342">
            <v>0</v>
          </cell>
          <cell r="Y2342">
            <v>0</v>
          </cell>
          <cell r="Z2342">
            <v>3</v>
          </cell>
          <cell r="AD2342">
            <v>0</v>
          </cell>
          <cell r="AE2342">
            <v>0</v>
          </cell>
          <cell r="AF2342">
            <v>0</v>
          </cell>
          <cell r="AG2342">
            <v>0</v>
          </cell>
          <cell r="AH2342">
            <v>0</v>
          </cell>
          <cell r="AI2342">
            <v>0</v>
          </cell>
          <cell r="AJ2342">
            <v>14</v>
          </cell>
          <cell r="AL2342">
            <v>6275725</v>
          </cell>
        </row>
        <row r="2363">
          <cell r="C2363">
            <v>1064</v>
          </cell>
          <cell r="D2363">
            <v>894</v>
          </cell>
          <cell r="E2363">
            <v>894</v>
          </cell>
          <cell r="F2363">
            <v>0</v>
          </cell>
          <cell r="G2363">
            <v>170</v>
          </cell>
          <cell r="AA2363">
            <v>921</v>
          </cell>
          <cell r="AB2363">
            <v>112</v>
          </cell>
          <cell r="AC2363">
            <v>31</v>
          </cell>
          <cell r="AD2363">
            <v>0</v>
          </cell>
          <cell r="AE2363">
            <v>0</v>
          </cell>
          <cell r="AF2363">
            <v>0</v>
          </cell>
          <cell r="AG2363">
            <v>0</v>
          </cell>
          <cell r="AH2363">
            <v>0</v>
          </cell>
          <cell r="AI2363">
            <v>0</v>
          </cell>
          <cell r="AJ2363">
            <v>0</v>
          </cell>
        </row>
        <row r="2369"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AA2369">
            <v>0</v>
          </cell>
          <cell r="AB2369">
            <v>0</v>
          </cell>
          <cell r="AC2369">
            <v>0</v>
          </cell>
          <cell r="AD2369">
            <v>0</v>
          </cell>
          <cell r="AE2369">
            <v>0</v>
          </cell>
          <cell r="AF2369">
            <v>0</v>
          </cell>
          <cell r="AG2369">
            <v>0</v>
          </cell>
          <cell r="AH2369">
            <v>0</v>
          </cell>
          <cell r="AI2369">
            <v>0</v>
          </cell>
          <cell r="AJ2369">
            <v>0</v>
          </cell>
          <cell r="AL2369">
            <v>0</v>
          </cell>
        </row>
        <row r="2370">
          <cell r="C2370">
            <v>1064</v>
          </cell>
          <cell r="E2370">
            <v>894</v>
          </cell>
        </row>
        <row r="2377">
          <cell r="C2377">
            <v>11</v>
          </cell>
          <cell r="H2377">
            <v>11</v>
          </cell>
          <cell r="I2377">
            <v>10</v>
          </cell>
          <cell r="J2377">
            <v>1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P2377">
            <v>0</v>
          </cell>
          <cell r="Q2377">
            <v>9</v>
          </cell>
          <cell r="S2377">
            <v>0</v>
          </cell>
          <cell r="T2377">
            <v>2</v>
          </cell>
          <cell r="V2377">
            <v>0</v>
          </cell>
          <cell r="W2377">
            <v>0</v>
          </cell>
          <cell r="Y2377">
            <v>0</v>
          </cell>
          <cell r="Z2377">
            <v>0</v>
          </cell>
          <cell r="AD2377">
            <v>1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</v>
          </cell>
          <cell r="AJ2377">
            <v>1</v>
          </cell>
          <cell r="AL2377">
            <v>2388880</v>
          </cell>
        </row>
        <row r="2414">
          <cell r="C2414">
            <v>57</v>
          </cell>
          <cell r="H2414">
            <v>49</v>
          </cell>
          <cell r="I2414">
            <v>40</v>
          </cell>
          <cell r="J2414">
            <v>9</v>
          </cell>
          <cell r="K2414">
            <v>1</v>
          </cell>
          <cell r="L2414">
            <v>6</v>
          </cell>
          <cell r="M2414">
            <v>0</v>
          </cell>
          <cell r="N2414">
            <v>1</v>
          </cell>
          <cell r="P2414">
            <v>0</v>
          </cell>
          <cell r="Q2414">
            <v>49</v>
          </cell>
          <cell r="S2414">
            <v>0</v>
          </cell>
          <cell r="T2414">
            <v>1</v>
          </cell>
          <cell r="V2414">
            <v>0</v>
          </cell>
          <cell r="W2414">
            <v>0</v>
          </cell>
          <cell r="Y2414">
            <v>0</v>
          </cell>
          <cell r="Z2414">
            <v>7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0</v>
          </cell>
          <cell r="AJ2414">
            <v>9</v>
          </cell>
          <cell r="AL2414">
            <v>10220215</v>
          </cell>
        </row>
        <row r="2416">
          <cell r="C2416">
            <v>2</v>
          </cell>
          <cell r="D2416">
            <v>2</v>
          </cell>
          <cell r="E2416">
            <v>2</v>
          </cell>
          <cell r="F2416">
            <v>0</v>
          </cell>
          <cell r="G2416">
            <v>0</v>
          </cell>
          <cell r="AA2416">
            <v>2</v>
          </cell>
          <cell r="AB2416">
            <v>0</v>
          </cell>
          <cell r="AC2416">
            <v>0</v>
          </cell>
          <cell r="AD2416">
            <v>0</v>
          </cell>
          <cell r="AE2416">
            <v>0</v>
          </cell>
          <cell r="AF2416">
            <v>0</v>
          </cell>
          <cell r="AG2416">
            <v>0</v>
          </cell>
          <cell r="AH2416">
            <v>0</v>
          </cell>
          <cell r="AI2416">
            <v>0</v>
          </cell>
          <cell r="AJ2416">
            <v>0</v>
          </cell>
          <cell r="AL2416">
            <v>242400</v>
          </cell>
        </row>
        <row r="2417">
          <cell r="C2417">
            <v>21</v>
          </cell>
          <cell r="D2417">
            <v>20</v>
          </cell>
          <cell r="E2417">
            <v>19</v>
          </cell>
          <cell r="F2417">
            <v>1</v>
          </cell>
          <cell r="G2417">
            <v>1</v>
          </cell>
          <cell r="AA2417">
            <v>21</v>
          </cell>
          <cell r="AB2417">
            <v>0</v>
          </cell>
          <cell r="AC2417">
            <v>0</v>
          </cell>
          <cell r="AD2417">
            <v>0</v>
          </cell>
          <cell r="AE2417">
            <v>0</v>
          </cell>
          <cell r="AF2417">
            <v>0</v>
          </cell>
          <cell r="AG2417">
            <v>0</v>
          </cell>
          <cell r="AH2417">
            <v>0</v>
          </cell>
          <cell r="AI2417">
            <v>0</v>
          </cell>
          <cell r="AJ2417">
            <v>2</v>
          </cell>
          <cell r="AL2417">
            <v>2211030</v>
          </cell>
        </row>
        <row r="2418"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AA2418">
            <v>0</v>
          </cell>
          <cell r="AB2418">
            <v>0</v>
          </cell>
          <cell r="AC2418">
            <v>0</v>
          </cell>
          <cell r="AD2418">
            <v>0</v>
          </cell>
          <cell r="AE2418">
            <v>0</v>
          </cell>
          <cell r="AF2418">
            <v>0</v>
          </cell>
          <cell r="AG2418">
            <v>0</v>
          </cell>
          <cell r="AH2418">
            <v>0</v>
          </cell>
          <cell r="AI2418">
            <v>0</v>
          </cell>
          <cell r="AJ2418">
            <v>0</v>
          </cell>
          <cell r="AL2418">
            <v>0</v>
          </cell>
        </row>
        <row r="2420">
          <cell r="C2420">
            <v>89</v>
          </cell>
          <cell r="H2420">
            <v>86</v>
          </cell>
          <cell r="I2420">
            <v>23</v>
          </cell>
          <cell r="J2420">
            <v>63</v>
          </cell>
          <cell r="K2420">
            <v>3</v>
          </cell>
          <cell r="L2420">
            <v>0</v>
          </cell>
          <cell r="M2420">
            <v>0</v>
          </cell>
          <cell r="N2420">
            <v>0</v>
          </cell>
          <cell r="AD2420">
            <v>0</v>
          </cell>
          <cell r="AE2420">
            <v>0</v>
          </cell>
          <cell r="AF2420">
            <v>0</v>
          </cell>
          <cell r="AG2420">
            <v>0</v>
          </cell>
          <cell r="AH2420">
            <v>0</v>
          </cell>
          <cell r="AI2420">
            <v>0</v>
          </cell>
          <cell r="AJ2420">
            <v>63</v>
          </cell>
          <cell r="AL2420">
            <v>3541310</v>
          </cell>
        </row>
        <row r="2421">
          <cell r="C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I2421">
            <v>0</v>
          </cell>
          <cell r="AJ2421">
            <v>0</v>
          </cell>
          <cell r="AL2421">
            <v>0</v>
          </cell>
        </row>
        <row r="2422">
          <cell r="C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AD2422">
            <v>0</v>
          </cell>
          <cell r="AE2422">
            <v>0</v>
          </cell>
          <cell r="AF2422">
            <v>0</v>
          </cell>
          <cell r="AG2422">
            <v>0</v>
          </cell>
          <cell r="AH2422">
            <v>0</v>
          </cell>
          <cell r="AI2422">
            <v>0</v>
          </cell>
          <cell r="AJ2422">
            <v>0</v>
          </cell>
          <cell r="AL2422">
            <v>0</v>
          </cell>
        </row>
        <row r="2423">
          <cell r="C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AD2423">
            <v>0</v>
          </cell>
          <cell r="AE2423">
            <v>0</v>
          </cell>
          <cell r="AF2423">
            <v>0</v>
          </cell>
          <cell r="AG2423">
            <v>0</v>
          </cell>
          <cell r="AH2423">
            <v>0</v>
          </cell>
          <cell r="AI2423">
            <v>0</v>
          </cell>
          <cell r="AJ2423">
            <v>0</v>
          </cell>
          <cell r="AL2423">
            <v>0</v>
          </cell>
        </row>
        <row r="2424">
          <cell r="C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L2424">
            <v>0</v>
          </cell>
        </row>
        <row r="2425">
          <cell r="C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0</v>
          </cell>
          <cell r="AJ2425">
            <v>0</v>
          </cell>
          <cell r="AL2425">
            <v>0</v>
          </cell>
        </row>
        <row r="2426">
          <cell r="C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0</v>
          </cell>
          <cell r="AJ2426">
            <v>0</v>
          </cell>
          <cell r="AL2426">
            <v>0</v>
          </cell>
        </row>
        <row r="2427">
          <cell r="C2427">
            <v>78</v>
          </cell>
          <cell r="E2427">
            <v>71</v>
          </cell>
          <cell r="AL2427">
            <v>10931160</v>
          </cell>
        </row>
        <row r="2428">
          <cell r="C2428">
            <v>2</v>
          </cell>
          <cell r="E2428">
            <v>1</v>
          </cell>
          <cell r="AL2428">
            <v>161980</v>
          </cell>
        </row>
        <row r="2429">
          <cell r="P2429">
            <v>0</v>
          </cell>
          <cell r="Q2429">
            <v>62</v>
          </cell>
          <cell r="S2429">
            <v>0</v>
          </cell>
          <cell r="T2429">
            <v>0</v>
          </cell>
          <cell r="V2429">
            <v>0</v>
          </cell>
          <cell r="W2429">
            <v>0</v>
          </cell>
          <cell r="Y2429">
            <v>0</v>
          </cell>
          <cell r="Z2429">
            <v>27</v>
          </cell>
        </row>
        <row r="2431">
          <cell r="C2431">
            <v>0</v>
          </cell>
          <cell r="E2431">
            <v>0</v>
          </cell>
          <cell r="AL2431">
            <v>0</v>
          </cell>
        </row>
        <row r="2435">
          <cell r="C2435">
            <v>10</v>
          </cell>
          <cell r="D2435">
            <v>10</v>
          </cell>
          <cell r="E2435">
            <v>10</v>
          </cell>
          <cell r="F2435">
            <v>0</v>
          </cell>
          <cell r="G2435">
            <v>0</v>
          </cell>
          <cell r="AA2435">
            <v>0</v>
          </cell>
          <cell r="AB2435">
            <v>10</v>
          </cell>
          <cell r="AC2435">
            <v>0</v>
          </cell>
          <cell r="AD2435">
            <v>0</v>
          </cell>
          <cell r="AE2435">
            <v>0</v>
          </cell>
          <cell r="AF2435">
            <v>0</v>
          </cell>
          <cell r="AG2435">
            <v>0</v>
          </cell>
          <cell r="AH2435">
            <v>0</v>
          </cell>
          <cell r="AI2435">
            <v>0</v>
          </cell>
          <cell r="AJ2435">
            <v>0</v>
          </cell>
        </row>
        <row r="2436"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AA2436">
            <v>0</v>
          </cell>
          <cell r="AB2436">
            <v>0</v>
          </cell>
          <cell r="AC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</row>
        <row r="2437">
          <cell r="C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AA2437">
            <v>0</v>
          </cell>
          <cell r="AB2437">
            <v>0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</row>
        <row r="2438"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AA2438">
            <v>0</v>
          </cell>
          <cell r="AB2438">
            <v>0</v>
          </cell>
          <cell r="AC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</row>
        <row r="2439"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</row>
        <row r="2440"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AA2440">
            <v>0</v>
          </cell>
          <cell r="AB2440">
            <v>0</v>
          </cell>
          <cell r="AC2440">
            <v>0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0</v>
          </cell>
          <cell r="AJ2440">
            <v>0</v>
          </cell>
        </row>
        <row r="2441">
          <cell r="C2441">
            <v>22</v>
          </cell>
          <cell r="D2441">
            <v>22</v>
          </cell>
          <cell r="E2441">
            <v>22</v>
          </cell>
          <cell r="F2441">
            <v>0</v>
          </cell>
          <cell r="G2441">
            <v>0</v>
          </cell>
          <cell r="AA2441">
            <v>0</v>
          </cell>
          <cell r="AB2441">
            <v>14</v>
          </cell>
          <cell r="AC2441">
            <v>8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I2441">
            <v>0</v>
          </cell>
          <cell r="AJ2441">
            <v>0</v>
          </cell>
        </row>
        <row r="2442"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AA2442">
            <v>0</v>
          </cell>
          <cell r="AB2442">
            <v>0</v>
          </cell>
          <cell r="AC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I2442">
            <v>0</v>
          </cell>
          <cell r="AJ2442">
            <v>0</v>
          </cell>
        </row>
        <row r="2443">
          <cell r="C2443">
            <v>32</v>
          </cell>
          <cell r="D2443">
            <v>32</v>
          </cell>
          <cell r="E2443">
            <v>32</v>
          </cell>
          <cell r="F2443">
            <v>0</v>
          </cell>
          <cell r="G2443">
            <v>0</v>
          </cell>
          <cell r="AA2443">
            <v>0</v>
          </cell>
          <cell r="AB2443">
            <v>23</v>
          </cell>
          <cell r="AC2443">
            <v>9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H2443">
            <v>0</v>
          </cell>
          <cell r="AI2443">
            <v>0</v>
          </cell>
          <cell r="AJ2443">
            <v>0</v>
          </cell>
        </row>
        <row r="2444">
          <cell r="C2444">
            <v>63</v>
          </cell>
          <cell r="D2444">
            <v>63</v>
          </cell>
          <cell r="E2444">
            <v>63</v>
          </cell>
          <cell r="F2444">
            <v>0</v>
          </cell>
          <cell r="G2444">
            <v>0</v>
          </cell>
          <cell r="AA2444">
            <v>0</v>
          </cell>
          <cell r="AB2444">
            <v>60</v>
          </cell>
          <cell r="AC2444">
            <v>3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</row>
        <row r="2445"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AA2445">
            <v>0</v>
          </cell>
          <cell r="AB2445">
            <v>0</v>
          </cell>
          <cell r="AC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0</v>
          </cell>
          <cell r="AJ2445">
            <v>0</v>
          </cell>
        </row>
        <row r="2446"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AA2446">
            <v>0</v>
          </cell>
          <cell r="AB2446">
            <v>0</v>
          </cell>
          <cell r="AC2446">
            <v>0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H2446">
            <v>0</v>
          </cell>
          <cell r="AI2446">
            <v>0</v>
          </cell>
          <cell r="AJ2446">
            <v>0</v>
          </cell>
        </row>
        <row r="2447"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AA2447">
            <v>0</v>
          </cell>
          <cell r="AB2447">
            <v>0</v>
          </cell>
          <cell r="AC2447">
            <v>0</v>
          </cell>
          <cell r="AD2447">
            <v>0</v>
          </cell>
          <cell r="AE2447">
            <v>0</v>
          </cell>
          <cell r="AF2447">
            <v>0</v>
          </cell>
          <cell r="AG2447">
            <v>0</v>
          </cell>
          <cell r="AH2447">
            <v>0</v>
          </cell>
          <cell r="AI2447">
            <v>0</v>
          </cell>
          <cell r="AJ2447">
            <v>0</v>
          </cell>
        </row>
        <row r="2448"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AA2448">
            <v>0</v>
          </cell>
          <cell r="AB2448">
            <v>0</v>
          </cell>
          <cell r="AC2448">
            <v>0</v>
          </cell>
          <cell r="AD2448">
            <v>0</v>
          </cell>
          <cell r="AE2448">
            <v>0</v>
          </cell>
          <cell r="AF2448">
            <v>0</v>
          </cell>
          <cell r="AG2448">
            <v>0</v>
          </cell>
          <cell r="AH2448">
            <v>0</v>
          </cell>
          <cell r="AI2448">
            <v>0</v>
          </cell>
          <cell r="AJ2448">
            <v>0</v>
          </cell>
        </row>
        <row r="2449"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AA2449">
            <v>0</v>
          </cell>
          <cell r="AB2449">
            <v>0</v>
          </cell>
          <cell r="AC2449">
            <v>0</v>
          </cell>
          <cell r="AD2449">
            <v>0</v>
          </cell>
          <cell r="AE2449">
            <v>0</v>
          </cell>
          <cell r="AF2449">
            <v>0</v>
          </cell>
          <cell r="AG2449">
            <v>0</v>
          </cell>
          <cell r="AH2449">
            <v>0</v>
          </cell>
          <cell r="AI2449">
            <v>0</v>
          </cell>
          <cell r="AJ2449">
            <v>0</v>
          </cell>
        </row>
        <row r="2450">
          <cell r="C2450">
            <v>1</v>
          </cell>
          <cell r="D2450">
            <v>1</v>
          </cell>
          <cell r="E2450">
            <v>1</v>
          </cell>
          <cell r="F2450">
            <v>0</v>
          </cell>
          <cell r="G2450">
            <v>0</v>
          </cell>
          <cell r="AA2450">
            <v>0</v>
          </cell>
          <cell r="AB2450">
            <v>1</v>
          </cell>
          <cell r="AC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0</v>
          </cell>
          <cell r="AJ2450">
            <v>0</v>
          </cell>
        </row>
        <row r="2451">
          <cell r="C2451">
            <v>74</v>
          </cell>
          <cell r="D2451">
            <v>74</v>
          </cell>
          <cell r="E2451">
            <v>74</v>
          </cell>
          <cell r="F2451">
            <v>0</v>
          </cell>
          <cell r="G2451">
            <v>0</v>
          </cell>
          <cell r="AA2451">
            <v>0</v>
          </cell>
          <cell r="AB2451">
            <v>74</v>
          </cell>
          <cell r="AC2451">
            <v>0</v>
          </cell>
          <cell r="AD2451">
            <v>0</v>
          </cell>
          <cell r="AE2451">
            <v>0</v>
          </cell>
          <cell r="AF2451">
            <v>0</v>
          </cell>
          <cell r="AG2451">
            <v>0</v>
          </cell>
          <cell r="AH2451">
            <v>0</v>
          </cell>
          <cell r="AI2451">
            <v>0</v>
          </cell>
          <cell r="AJ2451">
            <v>0</v>
          </cell>
        </row>
        <row r="2452">
          <cell r="C2452">
            <v>35</v>
          </cell>
          <cell r="D2452">
            <v>35</v>
          </cell>
          <cell r="E2452">
            <v>35</v>
          </cell>
          <cell r="F2452">
            <v>0</v>
          </cell>
          <cell r="G2452">
            <v>0</v>
          </cell>
          <cell r="AA2452">
            <v>0</v>
          </cell>
          <cell r="AB2452">
            <v>35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</row>
        <row r="2660">
          <cell r="C2660">
            <v>86</v>
          </cell>
          <cell r="H2660">
            <v>79</v>
          </cell>
          <cell r="I2660">
            <v>71</v>
          </cell>
          <cell r="J2660">
            <v>8</v>
          </cell>
          <cell r="K2660">
            <v>3</v>
          </cell>
          <cell r="L2660">
            <v>4</v>
          </cell>
          <cell r="M2660">
            <v>0</v>
          </cell>
          <cell r="N2660">
            <v>0</v>
          </cell>
          <cell r="P2660">
            <v>5</v>
          </cell>
          <cell r="Q2660">
            <v>18</v>
          </cell>
          <cell r="S2660">
            <v>1</v>
          </cell>
          <cell r="T2660">
            <v>9</v>
          </cell>
          <cell r="V2660">
            <v>0</v>
          </cell>
          <cell r="W2660">
            <v>0</v>
          </cell>
          <cell r="Y2660">
            <v>3</v>
          </cell>
          <cell r="Z2660">
            <v>41</v>
          </cell>
          <cell r="AD2660">
            <v>2</v>
          </cell>
          <cell r="AE2660">
            <v>0</v>
          </cell>
          <cell r="AF2660">
            <v>0</v>
          </cell>
          <cell r="AG2660">
            <v>0</v>
          </cell>
          <cell r="AH2660">
            <v>0</v>
          </cell>
          <cell r="AI2660">
            <v>0</v>
          </cell>
          <cell r="AJ2660">
            <v>10</v>
          </cell>
          <cell r="AL2660">
            <v>15433700</v>
          </cell>
        </row>
        <row r="2663">
          <cell r="C2663">
            <v>3</v>
          </cell>
          <cell r="H2663">
            <v>3</v>
          </cell>
        </row>
        <row r="2664">
          <cell r="C2664">
            <v>5</v>
          </cell>
          <cell r="H2664">
            <v>5</v>
          </cell>
        </row>
        <row r="2665">
          <cell r="C2665">
            <v>1</v>
          </cell>
          <cell r="H2665">
            <v>1</v>
          </cell>
        </row>
        <row r="2672">
          <cell r="C2672">
            <v>22</v>
          </cell>
          <cell r="H2672">
            <v>19</v>
          </cell>
          <cell r="I2672">
            <v>19</v>
          </cell>
          <cell r="J2672">
            <v>0</v>
          </cell>
          <cell r="K2672">
            <v>0</v>
          </cell>
          <cell r="L2672">
            <v>3</v>
          </cell>
          <cell r="M2672">
            <v>0</v>
          </cell>
          <cell r="N2672">
            <v>0</v>
          </cell>
          <cell r="P2672">
            <v>0</v>
          </cell>
          <cell r="Q2672">
            <v>2</v>
          </cell>
          <cell r="S2672">
            <v>14</v>
          </cell>
          <cell r="T2672">
            <v>4</v>
          </cell>
          <cell r="V2672">
            <v>0</v>
          </cell>
          <cell r="W2672">
            <v>0</v>
          </cell>
          <cell r="Y2672">
            <v>0</v>
          </cell>
          <cell r="Z2672">
            <v>2</v>
          </cell>
          <cell r="AD2672">
            <v>0</v>
          </cell>
          <cell r="AE2672">
            <v>0</v>
          </cell>
          <cell r="AF2672">
            <v>0</v>
          </cell>
          <cell r="AG2672">
            <v>0</v>
          </cell>
          <cell r="AH2672">
            <v>0</v>
          </cell>
          <cell r="AI2672">
            <v>0</v>
          </cell>
          <cell r="AJ2672">
            <v>0</v>
          </cell>
          <cell r="AL2672">
            <v>1287580</v>
          </cell>
        </row>
        <row r="2676">
          <cell r="Q2676">
            <v>0</v>
          </cell>
        </row>
        <row r="2684">
          <cell r="C2684">
            <v>3</v>
          </cell>
          <cell r="D2684">
            <v>3</v>
          </cell>
          <cell r="E2684">
            <v>3</v>
          </cell>
          <cell r="F2684">
            <v>0</v>
          </cell>
          <cell r="G2684">
            <v>0</v>
          </cell>
          <cell r="AA2684">
            <v>0</v>
          </cell>
          <cell r="AB2684">
            <v>3</v>
          </cell>
          <cell r="AC2684">
            <v>0</v>
          </cell>
          <cell r="AD2684">
            <v>0</v>
          </cell>
          <cell r="AE2684">
            <v>0</v>
          </cell>
          <cell r="AF2684">
            <v>0</v>
          </cell>
          <cell r="AG2684">
            <v>0</v>
          </cell>
          <cell r="AH2684">
            <v>0</v>
          </cell>
          <cell r="AI2684">
            <v>0</v>
          </cell>
          <cell r="AJ2684">
            <v>0</v>
          </cell>
          <cell r="AL2684">
            <v>217710</v>
          </cell>
        </row>
        <row r="2702">
          <cell r="Q2702">
            <v>0</v>
          </cell>
        </row>
        <row r="2739">
          <cell r="C2739">
            <v>8</v>
          </cell>
          <cell r="E2739">
            <v>8</v>
          </cell>
        </row>
        <row r="2741">
          <cell r="C2741">
            <v>33</v>
          </cell>
          <cell r="E2741">
            <v>25</v>
          </cell>
          <cell r="AL2741">
            <v>835000</v>
          </cell>
        </row>
        <row r="2751">
          <cell r="C2751">
            <v>106</v>
          </cell>
          <cell r="E2751">
            <v>35</v>
          </cell>
        </row>
        <row r="2753">
          <cell r="C2753">
            <v>145</v>
          </cell>
          <cell r="E2753">
            <v>145</v>
          </cell>
          <cell r="AL2753">
            <v>3190000</v>
          </cell>
        </row>
        <row r="2754">
          <cell r="C2754">
            <v>251</v>
          </cell>
          <cell r="E2754">
            <v>251</v>
          </cell>
          <cell r="AL2754">
            <v>17374220</v>
          </cell>
        </row>
        <row r="2755">
          <cell r="C2755">
            <v>0</v>
          </cell>
          <cell r="E2755">
            <v>0</v>
          </cell>
          <cell r="AL2755">
            <v>0</v>
          </cell>
        </row>
        <row r="2756">
          <cell r="C2756">
            <v>218</v>
          </cell>
          <cell r="E2756">
            <v>210</v>
          </cell>
          <cell r="AL2756">
            <v>634200</v>
          </cell>
        </row>
        <row r="2757">
          <cell r="C2757">
            <v>0</v>
          </cell>
          <cell r="E2757">
            <v>0</v>
          </cell>
          <cell r="AL2757">
            <v>0</v>
          </cell>
        </row>
        <row r="2758">
          <cell r="C2758">
            <v>0</v>
          </cell>
          <cell r="E2758">
            <v>0</v>
          </cell>
          <cell r="AL2758">
            <v>0</v>
          </cell>
        </row>
        <row r="2759">
          <cell r="C2759">
            <v>0</v>
          </cell>
          <cell r="E2759">
            <v>0</v>
          </cell>
          <cell r="AL2759">
            <v>0</v>
          </cell>
        </row>
        <row r="2780">
          <cell r="C2780">
            <v>957</v>
          </cell>
          <cell r="E2780">
            <v>957</v>
          </cell>
          <cell r="AL2780">
            <v>4562390</v>
          </cell>
        </row>
        <row r="2806">
          <cell r="C2806">
            <v>396</v>
          </cell>
          <cell r="E2806">
            <v>396</v>
          </cell>
          <cell r="AL2806">
            <v>6907810</v>
          </cell>
        </row>
        <row r="2816">
          <cell r="C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</row>
        <row r="2839">
          <cell r="C2839">
            <v>4</v>
          </cell>
          <cell r="E2839">
            <v>4</v>
          </cell>
          <cell r="AL2839">
            <v>146200</v>
          </cell>
        </row>
        <row r="2840">
          <cell r="C2840">
            <v>0</v>
          </cell>
          <cell r="E2840">
            <v>0</v>
          </cell>
          <cell r="AL2840">
            <v>0</v>
          </cell>
        </row>
        <row r="2843">
          <cell r="C2843">
            <v>53</v>
          </cell>
          <cell r="H2843">
            <v>39</v>
          </cell>
          <cell r="I2843">
            <v>39</v>
          </cell>
          <cell r="J2843">
            <v>0</v>
          </cell>
          <cell r="K2843">
            <v>0</v>
          </cell>
          <cell r="L2843">
            <v>14</v>
          </cell>
          <cell r="M2843">
            <v>0</v>
          </cell>
          <cell r="N2843">
            <v>0</v>
          </cell>
          <cell r="P2843">
            <v>1</v>
          </cell>
          <cell r="Q2843">
            <v>0</v>
          </cell>
          <cell r="S2843">
            <v>0</v>
          </cell>
          <cell r="T2843">
            <v>1</v>
          </cell>
          <cell r="V2843">
            <v>0</v>
          </cell>
          <cell r="W2843">
            <v>0</v>
          </cell>
          <cell r="Y2843">
            <v>0</v>
          </cell>
          <cell r="Z2843">
            <v>0</v>
          </cell>
          <cell r="AD2843">
            <v>0</v>
          </cell>
          <cell r="AE2843">
            <v>0</v>
          </cell>
          <cell r="AF2843">
            <v>0</v>
          </cell>
          <cell r="AG2843">
            <v>0</v>
          </cell>
          <cell r="AH2843">
            <v>0</v>
          </cell>
          <cell r="AI2843">
            <v>0</v>
          </cell>
          <cell r="AJ2843">
            <v>0</v>
          </cell>
          <cell r="AL2843">
            <v>1249920</v>
          </cell>
        </row>
        <row r="2893">
          <cell r="C2893">
            <v>0</v>
          </cell>
        </row>
        <row r="2896">
          <cell r="C2896">
            <v>448</v>
          </cell>
          <cell r="E2896">
            <v>448</v>
          </cell>
          <cell r="AL2896">
            <v>10326400</v>
          </cell>
        </row>
        <row r="2897">
          <cell r="C2897">
            <v>0</v>
          </cell>
          <cell r="E2897">
            <v>0</v>
          </cell>
          <cell r="AL2897">
            <v>0</v>
          </cell>
        </row>
        <row r="2900">
          <cell r="C2900">
            <v>0</v>
          </cell>
        </row>
        <row r="2901">
          <cell r="C2901">
            <v>0</v>
          </cell>
        </row>
        <row r="2902">
          <cell r="C2902">
            <v>0</v>
          </cell>
        </row>
        <row r="2903">
          <cell r="C2903">
            <v>0</v>
          </cell>
        </row>
        <row r="2904">
          <cell r="C2904">
            <v>0</v>
          </cell>
        </row>
        <row r="2905">
          <cell r="C2905">
            <v>0</v>
          </cell>
        </row>
        <row r="2906">
          <cell r="C2906">
            <v>0</v>
          </cell>
        </row>
        <row r="2909">
          <cell r="C2909">
            <v>6</v>
          </cell>
          <cell r="E2909">
            <v>6</v>
          </cell>
          <cell r="AL2909">
            <v>49380</v>
          </cell>
        </row>
        <row r="2910">
          <cell r="C2910">
            <v>0</v>
          </cell>
          <cell r="E2910">
            <v>0</v>
          </cell>
          <cell r="AL2910">
            <v>0</v>
          </cell>
        </row>
        <row r="2911">
          <cell r="C2911">
            <v>0</v>
          </cell>
          <cell r="E2911">
            <v>0</v>
          </cell>
          <cell r="AL2911">
            <v>0</v>
          </cell>
        </row>
        <row r="2912">
          <cell r="C2912">
            <v>0</v>
          </cell>
          <cell r="E2912">
            <v>0</v>
          </cell>
          <cell r="AL2912">
            <v>0</v>
          </cell>
        </row>
        <row r="2913">
          <cell r="C2913">
            <v>0</v>
          </cell>
          <cell r="E2913">
            <v>0</v>
          </cell>
          <cell r="AL2913">
            <v>0</v>
          </cell>
        </row>
        <row r="2916">
          <cell r="C2916">
            <v>0</v>
          </cell>
        </row>
        <row r="2917">
          <cell r="C2917">
            <v>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2020</v>
          </cell>
        </row>
      </sheetData>
      <sheetData sheetId="1">
        <row r="5">
          <cell r="C5">
            <v>0</v>
          </cell>
          <cell r="AL5">
            <v>0</v>
          </cell>
        </row>
        <row r="6">
          <cell r="C6">
            <v>0</v>
          </cell>
          <cell r="AL6">
            <v>0</v>
          </cell>
        </row>
        <row r="7">
          <cell r="C7">
            <v>4022</v>
          </cell>
          <cell r="E7">
            <v>3798</v>
          </cell>
          <cell r="AL7">
            <v>51007140</v>
          </cell>
        </row>
        <row r="8">
          <cell r="C8">
            <v>0</v>
          </cell>
          <cell r="AL8">
            <v>0</v>
          </cell>
        </row>
        <row r="9">
          <cell r="C9">
            <v>0</v>
          </cell>
          <cell r="AL9">
            <v>0</v>
          </cell>
        </row>
        <row r="10">
          <cell r="C10">
            <v>0</v>
          </cell>
          <cell r="AL10">
            <v>0</v>
          </cell>
        </row>
        <row r="11">
          <cell r="C11">
            <v>215</v>
          </cell>
          <cell r="E11">
            <v>215</v>
          </cell>
          <cell r="AL11">
            <v>3620600</v>
          </cell>
        </row>
        <row r="12">
          <cell r="C12">
            <v>0</v>
          </cell>
          <cell r="AL12">
            <v>0</v>
          </cell>
        </row>
        <row r="13">
          <cell r="C13">
            <v>0</v>
          </cell>
          <cell r="AL13">
            <v>0</v>
          </cell>
        </row>
        <row r="14">
          <cell r="C14">
            <v>0</v>
          </cell>
          <cell r="AL14">
            <v>0</v>
          </cell>
        </row>
        <row r="15">
          <cell r="C15">
            <v>1399</v>
          </cell>
          <cell r="E15">
            <v>1399</v>
          </cell>
          <cell r="AL15">
            <v>9485220</v>
          </cell>
        </row>
        <row r="16">
          <cell r="C16">
            <v>1136</v>
          </cell>
          <cell r="E16">
            <v>1133</v>
          </cell>
          <cell r="AL16">
            <v>9233950</v>
          </cell>
        </row>
        <row r="17">
          <cell r="C17">
            <v>2163</v>
          </cell>
          <cell r="E17">
            <v>2159</v>
          </cell>
          <cell r="AL17">
            <v>21805900</v>
          </cell>
        </row>
        <row r="18">
          <cell r="C18">
            <v>1</v>
          </cell>
          <cell r="E18">
            <v>1</v>
          </cell>
          <cell r="AL18">
            <v>15150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788</v>
          </cell>
        </row>
        <row r="25">
          <cell r="C25">
            <v>0</v>
          </cell>
        </row>
        <row r="29">
          <cell r="C29">
            <v>1649</v>
          </cell>
          <cell r="E29">
            <v>1643</v>
          </cell>
          <cell r="AL29">
            <v>2168760</v>
          </cell>
        </row>
        <row r="30">
          <cell r="C30">
            <v>0</v>
          </cell>
          <cell r="AL30">
            <v>0</v>
          </cell>
        </row>
        <row r="31">
          <cell r="C31">
            <v>0</v>
          </cell>
          <cell r="AL31">
            <v>0</v>
          </cell>
        </row>
        <row r="32">
          <cell r="C32">
            <v>59</v>
          </cell>
          <cell r="E32">
            <v>59</v>
          </cell>
          <cell r="AL32">
            <v>106200</v>
          </cell>
        </row>
        <row r="33">
          <cell r="C33">
            <v>1243</v>
          </cell>
          <cell r="E33">
            <v>1243</v>
          </cell>
          <cell r="AL33">
            <v>1802350</v>
          </cell>
        </row>
        <row r="34">
          <cell r="C34">
            <v>2</v>
          </cell>
          <cell r="E34">
            <v>2</v>
          </cell>
          <cell r="AL34">
            <v>2640</v>
          </cell>
        </row>
        <row r="36">
          <cell r="C36">
            <v>11</v>
          </cell>
        </row>
        <row r="37">
          <cell r="C37">
            <v>150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4">
          <cell r="C44">
            <v>0</v>
          </cell>
          <cell r="AL44">
            <v>0</v>
          </cell>
        </row>
        <row r="45">
          <cell r="C45">
            <v>735</v>
          </cell>
          <cell r="E45">
            <v>735</v>
          </cell>
          <cell r="AL45">
            <v>1756650</v>
          </cell>
        </row>
        <row r="46">
          <cell r="C46">
            <v>0</v>
          </cell>
          <cell r="AL46">
            <v>0</v>
          </cell>
        </row>
        <row r="47">
          <cell r="C47">
            <v>313</v>
          </cell>
          <cell r="E47">
            <v>313</v>
          </cell>
          <cell r="AL47">
            <v>228490</v>
          </cell>
        </row>
        <row r="49">
          <cell r="C49">
            <v>0</v>
          </cell>
        </row>
        <row r="53">
          <cell r="C53">
            <v>367</v>
          </cell>
          <cell r="E53">
            <v>367</v>
          </cell>
          <cell r="AL53">
            <v>759690</v>
          </cell>
        </row>
        <row r="54">
          <cell r="C54">
            <v>16</v>
          </cell>
          <cell r="E54">
            <v>16</v>
          </cell>
          <cell r="AL54">
            <v>33120</v>
          </cell>
        </row>
        <row r="55">
          <cell r="C55">
            <v>343</v>
          </cell>
          <cell r="E55">
            <v>343</v>
          </cell>
          <cell r="AL55">
            <v>408170</v>
          </cell>
        </row>
        <row r="57">
          <cell r="C57">
            <v>0</v>
          </cell>
        </row>
        <row r="58">
          <cell r="C58">
            <v>0</v>
          </cell>
        </row>
        <row r="62">
          <cell r="C62">
            <v>307</v>
          </cell>
          <cell r="E62">
            <v>307</v>
          </cell>
          <cell r="AL62">
            <v>276300</v>
          </cell>
        </row>
        <row r="63">
          <cell r="C63">
            <v>0</v>
          </cell>
          <cell r="AL63">
            <v>0</v>
          </cell>
        </row>
        <row r="64">
          <cell r="C64">
            <v>0</v>
          </cell>
          <cell r="AL64">
            <v>0</v>
          </cell>
        </row>
        <row r="67">
          <cell r="C67">
            <v>327</v>
          </cell>
          <cell r="E67">
            <v>327</v>
          </cell>
          <cell r="AL67">
            <v>258330</v>
          </cell>
        </row>
        <row r="68">
          <cell r="C68">
            <v>482</v>
          </cell>
          <cell r="E68">
            <v>482</v>
          </cell>
          <cell r="AL68">
            <v>8647080</v>
          </cell>
        </row>
        <row r="69">
          <cell r="C69">
            <v>91</v>
          </cell>
          <cell r="E69">
            <v>87</v>
          </cell>
          <cell r="AL69">
            <v>3585270</v>
          </cell>
        </row>
        <row r="70">
          <cell r="C70">
            <v>7798</v>
          </cell>
          <cell r="E70">
            <v>7798</v>
          </cell>
          <cell r="AL70">
            <v>18637220</v>
          </cell>
        </row>
        <row r="71">
          <cell r="C71">
            <v>0</v>
          </cell>
          <cell r="AL71">
            <v>0</v>
          </cell>
        </row>
        <row r="73">
          <cell r="C73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6">
          <cell r="C116">
            <v>4274</v>
          </cell>
          <cell r="E116">
            <v>4041</v>
          </cell>
          <cell r="AL116">
            <v>159336630</v>
          </cell>
        </row>
        <row r="117">
          <cell r="C117">
            <v>0</v>
          </cell>
          <cell r="AL117">
            <v>0</v>
          </cell>
        </row>
        <row r="118">
          <cell r="C118">
            <v>0</v>
          </cell>
          <cell r="AL118">
            <v>0</v>
          </cell>
        </row>
        <row r="119">
          <cell r="C119">
            <v>168</v>
          </cell>
          <cell r="E119">
            <v>167</v>
          </cell>
          <cell r="AL119">
            <v>27372970</v>
          </cell>
        </row>
        <row r="120">
          <cell r="C120">
            <v>0</v>
          </cell>
          <cell r="AL120">
            <v>0</v>
          </cell>
        </row>
        <row r="121">
          <cell r="C121">
            <v>0</v>
          </cell>
          <cell r="AL121">
            <v>0</v>
          </cell>
        </row>
        <row r="122">
          <cell r="C122">
            <v>260</v>
          </cell>
          <cell r="E122">
            <v>260</v>
          </cell>
          <cell r="AL122">
            <v>20586800</v>
          </cell>
        </row>
        <row r="123">
          <cell r="C123">
            <v>116</v>
          </cell>
          <cell r="E123">
            <v>114</v>
          </cell>
          <cell r="AL123">
            <v>9026520</v>
          </cell>
        </row>
        <row r="124">
          <cell r="C124">
            <v>0</v>
          </cell>
          <cell r="AL124">
            <v>0</v>
          </cell>
        </row>
        <row r="125">
          <cell r="C125">
            <v>101</v>
          </cell>
          <cell r="E125">
            <v>101</v>
          </cell>
          <cell r="AL125">
            <v>7174030</v>
          </cell>
        </row>
        <row r="126">
          <cell r="C126">
            <v>0</v>
          </cell>
          <cell r="AL126">
            <v>0</v>
          </cell>
        </row>
        <row r="127">
          <cell r="C127">
            <v>0</v>
          </cell>
          <cell r="AL127">
            <v>0</v>
          </cell>
        </row>
        <row r="128">
          <cell r="C128">
            <v>0</v>
          </cell>
          <cell r="AL128">
            <v>0</v>
          </cell>
        </row>
        <row r="131">
          <cell r="C131">
            <v>0</v>
          </cell>
          <cell r="AL131">
            <v>0</v>
          </cell>
        </row>
        <row r="132">
          <cell r="C132">
            <v>0</v>
          </cell>
          <cell r="AL132">
            <v>0</v>
          </cell>
        </row>
        <row r="133">
          <cell r="C133">
            <v>0</v>
          </cell>
          <cell r="AL133">
            <v>0</v>
          </cell>
        </row>
        <row r="134">
          <cell r="C134">
            <v>712</v>
          </cell>
          <cell r="E134">
            <v>678</v>
          </cell>
          <cell r="AL134">
            <v>3966300</v>
          </cell>
        </row>
        <row r="135">
          <cell r="C135">
            <v>0</v>
          </cell>
          <cell r="AL135">
            <v>0</v>
          </cell>
        </row>
        <row r="136">
          <cell r="C136">
            <v>0</v>
          </cell>
          <cell r="AL136">
            <v>0</v>
          </cell>
        </row>
        <row r="137">
          <cell r="C137">
            <v>0</v>
          </cell>
          <cell r="AL137">
            <v>0</v>
          </cell>
        </row>
        <row r="138">
          <cell r="C138">
            <v>35</v>
          </cell>
          <cell r="E138">
            <v>35</v>
          </cell>
          <cell r="AL138">
            <v>267750</v>
          </cell>
        </row>
        <row r="139">
          <cell r="C139">
            <v>0</v>
          </cell>
          <cell r="AL139">
            <v>0</v>
          </cell>
        </row>
        <row r="140">
          <cell r="C140">
            <v>0</v>
          </cell>
          <cell r="AL140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218">
          <cell r="C218">
            <v>33076</v>
          </cell>
          <cell r="D218">
            <v>32411</v>
          </cell>
          <cell r="E218">
            <v>32411</v>
          </cell>
          <cell r="F218">
            <v>0</v>
          </cell>
          <cell r="G218">
            <v>665</v>
          </cell>
          <cell r="AA218">
            <v>14102</v>
          </cell>
          <cell r="AB218">
            <v>4542</v>
          </cell>
          <cell r="AC218">
            <v>14432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7</v>
          </cell>
          <cell r="AJ218">
            <v>0</v>
          </cell>
          <cell r="AL218">
            <v>39069270</v>
          </cell>
        </row>
        <row r="283">
          <cell r="C283">
            <v>28198</v>
          </cell>
          <cell r="D283">
            <v>27776</v>
          </cell>
          <cell r="E283">
            <v>27776</v>
          </cell>
          <cell r="F283">
            <v>0</v>
          </cell>
          <cell r="G283">
            <v>422</v>
          </cell>
          <cell r="AA283">
            <v>10834</v>
          </cell>
          <cell r="AB283">
            <v>8406</v>
          </cell>
          <cell r="AC283">
            <v>8958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4</v>
          </cell>
          <cell r="AJ283">
            <v>0</v>
          </cell>
          <cell r="AL283">
            <v>42996150</v>
          </cell>
        </row>
        <row r="327">
          <cell r="C327">
            <v>1348</v>
          </cell>
          <cell r="D327">
            <v>1333</v>
          </cell>
          <cell r="E327">
            <v>1333</v>
          </cell>
          <cell r="F327">
            <v>0</v>
          </cell>
          <cell r="G327">
            <v>15</v>
          </cell>
          <cell r="AA327">
            <v>158</v>
          </cell>
          <cell r="AB327">
            <v>1174</v>
          </cell>
          <cell r="AC327">
            <v>16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17</v>
          </cell>
          <cell r="AJ327">
            <v>0</v>
          </cell>
          <cell r="AL327">
            <v>5580780</v>
          </cell>
        </row>
        <row r="338"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L338">
            <v>0</v>
          </cell>
        </row>
        <row r="413">
          <cell r="C413">
            <v>2355</v>
          </cell>
          <cell r="D413">
            <v>2324</v>
          </cell>
          <cell r="E413">
            <v>2324</v>
          </cell>
          <cell r="F413">
            <v>0</v>
          </cell>
          <cell r="G413">
            <v>31</v>
          </cell>
          <cell r="AA413">
            <v>913</v>
          </cell>
          <cell r="AB413">
            <v>348</v>
          </cell>
          <cell r="AC413">
            <v>1094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71</v>
          </cell>
          <cell r="AJ413">
            <v>0</v>
          </cell>
          <cell r="AL413">
            <v>13089020</v>
          </cell>
        </row>
        <row r="464">
          <cell r="C464">
            <v>2755</v>
          </cell>
          <cell r="D464">
            <v>2719</v>
          </cell>
          <cell r="E464">
            <v>2719</v>
          </cell>
          <cell r="F464">
            <v>0</v>
          </cell>
          <cell r="G464">
            <v>36</v>
          </cell>
          <cell r="AA464">
            <v>909</v>
          </cell>
          <cell r="AB464">
            <v>1621</v>
          </cell>
          <cell r="AC464">
            <v>225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1</v>
          </cell>
          <cell r="AJ464">
            <v>0</v>
          </cell>
          <cell r="AL464">
            <v>9054990</v>
          </cell>
        </row>
        <row r="483">
          <cell r="C483">
            <v>11</v>
          </cell>
          <cell r="D483">
            <v>11</v>
          </cell>
          <cell r="E483">
            <v>11</v>
          </cell>
          <cell r="F483">
            <v>0</v>
          </cell>
          <cell r="G483">
            <v>0</v>
          </cell>
          <cell r="AA483">
            <v>2</v>
          </cell>
          <cell r="AB483">
            <v>9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L483">
            <v>37460</v>
          </cell>
        </row>
        <row r="511">
          <cell r="C511">
            <v>2603</v>
          </cell>
          <cell r="D511">
            <v>2602</v>
          </cell>
          <cell r="E511">
            <v>2602</v>
          </cell>
          <cell r="F511">
            <v>0</v>
          </cell>
          <cell r="G511">
            <v>1</v>
          </cell>
          <cell r="AA511">
            <v>174</v>
          </cell>
          <cell r="AB511">
            <v>887</v>
          </cell>
          <cell r="AC511">
            <v>1542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16</v>
          </cell>
          <cell r="AJ511">
            <v>0</v>
          </cell>
          <cell r="AL511">
            <v>18313390</v>
          </cell>
        </row>
        <row r="521"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33">
          <cell r="C533">
            <v>4384</v>
          </cell>
          <cell r="D533">
            <v>4306</v>
          </cell>
          <cell r="E533">
            <v>4306</v>
          </cell>
          <cell r="F533">
            <v>0</v>
          </cell>
          <cell r="G533">
            <v>78</v>
          </cell>
          <cell r="AA533">
            <v>2562</v>
          </cell>
          <cell r="AB533">
            <v>467</v>
          </cell>
          <cell r="AC533">
            <v>1355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75">
          <cell r="C575">
            <v>88</v>
          </cell>
          <cell r="D575">
            <v>87</v>
          </cell>
          <cell r="E575">
            <v>87</v>
          </cell>
          <cell r="F575">
            <v>0</v>
          </cell>
          <cell r="G575">
            <v>1</v>
          </cell>
          <cell r="AA575">
            <v>30</v>
          </cell>
          <cell r="AB575">
            <v>19</v>
          </cell>
          <cell r="AC575">
            <v>39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173000</v>
          </cell>
        </row>
        <row r="607">
          <cell r="C607">
            <v>1564</v>
          </cell>
          <cell r="D607">
            <v>1538</v>
          </cell>
          <cell r="E607">
            <v>1538</v>
          </cell>
          <cell r="F607">
            <v>0</v>
          </cell>
          <cell r="G607">
            <v>26</v>
          </cell>
          <cell r="AA607">
            <v>386</v>
          </cell>
          <cell r="AB607">
            <v>584</v>
          </cell>
          <cell r="AC607">
            <v>594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L607">
            <v>2176560</v>
          </cell>
        </row>
        <row r="669">
          <cell r="C669">
            <v>2469</v>
          </cell>
          <cell r="D669">
            <v>2457</v>
          </cell>
          <cell r="E669">
            <v>2457</v>
          </cell>
          <cell r="F669">
            <v>0</v>
          </cell>
          <cell r="G669">
            <v>12</v>
          </cell>
          <cell r="AA669">
            <v>276</v>
          </cell>
          <cell r="AB669">
            <v>598</v>
          </cell>
          <cell r="AC669">
            <v>1595</v>
          </cell>
          <cell r="AD669">
            <v>1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22833280</v>
          </cell>
        </row>
        <row r="692">
          <cell r="C692">
            <v>7</v>
          </cell>
          <cell r="D692">
            <v>7</v>
          </cell>
          <cell r="E692">
            <v>7</v>
          </cell>
          <cell r="F692">
            <v>0</v>
          </cell>
          <cell r="G692">
            <v>0</v>
          </cell>
          <cell r="AA692">
            <v>0</v>
          </cell>
          <cell r="AB692">
            <v>7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L692">
            <v>404290</v>
          </cell>
        </row>
        <row r="722">
          <cell r="C722">
            <v>1015</v>
          </cell>
          <cell r="D722">
            <v>1009</v>
          </cell>
          <cell r="E722">
            <v>1009</v>
          </cell>
          <cell r="F722">
            <v>0</v>
          </cell>
          <cell r="G722">
            <v>6</v>
          </cell>
          <cell r="AA722">
            <v>197</v>
          </cell>
          <cell r="AB722">
            <v>168</v>
          </cell>
          <cell r="AC722">
            <v>650</v>
          </cell>
          <cell r="AD722">
            <v>3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56584090</v>
          </cell>
        </row>
        <row r="724">
          <cell r="C724">
            <v>14</v>
          </cell>
          <cell r="D724">
            <v>14</v>
          </cell>
          <cell r="E724">
            <v>14</v>
          </cell>
          <cell r="AB724">
            <v>14</v>
          </cell>
          <cell r="AL724">
            <v>84980</v>
          </cell>
        </row>
        <row r="725">
          <cell r="C725">
            <v>67</v>
          </cell>
          <cell r="D725">
            <v>67</v>
          </cell>
          <cell r="E725">
            <v>67</v>
          </cell>
          <cell r="AA725">
            <v>19</v>
          </cell>
          <cell r="AB725">
            <v>35</v>
          </cell>
          <cell r="AC725">
            <v>13</v>
          </cell>
          <cell r="AL725">
            <v>1490080</v>
          </cell>
        </row>
        <row r="746">
          <cell r="C746">
            <v>677</v>
          </cell>
          <cell r="D746">
            <v>677</v>
          </cell>
          <cell r="E746">
            <v>677</v>
          </cell>
          <cell r="F746">
            <v>0</v>
          </cell>
          <cell r="G746">
            <v>0</v>
          </cell>
          <cell r="AA746">
            <v>252</v>
          </cell>
          <cell r="AB746">
            <v>406</v>
          </cell>
          <cell r="AC746">
            <v>19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10624090</v>
          </cell>
        </row>
        <row r="779"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L779">
            <v>0</v>
          </cell>
        </row>
        <row r="837"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</row>
        <row r="844"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51"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L851">
            <v>0</v>
          </cell>
        </row>
        <row r="855"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7</v>
          </cell>
          <cell r="AJ855">
            <v>0</v>
          </cell>
          <cell r="AL855">
            <v>0</v>
          </cell>
        </row>
        <row r="862"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L862">
            <v>0</v>
          </cell>
        </row>
        <row r="871"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L871">
            <v>0</v>
          </cell>
        </row>
        <row r="875"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L875">
            <v>0</v>
          </cell>
        </row>
        <row r="879"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L879">
            <v>0</v>
          </cell>
        </row>
        <row r="883"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L883">
            <v>0</v>
          </cell>
        </row>
        <row r="891"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L891">
            <v>0</v>
          </cell>
        </row>
        <row r="894"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L894">
            <v>0</v>
          </cell>
        </row>
        <row r="897"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L897">
            <v>0</v>
          </cell>
        </row>
        <row r="905"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L905">
            <v>0</v>
          </cell>
        </row>
        <row r="911"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L911">
            <v>0</v>
          </cell>
        </row>
        <row r="921">
          <cell r="C921">
            <v>0</v>
          </cell>
          <cell r="E921">
            <v>0</v>
          </cell>
          <cell r="AL921">
            <v>0</v>
          </cell>
        </row>
        <row r="926">
          <cell r="C926">
            <v>0</v>
          </cell>
          <cell r="E926">
            <v>0</v>
          </cell>
        </row>
        <row r="927"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47">
          <cell r="C947">
            <v>0</v>
          </cell>
          <cell r="E947">
            <v>0</v>
          </cell>
          <cell r="AL947">
            <v>0</v>
          </cell>
        </row>
        <row r="950"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</row>
        <row r="1011">
          <cell r="C1011">
            <v>5009</v>
          </cell>
          <cell r="D1011">
            <v>5009</v>
          </cell>
          <cell r="E1011">
            <v>5009</v>
          </cell>
          <cell r="F1011">
            <v>0</v>
          </cell>
          <cell r="G1011">
            <v>0</v>
          </cell>
          <cell r="AA1011">
            <v>3201</v>
          </cell>
          <cell r="AB1011">
            <v>1808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29">
          <cell r="C1029">
            <v>1039</v>
          </cell>
          <cell r="E1029">
            <v>1039</v>
          </cell>
          <cell r="AL1029">
            <v>8330510</v>
          </cell>
        </row>
        <row r="1036">
          <cell r="C1036">
            <v>0</v>
          </cell>
        </row>
        <row r="1051"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821</v>
          </cell>
          <cell r="AJ1051">
            <v>0</v>
          </cell>
          <cell r="AL1051">
            <v>0</v>
          </cell>
        </row>
        <row r="1054">
          <cell r="C1054">
            <v>0</v>
          </cell>
        </row>
        <row r="1073">
          <cell r="C1073">
            <v>0</v>
          </cell>
          <cell r="E1073">
            <v>0</v>
          </cell>
        </row>
        <row r="1075">
          <cell r="C1075">
            <v>204</v>
          </cell>
          <cell r="E1075">
            <v>203</v>
          </cell>
          <cell r="AL1075">
            <v>1672720</v>
          </cell>
        </row>
        <row r="1076">
          <cell r="C1076">
            <v>87</v>
          </cell>
          <cell r="E1076">
            <v>87</v>
          </cell>
          <cell r="AL1076">
            <v>281010</v>
          </cell>
        </row>
        <row r="1077">
          <cell r="C1077">
            <v>216</v>
          </cell>
          <cell r="E1077">
            <v>216</v>
          </cell>
          <cell r="AL1077">
            <v>697680</v>
          </cell>
        </row>
        <row r="1078">
          <cell r="C1078">
            <v>2</v>
          </cell>
          <cell r="E1078">
            <v>2</v>
          </cell>
          <cell r="AL1078">
            <v>25700</v>
          </cell>
        </row>
        <row r="1079">
          <cell r="C1079">
            <v>2</v>
          </cell>
          <cell r="E1079">
            <v>2</v>
          </cell>
          <cell r="AL1079">
            <v>30080</v>
          </cell>
        </row>
        <row r="1080">
          <cell r="C1080">
            <v>2</v>
          </cell>
          <cell r="E1080">
            <v>2</v>
          </cell>
          <cell r="AL1080">
            <v>68280</v>
          </cell>
        </row>
        <row r="1081">
          <cell r="C1081">
            <v>0</v>
          </cell>
          <cell r="AL1081">
            <v>0</v>
          </cell>
        </row>
        <row r="1082">
          <cell r="C1082">
            <v>0</v>
          </cell>
          <cell r="AL1082">
            <v>0</v>
          </cell>
        </row>
        <row r="1085">
          <cell r="C1085">
            <v>7</v>
          </cell>
          <cell r="E1085">
            <v>3</v>
          </cell>
          <cell r="AL1085">
            <v>51090</v>
          </cell>
        </row>
        <row r="1086">
          <cell r="C1086">
            <v>0</v>
          </cell>
          <cell r="AL1086">
            <v>0</v>
          </cell>
        </row>
        <row r="1087">
          <cell r="C1087">
            <v>0</v>
          </cell>
          <cell r="AL1087">
            <v>0</v>
          </cell>
        </row>
        <row r="1088">
          <cell r="C1088">
            <v>0</v>
          </cell>
          <cell r="AL1088">
            <v>0</v>
          </cell>
        </row>
        <row r="1089">
          <cell r="C1089">
            <v>2</v>
          </cell>
          <cell r="E1089">
            <v>2</v>
          </cell>
          <cell r="AL1089">
            <v>532440</v>
          </cell>
        </row>
        <row r="1090">
          <cell r="C1090">
            <v>0</v>
          </cell>
          <cell r="AL1090">
            <v>0</v>
          </cell>
        </row>
        <row r="1091">
          <cell r="C1091">
            <v>9</v>
          </cell>
          <cell r="D1091">
            <v>5</v>
          </cell>
          <cell r="E1091">
            <v>5</v>
          </cell>
          <cell r="F1091">
            <v>0</v>
          </cell>
          <cell r="G1091">
            <v>4</v>
          </cell>
          <cell r="AA1091">
            <v>3</v>
          </cell>
          <cell r="AB1091">
            <v>6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3">
          <cell r="C1093">
            <v>0</v>
          </cell>
          <cell r="D1093">
            <v>0</v>
          </cell>
        </row>
        <row r="1094">
          <cell r="C1094">
            <v>0</v>
          </cell>
          <cell r="D1094">
            <v>0</v>
          </cell>
        </row>
        <row r="1095">
          <cell r="C1095">
            <v>0</v>
          </cell>
          <cell r="D1095">
            <v>0</v>
          </cell>
        </row>
        <row r="1096">
          <cell r="C1096">
            <v>0</v>
          </cell>
          <cell r="D1096">
            <v>0</v>
          </cell>
        </row>
        <row r="1097">
          <cell r="C1097">
            <v>0</v>
          </cell>
          <cell r="D1097">
            <v>0</v>
          </cell>
        </row>
        <row r="1098">
          <cell r="C1098">
            <v>0</v>
          </cell>
          <cell r="D1098">
            <v>0</v>
          </cell>
        </row>
        <row r="1099">
          <cell r="C1099">
            <v>0</v>
          </cell>
          <cell r="D1099">
            <v>0</v>
          </cell>
        </row>
        <row r="1100">
          <cell r="C1100">
            <v>0</v>
          </cell>
          <cell r="D1100">
            <v>0</v>
          </cell>
        </row>
        <row r="1101">
          <cell r="C1101">
            <v>0</v>
          </cell>
          <cell r="D1101">
            <v>0</v>
          </cell>
        </row>
        <row r="1102">
          <cell r="C1102">
            <v>0</v>
          </cell>
          <cell r="D1102">
            <v>0</v>
          </cell>
        </row>
        <row r="1103">
          <cell r="C1103">
            <v>0</v>
          </cell>
          <cell r="D1103">
            <v>0</v>
          </cell>
        </row>
        <row r="1104">
          <cell r="C1104">
            <v>0</v>
          </cell>
          <cell r="D1104">
            <v>0</v>
          </cell>
        </row>
        <row r="1105">
          <cell r="C1105">
            <v>0</v>
          </cell>
          <cell r="D1105">
            <v>0</v>
          </cell>
        </row>
        <row r="1106">
          <cell r="C1106">
            <v>0</v>
          </cell>
          <cell r="D1106">
            <v>0</v>
          </cell>
        </row>
        <row r="1107">
          <cell r="C1107">
            <v>0</v>
          </cell>
          <cell r="D1107">
            <v>0</v>
          </cell>
        </row>
        <row r="1108">
          <cell r="C1108">
            <v>0</v>
          </cell>
          <cell r="D1108">
            <v>0</v>
          </cell>
        </row>
        <row r="1109">
          <cell r="C1109">
            <v>0</v>
          </cell>
          <cell r="D1109">
            <v>0</v>
          </cell>
        </row>
        <row r="1110">
          <cell r="C1110">
            <v>0</v>
          </cell>
          <cell r="D1110">
            <v>0</v>
          </cell>
        </row>
        <row r="1111">
          <cell r="C1111">
            <v>0</v>
          </cell>
          <cell r="D1111">
            <v>0</v>
          </cell>
        </row>
        <row r="1112">
          <cell r="C1112">
            <v>0</v>
          </cell>
          <cell r="D1112">
            <v>0</v>
          </cell>
        </row>
        <row r="1113">
          <cell r="C1113">
            <v>0</v>
          </cell>
          <cell r="D1113">
            <v>0</v>
          </cell>
        </row>
        <row r="1114">
          <cell r="C1114">
            <v>0</v>
          </cell>
          <cell r="D1114">
            <v>0</v>
          </cell>
        </row>
        <row r="1115">
          <cell r="C1115">
            <v>0</v>
          </cell>
          <cell r="D1115">
            <v>0</v>
          </cell>
        </row>
        <row r="1116">
          <cell r="C1116">
            <v>0</v>
          </cell>
          <cell r="D1116">
            <v>0</v>
          </cell>
        </row>
        <row r="1117">
          <cell r="C1117">
            <v>0</v>
          </cell>
          <cell r="D1117">
            <v>0</v>
          </cell>
        </row>
        <row r="1118">
          <cell r="C1118">
            <v>0</v>
          </cell>
          <cell r="D1118">
            <v>0</v>
          </cell>
        </row>
        <row r="1119">
          <cell r="C1119">
            <v>0</v>
          </cell>
          <cell r="D1119">
            <v>0</v>
          </cell>
        </row>
        <row r="1120">
          <cell r="C1120">
            <v>0</v>
          </cell>
          <cell r="D1120">
            <v>0</v>
          </cell>
        </row>
        <row r="1121">
          <cell r="C1121">
            <v>0</v>
          </cell>
          <cell r="D1121">
            <v>0</v>
          </cell>
        </row>
        <row r="1122">
          <cell r="C1122">
            <v>0</v>
          </cell>
          <cell r="D1122">
            <v>0</v>
          </cell>
        </row>
        <row r="1123">
          <cell r="C1123">
            <v>0</v>
          </cell>
          <cell r="D1123">
            <v>0</v>
          </cell>
        </row>
        <row r="1124">
          <cell r="C1124">
            <v>0</v>
          </cell>
          <cell r="D1124">
            <v>0</v>
          </cell>
        </row>
        <row r="1125">
          <cell r="C1125">
            <v>0</v>
          </cell>
          <cell r="D1125">
            <v>0</v>
          </cell>
        </row>
        <row r="1126">
          <cell r="C1126">
            <v>0</v>
          </cell>
          <cell r="D1126">
            <v>0</v>
          </cell>
        </row>
        <row r="1127">
          <cell r="C1127">
            <v>0</v>
          </cell>
          <cell r="D1127">
            <v>0</v>
          </cell>
        </row>
        <row r="1128">
          <cell r="C1128">
            <v>0</v>
          </cell>
          <cell r="D1128">
            <v>0</v>
          </cell>
        </row>
        <row r="1129">
          <cell r="C1129">
            <v>0</v>
          </cell>
          <cell r="D1129">
            <v>0</v>
          </cell>
        </row>
        <row r="1130">
          <cell r="C1130">
            <v>0</v>
          </cell>
          <cell r="D1130">
            <v>0</v>
          </cell>
        </row>
        <row r="1131">
          <cell r="C1131">
            <v>0</v>
          </cell>
          <cell r="D1131">
            <v>0</v>
          </cell>
        </row>
        <row r="1132">
          <cell r="C1132">
            <v>0</v>
          </cell>
          <cell r="D1132">
            <v>0</v>
          </cell>
        </row>
        <row r="1133">
          <cell r="C1133">
            <v>0</v>
          </cell>
          <cell r="D1133">
            <v>0</v>
          </cell>
        </row>
        <row r="1134">
          <cell r="C1134">
            <v>0</v>
          </cell>
          <cell r="D1134">
            <v>0</v>
          </cell>
        </row>
        <row r="1135">
          <cell r="C1135">
            <v>0</v>
          </cell>
          <cell r="D1135">
            <v>0</v>
          </cell>
        </row>
        <row r="1136">
          <cell r="C1136">
            <v>0</v>
          </cell>
          <cell r="D1136">
            <v>0</v>
          </cell>
        </row>
        <row r="1137">
          <cell r="C1137">
            <v>0</v>
          </cell>
          <cell r="D1137">
            <v>0</v>
          </cell>
        </row>
        <row r="1138">
          <cell r="C1138">
            <v>0</v>
          </cell>
          <cell r="D1138">
            <v>0</v>
          </cell>
        </row>
        <row r="1139">
          <cell r="C1139">
            <v>0</v>
          </cell>
          <cell r="D1139">
            <v>0</v>
          </cell>
        </row>
        <row r="1140">
          <cell r="C1140">
            <v>0</v>
          </cell>
          <cell r="D1140">
            <v>0</v>
          </cell>
        </row>
        <row r="1141">
          <cell r="C1141">
            <v>0</v>
          </cell>
          <cell r="D1141">
            <v>0</v>
          </cell>
        </row>
        <row r="1142">
          <cell r="C1142">
            <v>0</v>
          </cell>
          <cell r="D1142">
            <v>0</v>
          </cell>
        </row>
        <row r="1143">
          <cell r="C1143">
            <v>0</v>
          </cell>
          <cell r="D1143">
            <v>0</v>
          </cell>
        </row>
        <row r="1144">
          <cell r="C1144">
            <v>0</v>
          </cell>
          <cell r="D1144">
            <v>0</v>
          </cell>
        </row>
        <row r="1216">
          <cell r="C1216">
            <v>1</v>
          </cell>
          <cell r="H1216">
            <v>1</v>
          </cell>
          <cell r="I1216">
            <v>0</v>
          </cell>
          <cell r="J1216">
            <v>1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P1216">
            <v>0</v>
          </cell>
          <cell r="Q1216">
            <v>0</v>
          </cell>
          <cell r="S1216">
            <v>0</v>
          </cell>
          <cell r="T1216">
            <v>1</v>
          </cell>
          <cell r="V1216">
            <v>0</v>
          </cell>
          <cell r="W1216">
            <v>0</v>
          </cell>
          <cell r="Y1216">
            <v>0</v>
          </cell>
          <cell r="Z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1</v>
          </cell>
          <cell r="AL1216">
            <v>0</v>
          </cell>
        </row>
        <row r="1218">
          <cell r="C1218">
            <v>0</v>
          </cell>
          <cell r="D1218">
            <v>0</v>
          </cell>
        </row>
        <row r="1221">
          <cell r="C1221">
            <v>0</v>
          </cell>
          <cell r="D1221">
            <v>0</v>
          </cell>
        </row>
        <row r="1222">
          <cell r="C1222">
            <v>6</v>
          </cell>
          <cell r="D1222">
            <v>6</v>
          </cell>
          <cell r="E1222">
            <v>6</v>
          </cell>
          <cell r="AB1222">
            <v>6</v>
          </cell>
        </row>
        <row r="1223">
          <cell r="C1223">
            <v>0</v>
          </cell>
          <cell r="D1223">
            <v>0</v>
          </cell>
        </row>
        <row r="1224">
          <cell r="C1224">
            <v>0</v>
          </cell>
          <cell r="D1224">
            <v>0</v>
          </cell>
        </row>
        <row r="1225">
          <cell r="C1225">
            <v>0</v>
          </cell>
          <cell r="D1225">
            <v>0</v>
          </cell>
        </row>
        <row r="1226">
          <cell r="C1226">
            <v>0</v>
          </cell>
          <cell r="D1226">
            <v>0</v>
          </cell>
        </row>
        <row r="1227">
          <cell r="C1227">
            <v>0</v>
          </cell>
          <cell r="D1227">
            <v>0</v>
          </cell>
        </row>
        <row r="1228">
          <cell r="C1228">
            <v>0</v>
          </cell>
          <cell r="D1228">
            <v>0</v>
          </cell>
        </row>
        <row r="1229">
          <cell r="C1229">
            <v>0</v>
          </cell>
          <cell r="D1229">
            <v>0</v>
          </cell>
        </row>
        <row r="1230">
          <cell r="C1230">
            <v>21</v>
          </cell>
          <cell r="D1230">
            <v>21</v>
          </cell>
          <cell r="E1230">
            <v>21</v>
          </cell>
          <cell r="AB1230">
            <v>21</v>
          </cell>
        </row>
        <row r="1231">
          <cell r="C1231">
            <v>0</v>
          </cell>
          <cell r="D1231">
            <v>0</v>
          </cell>
        </row>
        <row r="1232">
          <cell r="C1232">
            <v>0</v>
          </cell>
          <cell r="D1232">
            <v>0</v>
          </cell>
        </row>
        <row r="1233">
          <cell r="C1233">
            <v>0</v>
          </cell>
          <cell r="D1233">
            <v>0</v>
          </cell>
        </row>
        <row r="1234">
          <cell r="C1234">
            <v>0</v>
          </cell>
          <cell r="D1234">
            <v>0</v>
          </cell>
        </row>
        <row r="1235">
          <cell r="C1235">
            <v>362</v>
          </cell>
          <cell r="D1235">
            <v>362</v>
          </cell>
          <cell r="E1235">
            <v>362</v>
          </cell>
          <cell r="AB1235">
            <v>362</v>
          </cell>
        </row>
        <row r="1236">
          <cell r="C1236">
            <v>0</v>
          </cell>
          <cell r="D1236">
            <v>0</v>
          </cell>
        </row>
        <row r="1237">
          <cell r="C1237">
            <v>60</v>
          </cell>
          <cell r="D1237">
            <v>60</v>
          </cell>
          <cell r="E1237">
            <v>60</v>
          </cell>
          <cell r="AB1237">
            <v>60</v>
          </cell>
        </row>
        <row r="1238">
          <cell r="C1238">
            <v>0</v>
          </cell>
          <cell r="D1238">
            <v>0</v>
          </cell>
        </row>
        <row r="1239">
          <cell r="C1239">
            <v>0</v>
          </cell>
          <cell r="D1239">
            <v>0</v>
          </cell>
        </row>
        <row r="1240">
          <cell r="C1240">
            <v>0</v>
          </cell>
          <cell r="D1240">
            <v>0</v>
          </cell>
        </row>
        <row r="1241">
          <cell r="C1241">
            <v>20</v>
          </cell>
          <cell r="D1241">
            <v>20</v>
          </cell>
          <cell r="E1241">
            <v>20</v>
          </cell>
          <cell r="AB1241">
            <v>20</v>
          </cell>
        </row>
        <row r="1242">
          <cell r="C1242">
            <v>18</v>
          </cell>
          <cell r="D1242">
            <v>18</v>
          </cell>
          <cell r="E1242">
            <v>18</v>
          </cell>
          <cell r="AB1242">
            <v>18</v>
          </cell>
        </row>
        <row r="1243">
          <cell r="C1243">
            <v>0</v>
          </cell>
          <cell r="D1243">
            <v>0</v>
          </cell>
        </row>
        <row r="1244">
          <cell r="C1244">
            <v>0</v>
          </cell>
          <cell r="D1244">
            <v>0</v>
          </cell>
          <cell r="AI1244">
            <v>1</v>
          </cell>
        </row>
        <row r="1245">
          <cell r="C1245">
            <v>0</v>
          </cell>
          <cell r="D1245">
            <v>0</v>
          </cell>
        </row>
        <row r="1246">
          <cell r="C1246">
            <v>0</v>
          </cell>
          <cell r="D1246">
            <v>0</v>
          </cell>
        </row>
        <row r="1247">
          <cell r="C1247">
            <v>0</v>
          </cell>
          <cell r="D1247">
            <v>0</v>
          </cell>
        </row>
        <row r="1248">
          <cell r="C1248">
            <v>0</v>
          </cell>
          <cell r="D1248">
            <v>0</v>
          </cell>
        </row>
        <row r="1249">
          <cell r="C1249">
            <v>0</v>
          </cell>
          <cell r="D1249">
            <v>0</v>
          </cell>
        </row>
        <row r="1250">
          <cell r="C1250">
            <v>0</v>
          </cell>
          <cell r="D1250">
            <v>0</v>
          </cell>
        </row>
        <row r="1251">
          <cell r="C1251">
            <v>0</v>
          </cell>
          <cell r="D1251">
            <v>0</v>
          </cell>
        </row>
        <row r="1252">
          <cell r="C1252">
            <v>0</v>
          </cell>
          <cell r="D1252">
            <v>0</v>
          </cell>
        </row>
        <row r="1253">
          <cell r="C1253">
            <v>0</v>
          </cell>
          <cell r="D1253">
            <v>0</v>
          </cell>
        </row>
        <row r="1254">
          <cell r="C1254">
            <v>0</v>
          </cell>
          <cell r="D1254">
            <v>0</v>
          </cell>
        </row>
        <row r="1255">
          <cell r="C1255">
            <v>7</v>
          </cell>
          <cell r="D1255">
            <v>7</v>
          </cell>
          <cell r="E1255">
            <v>7</v>
          </cell>
          <cell r="AA1255">
            <v>7</v>
          </cell>
        </row>
        <row r="1256">
          <cell r="C1256">
            <v>0</v>
          </cell>
          <cell r="D1256">
            <v>0</v>
          </cell>
        </row>
        <row r="1257">
          <cell r="C1257">
            <v>0</v>
          </cell>
          <cell r="D1257">
            <v>0</v>
          </cell>
        </row>
        <row r="1258">
          <cell r="C1258">
            <v>0</v>
          </cell>
          <cell r="D1258">
            <v>0</v>
          </cell>
        </row>
        <row r="1259">
          <cell r="C1259">
            <v>0</v>
          </cell>
          <cell r="D1259">
            <v>0</v>
          </cell>
        </row>
        <row r="1260">
          <cell r="C1260">
            <v>20</v>
          </cell>
          <cell r="D1260">
            <v>20</v>
          </cell>
          <cell r="E1260">
            <v>20</v>
          </cell>
          <cell r="AB1260">
            <v>20</v>
          </cell>
        </row>
        <row r="1261">
          <cell r="C1261">
            <v>20</v>
          </cell>
          <cell r="D1261">
            <v>20</v>
          </cell>
          <cell r="E1261">
            <v>20</v>
          </cell>
          <cell r="AB1261">
            <v>20</v>
          </cell>
        </row>
        <row r="1262">
          <cell r="C1262">
            <v>0</v>
          </cell>
          <cell r="D1262">
            <v>0</v>
          </cell>
        </row>
        <row r="1263">
          <cell r="C1263">
            <v>0</v>
          </cell>
          <cell r="D1263">
            <v>0</v>
          </cell>
        </row>
        <row r="1264">
          <cell r="C1264">
            <v>0</v>
          </cell>
          <cell r="D1264">
            <v>0</v>
          </cell>
        </row>
        <row r="1265">
          <cell r="C1265">
            <v>12</v>
          </cell>
          <cell r="D1265">
            <v>12</v>
          </cell>
          <cell r="E1265">
            <v>12</v>
          </cell>
          <cell r="AB1265">
            <v>12</v>
          </cell>
        </row>
        <row r="1266">
          <cell r="C1266">
            <v>16</v>
          </cell>
          <cell r="D1266">
            <v>16</v>
          </cell>
          <cell r="E1266">
            <v>16</v>
          </cell>
          <cell r="AB1266">
            <v>16</v>
          </cell>
        </row>
        <row r="1267">
          <cell r="C1267">
            <v>0</v>
          </cell>
          <cell r="D1267">
            <v>0</v>
          </cell>
        </row>
        <row r="1268">
          <cell r="C1268">
            <v>0</v>
          </cell>
          <cell r="D1268">
            <v>0</v>
          </cell>
        </row>
        <row r="1269">
          <cell r="C1269">
            <v>0</v>
          </cell>
          <cell r="D1269">
            <v>0</v>
          </cell>
        </row>
        <row r="1270">
          <cell r="C1270">
            <v>0</v>
          </cell>
          <cell r="D1270">
            <v>0</v>
          </cell>
        </row>
        <row r="1352">
          <cell r="C1352">
            <v>58</v>
          </cell>
          <cell r="H1352">
            <v>49</v>
          </cell>
          <cell r="I1352">
            <v>49</v>
          </cell>
          <cell r="J1352">
            <v>0</v>
          </cell>
          <cell r="K1352">
            <v>0</v>
          </cell>
          <cell r="L1352">
            <v>9</v>
          </cell>
          <cell r="M1352">
            <v>0</v>
          </cell>
          <cell r="N1352">
            <v>0</v>
          </cell>
          <cell r="P1352">
            <v>0</v>
          </cell>
          <cell r="Q1352">
            <v>4</v>
          </cell>
          <cell r="S1352">
            <v>0</v>
          </cell>
          <cell r="T1352">
            <v>29</v>
          </cell>
          <cell r="V1352">
            <v>0</v>
          </cell>
          <cell r="W1352">
            <v>0</v>
          </cell>
          <cell r="Y1352">
            <v>0</v>
          </cell>
          <cell r="Z1352">
            <v>0</v>
          </cell>
          <cell r="AD1352">
            <v>0</v>
          </cell>
          <cell r="AE1352">
            <v>0</v>
          </cell>
          <cell r="AF1352">
            <v>0</v>
          </cell>
          <cell r="AG1352">
            <v>0</v>
          </cell>
          <cell r="AH1352">
            <v>0</v>
          </cell>
          <cell r="AI1352">
            <v>0</v>
          </cell>
          <cell r="AJ1352">
            <v>0</v>
          </cell>
          <cell r="AL1352">
            <v>18123855</v>
          </cell>
        </row>
        <row r="1354">
          <cell r="C1354">
            <v>0</v>
          </cell>
          <cell r="D1354">
            <v>0</v>
          </cell>
        </row>
        <row r="1355">
          <cell r="C1355">
            <v>0</v>
          </cell>
          <cell r="D1355">
            <v>0</v>
          </cell>
        </row>
        <row r="1356">
          <cell r="C1356">
            <v>1</v>
          </cell>
          <cell r="D1356">
            <v>1</v>
          </cell>
          <cell r="E1356">
            <v>1</v>
          </cell>
          <cell r="AA1356">
            <v>1</v>
          </cell>
        </row>
        <row r="1357">
          <cell r="C1357">
            <v>0</v>
          </cell>
          <cell r="D1357">
            <v>0</v>
          </cell>
        </row>
        <row r="1358">
          <cell r="C1358">
            <v>0</v>
          </cell>
          <cell r="D1358">
            <v>0</v>
          </cell>
        </row>
        <row r="1359">
          <cell r="C1359">
            <v>0</v>
          </cell>
          <cell r="D1359">
            <v>0</v>
          </cell>
        </row>
        <row r="1360">
          <cell r="C1360">
            <v>54</v>
          </cell>
          <cell r="D1360">
            <v>54</v>
          </cell>
          <cell r="E1360">
            <v>54</v>
          </cell>
          <cell r="AB1360">
            <v>54</v>
          </cell>
        </row>
        <row r="1361">
          <cell r="C1361">
            <v>7</v>
          </cell>
          <cell r="D1361">
            <v>7</v>
          </cell>
          <cell r="E1361">
            <v>7</v>
          </cell>
          <cell r="AB1361">
            <v>7</v>
          </cell>
        </row>
        <row r="1362">
          <cell r="C1362">
            <v>30</v>
          </cell>
          <cell r="D1362">
            <v>30</v>
          </cell>
          <cell r="E1362">
            <v>30</v>
          </cell>
          <cell r="AB1362">
            <v>30</v>
          </cell>
        </row>
        <row r="1363">
          <cell r="C1363">
            <v>9</v>
          </cell>
          <cell r="D1363">
            <v>9</v>
          </cell>
          <cell r="E1363">
            <v>9</v>
          </cell>
          <cell r="AB1363">
            <v>9</v>
          </cell>
        </row>
        <row r="1364">
          <cell r="C1364">
            <v>0</v>
          </cell>
          <cell r="D1364">
            <v>0</v>
          </cell>
        </row>
        <row r="1365">
          <cell r="C1365">
            <v>0</v>
          </cell>
          <cell r="D1365">
            <v>0</v>
          </cell>
        </row>
        <row r="1366">
          <cell r="C1366">
            <v>0</v>
          </cell>
          <cell r="D1366">
            <v>0</v>
          </cell>
        </row>
        <row r="1367">
          <cell r="C1367">
            <v>0</v>
          </cell>
          <cell r="D1367">
            <v>0</v>
          </cell>
        </row>
        <row r="1368">
          <cell r="C1368">
            <v>0</v>
          </cell>
          <cell r="D1368">
            <v>0</v>
          </cell>
        </row>
        <row r="1369">
          <cell r="C1369">
            <v>0</v>
          </cell>
          <cell r="D1369">
            <v>0</v>
          </cell>
        </row>
        <row r="1370">
          <cell r="C1370">
            <v>7</v>
          </cell>
          <cell r="D1370">
            <v>7</v>
          </cell>
          <cell r="E1370">
            <v>7</v>
          </cell>
          <cell r="AB1370">
            <v>7</v>
          </cell>
        </row>
        <row r="1371">
          <cell r="C1371">
            <v>0</v>
          </cell>
          <cell r="D1371">
            <v>0</v>
          </cell>
        </row>
        <row r="1372">
          <cell r="C1372">
            <v>1</v>
          </cell>
          <cell r="D1372">
            <v>1</v>
          </cell>
          <cell r="E1372">
            <v>1</v>
          </cell>
          <cell r="AC1372">
            <v>1</v>
          </cell>
        </row>
        <row r="1373">
          <cell r="C1373">
            <v>4</v>
          </cell>
          <cell r="D1373">
            <v>4</v>
          </cell>
          <cell r="E1373">
            <v>4</v>
          </cell>
          <cell r="AA1373">
            <v>4</v>
          </cell>
        </row>
        <row r="1374">
          <cell r="C1374">
            <v>0</v>
          </cell>
          <cell r="D1374">
            <v>0</v>
          </cell>
        </row>
        <row r="1375">
          <cell r="C1375">
            <v>6</v>
          </cell>
          <cell r="D1375">
            <v>6</v>
          </cell>
          <cell r="E1375">
            <v>6</v>
          </cell>
          <cell r="AA1375">
            <v>4</v>
          </cell>
          <cell r="AB1375">
            <v>2</v>
          </cell>
        </row>
        <row r="1376">
          <cell r="C1376">
            <v>0</v>
          </cell>
          <cell r="D1376">
            <v>0</v>
          </cell>
        </row>
        <row r="1377">
          <cell r="C1377">
            <v>0</v>
          </cell>
          <cell r="D1377">
            <v>0</v>
          </cell>
        </row>
        <row r="1378">
          <cell r="C1378">
            <v>0</v>
          </cell>
          <cell r="D1378">
            <v>0</v>
          </cell>
        </row>
        <row r="1379">
          <cell r="C1379">
            <v>0</v>
          </cell>
          <cell r="D1379">
            <v>0</v>
          </cell>
        </row>
        <row r="1380">
          <cell r="C1380">
            <v>0</v>
          </cell>
          <cell r="D1380">
            <v>0</v>
          </cell>
        </row>
        <row r="1381">
          <cell r="C1381">
            <v>0</v>
          </cell>
          <cell r="D1381">
            <v>0</v>
          </cell>
        </row>
        <row r="1382">
          <cell r="C1382">
            <v>0</v>
          </cell>
          <cell r="D1382">
            <v>0</v>
          </cell>
        </row>
        <row r="1383">
          <cell r="C1383">
            <v>0</v>
          </cell>
          <cell r="D1383">
            <v>0</v>
          </cell>
        </row>
        <row r="1384">
          <cell r="C1384">
            <v>0</v>
          </cell>
          <cell r="D1384">
            <v>0</v>
          </cell>
        </row>
        <row r="1385">
          <cell r="C1385">
            <v>7</v>
          </cell>
          <cell r="D1385">
            <v>7</v>
          </cell>
          <cell r="E1385">
            <v>7</v>
          </cell>
          <cell r="AA1385">
            <v>4</v>
          </cell>
          <cell r="AB1385">
            <v>1</v>
          </cell>
          <cell r="AC1385">
            <v>2</v>
          </cell>
        </row>
        <row r="1386">
          <cell r="C1386">
            <v>0</v>
          </cell>
          <cell r="D1386">
            <v>0</v>
          </cell>
        </row>
        <row r="1387">
          <cell r="C1387">
            <v>0</v>
          </cell>
          <cell r="D1387">
            <v>0</v>
          </cell>
        </row>
        <row r="1388">
          <cell r="C1388">
            <v>168</v>
          </cell>
          <cell r="D1388">
            <v>168</v>
          </cell>
          <cell r="E1388">
            <v>168</v>
          </cell>
          <cell r="AB1388">
            <v>168</v>
          </cell>
        </row>
        <row r="1389">
          <cell r="C1389">
            <v>0</v>
          </cell>
          <cell r="D1389">
            <v>0</v>
          </cell>
        </row>
        <row r="1390">
          <cell r="C1390">
            <v>0</v>
          </cell>
          <cell r="D1390">
            <v>0</v>
          </cell>
        </row>
        <row r="1391">
          <cell r="C1391">
            <v>0</v>
          </cell>
          <cell r="D1391">
            <v>0</v>
          </cell>
        </row>
        <row r="1392">
          <cell r="C1392">
            <v>0</v>
          </cell>
          <cell r="D1392">
            <v>0</v>
          </cell>
        </row>
        <row r="1393">
          <cell r="C1393">
            <v>0</v>
          </cell>
          <cell r="D1393">
            <v>0</v>
          </cell>
        </row>
        <row r="1394">
          <cell r="C1394">
            <v>0</v>
          </cell>
          <cell r="D1394">
            <v>0</v>
          </cell>
        </row>
        <row r="1395">
          <cell r="C1395">
            <v>0</v>
          </cell>
          <cell r="D1395">
            <v>0</v>
          </cell>
        </row>
        <row r="1396">
          <cell r="C1396">
            <v>1</v>
          </cell>
          <cell r="D1396">
            <v>1</v>
          </cell>
          <cell r="E1396">
            <v>1</v>
          </cell>
          <cell r="AB1396">
            <v>1</v>
          </cell>
        </row>
        <row r="1397">
          <cell r="C1397">
            <v>13</v>
          </cell>
          <cell r="D1397">
            <v>13</v>
          </cell>
          <cell r="E1397">
            <v>13</v>
          </cell>
          <cell r="AB1397">
            <v>13</v>
          </cell>
        </row>
        <row r="1398">
          <cell r="C1398">
            <v>6</v>
          </cell>
          <cell r="D1398">
            <v>6</v>
          </cell>
          <cell r="E1398">
            <v>6</v>
          </cell>
          <cell r="AB1398">
            <v>6</v>
          </cell>
        </row>
        <row r="1399">
          <cell r="C1399">
            <v>8</v>
          </cell>
          <cell r="D1399">
            <v>8</v>
          </cell>
          <cell r="E1399">
            <v>8</v>
          </cell>
          <cell r="AB1399">
            <v>8</v>
          </cell>
        </row>
        <row r="1400">
          <cell r="C1400">
            <v>29</v>
          </cell>
          <cell r="D1400">
            <v>29</v>
          </cell>
          <cell r="E1400">
            <v>29</v>
          </cell>
          <cell r="AB1400">
            <v>29</v>
          </cell>
        </row>
        <row r="1401">
          <cell r="C1401">
            <v>1</v>
          </cell>
          <cell r="D1401">
            <v>1</v>
          </cell>
          <cell r="E1401">
            <v>1</v>
          </cell>
          <cell r="AB1401">
            <v>1</v>
          </cell>
        </row>
        <row r="1402">
          <cell r="C1402">
            <v>0</v>
          </cell>
          <cell r="D1402">
            <v>0</v>
          </cell>
        </row>
        <row r="1403">
          <cell r="C1403">
            <v>0</v>
          </cell>
          <cell r="D1403">
            <v>0</v>
          </cell>
        </row>
        <row r="1404">
          <cell r="C1404">
            <v>0</v>
          </cell>
          <cell r="D1404">
            <v>0</v>
          </cell>
        </row>
        <row r="1405">
          <cell r="C1405">
            <v>0</v>
          </cell>
          <cell r="D1405">
            <v>0</v>
          </cell>
        </row>
        <row r="1406">
          <cell r="C1406">
            <v>0</v>
          </cell>
          <cell r="D1406">
            <v>0</v>
          </cell>
        </row>
        <row r="1407">
          <cell r="C1407">
            <v>0</v>
          </cell>
          <cell r="D1407">
            <v>0</v>
          </cell>
        </row>
        <row r="1408">
          <cell r="C1408">
            <v>0</v>
          </cell>
          <cell r="D1408">
            <v>0</v>
          </cell>
        </row>
        <row r="1409">
          <cell r="C1409">
            <v>0</v>
          </cell>
          <cell r="D1409">
            <v>0</v>
          </cell>
        </row>
        <row r="1410">
          <cell r="C1410">
            <v>0</v>
          </cell>
          <cell r="D1410">
            <v>0</v>
          </cell>
        </row>
        <row r="1411">
          <cell r="C1411">
            <v>0</v>
          </cell>
          <cell r="D1411">
            <v>0</v>
          </cell>
        </row>
        <row r="1412">
          <cell r="C1412">
            <v>0</v>
          </cell>
          <cell r="D1412">
            <v>0</v>
          </cell>
        </row>
        <row r="1413">
          <cell r="C1413">
            <v>0</v>
          </cell>
          <cell r="D1413">
            <v>0</v>
          </cell>
        </row>
        <row r="1414">
          <cell r="C1414">
            <v>0</v>
          </cell>
          <cell r="D1414">
            <v>0</v>
          </cell>
        </row>
        <row r="1415">
          <cell r="C1415">
            <v>0</v>
          </cell>
          <cell r="D1415">
            <v>0</v>
          </cell>
        </row>
        <row r="1416">
          <cell r="C1416">
            <v>0</v>
          </cell>
          <cell r="D1416">
            <v>0</v>
          </cell>
        </row>
        <row r="1417">
          <cell r="C1417">
            <v>0</v>
          </cell>
          <cell r="D1417">
            <v>0</v>
          </cell>
        </row>
        <row r="1418">
          <cell r="C1418">
            <v>0</v>
          </cell>
          <cell r="D1418">
            <v>0</v>
          </cell>
        </row>
        <row r="1419">
          <cell r="C1419">
            <v>0</v>
          </cell>
          <cell r="D1419">
            <v>0</v>
          </cell>
        </row>
        <row r="1420">
          <cell r="C1420">
            <v>0</v>
          </cell>
          <cell r="D1420">
            <v>0</v>
          </cell>
        </row>
        <row r="1421">
          <cell r="C1421">
            <v>0</v>
          </cell>
          <cell r="D1421">
            <v>0</v>
          </cell>
        </row>
        <row r="1422">
          <cell r="C1422">
            <v>0</v>
          </cell>
          <cell r="D1422">
            <v>0</v>
          </cell>
        </row>
        <row r="1423">
          <cell r="C1423">
            <v>0</v>
          </cell>
          <cell r="D1423">
            <v>0</v>
          </cell>
        </row>
        <row r="1502">
          <cell r="C1502">
            <v>36</v>
          </cell>
          <cell r="H1502">
            <v>32</v>
          </cell>
          <cell r="I1502">
            <v>28</v>
          </cell>
          <cell r="J1502">
            <v>4</v>
          </cell>
          <cell r="K1502">
            <v>1</v>
          </cell>
          <cell r="L1502">
            <v>3</v>
          </cell>
          <cell r="M1502">
            <v>0</v>
          </cell>
          <cell r="N1502">
            <v>0</v>
          </cell>
          <cell r="P1502">
            <v>13</v>
          </cell>
          <cell r="Q1502">
            <v>9</v>
          </cell>
          <cell r="S1502">
            <v>0</v>
          </cell>
          <cell r="T1502">
            <v>0</v>
          </cell>
          <cell r="V1502">
            <v>0</v>
          </cell>
          <cell r="W1502">
            <v>0</v>
          </cell>
          <cell r="Y1502">
            <v>0</v>
          </cell>
          <cell r="Z1502">
            <v>1</v>
          </cell>
          <cell r="AD1502">
            <v>1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5</v>
          </cell>
          <cell r="AL1502">
            <v>3379295</v>
          </cell>
        </row>
        <row r="1504">
          <cell r="C1504">
            <v>0</v>
          </cell>
          <cell r="D1504">
            <v>0</v>
          </cell>
          <cell r="AL1504">
            <v>0</v>
          </cell>
        </row>
        <row r="1566">
          <cell r="C1566">
            <v>19</v>
          </cell>
          <cell r="H1566">
            <v>19</v>
          </cell>
          <cell r="I1566">
            <v>18</v>
          </cell>
          <cell r="J1566">
            <v>1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P1566">
            <v>0</v>
          </cell>
          <cell r="Q1566">
            <v>1</v>
          </cell>
          <cell r="S1566">
            <v>1</v>
          </cell>
          <cell r="T1566">
            <v>17</v>
          </cell>
          <cell r="V1566">
            <v>0</v>
          </cell>
          <cell r="W1566">
            <v>0</v>
          </cell>
          <cell r="Y1566">
            <v>0</v>
          </cell>
          <cell r="Z1566">
            <v>0</v>
          </cell>
          <cell r="AD1566">
            <v>0</v>
          </cell>
          <cell r="AE1566">
            <v>0</v>
          </cell>
          <cell r="AF1566">
            <v>0</v>
          </cell>
          <cell r="AG1566">
            <v>0</v>
          </cell>
          <cell r="AH1566">
            <v>0</v>
          </cell>
          <cell r="AI1566">
            <v>0</v>
          </cell>
          <cell r="AJ1566">
            <v>1</v>
          </cell>
          <cell r="AL1566">
            <v>2966940</v>
          </cell>
        </row>
        <row r="1635">
          <cell r="C1635">
            <v>35</v>
          </cell>
          <cell r="H1635">
            <v>29</v>
          </cell>
          <cell r="I1635">
            <v>29</v>
          </cell>
          <cell r="J1635">
            <v>0</v>
          </cell>
          <cell r="K1635">
            <v>0</v>
          </cell>
          <cell r="L1635">
            <v>6</v>
          </cell>
          <cell r="M1635">
            <v>0</v>
          </cell>
          <cell r="N1635">
            <v>0</v>
          </cell>
          <cell r="P1635">
            <v>0</v>
          </cell>
          <cell r="Q1635">
            <v>1</v>
          </cell>
          <cell r="S1635">
            <v>0</v>
          </cell>
          <cell r="T1635">
            <v>1</v>
          </cell>
          <cell r="V1635">
            <v>0</v>
          </cell>
          <cell r="W1635">
            <v>0</v>
          </cell>
          <cell r="Y1635">
            <v>2</v>
          </cell>
          <cell r="Z1635">
            <v>2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L1635">
            <v>1889295</v>
          </cell>
        </row>
        <row r="1653">
          <cell r="C1653">
            <v>1352</v>
          </cell>
          <cell r="D1653">
            <v>1352</v>
          </cell>
          <cell r="E1653">
            <v>1352</v>
          </cell>
          <cell r="F1653">
            <v>0</v>
          </cell>
          <cell r="G1653">
            <v>0</v>
          </cell>
          <cell r="AA1653">
            <v>1349</v>
          </cell>
          <cell r="AB1653">
            <v>3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</row>
        <row r="1680">
          <cell r="C1680">
            <v>55</v>
          </cell>
          <cell r="H1680">
            <v>50</v>
          </cell>
          <cell r="I1680">
            <v>40</v>
          </cell>
          <cell r="J1680">
            <v>10</v>
          </cell>
          <cell r="K1680">
            <v>2</v>
          </cell>
          <cell r="L1680">
            <v>3</v>
          </cell>
          <cell r="M1680">
            <v>0</v>
          </cell>
          <cell r="N1680">
            <v>0</v>
          </cell>
          <cell r="P1680">
            <v>0</v>
          </cell>
          <cell r="Q1680">
            <v>0</v>
          </cell>
          <cell r="S1680">
            <v>0</v>
          </cell>
          <cell r="T1680">
            <v>0</v>
          </cell>
          <cell r="V1680">
            <v>0</v>
          </cell>
          <cell r="W1680">
            <v>0</v>
          </cell>
          <cell r="Y1680">
            <v>0</v>
          </cell>
          <cell r="Z1680">
            <v>0</v>
          </cell>
          <cell r="AD1680">
            <v>0</v>
          </cell>
          <cell r="AE1680">
            <v>0</v>
          </cell>
          <cell r="AF1680">
            <v>0</v>
          </cell>
          <cell r="AG1680">
            <v>0</v>
          </cell>
          <cell r="AH1680">
            <v>0</v>
          </cell>
          <cell r="AI1680">
            <v>0</v>
          </cell>
          <cell r="AJ1680">
            <v>12</v>
          </cell>
          <cell r="AL1680">
            <v>2696825</v>
          </cell>
        </row>
        <row r="1682">
          <cell r="C1682">
            <v>0</v>
          </cell>
          <cell r="D1682">
            <v>0</v>
          </cell>
        </row>
        <row r="1683">
          <cell r="C1683">
            <v>1</v>
          </cell>
          <cell r="D1683">
            <v>1</v>
          </cell>
          <cell r="E1683">
            <v>1</v>
          </cell>
          <cell r="AB1683">
            <v>1</v>
          </cell>
        </row>
        <row r="1684">
          <cell r="C1684">
            <v>2797</v>
          </cell>
          <cell r="D1684">
            <v>2797</v>
          </cell>
          <cell r="E1684">
            <v>2797</v>
          </cell>
          <cell r="AA1684">
            <v>2797</v>
          </cell>
        </row>
        <row r="1685">
          <cell r="C1685">
            <v>2</v>
          </cell>
          <cell r="D1685">
            <v>2</v>
          </cell>
          <cell r="E1685">
            <v>2</v>
          </cell>
          <cell r="AA1685">
            <v>2</v>
          </cell>
        </row>
        <row r="1686">
          <cell r="C1686">
            <v>0</v>
          </cell>
          <cell r="D1686">
            <v>0</v>
          </cell>
        </row>
        <row r="1687">
          <cell r="C1687">
            <v>0</v>
          </cell>
          <cell r="D1687">
            <v>0</v>
          </cell>
        </row>
        <row r="1688">
          <cell r="C1688">
            <v>0</v>
          </cell>
          <cell r="D1688">
            <v>0</v>
          </cell>
        </row>
        <row r="1689">
          <cell r="C1689">
            <v>0</v>
          </cell>
          <cell r="D1689">
            <v>0</v>
          </cell>
        </row>
        <row r="1690">
          <cell r="C1690">
            <v>0</v>
          </cell>
          <cell r="D1690">
            <v>0</v>
          </cell>
        </row>
        <row r="1691">
          <cell r="C1691">
            <v>0</v>
          </cell>
          <cell r="D1691">
            <v>0</v>
          </cell>
        </row>
        <row r="1692">
          <cell r="C1692">
            <v>0</v>
          </cell>
          <cell r="D1692">
            <v>0</v>
          </cell>
        </row>
        <row r="1693">
          <cell r="C1693">
            <v>0</v>
          </cell>
          <cell r="D1693">
            <v>0</v>
          </cell>
        </row>
        <row r="1694">
          <cell r="C1694">
            <v>246</v>
          </cell>
          <cell r="D1694">
            <v>246</v>
          </cell>
          <cell r="E1694">
            <v>246</v>
          </cell>
          <cell r="AA1694">
            <v>246</v>
          </cell>
        </row>
        <row r="1695">
          <cell r="C1695">
            <v>0</v>
          </cell>
          <cell r="D1695">
            <v>0</v>
          </cell>
        </row>
        <row r="1696">
          <cell r="C1696">
            <v>0</v>
          </cell>
          <cell r="D1696">
            <v>0</v>
          </cell>
        </row>
        <row r="1697">
          <cell r="C1697">
            <v>0</v>
          </cell>
          <cell r="D1697">
            <v>0</v>
          </cell>
        </row>
        <row r="1701">
          <cell r="C1701">
            <v>0</v>
          </cell>
          <cell r="D1701">
            <v>0</v>
          </cell>
        </row>
        <row r="1702">
          <cell r="C1702">
            <v>0</v>
          </cell>
          <cell r="D1702">
            <v>0</v>
          </cell>
        </row>
        <row r="1703">
          <cell r="C1703">
            <v>0</v>
          </cell>
          <cell r="D1703">
            <v>0</v>
          </cell>
        </row>
        <row r="1704">
          <cell r="C1704">
            <v>0</v>
          </cell>
          <cell r="D1704">
            <v>0</v>
          </cell>
        </row>
        <row r="1705">
          <cell r="C1705">
            <v>0</v>
          </cell>
          <cell r="D1705">
            <v>0</v>
          </cell>
        </row>
        <row r="1706">
          <cell r="C1706">
            <v>0</v>
          </cell>
          <cell r="D1706">
            <v>0</v>
          </cell>
        </row>
        <row r="1707">
          <cell r="C1707">
            <v>0</v>
          </cell>
          <cell r="D1707">
            <v>0</v>
          </cell>
        </row>
        <row r="1708">
          <cell r="C1708">
            <v>0</v>
          </cell>
          <cell r="D1708">
            <v>0</v>
          </cell>
        </row>
        <row r="1709">
          <cell r="C1709">
            <v>0</v>
          </cell>
          <cell r="D1709">
            <v>0</v>
          </cell>
        </row>
        <row r="1710">
          <cell r="C1710">
            <v>0</v>
          </cell>
          <cell r="D1710">
            <v>0</v>
          </cell>
        </row>
        <row r="1711">
          <cell r="C1711">
            <v>0</v>
          </cell>
          <cell r="D1711">
            <v>0</v>
          </cell>
        </row>
        <row r="1712">
          <cell r="C1712">
            <v>17</v>
          </cell>
          <cell r="D1712">
            <v>17</v>
          </cell>
          <cell r="E1712">
            <v>17</v>
          </cell>
          <cell r="AA1712">
            <v>3</v>
          </cell>
          <cell r="AB1712">
            <v>14</v>
          </cell>
        </row>
        <row r="1713">
          <cell r="C1713">
            <v>0</v>
          </cell>
          <cell r="D1713">
            <v>0</v>
          </cell>
        </row>
        <row r="1714">
          <cell r="C1714">
            <v>0</v>
          </cell>
          <cell r="D1714">
            <v>0</v>
          </cell>
        </row>
        <row r="1715">
          <cell r="C1715">
            <v>0</v>
          </cell>
          <cell r="D1715">
            <v>0</v>
          </cell>
        </row>
        <row r="1716">
          <cell r="C1716">
            <v>0</v>
          </cell>
          <cell r="D1716">
            <v>0</v>
          </cell>
        </row>
        <row r="1717">
          <cell r="C1717">
            <v>0</v>
          </cell>
          <cell r="D1717">
            <v>0</v>
          </cell>
        </row>
        <row r="1718">
          <cell r="C1718">
            <v>0</v>
          </cell>
          <cell r="D1718">
            <v>0</v>
          </cell>
        </row>
        <row r="1719">
          <cell r="C1719">
            <v>0</v>
          </cell>
          <cell r="D1719">
            <v>0</v>
          </cell>
        </row>
        <row r="1720">
          <cell r="C1720">
            <v>0</v>
          </cell>
          <cell r="D1720">
            <v>0</v>
          </cell>
        </row>
        <row r="1721">
          <cell r="C1721">
            <v>0</v>
          </cell>
          <cell r="D1721">
            <v>0</v>
          </cell>
        </row>
        <row r="1722">
          <cell r="C1722">
            <v>0</v>
          </cell>
          <cell r="D1722">
            <v>0</v>
          </cell>
        </row>
        <row r="1723">
          <cell r="C1723">
            <v>0</v>
          </cell>
          <cell r="D1723">
            <v>0</v>
          </cell>
        </row>
        <row r="1724">
          <cell r="C1724">
            <v>0</v>
          </cell>
          <cell r="D1724">
            <v>0</v>
          </cell>
        </row>
        <row r="1725">
          <cell r="C1725">
            <v>0</v>
          </cell>
          <cell r="D1725">
            <v>0</v>
          </cell>
        </row>
        <row r="1726">
          <cell r="C1726">
            <v>0</v>
          </cell>
          <cell r="D1726">
            <v>0</v>
          </cell>
        </row>
        <row r="1727">
          <cell r="C1727">
            <v>0</v>
          </cell>
          <cell r="D1727">
            <v>0</v>
          </cell>
        </row>
        <row r="1728">
          <cell r="C1728">
            <v>0</v>
          </cell>
          <cell r="D1728">
            <v>0</v>
          </cell>
        </row>
        <row r="1729">
          <cell r="C1729">
            <v>0</v>
          </cell>
          <cell r="D1729">
            <v>0</v>
          </cell>
        </row>
        <row r="1730">
          <cell r="C1730">
            <v>0</v>
          </cell>
          <cell r="D1730">
            <v>0</v>
          </cell>
        </row>
        <row r="1731">
          <cell r="C1731">
            <v>0</v>
          </cell>
          <cell r="D1731">
            <v>0</v>
          </cell>
        </row>
        <row r="1732">
          <cell r="C1732">
            <v>0</v>
          </cell>
          <cell r="D1732">
            <v>0</v>
          </cell>
        </row>
        <row r="1733">
          <cell r="C1733">
            <v>0</v>
          </cell>
          <cell r="D1733">
            <v>0</v>
          </cell>
        </row>
        <row r="1734">
          <cell r="C1734">
            <v>0</v>
          </cell>
          <cell r="D1734">
            <v>0</v>
          </cell>
        </row>
        <row r="1735">
          <cell r="C1735">
            <v>0</v>
          </cell>
          <cell r="D1735">
            <v>0</v>
          </cell>
        </row>
        <row r="1736">
          <cell r="C1736">
            <v>329</v>
          </cell>
          <cell r="D1736">
            <v>329</v>
          </cell>
          <cell r="E1736">
            <v>329</v>
          </cell>
          <cell r="AA1736">
            <v>329</v>
          </cell>
        </row>
        <row r="1737">
          <cell r="C1737">
            <v>107</v>
          </cell>
          <cell r="D1737">
            <v>107</v>
          </cell>
          <cell r="E1737">
            <v>107</v>
          </cell>
          <cell r="AA1737">
            <v>107</v>
          </cell>
        </row>
        <row r="1738">
          <cell r="C1738">
            <v>11610</v>
          </cell>
          <cell r="D1738">
            <v>11464</v>
          </cell>
          <cell r="E1738">
            <v>11464</v>
          </cell>
          <cell r="G1738">
            <v>146</v>
          </cell>
          <cell r="AA1738">
            <v>10593</v>
          </cell>
          <cell r="AB1738">
            <v>317</v>
          </cell>
          <cell r="AC1738">
            <v>700</v>
          </cell>
        </row>
        <row r="1739">
          <cell r="C1739">
            <v>5567</v>
          </cell>
          <cell r="D1739">
            <v>5567</v>
          </cell>
          <cell r="E1739">
            <v>5567</v>
          </cell>
          <cell r="AA1739">
            <v>5567</v>
          </cell>
        </row>
        <row r="1740">
          <cell r="C1740">
            <v>0</v>
          </cell>
          <cell r="D1740">
            <v>0</v>
          </cell>
        </row>
        <row r="1741">
          <cell r="C1741">
            <v>0</v>
          </cell>
          <cell r="D1741">
            <v>0</v>
          </cell>
        </row>
        <row r="1742">
          <cell r="C1742">
            <v>27</v>
          </cell>
          <cell r="D1742">
            <v>23</v>
          </cell>
          <cell r="E1742">
            <v>23</v>
          </cell>
          <cell r="G1742">
            <v>4</v>
          </cell>
          <cell r="AA1742">
            <v>27</v>
          </cell>
        </row>
        <row r="1743">
          <cell r="C1743">
            <v>2774</v>
          </cell>
          <cell r="D1743">
            <v>2774</v>
          </cell>
          <cell r="E1743">
            <v>2774</v>
          </cell>
          <cell r="AA1743">
            <v>2279</v>
          </cell>
          <cell r="AB1743">
            <v>3</v>
          </cell>
          <cell r="AC1743">
            <v>492</v>
          </cell>
        </row>
        <row r="1744">
          <cell r="C1744">
            <v>0</v>
          </cell>
          <cell r="D1744">
            <v>0</v>
          </cell>
        </row>
        <row r="1745">
          <cell r="C1745">
            <v>0</v>
          </cell>
          <cell r="D1745">
            <v>0</v>
          </cell>
        </row>
        <row r="1746">
          <cell r="C1746">
            <v>0</v>
          </cell>
          <cell r="D1746">
            <v>0</v>
          </cell>
        </row>
        <row r="1747">
          <cell r="C1747">
            <v>0</v>
          </cell>
          <cell r="D1747">
            <v>0</v>
          </cell>
        </row>
        <row r="1748">
          <cell r="C1748">
            <v>0</v>
          </cell>
          <cell r="D1748">
            <v>0</v>
          </cell>
        </row>
        <row r="1749">
          <cell r="C1749">
            <v>7</v>
          </cell>
          <cell r="D1749">
            <v>7</v>
          </cell>
          <cell r="E1749">
            <v>7</v>
          </cell>
          <cell r="AA1749">
            <v>7</v>
          </cell>
        </row>
        <row r="1750">
          <cell r="C1750">
            <v>236</v>
          </cell>
          <cell r="D1750">
            <v>236</v>
          </cell>
          <cell r="E1750">
            <v>236</v>
          </cell>
          <cell r="AA1750">
            <v>236</v>
          </cell>
        </row>
        <row r="1751">
          <cell r="C1751">
            <v>182</v>
          </cell>
          <cell r="D1751">
            <v>182</v>
          </cell>
          <cell r="E1751">
            <v>182</v>
          </cell>
          <cell r="AA1751">
            <v>182</v>
          </cell>
        </row>
        <row r="1752">
          <cell r="C1752">
            <v>0</v>
          </cell>
          <cell r="D1752">
            <v>0</v>
          </cell>
        </row>
        <row r="1753">
          <cell r="C1753">
            <v>0</v>
          </cell>
          <cell r="D1753">
            <v>0</v>
          </cell>
        </row>
        <row r="1754">
          <cell r="C1754">
            <v>0</v>
          </cell>
          <cell r="D1754">
            <v>0</v>
          </cell>
        </row>
        <row r="1755">
          <cell r="C1755">
            <v>0</v>
          </cell>
          <cell r="D1755">
            <v>0</v>
          </cell>
        </row>
        <row r="1756">
          <cell r="C1756">
            <v>0</v>
          </cell>
          <cell r="D1756">
            <v>0</v>
          </cell>
        </row>
        <row r="1757">
          <cell r="C1757">
            <v>0</v>
          </cell>
          <cell r="D1757">
            <v>0</v>
          </cell>
        </row>
        <row r="1758">
          <cell r="C1758">
            <v>0</v>
          </cell>
          <cell r="D1758">
            <v>0</v>
          </cell>
        </row>
        <row r="1759">
          <cell r="C1759">
            <v>0</v>
          </cell>
          <cell r="D1759">
            <v>0</v>
          </cell>
        </row>
        <row r="1760">
          <cell r="C1760">
            <v>0</v>
          </cell>
          <cell r="D1760">
            <v>0</v>
          </cell>
        </row>
        <row r="1761">
          <cell r="C1761">
            <v>0</v>
          </cell>
          <cell r="D1761">
            <v>0</v>
          </cell>
        </row>
        <row r="1762">
          <cell r="C1762">
            <v>0</v>
          </cell>
          <cell r="D1762">
            <v>0</v>
          </cell>
        </row>
        <row r="1763">
          <cell r="C1763">
            <v>0</v>
          </cell>
          <cell r="D1763">
            <v>0</v>
          </cell>
        </row>
        <row r="1764">
          <cell r="C1764">
            <v>0</v>
          </cell>
          <cell r="D1764">
            <v>0</v>
          </cell>
        </row>
        <row r="1765">
          <cell r="C1765">
            <v>0</v>
          </cell>
          <cell r="D1765">
            <v>0</v>
          </cell>
        </row>
        <row r="1766">
          <cell r="C1766">
            <v>0</v>
          </cell>
          <cell r="D1766">
            <v>0</v>
          </cell>
        </row>
        <row r="1767">
          <cell r="C1767">
            <v>0</v>
          </cell>
          <cell r="D1767">
            <v>0</v>
          </cell>
        </row>
        <row r="1768">
          <cell r="C1768">
            <v>0</v>
          </cell>
          <cell r="D1768">
            <v>0</v>
          </cell>
        </row>
        <row r="1769">
          <cell r="C1769">
            <v>0</v>
          </cell>
          <cell r="D1769">
            <v>0</v>
          </cell>
        </row>
        <row r="1770">
          <cell r="C1770">
            <v>0</v>
          </cell>
          <cell r="D1770">
            <v>0</v>
          </cell>
        </row>
        <row r="1771">
          <cell r="C1771">
            <v>0</v>
          </cell>
          <cell r="D1771">
            <v>0</v>
          </cell>
        </row>
        <row r="1772">
          <cell r="C1772">
            <v>0</v>
          </cell>
          <cell r="D1772">
            <v>0</v>
          </cell>
        </row>
        <row r="1773">
          <cell r="C1773">
            <v>0</v>
          </cell>
          <cell r="D1773">
            <v>0</v>
          </cell>
        </row>
        <row r="1774">
          <cell r="C1774">
            <v>0</v>
          </cell>
          <cell r="D1774">
            <v>0</v>
          </cell>
        </row>
        <row r="1775">
          <cell r="C1775">
            <v>0</v>
          </cell>
          <cell r="D1775">
            <v>0</v>
          </cell>
        </row>
        <row r="1776">
          <cell r="C1776">
            <v>0</v>
          </cell>
          <cell r="D1776">
            <v>0</v>
          </cell>
        </row>
        <row r="1777">
          <cell r="C1777">
            <v>0</v>
          </cell>
          <cell r="D1777">
            <v>0</v>
          </cell>
        </row>
        <row r="1778">
          <cell r="C1778">
            <v>0</v>
          </cell>
          <cell r="D1778">
            <v>0</v>
          </cell>
        </row>
        <row r="1779">
          <cell r="C1779">
            <v>0</v>
          </cell>
          <cell r="D1779">
            <v>0</v>
          </cell>
        </row>
        <row r="1780">
          <cell r="C1780">
            <v>0</v>
          </cell>
          <cell r="D1780">
            <v>0</v>
          </cell>
        </row>
        <row r="1781">
          <cell r="C1781">
            <v>0</v>
          </cell>
          <cell r="D1781">
            <v>0</v>
          </cell>
        </row>
        <row r="1782">
          <cell r="C1782">
            <v>0</v>
          </cell>
          <cell r="D1782">
            <v>0</v>
          </cell>
        </row>
        <row r="1783">
          <cell r="C1783">
            <v>0</v>
          </cell>
          <cell r="D1783">
            <v>0</v>
          </cell>
        </row>
        <row r="1784">
          <cell r="C1784">
            <v>0</v>
          </cell>
          <cell r="D1784">
            <v>0</v>
          </cell>
        </row>
        <row r="1785">
          <cell r="C1785">
            <v>0</v>
          </cell>
          <cell r="D1785">
            <v>0</v>
          </cell>
        </row>
        <row r="1788">
          <cell r="C1788">
            <v>886</v>
          </cell>
          <cell r="E1788">
            <v>882</v>
          </cell>
          <cell r="AL1788">
            <v>5150880</v>
          </cell>
        </row>
        <row r="1789">
          <cell r="C1789">
            <v>14</v>
          </cell>
          <cell r="E1789">
            <v>14</v>
          </cell>
          <cell r="AL1789">
            <v>230160</v>
          </cell>
        </row>
        <row r="1790">
          <cell r="C1790">
            <v>34</v>
          </cell>
          <cell r="E1790">
            <v>34</v>
          </cell>
          <cell r="AL1790">
            <v>947920</v>
          </cell>
        </row>
        <row r="1791">
          <cell r="C1791">
            <v>0</v>
          </cell>
          <cell r="AL1791">
            <v>0</v>
          </cell>
        </row>
        <row r="1792">
          <cell r="C1792">
            <v>76</v>
          </cell>
          <cell r="E1792">
            <v>76</v>
          </cell>
          <cell r="AL1792">
            <v>4507560</v>
          </cell>
        </row>
        <row r="1793">
          <cell r="C1793">
            <v>0</v>
          </cell>
          <cell r="AL1793">
            <v>0</v>
          </cell>
        </row>
        <row r="1794">
          <cell r="C1794">
            <v>0</v>
          </cell>
          <cell r="AL1794">
            <v>0</v>
          </cell>
        </row>
        <row r="1795">
          <cell r="C1795">
            <v>0</v>
          </cell>
          <cell r="AL1795">
            <v>0</v>
          </cell>
        </row>
        <row r="1796">
          <cell r="C1796">
            <v>0</v>
          </cell>
          <cell r="AL1796">
            <v>0</v>
          </cell>
        </row>
        <row r="1797">
          <cell r="C1797">
            <v>0</v>
          </cell>
          <cell r="AL1797">
            <v>0</v>
          </cell>
        </row>
        <row r="1798">
          <cell r="C1798">
            <v>0</v>
          </cell>
          <cell r="AL1798">
            <v>0</v>
          </cell>
        </row>
        <row r="1799">
          <cell r="C1799">
            <v>0</v>
          </cell>
          <cell r="AL1799">
            <v>0</v>
          </cell>
        </row>
        <row r="1800">
          <cell r="C1800">
            <v>0</v>
          </cell>
          <cell r="AL1800">
            <v>0</v>
          </cell>
        </row>
        <row r="1801">
          <cell r="C1801">
            <v>0</v>
          </cell>
          <cell r="AL1801">
            <v>0</v>
          </cell>
        </row>
        <row r="1802">
          <cell r="C1802">
            <v>0</v>
          </cell>
          <cell r="AL1802">
            <v>0</v>
          </cell>
        </row>
        <row r="1803">
          <cell r="C1803">
            <v>0</v>
          </cell>
          <cell r="AL1803">
            <v>0</v>
          </cell>
        </row>
        <row r="1804">
          <cell r="C1804">
            <v>0</v>
          </cell>
          <cell r="AL1804">
            <v>0</v>
          </cell>
        </row>
        <row r="1805">
          <cell r="C1805">
            <v>0</v>
          </cell>
          <cell r="AL1805">
            <v>0</v>
          </cell>
        </row>
        <row r="1806">
          <cell r="C1806">
            <v>0</v>
          </cell>
          <cell r="AL1806">
            <v>0</v>
          </cell>
        </row>
        <row r="1807">
          <cell r="C1807">
            <v>0</v>
          </cell>
          <cell r="AL1807">
            <v>0</v>
          </cell>
        </row>
        <row r="1808">
          <cell r="C1808">
            <v>0</v>
          </cell>
          <cell r="AL1808">
            <v>0</v>
          </cell>
        </row>
        <row r="1809">
          <cell r="C1809">
            <v>0</v>
          </cell>
          <cell r="AL1809">
            <v>0</v>
          </cell>
        </row>
        <row r="1810">
          <cell r="C1810">
            <v>0</v>
          </cell>
          <cell r="AL1810">
            <v>0</v>
          </cell>
        </row>
        <row r="1811">
          <cell r="C1811">
            <v>0</v>
          </cell>
          <cell r="AL1811">
            <v>0</v>
          </cell>
        </row>
        <row r="1812">
          <cell r="C1812">
            <v>1010</v>
          </cell>
          <cell r="D1812">
            <v>1006</v>
          </cell>
          <cell r="E1812">
            <v>1006</v>
          </cell>
          <cell r="F1812">
            <v>0</v>
          </cell>
          <cell r="G1812">
            <v>4</v>
          </cell>
          <cell r="AA1812">
            <v>552</v>
          </cell>
          <cell r="AB1812">
            <v>295</v>
          </cell>
          <cell r="AC1812">
            <v>163</v>
          </cell>
          <cell r="AD1812">
            <v>0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</row>
        <row r="1815"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</row>
        <row r="1901">
          <cell r="P1901">
            <v>0</v>
          </cell>
          <cell r="Q1901">
            <v>2</v>
          </cell>
          <cell r="S1901">
            <v>0</v>
          </cell>
          <cell r="T1901">
            <v>0</v>
          </cell>
          <cell r="V1901">
            <v>0</v>
          </cell>
          <cell r="W1901">
            <v>0</v>
          </cell>
          <cell r="Y1901">
            <v>0</v>
          </cell>
          <cell r="Z1901">
            <v>5</v>
          </cell>
        </row>
        <row r="1904">
          <cell r="C1904">
            <v>0</v>
          </cell>
        </row>
        <row r="1913">
          <cell r="P1913">
            <v>0</v>
          </cell>
          <cell r="Q1913">
            <v>0</v>
          </cell>
          <cell r="S1913">
            <v>0</v>
          </cell>
          <cell r="T1913">
            <v>0</v>
          </cell>
          <cell r="V1913">
            <v>0</v>
          </cell>
          <cell r="W1913">
            <v>0</v>
          </cell>
          <cell r="Y1913">
            <v>0</v>
          </cell>
          <cell r="Z1913">
            <v>0</v>
          </cell>
        </row>
        <row r="1914">
          <cell r="C1914">
            <v>9</v>
          </cell>
          <cell r="H1914">
            <v>9</v>
          </cell>
          <cell r="I1914">
            <v>9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  <cell r="AL1914">
            <v>7497700</v>
          </cell>
        </row>
        <row r="1983">
          <cell r="C1983">
            <v>8</v>
          </cell>
          <cell r="H1983">
            <v>6</v>
          </cell>
          <cell r="I1983">
            <v>6</v>
          </cell>
          <cell r="J1983">
            <v>0</v>
          </cell>
          <cell r="K1983">
            <v>0</v>
          </cell>
          <cell r="L1983">
            <v>2</v>
          </cell>
          <cell r="M1983">
            <v>0</v>
          </cell>
          <cell r="N1983">
            <v>0</v>
          </cell>
          <cell r="P1983">
            <v>0</v>
          </cell>
          <cell r="Q1983">
            <v>1</v>
          </cell>
          <cell r="S1983">
            <v>0</v>
          </cell>
          <cell r="T1983">
            <v>0</v>
          </cell>
          <cell r="V1983">
            <v>0</v>
          </cell>
          <cell r="W1983">
            <v>0</v>
          </cell>
          <cell r="Y1983">
            <v>0</v>
          </cell>
          <cell r="Z1983">
            <v>4</v>
          </cell>
          <cell r="AD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I1983">
            <v>0</v>
          </cell>
          <cell r="AJ1983">
            <v>0</v>
          </cell>
          <cell r="AL1983">
            <v>1691825</v>
          </cell>
        </row>
        <row r="1985">
          <cell r="C1985">
            <v>45</v>
          </cell>
          <cell r="D1985">
            <v>45</v>
          </cell>
          <cell r="E1985">
            <v>45</v>
          </cell>
          <cell r="AA1985">
            <v>7</v>
          </cell>
          <cell r="AB1985">
            <v>38</v>
          </cell>
        </row>
        <row r="1986">
          <cell r="C1986">
            <v>0</v>
          </cell>
          <cell r="D1986">
            <v>0</v>
          </cell>
        </row>
        <row r="1987">
          <cell r="C1987">
            <v>21</v>
          </cell>
          <cell r="D1987">
            <v>21</v>
          </cell>
          <cell r="E1987">
            <v>21</v>
          </cell>
          <cell r="AB1987">
            <v>21</v>
          </cell>
        </row>
        <row r="1988">
          <cell r="C1988">
            <v>18</v>
          </cell>
          <cell r="D1988">
            <v>18</v>
          </cell>
          <cell r="E1988">
            <v>18</v>
          </cell>
          <cell r="AA1988">
            <v>6</v>
          </cell>
          <cell r="AB1988">
            <v>12</v>
          </cell>
        </row>
        <row r="1989">
          <cell r="C1989">
            <v>0</v>
          </cell>
          <cell r="D1989">
            <v>0</v>
          </cell>
        </row>
        <row r="1990">
          <cell r="C1990">
            <v>0</v>
          </cell>
          <cell r="D1990">
            <v>0</v>
          </cell>
        </row>
        <row r="1991">
          <cell r="C1991">
            <v>0</v>
          </cell>
          <cell r="D1991">
            <v>0</v>
          </cell>
        </row>
        <row r="1992">
          <cell r="C1992">
            <v>0</v>
          </cell>
          <cell r="D1992">
            <v>0</v>
          </cell>
        </row>
        <row r="1993">
          <cell r="C1993">
            <v>0</v>
          </cell>
          <cell r="D1993">
            <v>0</v>
          </cell>
        </row>
        <row r="1994">
          <cell r="C1994">
            <v>0</v>
          </cell>
          <cell r="D1994">
            <v>0</v>
          </cell>
        </row>
        <row r="1995">
          <cell r="C1995">
            <v>0</v>
          </cell>
          <cell r="D1995">
            <v>0</v>
          </cell>
        </row>
        <row r="1996">
          <cell r="C1996">
            <v>0</v>
          </cell>
          <cell r="D1996">
            <v>0</v>
          </cell>
        </row>
        <row r="1997">
          <cell r="C1997">
            <v>5</v>
          </cell>
          <cell r="D1997">
            <v>5</v>
          </cell>
          <cell r="E1997">
            <v>5</v>
          </cell>
          <cell r="AA1997">
            <v>5</v>
          </cell>
        </row>
        <row r="1998">
          <cell r="C1998">
            <v>0</v>
          </cell>
          <cell r="D1998">
            <v>0</v>
          </cell>
        </row>
        <row r="1999">
          <cell r="C1999">
            <v>0</v>
          </cell>
          <cell r="D1999">
            <v>0</v>
          </cell>
        </row>
        <row r="2000">
          <cell r="C2000">
            <v>0</v>
          </cell>
          <cell r="D2000">
            <v>0</v>
          </cell>
        </row>
        <row r="2001">
          <cell r="C2001">
            <v>0</v>
          </cell>
          <cell r="D2001">
            <v>0</v>
          </cell>
        </row>
        <row r="2002">
          <cell r="C2002">
            <v>84</v>
          </cell>
          <cell r="D2002">
            <v>84</v>
          </cell>
          <cell r="E2002">
            <v>84</v>
          </cell>
          <cell r="AA2002">
            <v>82</v>
          </cell>
          <cell r="AB2002">
            <v>1</v>
          </cell>
          <cell r="AC2002">
            <v>1</v>
          </cell>
        </row>
        <row r="2003">
          <cell r="C2003">
            <v>1</v>
          </cell>
          <cell r="D2003">
            <v>1</v>
          </cell>
          <cell r="E2003">
            <v>1</v>
          </cell>
          <cell r="AC2003">
            <v>1</v>
          </cell>
        </row>
        <row r="2004">
          <cell r="C2004">
            <v>0</v>
          </cell>
          <cell r="D2004">
            <v>0</v>
          </cell>
        </row>
        <row r="2005">
          <cell r="C2005">
            <v>0</v>
          </cell>
          <cell r="D2005">
            <v>0</v>
          </cell>
        </row>
        <row r="2006">
          <cell r="C2006">
            <v>0</v>
          </cell>
          <cell r="D2006">
            <v>0</v>
          </cell>
        </row>
        <row r="2007">
          <cell r="C2007">
            <v>0</v>
          </cell>
          <cell r="D2007">
            <v>0</v>
          </cell>
        </row>
        <row r="2008">
          <cell r="C2008">
            <v>0</v>
          </cell>
          <cell r="D2008">
            <v>0</v>
          </cell>
        </row>
        <row r="2009">
          <cell r="C2009">
            <v>0</v>
          </cell>
          <cell r="D2009">
            <v>0</v>
          </cell>
        </row>
        <row r="2010">
          <cell r="C2010">
            <v>3</v>
          </cell>
          <cell r="D2010">
            <v>2</v>
          </cell>
          <cell r="E2010">
            <v>2</v>
          </cell>
          <cell r="G2010">
            <v>1</v>
          </cell>
          <cell r="AA2010">
            <v>1</v>
          </cell>
          <cell r="AB2010">
            <v>2</v>
          </cell>
        </row>
        <row r="2011">
          <cell r="C2011">
            <v>0</v>
          </cell>
          <cell r="D2011">
            <v>0</v>
          </cell>
        </row>
        <row r="2012">
          <cell r="C2012">
            <v>0</v>
          </cell>
          <cell r="D2012">
            <v>0</v>
          </cell>
        </row>
        <row r="2013">
          <cell r="C2013">
            <v>2</v>
          </cell>
          <cell r="D2013">
            <v>2</v>
          </cell>
          <cell r="E2013">
            <v>2</v>
          </cell>
          <cell r="AA2013">
            <v>1</v>
          </cell>
          <cell r="AB2013">
            <v>1</v>
          </cell>
        </row>
        <row r="2014">
          <cell r="C2014">
            <v>0</v>
          </cell>
          <cell r="D2014">
            <v>0</v>
          </cell>
        </row>
        <row r="2015">
          <cell r="C2015">
            <v>0</v>
          </cell>
          <cell r="D2015">
            <v>0</v>
          </cell>
        </row>
        <row r="2016">
          <cell r="C2016">
            <v>0</v>
          </cell>
          <cell r="D2016">
            <v>0</v>
          </cell>
        </row>
        <row r="2017">
          <cell r="C2017">
            <v>0</v>
          </cell>
          <cell r="D2017">
            <v>0</v>
          </cell>
        </row>
        <row r="2018">
          <cell r="C2018">
            <v>2</v>
          </cell>
          <cell r="D2018">
            <v>2</v>
          </cell>
          <cell r="E2018">
            <v>2</v>
          </cell>
          <cell r="AA2018">
            <v>2</v>
          </cell>
        </row>
        <row r="2019">
          <cell r="C2019">
            <v>0</v>
          </cell>
          <cell r="D2019">
            <v>0</v>
          </cell>
        </row>
        <row r="2020">
          <cell r="C2020">
            <v>0</v>
          </cell>
          <cell r="D2020">
            <v>0</v>
          </cell>
        </row>
        <row r="2021">
          <cell r="C2021">
            <v>0</v>
          </cell>
          <cell r="D2021">
            <v>0</v>
          </cell>
        </row>
        <row r="2022">
          <cell r="C2022">
            <v>0</v>
          </cell>
          <cell r="D2022">
            <v>0</v>
          </cell>
        </row>
        <row r="2023">
          <cell r="C2023">
            <v>0</v>
          </cell>
          <cell r="D2023">
            <v>0</v>
          </cell>
        </row>
        <row r="2024">
          <cell r="C2024">
            <v>0</v>
          </cell>
          <cell r="D2024">
            <v>0</v>
          </cell>
        </row>
        <row r="2025">
          <cell r="C2025">
            <v>0</v>
          </cell>
          <cell r="D2025">
            <v>0</v>
          </cell>
        </row>
        <row r="2026">
          <cell r="C2026">
            <v>0</v>
          </cell>
          <cell r="D2026">
            <v>0</v>
          </cell>
        </row>
        <row r="2027">
          <cell r="C2027">
            <v>0</v>
          </cell>
          <cell r="D2027">
            <v>0</v>
          </cell>
        </row>
        <row r="2028">
          <cell r="C2028">
            <v>0</v>
          </cell>
          <cell r="D2028">
            <v>0</v>
          </cell>
        </row>
        <row r="2029">
          <cell r="C2029">
            <v>0</v>
          </cell>
          <cell r="D2029">
            <v>0</v>
          </cell>
        </row>
        <row r="2030">
          <cell r="C2030">
            <v>0</v>
          </cell>
          <cell r="D2030">
            <v>0</v>
          </cell>
        </row>
        <row r="2031">
          <cell r="C2031">
            <v>0</v>
          </cell>
          <cell r="D2031">
            <v>0</v>
          </cell>
        </row>
        <row r="2032">
          <cell r="C2032">
            <v>0</v>
          </cell>
          <cell r="D2032">
            <v>0</v>
          </cell>
        </row>
        <row r="2033">
          <cell r="C2033">
            <v>0</v>
          </cell>
          <cell r="D2033">
            <v>0</v>
          </cell>
        </row>
        <row r="2034">
          <cell r="C2034">
            <v>0</v>
          </cell>
          <cell r="D2034">
            <v>0</v>
          </cell>
        </row>
        <row r="2035">
          <cell r="C2035">
            <v>0</v>
          </cell>
          <cell r="D2035">
            <v>0</v>
          </cell>
        </row>
        <row r="2036">
          <cell r="C2036">
            <v>0</v>
          </cell>
          <cell r="D2036">
            <v>0</v>
          </cell>
        </row>
        <row r="2037">
          <cell r="C2037">
            <v>0</v>
          </cell>
          <cell r="D2037">
            <v>0</v>
          </cell>
        </row>
        <row r="2038">
          <cell r="C2038">
            <v>0</v>
          </cell>
          <cell r="D2038">
            <v>0</v>
          </cell>
        </row>
        <row r="2039">
          <cell r="C2039">
            <v>0</v>
          </cell>
          <cell r="D2039">
            <v>0</v>
          </cell>
        </row>
        <row r="2040">
          <cell r="C2040">
            <v>0</v>
          </cell>
          <cell r="D2040">
            <v>0</v>
          </cell>
        </row>
        <row r="2041">
          <cell r="C2041">
            <v>25</v>
          </cell>
          <cell r="D2041">
            <v>25</v>
          </cell>
          <cell r="E2041">
            <v>25</v>
          </cell>
          <cell r="AB2041">
            <v>2</v>
          </cell>
          <cell r="AC2041">
            <v>23</v>
          </cell>
        </row>
        <row r="2042">
          <cell r="C2042">
            <v>0</v>
          </cell>
          <cell r="D2042">
            <v>0</v>
          </cell>
        </row>
        <row r="2043">
          <cell r="C2043">
            <v>0</v>
          </cell>
          <cell r="D2043">
            <v>0</v>
          </cell>
        </row>
        <row r="2044">
          <cell r="C2044">
            <v>0</v>
          </cell>
          <cell r="D2044">
            <v>0</v>
          </cell>
        </row>
        <row r="2045">
          <cell r="C2045">
            <v>0</v>
          </cell>
          <cell r="D2045">
            <v>0</v>
          </cell>
        </row>
        <row r="2046">
          <cell r="C2046">
            <v>0</v>
          </cell>
          <cell r="D2046">
            <v>0</v>
          </cell>
        </row>
        <row r="2047">
          <cell r="C2047">
            <v>0</v>
          </cell>
          <cell r="D2047">
            <v>0</v>
          </cell>
        </row>
        <row r="2048">
          <cell r="C2048">
            <v>0</v>
          </cell>
          <cell r="D2048">
            <v>0</v>
          </cell>
        </row>
        <row r="2049">
          <cell r="C2049">
            <v>0</v>
          </cell>
          <cell r="D2049">
            <v>0</v>
          </cell>
        </row>
        <row r="2050">
          <cell r="C2050">
            <v>0</v>
          </cell>
          <cell r="D2050">
            <v>0</v>
          </cell>
        </row>
        <row r="2051">
          <cell r="C2051">
            <v>0</v>
          </cell>
          <cell r="D2051">
            <v>0</v>
          </cell>
        </row>
        <row r="2052">
          <cell r="C2052">
            <v>0</v>
          </cell>
          <cell r="D2052">
            <v>0</v>
          </cell>
        </row>
        <row r="2053">
          <cell r="C2053">
            <v>0</v>
          </cell>
          <cell r="D2053">
            <v>0</v>
          </cell>
        </row>
        <row r="2054">
          <cell r="C2054">
            <v>0</v>
          </cell>
          <cell r="D2054">
            <v>0</v>
          </cell>
        </row>
        <row r="2055">
          <cell r="C2055">
            <v>0</v>
          </cell>
          <cell r="D2055">
            <v>0</v>
          </cell>
        </row>
        <row r="2059">
          <cell r="C2059">
            <v>55</v>
          </cell>
          <cell r="D2059">
            <v>55</v>
          </cell>
          <cell r="E2059">
            <v>55</v>
          </cell>
          <cell r="AA2059">
            <v>12</v>
          </cell>
          <cell r="AB2059">
            <v>43</v>
          </cell>
          <cell r="AL2059">
            <v>2214300</v>
          </cell>
        </row>
        <row r="2060">
          <cell r="C2060">
            <v>0</v>
          </cell>
          <cell r="D2060">
            <v>0</v>
          </cell>
          <cell r="AL2060">
            <v>0</v>
          </cell>
        </row>
        <row r="2061">
          <cell r="C2061">
            <v>16</v>
          </cell>
          <cell r="D2061">
            <v>12</v>
          </cell>
          <cell r="E2061">
            <v>12</v>
          </cell>
          <cell r="G2061">
            <v>4</v>
          </cell>
          <cell r="AB2061">
            <v>16</v>
          </cell>
          <cell r="AL2061">
            <v>620760</v>
          </cell>
        </row>
        <row r="2110">
          <cell r="C2110">
            <v>0</v>
          </cell>
          <cell r="AL2110">
            <v>0</v>
          </cell>
        </row>
        <row r="2176">
          <cell r="C2176">
            <v>169</v>
          </cell>
          <cell r="H2176">
            <v>141</v>
          </cell>
          <cell r="I2176">
            <v>128</v>
          </cell>
          <cell r="J2176">
            <v>13</v>
          </cell>
          <cell r="K2176">
            <v>6</v>
          </cell>
          <cell r="L2176">
            <v>22</v>
          </cell>
          <cell r="M2176">
            <v>0</v>
          </cell>
          <cell r="N2176">
            <v>0</v>
          </cell>
          <cell r="P2176">
            <v>2</v>
          </cell>
          <cell r="Q2176">
            <v>27</v>
          </cell>
          <cell r="S2176">
            <v>4</v>
          </cell>
          <cell r="T2176">
            <v>8</v>
          </cell>
          <cell r="V2176">
            <v>0</v>
          </cell>
          <cell r="W2176">
            <v>0</v>
          </cell>
          <cell r="Y2176">
            <v>3</v>
          </cell>
          <cell r="Z2176">
            <v>125</v>
          </cell>
          <cell r="AD2176">
            <v>0</v>
          </cell>
          <cell r="AE2176">
            <v>0</v>
          </cell>
          <cell r="AF2176">
            <v>0</v>
          </cell>
          <cell r="AG2176">
            <v>0</v>
          </cell>
          <cell r="AH2176">
            <v>0</v>
          </cell>
          <cell r="AI2176">
            <v>0</v>
          </cell>
          <cell r="AJ2176">
            <v>15</v>
          </cell>
          <cell r="AL2176">
            <v>39643435</v>
          </cell>
        </row>
        <row r="2218">
          <cell r="C2218">
            <v>10</v>
          </cell>
          <cell r="H2218">
            <v>9</v>
          </cell>
          <cell r="I2218">
            <v>6</v>
          </cell>
          <cell r="J2218">
            <v>3</v>
          </cell>
          <cell r="K2218">
            <v>1</v>
          </cell>
          <cell r="L2218">
            <v>0</v>
          </cell>
          <cell r="M2218">
            <v>0</v>
          </cell>
          <cell r="N2218">
            <v>0</v>
          </cell>
          <cell r="P2218">
            <v>0</v>
          </cell>
          <cell r="Q2218">
            <v>4</v>
          </cell>
          <cell r="S2218">
            <v>0</v>
          </cell>
          <cell r="T2218">
            <v>3</v>
          </cell>
          <cell r="V2218">
            <v>0</v>
          </cell>
          <cell r="W2218">
            <v>0</v>
          </cell>
          <cell r="Y2218">
            <v>0</v>
          </cell>
          <cell r="Z2218">
            <v>2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6</v>
          </cell>
          <cell r="AL2218">
            <v>979420</v>
          </cell>
        </row>
        <row r="2220">
          <cell r="C2220">
            <v>0</v>
          </cell>
          <cell r="D2220">
            <v>0</v>
          </cell>
        </row>
        <row r="2221">
          <cell r="C2221">
            <v>0</v>
          </cell>
          <cell r="D2221">
            <v>0</v>
          </cell>
        </row>
        <row r="2222">
          <cell r="C2222">
            <v>7</v>
          </cell>
          <cell r="D2222">
            <v>6</v>
          </cell>
          <cell r="E2222">
            <v>6</v>
          </cell>
          <cell r="G2222">
            <v>1</v>
          </cell>
          <cell r="AA2222">
            <v>1</v>
          </cell>
          <cell r="AB2222">
            <v>6</v>
          </cell>
        </row>
        <row r="2223">
          <cell r="C2223">
            <v>0</v>
          </cell>
          <cell r="D2223">
            <v>0</v>
          </cell>
        </row>
        <row r="2224">
          <cell r="C2224">
            <v>0</v>
          </cell>
          <cell r="D2224">
            <v>0</v>
          </cell>
        </row>
        <row r="2225">
          <cell r="C2225">
            <v>0</v>
          </cell>
          <cell r="D2225">
            <v>0</v>
          </cell>
        </row>
        <row r="2226">
          <cell r="C2226">
            <v>0</v>
          </cell>
          <cell r="D2226">
            <v>0</v>
          </cell>
        </row>
        <row r="2227">
          <cell r="C2227">
            <v>0</v>
          </cell>
          <cell r="D2227">
            <v>0</v>
          </cell>
        </row>
        <row r="2228">
          <cell r="C2228">
            <v>0</v>
          </cell>
          <cell r="D2228">
            <v>0</v>
          </cell>
        </row>
        <row r="2229">
          <cell r="C2229">
            <v>0</v>
          </cell>
          <cell r="D2229">
            <v>0</v>
          </cell>
        </row>
        <row r="2230">
          <cell r="C2230">
            <v>0</v>
          </cell>
          <cell r="D2230">
            <v>0</v>
          </cell>
        </row>
        <row r="2231">
          <cell r="C2231">
            <v>0</v>
          </cell>
          <cell r="D2231">
            <v>0</v>
          </cell>
        </row>
        <row r="2232">
          <cell r="C2232">
            <v>0</v>
          </cell>
          <cell r="D2232">
            <v>0</v>
          </cell>
        </row>
        <row r="2233">
          <cell r="C2233">
            <v>0</v>
          </cell>
          <cell r="D2233">
            <v>0</v>
          </cell>
        </row>
        <row r="2234">
          <cell r="C2234">
            <v>0</v>
          </cell>
          <cell r="D2234">
            <v>0</v>
          </cell>
        </row>
        <row r="2235">
          <cell r="C2235">
            <v>1</v>
          </cell>
          <cell r="D2235">
            <v>1</v>
          </cell>
          <cell r="E2235">
            <v>1</v>
          </cell>
          <cell r="AB2235">
            <v>1</v>
          </cell>
        </row>
        <row r="2236">
          <cell r="C2236">
            <v>42</v>
          </cell>
          <cell r="D2236">
            <v>42</v>
          </cell>
          <cell r="E2236">
            <v>42</v>
          </cell>
          <cell r="AA2236">
            <v>34</v>
          </cell>
          <cell r="AB2236">
            <v>8</v>
          </cell>
        </row>
        <row r="2237">
          <cell r="C2237">
            <v>0</v>
          </cell>
          <cell r="D2237">
            <v>0</v>
          </cell>
        </row>
        <row r="2238">
          <cell r="C2238">
            <v>0</v>
          </cell>
          <cell r="D2238">
            <v>0</v>
          </cell>
        </row>
        <row r="2239">
          <cell r="C2239">
            <v>73</v>
          </cell>
          <cell r="D2239">
            <v>70</v>
          </cell>
          <cell r="E2239">
            <v>70</v>
          </cell>
          <cell r="G2239">
            <v>3</v>
          </cell>
          <cell r="AA2239">
            <v>24</v>
          </cell>
          <cell r="AC2239">
            <v>49</v>
          </cell>
        </row>
        <row r="2240">
          <cell r="C2240">
            <v>0</v>
          </cell>
          <cell r="D2240">
            <v>0</v>
          </cell>
        </row>
        <row r="2241">
          <cell r="C2241">
            <v>0</v>
          </cell>
          <cell r="D2241">
            <v>0</v>
          </cell>
        </row>
        <row r="2242">
          <cell r="C2242">
            <v>0</v>
          </cell>
          <cell r="D2242">
            <v>0</v>
          </cell>
        </row>
        <row r="2243">
          <cell r="C2243">
            <v>142</v>
          </cell>
          <cell r="D2243">
            <v>142</v>
          </cell>
          <cell r="E2243">
            <v>142</v>
          </cell>
          <cell r="AA2243">
            <v>39</v>
          </cell>
          <cell r="AC2243">
            <v>103</v>
          </cell>
        </row>
        <row r="2244">
          <cell r="C2244">
            <v>0</v>
          </cell>
          <cell r="D2244">
            <v>0</v>
          </cell>
        </row>
        <row r="2245">
          <cell r="C2245">
            <v>0</v>
          </cell>
          <cell r="D2245">
            <v>0</v>
          </cell>
        </row>
        <row r="2249">
          <cell r="C2249">
            <v>0</v>
          </cell>
          <cell r="D2249">
            <v>0</v>
          </cell>
          <cell r="AL2249">
            <v>0</v>
          </cell>
        </row>
        <row r="2250">
          <cell r="C2250">
            <v>0</v>
          </cell>
          <cell r="D2250">
            <v>0</v>
          </cell>
          <cell r="AL2250">
            <v>0</v>
          </cell>
        </row>
        <row r="2251">
          <cell r="C2251">
            <v>0</v>
          </cell>
          <cell r="D2251">
            <v>0</v>
          </cell>
          <cell r="AL2251">
            <v>0</v>
          </cell>
        </row>
        <row r="2252">
          <cell r="C2252">
            <v>0</v>
          </cell>
          <cell r="D2252">
            <v>0</v>
          </cell>
          <cell r="AL2252">
            <v>0</v>
          </cell>
        </row>
        <row r="2253">
          <cell r="C2253">
            <v>0</v>
          </cell>
          <cell r="D2253">
            <v>0</v>
          </cell>
          <cell r="AL2253">
            <v>0</v>
          </cell>
        </row>
        <row r="2254">
          <cell r="C2254">
            <v>0</v>
          </cell>
          <cell r="D2254">
            <v>0</v>
          </cell>
          <cell r="AL2254">
            <v>0</v>
          </cell>
        </row>
        <row r="2255">
          <cell r="C2255">
            <v>0</v>
          </cell>
          <cell r="D2255">
            <v>0</v>
          </cell>
          <cell r="AL2255">
            <v>0</v>
          </cell>
        </row>
        <row r="2256">
          <cell r="C2256">
            <v>0</v>
          </cell>
          <cell r="D2256">
            <v>0</v>
          </cell>
          <cell r="AL2256">
            <v>0</v>
          </cell>
        </row>
        <row r="2257">
          <cell r="C2257">
            <v>0</v>
          </cell>
          <cell r="D2257">
            <v>0</v>
          </cell>
        </row>
        <row r="2258">
          <cell r="C2258">
            <v>0</v>
          </cell>
          <cell r="D2258">
            <v>0</v>
          </cell>
        </row>
        <row r="2259">
          <cell r="C2259">
            <v>0</v>
          </cell>
          <cell r="D2259">
            <v>0</v>
          </cell>
        </row>
        <row r="2263">
          <cell r="C2263">
            <v>0</v>
          </cell>
          <cell r="AL2263">
            <v>0</v>
          </cell>
        </row>
        <row r="2342">
          <cell r="C2342">
            <v>42</v>
          </cell>
          <cell r="H2342">
            <v>39</v>
          </cell>
          <cell r="I2342">
            <v>24</v>
          </cell>
          <cell r="J2342">
            <v>15</v>
          </cell>
          <cell r="K2342">
            <v>2</v>
          </cell>
          <cell r="L2342">
            <v>1</v>
          </cell>
          <cell r="M2342">
            <v>0</v>
          </cell>
          <cell r="N2342">
            <v>0</v>
          </cell>
          <cell r="P2342">
            <v>2</v>
          </cell>
          <cell r="Q2342">
            <v>18</v>
          </cell>
          <cell r="S2342">
            <v>15</v>
          </cell>
          <cell r="T2342">
            <v>1</v>
          </cell>
          <cell r="V2342">
            <v>0</v>
          </cell>
          <cell r="W2342">
            <v>0</v>
          </cell>
          <cell r="Y2342">
            <v>0</v>
          </cell>
          <cell r="Z2342">
            <v>5</v>
          </cell>
          <cell r="AD2342">
            <v>0</v>
          </cell>
          <cell r="AE2342">
            <v>0</v>
          </cell>
          <cell r="AF2342">
            <v>0</v>
          </cell>
          <cell r="AG2342">
            <v>0</v>
          </cell>
          <cell r="AH2342">
            <v>0</v>
          </cell>
          <cell r="AI2342">
            <v>0</v>
          </cell>
          <cell r="AJ2342">
            <v>17</v>
          </cell>
          <cell r="AL2342">
            <v>5666115</v>
          </cell>
        </row>
        <row r="2363">
          <cell r="C2363">
            <v>1695</v>
          </cell>
          <cell r="D2363">
            <v>1630</v>
          </cell>
          <cell r="E2363">
            <v>1630</v>
          </cell>
          <cell r="F2363">
            <v>0</v>
          </cell>
          <cell r="G2363">
            <v>65</v>
          </cell>
          <cell r="AA2363">
            <v>1581</v>
          </cell>
          <cell r="AB2363">
            <v>88</v>
          </cell>
          <cell r="AC2363">
            <v>26</v>
          </cell>
          <cell r="AD2363">
            <v>0</v>
          </cell>
          <cell r="AE2363">
            <v>0</v>
          </cell>
          <cell r="AF2363">
            <v>0</v>
          </cell>
          <cell r="AG2363">
            <v>0</v>
          </cell>
          <cell r="AH2363">
            <v>0</v>
          </cell>
          <cell r="AI2363">
            <v>0</v>
          </cell>
          <cell r="AJ2363">
            <v>0</v>
          </cell>
        </row>
        <row r="2369"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AA2369">
            <v>0</v>
          </cell>
          <cell r="AB2369">
            <v>0</v>
          </cell>
          <cell r="AC2369">
            <v>0</v>
          </cell>
          <cell r="AD2369">
            <v>0</v>
          </cell>
          <cell r="AE2369">
            <v>0</v>
          </cell>
          <cell r="AF2369">
            <v>0</v>
          </cell>
          <cell r="AG2369">
            <v>0</v>
          </cell>
          <cell r="AH2369">
            <v>0</v>
          </cell>
          <cell r="AI2369">
            <v>0</v>
          </cell>
          <cell r="AJ2369">
            <v>0</v>
          </cell>
        </row>
        <row r="2370">
          <cell r="C2370">
            <v>1695</v>
          </cell>
          <cell r="E2370">
            <v>1630</v>
          </cell>
        </row>
        <row r="2377">
          <cell r="C2377">
            <v>6</v>
          </cell>
          <cell r="H2377">
            <v>6</v>
          </cell>
          <cell r="I2377">
            <v>6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P2377">
            <v>0</v>
          </cell>
          <cell r="Q2377">
            <v>6</v>
          </cell>
          <cell r="S2377">
            <v>0</v>
          </cell>
          <cell r="T2377">
            <v>0</v>
          </cell>
          <cell r="V2377">
            <v>0</v>
          </cell>
          <cell r="W2377">
            <v>0</v>
          </cell>
          <cell r="Y2377">
            <v>0</v>
          </cell>
          <cell r="Z2377">
            <v>0</v>
          </cell>
          <cell r="AD2377">
            <v>1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</v>
          </cell>
          <cell r="AJ2377">
            <v>0</v>
          </cell>
          <cell r="AL2377">
            <v>1149580</v>
          </cell>
        </row>
        <row r="2414">
          <cell r="C2414">
            <v>36</v>
          </cell>
          <cell r="H2414">
            <v>34</v>
          </cell>
          <cell r="I2414">
            <v>31</v>
          </cell>
          <cell r="J2414">
            <v>3</v>
          </cell>
          <cell r="K2414">
            <v>0</v>
          </cell>
          <cell r="L2414">
            <v>2</v>
          </cell>
          <cell r="M2414">
            <v>0</v>
          </cell>
          <cell r="N2414">
            <v>0</v>
          </cell>
          <cell r="P2414">
            <v>0</v>
          </cell>
          <cell r="Q2414">
            <v>27</v>
          </cell>
          <cell r="S2414">
            <v>0</v>
          </cell>
          <cell r="T2414">
            <v>0</v>
          </cell>
          <cell r="V2414">
            <v>0</v>
          </cell>
          <cell r="W2414">
            <v>0</v>
          </cell>
          <cell r="Y2414">
            <v>0</v>
          </cell>
          <cell r="Z2414">
            <v>8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0</v>
          </cell>
          <cell r="AJ2414">
            <v>4</v>
          </cell>
          <cell r="AL2414">
            <v>7017740</v>
          </cell>
        </row>
        <row r="2416">
          <cell r="C2416">
            <v>8</v>
          </cell>
          <cell r="D2416">
            <v>8</v>
          </cell>
          <cell r="E2416">
            <v>8</v>
          </cell>
          <cell r="AA2416">
            <v>8</v>
          </cell>
          <cell r="AL2416">
            <v>969600</v>
          </cell>
        </row>
        <row r="2417">
          <cell r="C2417">
            <v>11</v>
          </cell>
          <cell r="D2417">
            <v>11</v>
          </cell>
          <cell r="E2417">
            <v>11</v>
          </cell>
          <cell r="AA2417">
            <v>11</v>
          </cell>
          <cell r="AL2417">
            <v>1280070</v>
          </cell>
        </row>
        <row r="2418">
          <cell r="C2418">
            <v>0</v>
          </cell>
          <cell r="D2418">
            <v>0</v>
          </cell>
          <cell r="AL2418">
            <v>0</v>
          </cell>
        </row>
        <row r="2420">
          <cell r="C2420">
            <v>100</v>
          </cell>
          <cell r="H2420">
            <v>100</v>
          </cell>
          <cell r="I2420">
            <v>38</v>
          </cell>
          <cell r="J2420">
            <v>62</v>
          </cell>
          <cell r="AJ2420">
            <v>62</v>
          </cell>
          <cell r="AL2420">
            <v>5850860</v>
          </cell>
        </row>
        <row r="2421">
          <cell r="C2421">
            <v>0</v>
          </cell>
          <cell r="H2421">
            <v>0</v>
          </cell>
          <cell r="AL2421">
            <v>0</v>
          </cell>
        </row>
        <row r="2422">
          <cell r="C2422">
            <v>0</v>
          </cell>
          <cell r="H2422">
            <v>0</v>
          </cell>
          <cell r="AL2422">
            <v>0</v>
          </cell>
        </row>
        <row r="2423">
          <cell r="C2423">
            <v>0</v>
          </cell>
          <cell r="H2423">
            <v>0</v>
          </cell>
          <cell r="AL2423">
            <v>0</v>
          </cell>
        </row>
        <row r="2424">
          <cell r="C2424">
            <v>0</v>
          </cell>
          <cell r="H2424">
            <v>0</v>
          </cell>
          <cell r="AL2424">
            <v>0</v>
          </cell>
        </row>
        <row r="2425">
          <cell r="C2425">
            <v>0</v>
          </cell>
          <cell r="H2425">
            <v>0</v>
          </cell>
          <cell r="AL2425">
            <v>0</v>
          </cell>
        </row>
        <row r="2426">
          <cell r="C2426">
            <v>0</v>
          </cell>
          <cell r="H2426">
            <v>0</v>
          </cell>
          <cell r="AL2426">
            <v>0</v>
          </cell>
        </row>
        <row r="2427">
          <cell r="C2427">
            <v>52</v>
          </cell>
          <cell r="E2427">
            <v>48</v>
          </cell>
          <cell r="AL2427">
            <v>7390080</v>
          </cell>
        </row>
        <row r="2428">
          <cell r="C2428">
            <v>0</v>
          </cell>
          <cell r="AL2428">
            <v>0</v>
          </cell>
        </row>
        <row r="2429">
          <cell r="P2429">
            <v>0</v>
          </cell>
          <cell r="Q2429">
            <v>64</v>
          </cell>
          <cell r="S2429">
            <v>0</v>
          </cell>
          <cell r="T2429">
            <v>0</v>
          </cell>
          <cell r="V2429">
            <v>0</v>
          </cell>
          <cell r="W2429">
            <v>0</v>
          </cell>
          <cell r="Y2429">
            <v>0</v>
          </cell>
          <cell r="Z2429">
            <v>36</v>
          </cell>
        </row>
        <row r="2431">
          <cell r="C2431">
            <v>0</v>
          </cell>
          <cell r="AL2431">
            <v>0</v>
          </cell>
        </row>
        <row r="2435">
          <cell r="C2435">
            <v>4</v>
          </cell>
          <cell r="D2435">
            <v>4</v>
          </cell>
          <cell r="E2435">
            <v>4</v>
          </cell>
          <cell r="AB2435">
            <v>4</v>
          </cell>
        </row>
        <row r="2436">
          <cell r="C2436">
            <v>0</v>
          </cell>
          <cell r="D2436">
            <v>0</v>
          </cell>
        </row>
        <row r="2437">
          <cell r="C2437">
            <v>0</v>
          </cell>
          <cell r="D2437">
            <v>0</v>
          </cell>
        </row>
        <row r="2438">
          <cell r="C2438">
            <v>0</v>
          </cell>
          <cell r="D2438">
            <v>0</v>
          </cell>
        </row>
        <row r="2439">
          <cell r="C2439">
            <v>0</v>
          </cell>
          <cell r="D2439">
            <v>0</v>
          </cell>
        </row>
        <row r="2440">
          <cell r="C2440">
            <v>0</v>
          </cell>
          <cell r="D2440">
            <v>0</v>
          </cell>
        </row>
        <row r="2441">
          <cell r="C2441">
            <v>34</v>
          </cell>
          <cell r="D2441">
            <v>34</v>
          </cell>
          <cell r="E2441">
            <v>34</v>
          </cell>
          <cell r="AB2441">
            <v>22</v>
          </cell>
          <cell r="AC2441">
            <v>12</v>
          </cell>
        </row>
        <row r="2442">
          <cell r="C2442">
            <v>0</v>
          </cell>
          <cell r="D2442">
            <v>0</v>
          </cell>
        </row>
        <row r="2443">
          <cell r="C2443">
            <v>27</v>
          </cell>
          <cell r="D2443">
            <v>27</v>
          </cell>
          <cell r="E2443">
            <v>27</v>
          </cell>
          <cell r="AB2443">
            <v>14</v>
          </cell>
          <cell r="AC2443">
            <v>13</v>
          </cell>
        </row>
        <row r="2444">
          <cell r="C2444">
            <v>42</v>
          </cell>
          <cell r="D2444">
            <v>42</v>
          </cell>
          <cell r="E2444">
            <v>42</v>
          </cell>
          <cell r="AB2444">
            <v>38</v>
          </cell>
          <cell r="AC2444">
            <v>4</v>
          </cell>
        </row>
        <row r="2445">
          <cell r="C2445">
            <v>0</v>
          </cell>
          <cell r="D2445">
            <v>0</v>
          </cell>
        </row>
        <row r="2446">
          <cell r="C2446">
            <v>0</v>
          </cell>
          <cell r="D2446">
            <v>0</v>
          </cell>
        </row>
        <row r="2447">
          <cell r="C2447">
            <v>0</v>
          </cell>
          <cell r="D2447">
            <v>0</v>
          </cell>
        </row>
        <row r="2448">
          <cell r="C2448">
            <v>0</v>
          </cell>
          <cell r="D2448">
            <v>0</v>
          </cell>
        </row>
        <row r="2449">
          <cell r="C2449">
            <v>0</v>
          </cell>
          <cell r="D2449">
            <v>0</v>
          </cell>
        </row>
        <row r="2450">
          <cell r="C2450">
            <v>0</v>
          </cell>
          <cell r="D2450">
            <v>0</v>
          </cell>
        </row>
        <row r="2451">
          <cell r="C2451">
            <v>0</v>
          </cell>
          <cell r="D2451">
            <v>0</v>
          </cell>
        </row>
        <row r="2452">
          <cell r="C2452">
            <v>33</v>
          </cell>
          <cell r="D2452">
            <v>33</v>
          </cell>
          <cell r="E2452">
            <v>33</v>
          </cell>
          <cell r="AB2452">
            <v>33</v>
          </cell>
        </row>
        <row r="2660">
          <cell r="C2660">
            <v>97</v>
          </cell>
          <cell r="H2660">
            <v>86</v>
          </cell>
          <cell r="I2660">
            <v>80</v>
          </cell>
          <cell r="J2660">
            <v>6</v>
          </cell>
          <cell r="K2660">
            <v>7</v>
          </cell>
          <cell r="L2660">
            <v>4</v>
          </cell>
          <cell r="M2660">
            <v>0</v>
          </cell>
          <cell r="N2660">
            <v>0</v>
          </cell>
          <cell r="P2660">
            <v>6</v>
          </cell>
          <cell r="Q2660">
            <v>18</v>
          </cell>
          <cell r="S2660">
            <v>0</v>
          </cell>
          <cell r="T2660">
            <v>7</v>
          </cell>
          <cell r="V2660">
            <v>0</v>
          </cell>
          <cell r="W2660">
            <v>0</v>
          </cell>
          <cell r="Y2660">
            <v>11</v>
          </cell>
          <cell r="Z2660">
            <v>53</v>
          </cell>
          <cell r="AD2660">
            <v>4</v>
          </cell>
          <cell r="AE2660">
            <v>0</v>
          </cell>
          <cell r="AF2660">
            <v>0</v>
          </cell>
          <cell r="AG2660">
            <v>0</v>
          </cell>
          <cell r="AH2660">
            <v>0</v>
          </cell>
          <cell r="AI2660">
            <v>0</v>
          </cell>
          <cell r="AJ2660">
            <v>9</v>
          </cell>
          <cell r="AL2660">
            <v>28614630</v>
          </cell>
        </row>
        <row r="2663">
          <cell r="C2663">
            <v>5</v>
          </cell>
          <cell r="H2663">
            <v>5</v>
          </cell>
        </row>
        <row r="2664">
          <cell r="C2664">
            <v>4</v>
          </cell>
          <cell r="H2664">
            <v>4</v>
          </cell>
        </row>
        <row r="2665">
          <cell r="C2665">
            <v>1</v>
          </cell>
          <cell r="H2665">
            <v>1</v>
          </cell>
        </row>
        <row r="2672">
          <cell r="C2672">
            <v>10</v>
          </cell>
          <cell r="H2672">
            <v>7</v>
          </cell>
          <cell r="I2672">
            <v>7</v>
          </cell>
          <cell r="J2672">
            <v>0</v>
          </cell>
          <cell r="K2672">
            <v>1</v>
          </cell>
          <cell r="L2672">
            <v>2</v>
          </cell>
          <cell r="M2672">
            <v>0</v>
          </cell>
          <cell r="N2672">
            <v>0</v>
          </cell>
          <cell r="P2672">
            <v>0</v>
          </cell>
          <cell r="Q2672">
            <v>0</v>
          </cell>
          <cell r="S2672">
            <v>6</v>
          </cell>
          <cell r="T2672">
            <v>1</v>
          </cell>
          <cell r="V2672">
            <v>0</v>
          </cell>
          <cell r="W2672">
            <v>0</v>
          </cell>
          <cell r="Y2672">
            <v>0</v>
          </cell>
          <cell r="Z2672">
            <v>3</v>
          </cell>
          <cell r="AD2672">
            <v>0</v>
          </cell>
          <cell r="AE2672">
            <v>0</v>
          </cell>
          <cell r="AF2672">
            <v>0</v>
          </cell>
          <cell r="AG2672">
            <v>0</v>
          </cell>
          <cell r="AH2672">
            <v>0</v>
          </cell>
          <cell r="AI2672">
            <v>0</v>
          </cell>
          <cell r="AJ2672">
            <v>0</v>
          </cell>
          <cell r="AL2672">
            <v>617060</v>
          </cell>
        </row>
        <row r="2684">
          <cell r="C2684">
            <v>3</v>
          </cell>
          <cell r="D2684">
            <v>3</v>
          </cell>
          <cell r="E2684">
            <v>1</v>
          </cell>
          <cell r="F2684">
            <v>2</v>
          </cell>
          <cell r="G2684">
            <v>0</v>
          </cell>
          <cell r="AA2684">
            <v>3</v>
          </cell>
          <cell r="AB2684">
            <v>0</v>
          </cell>
          <cell r="AC2684">
            <v>0</v>
          </cell>
          <cell r="AD2684">
            <v>0</v>
          </cell>
          <cell r="AE2684">
            <v>0</v>
          </cell>
          <cell r="AF2684">
            <v>0</v>
          </cell>
          <cell r="AG2684">
            <v>0</v>
          </cell>
          <cell r="AH2684">
            <v>0</v>
          </cell>
          <cell r="AI2684">
            <v>0</v>
          </cell>
          <cell r="AJ2684">
            <v>1</v>
          </cell>
          <cell r="AL2684">
            <v>72570</v>
          </cell>
        </row>
        <row r="2739">
          <cell r="C2739">
            <v>23</v>
          </cell>
          <cell r="E2739">
            <v>23</v>
          </cell>
        </row>
        <row r="2741">
          <cell r="C2741">
            <v>25</v>
          </cell>
          <cell r="E2741">
            <v>22</v>
          </cell>
          <cell r="AL2741">
            <v>734800</v>
          </cell>
        </row>
        <row r="2751">
          <cell r="C2751">
            <v>101</v>
          </cell>
          <cell r="E2751">
            <v>46</v>
          </cell>
        </row>
        <row r="2753">
          <cell r="C2753">
            <v>166</v>
          </cell>
          <cell r="E2753">
            <v>166</v>
          </cell>
          <cell r="AL2753">
            <v>3652000</v>
          </cell>
        </row>
        <row r="2754">
          <cell r="C2754">
            <v>246</v>
          </cell>
          <cell r="E2754">
            <v>246</v>
          </cell>
          <cell r="AL2754">
            <v>17028120</v>
          </cell>
        </row>
        <row r="2755">
          <cell r="C2755">
            <v>0</v>
          </cell>
          <cell r="AL2755">
            <v>0</v>
          </cell>
        </row>
        <row r="2756">
          <cell r="C2756">
            <v>213</v>
          </cell>
          <cell r="E2756">
            <v>203</v>
          </cell>
          <cell r="AL2756">
            <v>613060</v>
          </cell>
        </row>
        <row r="2757">
          <cell r="C2757">
            <v>0</v>
          </cell>
          <cell r="AL2757">
            <v>0</v>
          </cell>
        </row>
        <row r="2758">
          <cell r="C2758">
            <v>0</v>
          </cell>
          <cell r="AL2758">
            <v>0</v>
          </cell>
        </row>
        <row r="2759">
          <cell r="C2759">
            <v>0</v>
          </cell>
          <cell r="AL2759">
            <v>0</v>
          </cell>
        </row>
        <row r="2780">
          <cell r="C2780">
            <v>591</v>
          </cell>
          <cell r="E2780">
            <v>591</v>
          </cell>
          <cell r="AL2780">
            <v>2862550</v>
          </cell>
        </row>
        <row r="2806">
          <cell r="C2806">
            <v>164</v>
          </cell>
          <cell r="E2806">
            <v>164</v>
          </cell>
          <cell r="AL2806">
            <v>4269050</v>
          </cell>
        </row>
        <row r="2816">
          <cell r="C2816">
            <v>1</v>
          </cell>
          <cell r="H2816">
            <v>1</v>
          </cell>
          <cell r="I2816">
            <v>1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</row>
        <row r="2839">
          <cell r="C2839">
            <v>10</v>
          </cell>
          <cell r="E2839">
            <v>10</v>
          </cell>
          <cell r="AL2839">
            <v>365500</v>
          </cell>
        </row>
        <row r="2840">
          <cell r="C2840">
            <v>0</v>
          </cell>
          <cell r="AL2840">
            <v>0</v>
          </cell>
        </row>
        <row r="2843">
          <cell r="C2843">
            <v>57</v>
          </cell>
          <cell r="H2843">
            <v>30</v>
          </cell>
          <cell r="I2843">
            <v>30</v>
          </cell>
          <cell r="J2843">
            <v>0</v>
          </cell>
          <cell r="K2843">
            <v>0</v>
          </cell>
          <cell r="L2843">
            <v>26</v>
          </cell>
          <cell r="M2843">
            <v>1</v>
          </cell>
          <cell r="N2843">
            <v>0</v>
          </cell>
          <cell r="P2843">
            <v>0</v>
          </cell>
          <cell r="Q2843">
            <v>0</v>
          </cell>
          <cell r="S2843">
            <v>0</v>
          </cell>
          <cell r="T2843">
            <v>0</v>
          </cell>
          <cell r="V2843">
            <v>0</v>
          </cell>
          <cell r="W2843">
            <v>0</v>
          </cell>
          <cell r="Y2843">
            <v>0</v>
          </cell>
          <cell r="Z2843">
            <v>0</v>
          </cell>
          <cell r="AD2843">
            <v>0</v>
          </cell>
          <cell r="AE2843">
            <v>0</v>
          </cell>
          <cell r="AF2843">
            <v>0</v>
          </cell>
          <cell r="AG2843">
            <v>0</v>
          </cell>
          <cell r="AH2843">
            <v>0</v>
          </cell>
          <cell r="AI2843">
            <v>0</v>
          </cell>
          <cell r="AJ2843">
            <v>0</v>
          </cell>
          <cell r="AL2843">
            <v>1218870</v>
          </cell>
        </row>
        <row r="2893">
          <cell r="C2893">
            <v>0</v>
          </cell>
        </row>
        <row r="2896">
          <cell r="C2896">
            <v>66</v>
          </cell>
          <cell r="E2896">
            <v>66</v>
          </cell>
          <cell r="AL2896">
            <v>1521300</v>
          </cell>
        </row>
        <row r="2897">
          <cell r="C2897">
            <v>0</v>
          </cell>
          <cell r="AL2897">
            <v>0</v>
          </cell>
        </row>
        <row r="2900">
          <cell r="C2900">
            <v>0</v>
          </cell>
        </row>
        <row r="2901">
          <cell r="C2901">
            <v>0</v>
          </cell>
        </row>
        <row r="2902">
          <cell r="C2902">
            <v>0</v>
          </cell>
        </row>
        <row r="2903">
          <cell r="C2903">
            <v>0</v>
          </cell>
        </row>
        <row r="2904">
          <cell r="C2904">
            <v>0</v>
          </cell>
        </row>
        <row r="2905">
          <cell r="C2905">
            <v>0</v>
          </cell>
        </row>
        <row r="2906">
          <cell r="C2906">
            <v>0</v>
          </cell>
        </row>
        <row r="2909">
          <cell r="C2909">
            <v>6</v>
          </cell>
          <cell r="E2909">
            <v>6</v>
          </cell>
          <cell r="AL2909">
            <v>49380</v>
          </cell>
        </row>
        <row r="2910">
          <cell r="C2910">
            <v>0</v>
          </cell>
          <cell r="AL2910">
            <v>0</v>
          </cell>
        </row>
        <row r="2911">
          <cell r="C2911">
            <v>0</v>
          </cell>
          <cell r="AL2911">
            <v>0</v>
          </cell>
        </row>
        <row r="2912">
          <cell r="C2912">
            <v>0</v>
          </cell>
          <cell r="AL2912">
            <v>0</v>
          </cell>
        </row>
        <row r="2913">
          <cell r="C2913">
            <v>0</v>
          </cell>
          <cell r="AL2913">
            <v>0</v>
          </cell>
        </row>
        <row r="2916">
          <cell r="C2916">
            <v>0</v>
          </cell>
        </row>
        <row r="2917">
          <cell r="C2917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2020</v>
          </cell>
        </row>
      </sheetData>
      <sheetData sheetId="1">
        <row r="5">
          <cell r="C5">
            <v>0</v>
          </cell>
          <cell r="AL5">
            <v>0</v>
          </cell>
        </row>
        <row r="6">
          <cell r="C6">
            <v>0</v>
          </cell>
          <cell r="AL6">
            <v>0</v>
          </cell>
        </row>
        <row r="7">
          <cell r="C7">
            <v>2851</v>
          </cell>
          <cell r="E7">
            <v>2672</v>
          </cell>
          <cell r="AL7">
            <v>35884960</v>
          </cell>
        </row>
        <row r="8">
          <cell r="C8">
            <v>0</v>
          </cell>
          <cell r="AL8">
            <v>0</v>
          </cell>
        </row>
        <row r="9">
          <cell r="C9">
            <v>0</v>
          </cell>
          <cell r="AL9">
            <v>0</v>
          </cell>
        </row>
        <row r="10">
          <cell r="C10">
            <v>0</v>
          </cell>
          <cell r="AL10">
            <v>0</v>
          </cell>
        </row>
        <row r="11">
          <cell r="C11">
            <v>206</v>
          </cell>
          <cell r="E11">
            <v>117</v>
          </cell>
          <cell r="AL11">
            <v>1970280</v>
          </cell>
        </row>
        <row r="12">
          <cell r="C12">
            <v>0</v>
          </cell>
          <cell r="AL12">
            <v>0</v>
          </cell>
        </row>
        <row r="13">
          <cell r="C13">
            <v>0</v>
          </cell>
          <cell r="AL13">
            <v>0</v>
          </cell>
        </row>
        <row r="14">
          <cell r="C14">
            <v>0</v>
          </cell>
          <cell r="AL14">
            <v>0</v>
          </cell>
        </row>
        <row r="15">
          <cell r="C15">
            <v>265</v>
          </cell>
          <cell r="E15">
            <v>264</v>
          </cell>
          <cell r="AL15">
            <v>1789920</v>
          </cell>
        </row>
        <row r="16">
          <cell r="C16">
            <v>194</v>
          </cell>
          <cell r="E16">
            <v>194</v>
          </cell>
          <cell r="AL16">
            <v>1581100</v>
          </cell>
        </row>
        <row r="17">
          <cell r="C17">
            <v>815</v>
          </cell>
          <cell r="E17">
            <v>806</v>
          </cell>
          <cell r="AL17">
            <v>8140600</v>
          </cell>
        </row>
        <row r="18">
          <cell r="C18">
            <v>2</v>
          </cell>
          <cell r="E18">
            <v>2</v>
          </cell>
          <cell r="AL18">
            <v>30300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577</v>
          </cell>
        </row>
        <row r="25">
          <cell r="C25">
            <v>0</v>
          </cell>
        </row>
        <row r="29">
          <cell r="C29">
            <v>987</v>
          </cell>
          <cell r="E29">
            <v>982</v>
          </cell>
          <cell r="AL29">
            <v>1296240</v>
          </cell>
        </row>
        <row r="30">
          <cell r="C30">
            <v>0</v>
          </cell>
          <cell r="AL30">
            <v>0</v>
          </cell>
        </row>
        <row r="31">
          <cell r="C31">
            <v>0</v>
          </cell>
          <cell r="AL31">
            <v>0</v>
          </cell>
        </row>
        <row r="32">
          <cell r="C32">
            <v>2</v>
          </cell>
          <cell r="E32">
            <v>2</v>
          </cell>
          <cell r="AL32">
            <v>3600</v>
          </cell>
        </row>
        <row r="33">
          <cell r="C33">
            <v>247</v>
          </cell>
          <cell r="E33">
            <v>247</v>
          </cell>
          <cell r="AL33">
            <v>358150</v>
          </cell>
        </row>
        <row r="34">
          <cell r="C34">
            <v>0</v>
          </cell>
          <cell r="AL34">
            <v>0</v>
          </cell>
        </row>
        <row r="36">
          <cell r="C36">
            <v>0</v>
          </cell>
        </row>
        <row r="37">
          <cell r="C37">
            <v>223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4">
          <cell r="C44">
            <v>18</v>
          </cell>
          <cell r="E44">
            <v>18</v>
          </cell>
          <cell r="AL44">
            <v>78120</v>
          </cell>
        </row>
        <row r="45">
          <cell r="C45">
            <v>638</v>
          </cell>
          <cell r="E45">
            <v>638</v>
          </cell>
          <cell r="AL45">
            <v>1524820</v>
          </cell>
        </row>
        <row r="46">
          <cell r="C46">
            <v>0</v>
          </cell>
          <cell r="AL46">
            <v>0</v>
          </cell>
        </row>
        <row r="47">
          <cell r="C47">
            <v>276</v>
          </cell>
          <cell r="E47">
            <v>276</v>
          </cell>
          <cell r="AL47">
            <v>201480</v>
          </cell>
        </row>
        <row r="49">
          <cell r="C49">
            <v>0</v>
          </cell>
        </row>
        <row r="53">
          <cell r="C53">
            <v>451</v>
          </cell>
          <cell r="E53">
            <v>451</v>
          </cell>
          <cell r="AL53">
            <v>933570</v>
          </cell>
        </row>
        <row r="54">
          <cell r="C54">
            <v>1</v>
          </cell>
          <cell r="E54">
            <v>1</v>
          </cell>
          <cell r="AL54">
            <v>2070</v>
          </cell>
        </row>
        <row r="55">
          <cell r="C55">
            <v>440</v>
          </cell>
          <cell r="E55">
            <v>440</v>
          </cell>
          <cell r="AL55">
            <v>523600</v>
          </cell>
        </row>
        <row r="57">
          <cell r="C57">
            <v>0</v>
          </cell>
        </row>
        <row r="58">
          <cell r="C58">
            <v>0</v>
          </cell>
        </row>
        <row r="62">
          <cell r="C62">
            <v>352</v>
          </cell>
          <cell r="E62">
            <v>352</v>
          </cell>
          <cell r="AL62">
            <v>316800</v>
          </cell>
        </row>
        <row r="63">
          <cell r="C63">
            <v>0</v>
          </cell>
          <cell r="AL63">
            <v>0</v>
          </cell>
        </row>
        <row r="64">
          <cell r="C64">
            <v>0</v>
          </cell>
          <cell r="AL64">
            <v>0</v>
          </cell>
        </row>
        <row r="67">
          <cell r="C67">
            <v>285</v>
          </cell>
          <cell r="E67">
            <v>273</v>
          </cell>
          <cell r="AL67">
            <v>215670</v>
          </cell>
        </row>
        <row r="68">
          <cell r="C68">
            <v>482</v>
          </cell>
          <cell r="E68">
            <v>482</v>
          </cell>
          <cell r="AL68">
            <v>8647080</v>
          </cell>
        </row>
        <row r="69">
          <cell r="C69">
            <v>81</v>
          </cell>
          <cell r="E69">
            <v>77</v>
          </cell>
          <cell r="AL69">
            <v>3173170</v>
          </cell>
        </row>
        <row r="70">
          <cell r="C70">
            <v>4070</v>
          </cell>
          <cell r="E70">
            <v>4070</v>
          </cell>
          <cell r="AL70">
            <v>9727300</v>
          </cell>
        </row>
        <row r="71">
          <cell r="C71">
            <v>0</v>
          </cell>
          <cell r="AL71">
            <v>0</v>
          </cell>
        </row>
        <row r="73">
          <cell r="C73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6">
          <cell r="C116">
            <v>3359</v>
          </cell>
          <cell r="E116">
            <v>3136</v>
          </cell>
          <cell r="AL116">
            <v>123652480</v>
          </cell>
        </row>
        <row r="117">
          <cell r="C117">
            <v>0</v>
          </cell>
          <cell r="AL117">
            <v>0</v>
          </cell>
        </row>
        <row r="118">
          <cell r="C118">
            <v>0</v>
          </cell>
          <cell r="AL118">
            <v>0</v>
          </cell>
        </row>
        <row r="119">
          <cell r="C119">
            <v>92</v>
          </cell>
          <cell r="E119">
            <v>90</v>
          </cell>
          <cell r="AL119">
            <v>14751900</v>
          </cell>
        </row>
        <row r="120">
          <cell r="C120">
            <v>0</v>
          </cell>
          <cell r="AL120">
            <v>0</v>
          </cell>
        </row>
        <row r="121">
          <cell r="C121">
            <v>0</v>
          </cell>
          <cell r="AL121">
            <v>0</v>
          </cell>
        </row>
        <row r="122">
          <cell r="C122">
            <v>155</v>
          </cell>
          <cell r="E122">
            <v>155</v>
          </cell>
          <cell r="AL122">
            <v>12272900</v>
          </cell>
        </row>
        <row r="123">
          <cell r="C123">
            <v>101</v>
          </cell>
          <cell r="E123">
            <v>101</v>
          </cell>
          <cell r="AL123">
            <v>7997180</v>
          </cell>
        </row>
        <row r="124">
          <cell r="C124">
            <v>0</v>
          </cell>
          <cell r="AL124">
            <v>0</v>
          </cell>
        </row>
        <row r="125">
          <cell r="C125">
            <v>131</v>
          </cell>
          <cell r="E125">
            <v>131</v>
          </cell>
          <cell r="AL125">
            <v>9304930</v>
          </cell>
        </row>
        <row r="126">
          <cell r="C126">
            <v>0</v>
          </cell>
          <cell r="AL126">
            <v>0</v>
          </cell>
        </row>
        <row r="127">
          <cell r="C127">
            <v>0</v>
          </cell>
          <cell r="AL127">
            <v>0</v>
          </cell>
        </row>
        <row r="128">
          <cell r="C128">
            <v>0</v>
          </cell>
          <cell r="AL128">
            <v>0</v>
          </cell>
        </row>
        <row r="131">
          <cell r="C131">
            <v>0</v>
          </cell>
          <cell r="AL131">
            <v>0</v>
          </cell>
        </row>
        <row r="132">
          <cell r="C132">
            <v>0</v>
          </cell>
          <cell r="AL132">
            <v>0</v>
          </cell>
        </row>
        <row r="133">
          <cell r="C133">
            <v>0</v>
          </cell>
          <cell r="AL133">
            <v>0</v>
          </cell>
        </row>
        <row r="134">
          <cell r="C134">
            <v>623</v>
          </cell>
          <cell r="E134">
            <v>589</v>
          </cell>
          <cell r="AL134">
            <v>3445650</v>
          </cell>
        </row>
        <row r="135">
          <cell r="C135">
            <v>0</v>
          </cell>
          <cell r="AL135">
            <v>0</v>
          </cell>
        </row>
        <row r="136">
          <cell r="C136">
            <v>0</v>
          </cell>
          <cell r="AL136">
            <v>0</v>
          </cell>
        </row>
        <row r="137">
          <cell r="C137">
            <v>0</v>
          </cell>
          <cell r="AL137">
            <v>0</v>
          </cell>
        </row>
        <row r="138">
          <cell r="C138">
            <v>21</v>
          </cell>
          <cell r="E138">
            <v>21</v>
          </cell>
          <cell r="AL138">
            <v>160650</v>
          </cell>
        </row>
        <row r="139">
          <cell r="C139">
            <v>0</v>
          </cell>
          <cell r="AL139">
            <v>0</v>
          </cell>
        </row>
        <row r="140">
          <cell r="C140">
            <v>0</v>
          </cell>
          <cell r="AL140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218">
          <cell r="C218">
            <v>23270</v>
          </cell>
          <cell r="D218">
            <v>22427</v>
          </cell>
          <cell r="E218">
            <v>22427</v>
          </cell>
          <cell r="F218">
            <v>0</v>
          </cell>
          <cell r="G218">
            <v>843</v>
          </cell>
          <cell r="AA218">
            <v>10259</v>
          </cell>
          <cell r="AB218">
            <v>1784</v>
          </cell>
          <cell r="AC218">
            <v>11227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L218">
            <v>26904140</v>
          </cell>
        </row>
        <row r="283">
          <cell r="C283">
            <v>17656</v>
          </cell>
          <cell r="D283">
            <v>17228</v>
          </cell>
          <cell r="E283">
            <v>17228</v>
          </cell>
          <cell r="F283">
            <v>0</v>
          </cell>
          <cell r="G283">
            <v>428</v>
          </cell>
          <cell r="AA283">
            <v>8051</v>
          </cell>
          <cell r="AB283">
            <v>1759</v>
          </cell>
          <cell r="AC283">
            <v>7846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11</v>
          </cell>
          <cell r="AJ283">
            <v>0</v>
          </cell>
          <cell r="AL283">
            <v>29441950</v>
          </cell>
        </row>
        <row r="327">
          <cell r="C327">
            <v>399</v>
          </cell>
          <cell r="D327">
            <v>390</v>
          </cell>
          <cell r="E327">
            <v>390</v>
          </cell>
          <cell r="F327">
            <v>0</v>
          </cell>
          <cell r="G327">
            <v>9</v>
          </cell>
          <cell r="AA327">
            <v>111</v>
          </cell>
          <cell r="AB327">
            <v>276</v>
          </cell>
          <cell r="AC327">
            <v>12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6</v>
          </cell>
          <cell r="AJ327">
            <v>0</v>
          </cell>
          <cell r="AL327">
            <v>1628960</v>
          </cell>
        </row>
        <row r="338"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4</v>
          </cell>
          <cell r="AJ338">
            <v>0</v>
          </cell>
          <cell r="AL338">
            <v>0</v>
          </cell>
        </row>
        <row r="413">
          <cell r="C413">
            <v>76</v>
          </cell>
          <cell r="D413">
            <v>75</v>
          </cell>
          <cell r="E413">
            <v>75</v>
          </cell>
          <cell r="F413">
            <v>0</v>
          </cell>
          <cell r="G413">
            <v>1</v>
          </cell>
          <cell r="AA413">
            <v>21</v>
          </cell>
          <cell r="AB413">
            <v>55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50</v>
          </cell>
          <cell r="AJ413">
            <v>0</v>
          </cell>
          <cell r="AL413">
            <v>515630</v>
          </cell>
        </row>
        <row r="464">
          <cell r="C464">
            <v>2133</v>
          </cell>
          <cell r="D464">
            <v>2083</v>
          </cell>
          <cell r="E464">
            <v>2083</v>
          </cell>
          <cell r="F464">
            <v>0</v>
          </cell>
          <cell r="G464">
            <v>50</v>
          </cell>
          <cell r="AA464">
            <v>839</v>
          </cell>
          <cell r="AB464">
            <v>978</v>
          </cell>
          <cell r="AC464">
            <v>316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8431170</v>
          </cell>
        </row>
        <row r="483">
          <cell r="C483">
            <v>1</v>
          </cell>
          <cell r="D483">
            <v>1</v>
          </cell>
          <cell r="E483">
            <v>1</v>
          </cell>
          <cell r="F483">
            <v>0</v>
          </cell>
          <cell r="G483">
            <v>0</v>
          </cell>
          <cell r="AA483">
            <v>0</v>
          </cell>
          <cell r="AB483">
            <v>1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L483">
            <v>3560</v>
          </cell>
        </row>
        <row r="511">
          <cell r="C511">
            <v>2528</v>
          </cell>
          <cell r="D511">
            <v>2520</v>
          </cell>
          <cell r="E511">
            <v>2520</v>
          </cell>
          <cell r="F511">
            <v>0</v>
          </cell>
          <cell r="G511">
            <v>8</v>
          </cell>
          <cell r="AA511">
            <v>150</v>
          </cell>
          <cell r="AB511">
            <v>959</v>
          </cell>
          <cell r="AC511">
            <v>1419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11</v>
          </cell>
          <cell r="AJ511">
            <v>0</v>
          </cell>
          <cell r="AL511">
            <v>18683140</v>
          </cell>
        </row>
        <row r="521"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33">
          <cell r="C533">
            <v>3154</v>
          </cell>
          <cell r="D533">
            <v>3047</v>
          </cell>
          <cell r="E533">
            <v>3047</v>
          </cell>
          <cell r="F533">
            <v>0</v>
          </cell>
          <cell r="G533">
            <v>107</v>
          </cell>
          <cell r="AA533">
            <v>1756</v>
          </cell>
          <cell r="AB533">
            <v>139</v>
          </cell>
          <cell r="AC533">
            <v>1259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75">
          <cell r="C575">
            <v>34</v>
          </cell>
          <cell r="D575">
            <v>30</v>
          </cell>
          <cell r="E575">
            <v>30</v>
          </cell>
          <cell r="F575">
            <v>0</v>
          </cell>
          <cell r="G575">
            <v>4</v>
          </cell>
          <cell r="AA575">
            <v>12</v>
          </cell>
          <cell r="AB575">
            <v>4</v>
          </cell>
          <cell r="AC575">
            <v>18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51580</v>
          </cell>
        </row>
        <row r="607">
          <cell r="C607">
            <v>721</v>
          </cell>
          <cell r="D607">
            <v>708</v>
          </cell>
          <cell r="E607">
            <v>708</v>
          </cell>
          <cell r="F607">
            <v>0</v>
          </cell>
          <cell r="G607">
            <v>13</v>
          </cell>
          <cell r="AA607">
            <v>219</v>
          </cell>
          <cell r="AB607">
            <v>120</v>
          </cell>
          <cell r="AC607">
            <v>382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L607">
            <v>892160</v>
          </cell>
        </row>
        <row r="669">
          <cell r="C669">
            <v>1260</v>
          </cell>
          <cell r="D669">
            <v>1260</v>
          </cell>
          <cell r="E669">
            <v>1260</v>
          </cell>
          <cell r="F669">
            <v>0</v>
          </cell>
          <cell r="G669">
            <v>0</v>
          </cell>
          <cell r="AA669">
            <v>203</v>
          </cell>
          <cell r="AB669">
            <v>111</v>
          </cell>
          <cell r="AC669">
            <v>946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11437200</v>
          </cell>
        </row>
        <row r="692"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L692">
            <v>0</v>
          </cell>
        </row>
        <row r="722">
          <cell r="C722">
            <v>948</v>
          </cell>
          <cell r="D722">
            <v>947</v>
          </cell>
          <cell r="E722">
            <v>947</v>
          </cell>
          <cell r="F722">
            <v>0</v>
          </cell>
          <cell r="G722">
            <v>1</v>
          </cell>
          <cell r="AA722">
            <v>227</v>
          </cell>
          <cell r="AB722">
            <v>51</v>
          </cell>
          <cell r="AC722">
            <v>670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1</v>
          </cell>
          <cell r="AJ722">
            <v>0</v>
          </cell>
          <cell r="AL722">
            <v>55399520</v>
          </cell>
        </row>
        <row r="724">
          <cell r="C724">
            <v>21</v>
          </cell>
          <cell r="D724">
            <v>21</v>
          </cell>
          <cell r="E724">
            <v>21</v>
          </cell>
          <cell r="AB724">
            <v>21</v>
          </cell>
          <cell r="AL724">
            <v>127470</v>
          </cell>
        </row>
        <row r="725">
          <cell r="C725">
            <v>62</v>
          </cell>
          <cell r="D725">
            <v>62</v>
          </cell>
          <cell r="E725">
            <v>62</v>
          </cell>
          <cell r="AA725">
            <v>18</v>
          </cell>
          <cell r="AB725">
            <v>29</v>
          </cell>
          <cell r="AC725">
            <v>15</v>
          </cell>
          <cell r="AL725">
            <v>1378880</v>
          </cell>
        </row>
        <row r="746">
          <cell r="C746">
            <v>479</v>
          </cell>
          <cell r="D746">
            <v>479</v>
          </cell>
          <cell r="E746">
            <v>479</v>
          </cell>
          <cell r="F746">
            <v>0</v>
          </cell>
          <cell r="G746">
            <v>0</v>
          </cell>
          <cell r="AA746">
            <v>206</v>
          </cell>
          <cell r="AB746">
            <v>243</v>
          </cell>
          <cell r="AC746">
            <v>30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9099650</v>
          </cell>
        </row>
        <row r="779"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36</v>
          </cell>
          <cell r="AJ779">
            <v>0</v>
          </cell>
          <cell r="AL779">
            <v>0</v>
          </cell>
        </row>
        <row r="837">
          <cell r="C837">
            <v>5</v>
          </cell>
          <cell r="D837">
            <v>5</v>
          </cell>
          <cell r="E837">
            <v>5</v>
          </cell>
          <cell r="F837">
            <v>0</v>
          </cell>
          <cell r="G837">
            <v>0</v>
          </cell>
          <cell r="AA837">
            <v>1</v>
          </cell>
          <cell r="AB837">
            <v>4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</row>
        <row r="844"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51"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L851">
            <v>0</v>
          </cell>
        </row>
        <row r="855"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62"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L862">
            <v>0</v>
          </cell>
        </row>
        <row r="871"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L871">
            <v>0</v>
          </cell>
        </row>
        <row r="875"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L875">
            <v>0</v>
          </cell>
        </row>
        <row r="879"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L879">
            <v>0</v>
          </cell>
        </row>
        <row r="883"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L883">
            <v>0</v>
          </cell>
        </row>
        <row r="891"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L891">
            <v>0</v>
          </cell>
        </row>
        <row r="894"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L894">
            <v>0</v>
          </cell>
        </row>
        <row r="897"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L897">
            <v>0</v>
          </cell>
        </row>
        <row r="905"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L905">
            <v>0</v>
          </cell>
        </row>
        <row r="911"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L911">
            <v>0</v>
          </cell>
        </row>
        <row r="921">
          <cell r="C921">
            <v>0</v>
          </cell>
          <cell r="E921">
            <v>0</v>
          </cell>
          <cell r="AL921">
            <v>0</v>
          </cell>
        </row>
        <row r="926">
          <cell r="C926">
            <v>0</v>
          </cell>
          <cell r="E926">
            <v>0</v>
          </cell>
        </row>
        <row r="927"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47">
          <cell r="C947">
            <v>0</v>
          </cell>
          <cell r="E947">
            <v>0</v>
          </cell>
          <cell r="AL947">
            <v>0</v>
          </cell>
        </row>
        <row r="950"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</row>
        <row r="1011">
          <cell r="C1011">
            <v>2328</v>
          </cell>
          <cell r="D1011">
            <v>2328</v>
          </cell>
          <cell r="E1011">
            <v>2328</v>
          </cell>
          <cell r="F1011">
            <v>0</v>
          </cell>
          <cell r="G1011">
            <v>0</v>
          </cell>
          <cell r="AA1011">
            <v>1881</v>
          </cell>
          <cell r="AB1011">
            <v>447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29">
          <cell r="C1029">
            <v>810</v>
          </cell>
          <cell r="E1029">
            <v>720</v>
          </cell>
          <cell r="AL1029">
            <v>5576800</v>
          </cell>
        </row>
        <row r="1036">
          <cell r="C1036">
            <v>0</v>
          </cell>
        </row>
        <row r="1051"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908</v>
          </cell>
          <cell r="AJ1051">
            <v>0</v>
          </cell>
          <cell r="AL1051">
            <v>0</v>
          </cell>
        </row>
        <row r="1054">
          <cell r="C1054">
            <v>0</v>
          </cell>
        </row>
        <row r="1073">
          <cell r="C1073">
            <v>0</v>
          </cell>
          <cell r="E1073">
            <v>0</v>
          </cell>
        </row>
        <row r="1075">
          <cell r="C1075">
            <v>62</v>
          </cell>
          <cell r="E1075">
            <v>62</v>
          </cell>
          <cell r="AL1075">
            <v>510880</v>
          </cell>
        </row>
        <row r="1076">
          <cell r="C1076">
            <v>0</v>
          </cell>
          <cell r="AL1076">
            <v>0</v>
          </cell>
        </row>
        <row r="1077">
          <cell r="C1077">
            <v>52</v>
          </cell>
          <cell r="E1077">
            <v>52</v>
          </cell>
          <cell r="AL1077">
            <v>167960</v>
          </cell>
        </row>
        <row r="1078">
          <cell r="C1078">
            <v>0</v>
          </cell>
          <cell r="AL1078">
            <v>0</v>
          </cell>
        </row>
        <row r="1079">
          <cell r="C1079">
            <v>0</v>
          </cell>
          <cell r="AL1079">
            <v>0</v>
          </cell>
        </row>
        <row r="1080">
          <cell r="C1080">
            <v>0</v>
          </cell>
          <cell r="AL1080">
            <v>0</v>
          </cell>
        </row>
        <row r="1081">
          <cell r="C1081">
            <v>0</v>
          </cell>
          <cell r="AL1081">
            <v>0</v>
          </cell>
        </row>
        <row r="1082">
          <cell r="C1082">
            <v>0</v>
          </cell>
          <cell r="AL1082">
            <v>0</v>
          </cell>
        </row>
        <row r="1085">
          <cell r="C1085">
            <v>0</v>
          </cell>
          <cell r="AL1085">
            <v>0</v>
          </cell>
        </row>
        <row r="1086">
          <cell r="C1086">
            <v>0</v>
          </cell>
          <cell r="AL1086">
            <v>0</v>
          </cell>
        </row>
        <row r="1087">
          <cell r="C1087">
            <v>0</v>
          </cell>
          <cell r="AL1087">
            <v>0</v>
          </cell>
        </row>
        <row r="1088">
          <cell r="C1088">
            <v>0</v>
          </cell>
          <cell r="AL1088">
            <v>0</v>
          </cell>
        </row>
        <row r="1089">
          <cell r="C1089">
            <v>2</v>
          </cell>
          <cell r="E1089">
            <v>2</v>
          </cell>
          <cell r="AL1089">
            <v>532440</v>
          </cell>
        </row>
        <row r="1090">
          <cell r="C1090">
            <v>0</v>
          </cell>
          <cell r="AL1090">
            <v>0</v>
          </cell>
        </row>
        <row r="1091">
          <cell r="C1091">
            <v>2</v>
          </cell>
          <cell r="D1091">
            <v>2</v>
          </cell>
          <cell r="E1091">
            <v>2</v>
          </cell>
          <cell r="F1091">
            <v>0</v>
          </cell>
          <cell r="G1091">
            <v>0</v>
          </cell>
          <cell r="AA1091">
            <v>2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3">
          <cell r="C1093">
            <v>0</v>
          </cell>
          <cell r="D1093">
            <v>0</v>
          </cell>
        </row>
        <row r="1094">
          <cell r="C1094">
            <v>0</v>
          </cell>
          <cell r="D1094">
            <v>0</v>
          </cell>
        </row>
        <row r="1095">
          <cell r="C1095">
            <v>0</v>
          </cell>
          <cell r="D1095">
            <v>0</v>
          </cell>
        </row>
        <row r="1096">
          <cell r="C1096">
            <v>0</v>
          </cell>
          <cell r="D1096">
            <v>0</v>
          </cell>
        </row>
        <row r="1097">
          <cell r="C1097">
            <v>0</v>
          </cell>
          <cell r="D1097">
            <v>0</v>
          </cell>
        </row>
        <row r="1098">
          <cell r="C1098">
            <v>0</v>
          </cell>
          <cell r="D1098">
            <v>0</v>
          </cell>
        </row>
        <row r="1099">
          <cell r="C1099">
            <v>0</v>
          </cell>
          <cell r="D1099">
            <v>0</v>
          </cell>
        </row>
        <row r="1100">
          <cell r="C1100">
            <v>0</v>
          </cell>
          <cell r="D1100">
            <v>0</v>
          </cell>
        </row>
        <row r="1101">
          <cell r="C1101">
            <v>0</v>
          </cell>
          <cell r="D1101">
            <v>0</v>
          </cell>
        </row>
        <row r="1102">
          <cell r="C1102">
            <v>0</v>
          </cell>
          <cell r="D1102">
            <v>0</v>
          </cell>
        </row>
        <row r="1103">
          <cell r="C1103">
            <v>0</v>
          </cell>
          <cell r="D1103">
            <v>0</v>
          </cell>
        </row>
        <row r="1104">
          <cell r="C1104">
            <v>0</v>
          </cell>
          <cell r="D1104">
            <v>0</v>
          </cell>
        </row>
        <row r="1105">
          <cell r="C1105">
            <v>0</v>
          </cell>
          <cell r="D1105">
            <v>0</v>
          </cell>
        </row>
        <row r="1106">
          <cell r="C1106">
            <v>0</v>
          </cell>
          <cell r="D1106">
            <v>0</v>
          </cell>
        </row>
        <row r="1107">
          <cell r="C1107">
            <v>0</v>
          </cell>
          <cell r="D1107">
            <v>0</v>
          </cell>
        </row>
        <row r="1108">
          <cell r="C1108">
            <v>0</v>
          </cell>
          <cell r="D1108">
            <v>0</v>
          </cell>
        </row>
        <row r="1109">
          <cell r="C1109">
            <v>0</v>
          </cell>
          <cell r="D1109">
            <v>0</v>
          </cell>
        </row>
        <row r="1110">
          <cell r="C1110">
            <v>0</v>
          </cell>
          <cell r="D1110">
            <v>0</v>
          </cell>
        </row>
        <row r="1111">
          <cell r="C1111">
            <v>0</v>
          </cell>
          <cell r="D1111">
            <v>0</v>
          </cell>
        </row>
        <row r="1112">
          <cell r="C1112">
            <v>0</v>
          </cell>
          <cell r="D1112">
            <v>0</v>
          </cell>
        </row>
        <row r="1113">
          <cell r="C1113">
            <v>0</v>
          </cell>
          <cell r="D1113">
            <v>0</v>
          </cell>
        </row>
        <row r="1114">
          <cell r="C1114">
            <v>0</v>
          </cell>
          <cell r="D1114">
            <v>0</v>
          </cell>
        </row>
        <row r="1115">
          <cell r="C1115">
            <v>0</v>
          </cell>
          <cell r="D1115">
            <v>0</v>
          </cell>
        </row>
        <row r="1116">
          <cell r="C1116">
            <v>0</v>
          </cell>
          <cell r="D1116">
            <v>0</v>
          </cell>
        </row>
        <row r="1117">
          <cell r="C1117">
            <v>0</v>
          </cell>
          <cell r="D1117">
            <v>0</v>
          </cell>
        </row>
        <row r="1118">
          <cell r="C1118">
            <v>0</v>
          </cell>
          <cell r="D1118">
            <v>0</v>
          </cell>
        </row>
        <row r="1119">
          <cell r="C1119">
            <v>0</v>
          </cell>
          <cell r="D1119">
            <v>0</v>
          </cell>
        </row>
        <row r="1120">
          <cell r="C1120">
            <v>0</v>
          </cell>
          <cell r="D1120">
            <v>0</v>
          </cell>
        </row>
        <row r="1121">
          <cell r="C1121">
            <v>0</v>
          </cell>
          <cell r="D1121">
            <v>0</v>
          </cell>
        </row>
        <row r="1122">
          <cell r="C1122">
            <v>0</v>
          </cell>
          <cell r="D1122">
            <v>0</v>
          </cell>
        </row>
        <row r="1123">
          <cell r="C1123">
            <v>0</v>
          </cell>
          <cell r="D1123">
            <v>0</v>
          </cell>
        </row>
        <row r="1124">
          <cell r="C1124">
            <v>0</v>
          </cell>
          <cell r="D1124">
            <v>0</v>
          </cell>
        </row>
        <row r="1125">
          <cell r="C1125">
            <v>0</v>
          </cell>
          <cell r="D1125">
            <v>0</v>
          </cell>
        </row>
        <row r="1126">
          <cell r="C1126">
            <v>0</v>
          </cell>
          <cell r="D1126">
            <v>0</v>
          </cell>
        </row>
        <row r="1127">
          <cell r="C1127">
            <v>0</v>
          </cell>
          <cell r="D1127">
            <v>0</v>
          </cell>
        </row>
        <row r="1128">
          <cell r="C1128">
            <v>0</v>
          </cell>
          <cell r="D1128">
            <v>0</v>
          </cell>
        </row>
        <row r="1129">
          <cell r="C1129">
            <v>0</v>
          </cell>
          <cell r="D1129">
            <v>0</v>
          </cell>
        </row>
        <row r="1130">
          <cell r="C1130">
            <v>0</v>
          </cell>
          <cell r="D1130">
            <v>0</v>
          </cell>
        </row>
        <row r="1131">
          <cell r="C1131">
            <v>0</v>
          </cell>
          <cell r="D1131">
            <v>0</v>
          </cell>
        </row>
        <row r="1132">
          <cell r="C1132">
            <v>0</v>
          </cell>
          <cell r="D1132">
            <v>0</v>
          </cell>
        </row>
        <row r="1133">
          <cell r="C1133">
            <v>0</v>
          </cell>
          <cell r="D1133">
            <v>0</v>
          </cell>
        </row>
        <row r="1134">
          <cell r="C1134">
            <v>0</v>
          </cell>
          <cell r="D1134">
            <v>0</v>
          </cell>
        </row>
        <row r="1135">
          <cell r="C1135">
            <v>0</v>
          </cell>
          <cell r="D1135">
            <v>0</v>
          </cell>
        </row>
        <row r="1136">
          <cell r="C1136">
            <v>0</v>
          </cell>
          <cell r="D1136">
            <v>0</v>
          </cell>
        </row>
        <row r="1137">
          <cell r="C1137">
            <v>0</v>
          </cell>
          <cell r="D1137">
            <v>0</v>
          </cell>
        </row>
        <row r="1138">
          <cell r="C1138">
            <v>0</v>
          </cell>
          <cell r="D1138">
            <v>0</v>
          </cell>
        </row>
        <row r="1139">
          <cell r="C1139">
            <v>0</v>
          </cell>
          <cell r="D1139">
            <v>0</v>
          </cell>
        </row>
        <row r="1140">
          <cell r="C1140">
            <v>0</v>
          </cell>
          <cell r="D1140">
            <v>0</v>
          </cell>
        </row>
        <row r="1141">
          <cell r="C1141">
            <v>0</v>
          </cell>
          <cell r="D1141">
            <v>0</v>
          </cell>
        </row>
        <row r="1142">
          <cell r="C1142">
            <v>0</v>
          </cell>
          <cell r="D1142">
            <v>0</v>
          </cell>
        </row>
        <row r="1143">
          <cell r="C1143">
            <v>0</v>
          </cell>
          <cell r="D1143">
            <v>0</v>
          </cell>
        </row>
        <row r="1144">
          <cell r="C1144">
            <v>0</v>
          </cell>
          <cell r="D1144">
            <v>0</v>
          </cell>
        </row>
        <row r="1216">
          <cell r="C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P1216">
            <v>0</v>
          </cell>
          <cell r="Q1216">
            <v>0</v>
          </cell>
          <cell r="S1216">
            <v>0</v>
          </cell>
          <cell r="T1216">
            <v>0</v>
          </cell>
          <cell r="V1216">
            <v>0</v>
          </cell>
          <cell r="W1216">
            <v>0</v>
          </cell>
          <cell r="Y1216">
            <v>0</v>
          </cell>
          <cell r="Z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  <cell r="AL1216">
            <v>0</v>
          </cell>
        </row>
        <row r="1218">
          <cell r="C1218">
            <v>0</v>
          </cell>
          <cell r="D1218">
            <v>0</v>
          </cell>
        </row>
        <row r="1221">
          <cell r="C1221">
            <v>0</v>
          </cell>
          <cell r="D1221">
            <v>0</v>
          </cell>
        </row>
        <row r="1222">
          <cell r="C1222">
            <v>0</v>
          </cell>
          <cell r="D1222">
            <v>0</v>
          </cell>
        </row>
        <row r="1223">
          <cell r="C1223">
            <v>0</v>
          </cell>
          <cell r="D1223">
            <v>0</v>
          </cell>
        </row>
        <row r="1224">
          <cell r="C1224">
            <v>0</v>
          </cell>
          <cell r="D1224">
            <v>0</v>
          </cell>
        </row>
        <row r="1225">
          <cell r="C1225">
            <v>0</v>
          </cell>
          <cell r="D1225">
            <v>0</v>
          </cell>
        </row>
        <row r="1226">
          <cell r="C1226">
            <v>0</v>
          </cell>
          <cell r="D1226">
            <v>0</v>
          </cell>
        </row>
        <row r="1227">
          <cell r="C1227">
            <v>0</v>
          </cell>
          <cell r="D1227">
            <v>0</v>
          </cell>
        </row>
        <row r="1228">
          <cell r="C1228">
            <v>0</v>
          </cell>
          <cell r="D1228">
            <v>0</v>
          </cell>
        </row>
        <row r="1229">
          <cell r="C1229">
            <v>0</v>
          </cell>
          <cell r="D1229">
            <v>0</v>
          </cell>
        </row>
        <row r="1230">
          <cell r="C1230">
            <v>0</v>
          </cell>
          <cell r="D1230">
            <v>0</v>
          </cell>
        </row>
        <row r="1231">
          <cell r="C1231">
            <v>0</v>
          </cell>
          <cell r="D1231">
            <v>0</v>
          </cell>
        </row>
        <row r="1232">
          <cell r="C1232">
            <v>0</v>
          </cell>
          <cell r="D1232">
            <v>0</v>
          </cell>
        </row>
        <row r="1233">
          <cell r="C1233">
            <v>0</v>
          </cell>
          <cell r="D1233">
            <v>0</v>
          </cell>
        </row>
        <row r="1234">
          <cell r="C1234">
            <v>0</v>
          </cell>
          <cell r="D1234">
            <v>0</v>
          </cell>
        </row>
        <row r="1235">
          <cell r="C1235">
            <v>24</v>
          </cell>
          <cell r="D1235">
            <v>24</v>
          </cell>
          <cell r="E1235">
            <v>24</v>
          </cell>
          <cell r="AB1235">
            <v>24</v>
          </cell>
        </row>
        <row r="1236">
          <cell r="C1236">
            <v>0</v>
          </cell>
          <cell r="D1236">
            <v>0</v>
          </cell>
        </row>
        <row r="1237">
          <cell r="C1237">
            <v>0</v>
          </cell>
          <cell r="D1237">
            <v>0</v>
          </cell>
        </row>
        <row r="1238">
          <cell r="C1238">
            <v>0</v>
          </cell>
          <cell r="D1238">
            <v>0</v>
          </cell>
        </row>
        <row r="1239">
          <cell r="C1239">
            <v>0</v>
          </cell>
          <cell r="D1239">
            <v>0</v>
          </cell>
        </row>
        <row r="1240">
          <cell r="C1240">
            <v>0</v>
          </cell>
          <cell r="D1240">
            <v>0</v>
          </cell>
        </row>
        <row r="1241">
          <cell r="C1241">
            <v>0</v>
          </cell>
          <cell r="D1241">
            <v>0</v>
          </cell>
        </row>
        <row r="1242">
          <cell r="C1242">
            <v>0</v>
          </cell>
          <cell r="D1242">
            <v>0</v>
          </cell>
        </row>
        <row r="1243">
          <cell r="C1243">
            <v>0</v>
          </cell>
          <cell r="D1243">
            <v>0</v>
          </cell>
        </row>
        <row r="1244">
          <cell r="C1244">
            <v>0</v>
          </cell>
          <cell r="D1244">
            <v>0</v>
          </cell>
        </row>
        <row r="1245">
          <cell r="C1245">
            <v>0</v>
          </cell>
          <cell r="D1245">
            <v>0</v>
          </cell>
        </row>
        <row r="1246">
          <cell r="C1246">
            <v>0</v>
          </cell>
          <cell r="D1246">
            <v>0</v>
          </cell>
        </row>
        <row r="1247">
          <cell r="C1247">
            <v>0</v>
          </cell>
          <cell r="D1247">
            <v>0</v>
          </cell>
        </row>
        <row r="1248">
          <cell r="C1248">
            <v>0</v>
          </cell>
          <cell r="D1248">
            <v>0</v>
          </cell>
        </row>
        <row r="1249">
          <cell r="C1249">
            <v>0</v>
          </cell>
          <cell r="D1249">
            <v>0</v>
          </cell>
        </row>
        <row r="1250">
          <cell r="C1250">
            <v>0</v>
          </cell>
          <cell r="D1250">
            <v>0</v>
          </cell>
        </row>
        <row r="1251">
          <cell r="C1251">
            <v>0</v>
          </cell>
          <cell r="D1251">
            <v>0</v>
          </cell>
        </row>
        <row r="1252">
          <cell r="C1252">
            <v>0</v>
          </cell>
          <cell r="D1252">
            <v>0</v>
          </cell>
        </row>
        <row r="1253">
          <cell r="C1253">
            <v>0</v>
          </cell>
          <cell r="D1253">
            <v>0</v>
          </cell>
        </row>
        <row r="1254">
          <cell r="C1254">
            <v>0</v>
          </cell>
          <cell r="D1254">
            <v>0</v>
          </cell>
        </row>
        <row r="1255">
          <cell r="C1255">
            <v>0</v>
          </cell>
          <cell r="D1255">
            <v>0</v>
          </cell>
        </row>
        <row r="1256">
          <cell r="C1256">
            <v>0</v>
          </cell>
          <cell r="D1256">
            <v>0</v>
          </cell>
        </row>
        <row r="1257">
          <cell r="C1257">
            <v>0</v>
          </cell>
          <cell r="D1257">
            <v>0</v>
          </cell>
        </row>
        <row r="1258">
          <cell r="C1258">
            <v>0</v>
          </cell>
          <cell r="D1258">
            <v>0</v>
          </cell>
        </row>
        <row r="1259">
          <cell r="C1259">
            <v>0</v>
          </cell>
          <cell r="D1259">
            <v>0</v>
          </cell>
        </row>
        <row r="1260">
          <cell r="C1260">
            <v>23</v>
          </cell>
          <cell r="D1260">
            <v>23</v>
          </cell>
          <cell r="E1260">
            <v>23</v>
          </cell>
          <cell r="AB1260">
            <v>23</v>
          </cell>
        </row>
        <row r="1261">
          <cell r="C1261">
            <v>0</v>
          </cell>
          <cell r="D1261">
            <v>0</v>
          </cell>
        </row>
        <row r="1262">
          <cell r="C1262">
            <v>0</v>
          </cell>
          <cell r="D1262">
            <v>0</v>
          </cell>
        </row>
        <row r="1263">
          <cell r="C1263">
            <v>0</v>
          </cell>
          <cell r="D1263">
            <v>0</v>
          </cell>
        </row>
        <row r="1264">
          <cell r="C1264">
            <v>0</v>
          </cell>
          <cell r="D1264">
            <v>0</v>
          </cell>
        </row>
        <row r="1265">
          <cell r="C1265">
            <v>0</v>
          </cell>
          <cell r="D1265">
            <v>0</v>
          </cell>
        </row>
        <row r="1266">
          <cell r="C1266">
            <v>0</v>
          </cell>
          <cell r="D1266">
            <v>0</v>
          </cell>
        </row>
        <row r="1267">
          <cell r="C1267">
            <v>0</v>
          </cell>
          <cell r="D1267">
            <v>0</v>
          </cell>
        </row>
        <row r="1268">
          <cell r="C1268">
            <v>0</v>
          </cell>
          <cell r="D1268">
            <v>0</v>
          </cell>
        </row>
        <row r="1269">
          <cell r="C1269">
            <v>0</v>
          </cell>
          <cell r="D1269">
            <v>0</v>
          </cell>
        </row>
        <row r="1270">
          <cell r="C1270">
            <v>0</v>
          </cell>
          <cell r="D1270">
            <v>0</v>
          </cell>
        </row>
        <row r="1352">
          <cell r="C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P1352">
            <v>0</v>
          </cell>
          <cell r="Q1352">
            <v>0</v>
          </cell>
          <cell r="S1352">
            <v>0</v>
          </cell>
          <cell r="T1352">
            <v>0</v>
          </cell>
          <cell r="V1352">
            <v>0</v>
          </cell>
          <cell r="W1352">
            <v>0</v>
          </cell>
          <cell r="Y1352">
            <v>0</v>
          </cell>
          <cell r="Z1352">
            <v>0</v>
          </cell>
          <cell r="AD1352">
            <v>0</v>
          </cell>
          <cell r="AE1352">
            <v>0</v>
          </cell>
          <cell r="AF1352">
            <v>0</v>
          </cell>
          <cell r="AG1352">
            <v>0</v>
          </cell>
          <cell r="AH1352">
            <v>0</v>
          </cell>
          <cell r="AI1352">
            <v>0</v>
          </cell>
          <cell r="AJ1352">
            <v>0</v>
          </cell>
          <cell r="AL1352">
            <v>0</v>
          </cell>
        </row>
        <row r="1354">
          <cell r="C1354">
            <v>0</v>
          </cell>
          <cell r="D1354">
            <v>0</v>
          </cell>
        </row>
        <row r="1355">
          <cell r="C1355">
            <v>0</v>
          </cell>
          <cell r="D1355">
            <v>0</v>
          </cell>
        </row>
        <row r="1356">
          <cell r="C1356">
            <v>0</v>
          </cell>
          <cell r="D1356">
            <v>0</v>
          </cell>
        </row>
        <row r="1357">
          <cell r="C1357">
            <v>0</v>
          </cell>
          <cell r="D1357">
            <v>0</v>
          </cell>
        </row>
        <row r="1358">
          <cell r="C1358">
            <v>0</v>
          </cell>
          <cell r="D1358">
            <v>0</v>
          </cell>
        </row>
        <row r="1359">
          <cell r="C1359">
            <v>0</v>
          </cell>
          <cell r="D1359">
            <v>0</v>
          </cell>
        </row>
        <row r="1360">
          <cell r="C1360">
            <v>12</v>
          </cell>
          <cell r="D1360">
            <v>12</v>
          </cell>
          <cell r="E1360">
            <v>12</v>
          </cell>
          <cell r="AB1360">
            <v>12</v>
          </cell>
        </row>
        <row r="1361">
          <cell r="C1361">
            <v>0</v>
          </cell>
          <cell r="D1361">
            <v>0</v>
          </cell>
        </row>
        <row r="1362">
          <cell r="C1362">
            <v>6</v>
          </cell>
          <cell r="D1362">
            <v>6</v>
          </cell>
          <cell r="E1362">
            <v>6</v>
          </cell>
          <cell r="AB1362">
            <v>6</v>
          </cell>
        </row>
        <row r="1363">
          <cell r="C1363">
            <v>1</v>
          </cell>
          <cell r="D1363">
            <v>1</v>
          </cell>
          <cell r="E1363">
            <v>1</v>
          </cell>
          <cell r="AB1363">
            <v>1</v>
          </cell>
        </row>
        <row r="1364">
          <cell r="C1364">
            <v>0</v>
          </cell>
          <cell r="D1364">
            <v>0</v>
          </cell>
        </row>
        <row r="1365">
          <cell r="C1365">
            <v>0</v>
          </cell>
          <cell r="D1365">
            <v>0</v>
          </cell>
        </row>
        <row r="1366">
          <cell r="C1366">
            <v>0</v>
          </cell>
          <cell r="D1366">
            <v>0</v>
          </cell>
        </row>
        <row r="1367">
          <cell r="C1367">
            <v>0</v>
          </cell>
          <cell r="D1367">
            <v>0</v>
          </cell>
        </row>
        <row r="1368">
          <cell r="C1368">
            <v>0</v>
          </cell>
          <cell r="D1368">
            <v>0</v>
          </cell>
        </row>
        <row r="1369">
          <cell r="C1369">
            <v>0</v>
          </cell>
          <cell r="D1369">
            <v>0</v>
          </cell>
        </row>
        <row r="1370">
          <cell r="C1370">
            <v>2</v>
          </cell>
          <cell r="D1370">
            <v>2</v>
          </cell>
          <cell r="E1370">
            <v>2</v>
          </cell>
          <cell r="AB1370">
            <v>2</v>
          </cell>
        </row>
        <row r="1371">
          <cell r="C1371">
            <v>0</v>
          </cell>
          <cell r="D1371">
            <v>0</v>
          </cell>
        </row>
        <row r="1372">
          <cell r="C1372">
            <v>1</v>
          </cell>
          <cell r="D1372">
            <v>1</v>
          </cell>
          <cell r="E1372">
            <v>1</v>
          </cell>
          <cell r="AC1372">
            <v>1</v>
          </cell>
        </row>
        <row r="1373">
          <cell r="C1373">
            <v>0</v>
          </cell>
          <cell r="D1373">
            <v>0</v>
          </cell>
        </row>
        <row r="1374">
          <cell r="C1374">
            <v>0</v>
          </cell>
          <cell r="D1374">
            <v>0</v>
          </cell>
        </row>
        <row r="1375">
          <cell r="C1375">
            <v>2</v>
          </cell>
          <cell r="D1375">
            <v>2</v>
          </cell>
          <cell r="E1375">
            <v>2</v>
          </cell>
          <cell r="AA1375">
            <v>2</v>
          </cell>
        </row>
        <row r="1376">
          <cell r="C1376">
            <v>0</v>
          </cell>
          <cell r="D1376">
            <v>0</v>
          </cell>
        </row>
        <row r="1377">
          <cell r="C1377">
            <v>1</v>
          </cell>
          <cell r="D1377">
            <v>1</v>
          </cell>
          <cell r="E1377">
            <v>1</v>
          </cell>
          <cell r="AC1377">
            <v>1</v>
          </cell>
        </row>
        <row r="1378">
          <cell r="C1378">
            <v>0</v>
          </cell>
          <cell r="D1378">
            <v>0</v>
          </cell>
        </row>
        <row r="1379">
          <cell r="C1379">
            <v>0</v>
          </cell>
          <cell r="D1379">
            <v>0</v>
          </cell>
        </row>
        <row r="1380">
          <cell r="C1380">
            <v>0</v>
          </cell>
          <cell r="D1380">
            <v>0</v>
          </cell>
        </row>
        <row r="1381">
          <cell r="C1381">
            <v>0</v>
          </cell>
          <cell r="D1381">
            <v>0</v>
          </cell>
        </row>
        <row r="1382">
          <cell r="C1382">
            <v>0</v>
          </cell>
          <cell r="D1382">
            <v>0</v>
          </cell>
        </row>
        <row r="1383">
          <cell r="C1383">
            <v>0</v>
          </cell>
          <cell r="D1383">
            <v>0</v>
          </cell>
        </row>
        <row r="1384">
          <cell r="C1384">
            <v>0</v>
          </cell>
          <cell r="D1384">
            <v>0</v>
          </cell>
        </row>
        <row r="1385">
          <cell r="C1385">
            <v>4</v>
          </cell>
          <cell r="D1385">
            <v>4</v>
          </cell>
          <cell r="E1385">
            <v>4</v>
          </cell>
          <cell r="AA1385">
            <v>4</v>
          </cell>
        </row>
        <row r="1386">
          <cell r="C1386">
            <v>0</v>
          </cell>
          <cell r="D1386">
            <v>0</v>
          </cell>
        </row>
        <row r="1387">
          <cell r="C1387">
            <v>0</v>
          </cell>
          <cell r="D1387">
            <v>0</v>
          </cell>
        </row>
        <row r="1388">
          <cell r="C1388">
            <v>54</v>
          </cell>
          <cell r="D1388">
            <v>54</v>
          </cell>
          <cell r="E1388">
            <v>54</v>
          </cell>
          <cell r="AB1388">
            <v>54</v>
          </cell>
        </row>
        <row r="1389">
          <cell r="C1389">
            <v>0</v>
          </cell>
          <cell r="D1389">
            <v>0</v>
          </cell>
        </row>
        <row r="1390">
          <cell r="C1390">
            <v>0</v>
          </cell>
          <cell r="D1390">
            <v>0</v>
          </cell>
        </row>
        <row r="1391">
          <cell r="C1391">
            <v>0</v>
          </cell>
          <cell r="D1391">
            <v>0</v>
          </cell>
        </row>
        <row r="1392">
          <cell r="C1392">
            <v>0</v>
          </cell>
          <cell r="D1392">
            <v>0</v>
          </cell>
        </row>
        <row r="1393">
          <cell r="C1393">
            <v>0</v>
          </cell>
          <cell r="D1393">
            <v>0</v>
          </cell>
        </row>
        <row r="1394">
          <cell r="C1394">
            <v>0</v>
          </cell>
          <cell r="D1394">
            <v>0</v>
          </cell>
        </row>
        <row r="1395">
          <cell r="C1395">
            <v>0</v>
          </cell>
          <cell r="D1395">
            <v>0</v>
          </cell>
        </row>
        <row r="1396">
          <cell r="C1396">
            <v>0</v>
          </cell>
          <cell r="D1396">
            <v>0</v>
          </cell>
        </row>
        <row r="1397">
          <cell r="C1397">
            <v>0</v>
          </cell>
          <cell r="D1397">
            <v>0</v>
          </cell>
        </row>
        <row r="1398">
          <cell r="C1398">
            <v>0</v>
          </cell>
          <cell r="D1398">
            <v>0</v>
          </cell>
        </row>
        <row r="1399">
          <cell r="C1399">
            <v>0</v>
          </cell>
          <cell r="D1399">
            <v>0</v>
          </cell>
        </row>
        <row r="1400">
          <cell r="C1400">
            <v>0</v>
          </cell>
          <cell r="D1400">
            <v>0</v>
          </cell>
        </row>
        <row r="1401">
          <cell r="C1401">
            <v>0</v>
          </cell>
          <cell r="D1401">
            <v>0</v>
          </cell>
        </row>
        <row r="1402">
          <cell r="C1402">
            <v>0</v>
          </cell>
          <cell r="D1402">
            <v>0</v>
          </cell>
        </row>
        <row r="1403">
          <cell r="C1403">
            <v>0</v>
          </cell>
          <cell r="D1403">
            <v>0</v>
          </cell>
        </row>
        <row r="1404">
          <cell r="C1404">
            <v>0</v>
          </cell>
          <cell r="D1404">
            <v>0</v>
          </cell>
        </row>
        <row r="1405">
          <cell r="C1405">
            <v>0</v>
          </cell>
          <cell r="D1405">
            <v>0</v>
          </cell>
        </row>
        <row r="1406">
          <cell r="C1406">
            <v>0</v>
          </cell>
          <cell r="D1406">
            <v>0</v>
          </cell>
        </row>
        <row r="1407">
          <cell r="C1407">
            <v>0</v>
          </cell>
          <cell r="D1407">
            <v>0</v>
          </cell>
        </row>
        <row r="1408">
          <cell r="C1408">
            <v>0</v>
          </cell>
          <cell r="D1408">
            <v>0</v>
          </cell>
        </row>
        <row r="1409">
          <cell r="C1409">
            <v>0</v>
          </cell>
          <cell r="D1409">
            <v>0</v>
          </cell>
        </row>
        <row r="1410">
          <cell r="C1410">
            <v>0</v>
          </cell>
          <cell r="D1410">
            <v>0</v>
          </cell>
        </row>
        <row r="1411">
          <cell r="C1411">
            <v>0</v>
          </cell>
          <cell r="D1411">
            <v>0</v>
          </cell>
        </row>
        <row r="1412">
          <cell r="C1412">
            <v>0</v>
          </cell>
          <cell r="D1412">
            <v>0</v>
          </cell>
        </row>
        <row r="1413">
          <cell r="C1413">
            <v>0</v>
          </cell>
          <cell r="D1413">
            <v>0</v>
          </cell>
        </row>
        <row r="1414">
          <cell r="C1414">
            <v>0</v>
          </cell>
          <cell r="D1414">
            <v>0</v>
          </cell>
        </row>
        <row r="1415">
          <cell r="C1415">
            <v>0</v>
          </cell>
          <cell r="D1415">
            <v>0</v>
          </cell>
        </row>
        <row r="1416">
          <cell r="C1416">
            <v>0</v>
          </cell>
          <cell r="D1416">
            <v>0</v>
          </cell>
        </row>
        <row r="1417">
          <cell r="C1417">
            <v>0</v>
          </cell>
          <cell r="D1417">
            <v>0</v>
          </cell>
        </row>
        <row r="1418">
          <cell r="C1418">
            <v>0</v>
          </cell>
          <cell r="D1418">
            <v>0</v>
          </cell>
        </row>
        <row r="1419">
          <cell r="C1419">
            <v>0</v>
          </cell>
          <cell r="D1419">
            <v>0</v>
          </cell>
        </row>
        <row r="1420">
          <cell r="C1420">
            <v>0</v>
          </cell>
          <cell r="D1420">
            <v>0</v>
          </cell>
        </row>
        <row r="1421">
          <cell r="C1421">
            <v>0</v>
          </cell>
          <cell r="D1421">
            <v>0</v>
          </cell>
        </row>
        <row r="1422">
          <cell r="C1422">
            <v>0</v>
          </cell>
          <cell r="D1422">
            <v>0</v>
          </cell>
        </row>
        <row r="1423">
          <cell r="C1423">
            <v>0</v>
          </cell>
          <cell r="D1423">
            <v>0</v>
          </cell>
        </row>
        <row r="1502">
          <cell r="C1502">
            <v>6</v>
          </cell>
          <cell r="H1502">
            <v>6</v>
          </cell>
          <cell r="I1502">
            <v>6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P1502">
            <v>0</v>
          </cell>
          <cell r="Q1502">
            <v>1</v>
          </cell>
          <cell r="S1502">
            <v>0</v>
          </cell>
          <cell r="T1502">
            <v>0</v>
          </cell>
          <cell r="V1502">
            <v>0</v>
          </cell>
          <cell r="W1502">
            <v>0</v>
          </cell>
          <cell r="Y1502">
            <v>0</v>
          </cell>
          <cell r="Z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0</v>
          </cell>
          <cell r="AL1502">
            <v>464180</v>
          </cell>
        </row>
        <row r="1504">
          <cell r="C1504">
            <v>0</v>
          </cell>
          <cell r="D1504">
            <v>0</v>
          </cell>
          <cell r="AL1504">
            <v>0</v>
          </cell>
        </row>
        <row r="1566">
          <cell r="C1566">
            <v>2</v>
          </cell>
          <cell r="H1566">
            <v>2</v>
          </cell>
          <cell r="I1566">
            <v>2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P1566">
            <v>0</v>
          </cell>
          <cell r="Q1566">
            <v>0</v>
          </cell>
          <cell r="S1566">
            <v>0</v>
          </cell>
          <cell r="T1566">
            <v>0</v>
          </cell>
          <cell r="V1566">
            <v>0</v>
          </cell>
          <cell r="W1566">
            <v>0</v>
          </cell>
          <cell r="Y1566">
            <v>0</v>
          </cell>
          <cell r="Z1566">
            <v>1</v>
          </cell>
          <cell r="AD1566">
            <v>0</v>
          </cell>
          <cell r="AE1566">
            <v>0</v>
          </cell>
          <cell r="AF1566">
            <v>0</v>
          </cell>
          <cell r="AG1566">
            <v>0</v>
          </cell>
          <cell r="AH1566">
            <v>0</v>
          </cell>
          <cell r="AI1566">
            <v>0</v>
          </cell>
          <cell r="AJ1566">
            <v>0</v>
          </cell>
          <cell r="AL1566">
            <v>309890</v>
          </cell>
        </row>
        <row r="1635">
          <cell r="C1635">
            <v>35</v>
          </cell>
          <cell r="H1635">
            <v>29</v>
          </cell>
          <cell r="I1635">
            <v>29</v>
          </cell>
          <cell r="J1635">
            <v>0</v>
          </cell>
          <cell r="K1635">
            <v>0</v>
          </cell>
          <cell r="L1635">
            <v>6</v>
          </cell>
          <cell r="M1635">
            <v>0</v>
          </cell>
          <cell r="N1635">
            <v>0</v>
          </cell>
          <cell r="P1635">
            <v>0</v>
          </cell>
          <cell r="Q1635">
            <v>1</v>
          </cell>
          <cell r="S1635">
            <v>0</v>
          </cell>
          <cell r="T1635">
            <v>0</v>
          </cell>
          <cell r="V1635">
            <v>0</v>
          </cell>
          <cell r="W1635">
            <v>0</v>
          </cell>
          <cell r="Y1635">
            <v>0</v>
          </cell>
          <cell r="Z1635">
            <v>10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L1635">
            <v>2245880</v>
          </cell>
        </row>
        <row r="1653">
          <cell r="C1653">
            <v>1749</v>
          </cell>
          <cell r="D1653">
            <v>1749</v>
          </cell>
          <cell r="E1653">
            <v>1749</v>
          </cell>
          <cell r="F1653">
            <v>0</v>
          </cell>
          <cell r="G1653">
            <v>0</v>
          </cell>
          <cell r="AA1653">
            <v>1749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</row>
        <row r="1680">
          <cell r="C1680">
            <v>23</v>
          </cell>
          <cell r="H1680">
            <v>21</v>
          </cell>
          <cell r="I1680">
            <v>18</v>
          </cell>
          <cell r="J1680">
            <v>3</v>
          </cell>
          <cell r="K1680">
            <v>0</v>
          </cell>
          <cell r="L1680">
            <v>1</v>
          </cell>
          <cell r="M1680">
            <v>1</v>
          </cell>
          <cell r="N1680">
            <v>0</v>
          </cell>
          <cell r="P1680">
            <v>0</v>
          </cell>
          <cell r="Q1680">
            <v>0</v>
          </cell>
          <cell r="S1680">
            <v>0</v>
          </cell>
          <cell r="T1680">
            <v>0</v>
          </cell>
          <cell r="V1680">
            <v>0</v>
          </cell>
          <cell r="W1680">
            <v>0</v>
          </cell>
          <cell r="Y1680">
            <v>0</v>
          </cell>
          <cell r="Z1680">
            <v>0</v>
          </cell>
          <cell r="AD1680">
            <v>0</v>
          </cell>
          <cell r="AE1680">
            <v>0</v>
          </cell>
          <cell r="AF1680">
            <v>0</v>
          </cell>
          <cell r="AG1680">
            <v>0</v>
          </cell>
          <cell r="AH1680">
            <v>0</v>
          </cell>
          <cell r="AI1680">
            <v>0</v>
          </cell>
          <cell r="AJ1680">
            <v>3</v>
          </cell>
          <cell r="AL1680">
            <v>861725</v>
          </cell>
        </row>
        <row r="1682">
          <cell r="C1682">
            <v>0</v>
          </cell>
          <cell r="D1682">
            <v>0</v>
          </cell>
        </row>
        <row r="1683">
          <cell r="C1683">
            <v>0</v>
          </cell>
          <cell r="D1683">
            <v>0</v>
          </cell>
        </row>
        <row r="1684">
          <cell r="C1684">
            <v>2046</v>
          </cell>
          <cell r="D1684">
            <v>2046</v>
          </cell>
          <cell r="E1684">
            <v>2046</v>
          </cell>
          <cell r="AA1684">
            <v>2046</v>
          </cell>
        </row>
        <row r="1685">
          <cell r="C1685">
            <v>0</v>
          </cell>
          <cell r="D1685">
            <v>0</v>
          </cell>
        </row>
        <row r="1686">
          <cell r="C1686">
            <v>2</v>
          </cell>
          <cell r="D1686">
            <v>2</v>
          </cell>
          <cell r="E1686">
            <v>2</v>
          </cell>
          <cell r="AA1686">
            <v>2</v>
          </cell>
        </row>
        <row r="1687">
          <cell r="C1687">
            <v>0</v>
          </cell>
          <cell r="D1687">
            <v>0</v>
          </cell>
        </row>
        <row r="1688">
          <cell r="C1688">
            <v>0</v>
          </cell>
          <cell r="D1688">
            <v>0</v>
          </cell>
        </row>
        <row r="1689">
          <cell r="C1689">
            <v>0</v>
          </cell>
          <cell r="D1689">
            <v>0</v>
          </cell>
        </row>
        <row r="1690">
          <cell r="C1690">
            <v>0</v>
          </cell>
          <cell r="D1690">
            <v>0</v>
          </cell>
        </row>
        <row r="1691">
          <cell r="C1691">
            <v>0</v>
          </cell>
          <cell r="D1691">
            <v>0</v>
          </cell>
        </row>
        <row r="1692">
          <cell r="C1692">
            <v>0</v>
          </cell>
          <cell r="D1692">
            <v>0</v>
          </cell>
        </row>
        <row r="1693">
          <cell r="C1693">
            <v>0</v>
          </cell>
          <cell r="D1693">
            <v>0</v>
          </cell>
        </row>
        <row r="1694">
          <cell r="C1694">
            <v>1</v>
          </cell>
          <cell r="D1694">
            <v>1</v>
          </cell>
          <cell r="E1694">
            <v>1</v>
          </cell>
          <cell r="AA1694">
            <v>1</v>
          </cell>
        </row>
        <row r="1695">
          <cell r="C1695">
            <v>0</v>
          </cell>
          <cell r="D1695">
            <v>0</v>
          </cell>
        </row>
        <row r="1696">
          <cell r="C1696">
            <v>0</v>
          </cell>
          <cell r="D1696">
            <v>0</v>
          </cell>
        </row>
        <row r="1697">
          <cell r="C1697">
            <v>10</v>
          </cell>
          <cell r="D1697">
            <v>10</v>
          </cell>
          <cell r="E1697">
            <v>10</v>
          </cell>
          <cell r="AA1697">
            <v>10</v>
          </cell>
        </row>
        <row r="1701">
          <cell r="C1701">
            <v>0</v>
          </cell>
          <cell r="D1701">
            <v>0</v>
          </cell>
        </row>
        <row r="1702">
          <cell r="C1702">
            <v>0</v>
          </cell>
          <cell r="D1702">
            <v>0</v>
          </cell>
        </row>
        <row r="1703">
          <cell r="C1703">
            <v>0</v>
          </cell>
          <cell r="D1703">
            <v>0</v>
          </cell>
        </row>
        <row r="1704">
          <cell r="C1704">
            <v>0</v>
          </cell>
          <cell r="D1704">
            <v>0</v>
          </cell>
        </row>
        <row r="1705">
          <cell r="C1705">
            <v>0</v>
          </cell>
          <cell r="D1705">
            <v>0</v>
          </cell>
        </row>
        <row r="1706">
          <cell r="C1706">
            <v>0</v>
          </cell>
          <cell r="D1706">
            <v>0</v>
          </cell>
        </row>
        <row r="1707">
          <cell r="C1707">
            <v>0</v>
          </cell>
          <cell r="D1707">
            <v>0</v>
          </cell>
        </row>
        <row r="1708">
          <cell r="C1708">
            <v>0</v>
          </cell>
          <cell r="D1708">
            <v>0</v>
          </cell>
        </row>
        <row r="1709">
          <cell r="C1709">
            <v>0</v>
          </cell>
          <cell r="D1709">
            <v>0</v>
          </cell>
        </row>
        <row r="1710">
          <cell r="C1710">
            <v>0</v>
          </cell>
          <cell r="D1710">
            <v>0</v>
          </cell>
        </row>
        <row r="1711">
          <cell r="C1711">
            <v>0</v>
          </cell>
          <cell r="D1711">
            <v>0</v>
          </cell>
        </row>
        <row r="1712">
          <cell r="C1712">
            <v>0</v>
          </cell>
          <cell r="D1712">
            <v>0</v>
          </cell>
        </row>
        <row r="1713">
          <cell r="C1713">
            <v>0</v>
          </cell>
          <cell r="D1713">
            <v>0</v>
          </cell>
        </row>
        <row r="1714">
          <cell r="C1714">
            <v>0</v>
          </cell>
          <cell r="D1714">
            <v>0</v>
          </cell>
        </row>
        <row r="1715">
          <cell r="C1715">
            <v>0</v>
          </cell>
          <cell r="D1715">
            <v>0</v>
          </cell>
        </row>
        <row r="1716">
          <cell r="C1716">
            <v>0</v>
          </cell>
          <cell r="D1716">
            <v>0</v>
          </cell>
        </row>
        <row r="1717">
          <cell r="C1717">
            <v>0</v>
          </cell>
          <cell r="D1717">
            <v>0</v>
          </cell>
        </row>
        <row r="1718">
          <cell r="C1718">
            <v>0</v>
          </cell>
          <cell r="D1718">
            <v>0</v>
          </cell>
        </row>
        <row r="1719">
          <cell r="C1719">
            <v>0</v>
          </cell>
          <cell r="D1719">
            <v>0</v>
          </cell>
        </row>
        <row r="1720">
          <cell r="C1720">
            <v>0</v>
          </cell>
          <cell r="D1720">
            <v>0</v>
          </cell>
        </row>
        <row r="1721">
          <cell r="C1721">
            <v>0</v>
          </cell>
          <cell r="D1721">
            <v>0</v>
          </cell>
        </row>
        <row r="1722">
          <cell r="C1722">
            <v>0</v>
          </cell>
          <cell r="D1722">
            <v>0</v>
          </cell>
        </row>
        <row r="1723">
          <cell r="C1723">
            <v>0</v>
          </cell>
          <cell r="D1723">
            <v>0</v>
          </cell>
        </row>
        <row r="1724">
          <cell r="C1724">
            <v>0</v>
          </cell>
          <cell r="D1724">
            <v>0</v>
          </cell>
        </row>
        <row r="1725">
          <cell r="C1725">
            <v>0</v>
          </cell>
          <cell r="D1725">
            <v>0</v>
          </cell>
        </row>
        <row r="1726">
          <cell r="C1726">
            <v>0</v>
          </cell>
          <cell r="D1726">
            <v>0</v>
          </cell>
        </row>
        <row r="1727">
          <cell r="C1727">
            <v>0</v>
          </cell>
          <cell r="D1727">
            <v>0</v>
          </cell>
        </row>
        <row r="1728">
          <cell r="C1728">
            <v>0</v>
          </cell>
          <cell r="D1728">
            <v>0</v>
          </cell>
        </row>
        <row r="1729">
          <cell r="C1729">
            <v>0</v>
          </cell>
          <cell r="D1729">
            <v>0</v>
          </cell>
        </row>
        <row r="1730">
          <cell r="C1730">
            <v>0</v>
          </cell>
          <cell r="D1730">
            <v>0</v>
          </cell>
        </row>
        <row r="1731">
          <cell r="C1731">
            <v>0</v>
          </cell>
          <cell r="D1731">
            <v>0</v>
          </cell>
        </row>
        <row r="1732">
          <cell r="C1732">
            <v>0</v>
          </cell>
          <cell r="D1732">
            <v>0</v>
          </cell>
        </row>
        <row r="1733">
          <cell r="C1733">
            <v>0</v>
          </cell>
          <cell r="D1733">
            <v>0</v>
          </cell>
        </row>
        <row r="1734">
          <cell r="C1734">
            <v>0</v>
          </cell>
          <cell r="D1734">
            <v>0</v>
          </cell>
        </row>
        <row r="1735">
          <cell r="C1735">
            <v>0</v>
          </cell>
          <cell r="D1735">
            <v>0</v>
          </cell>
        </row>
        <row r="1736">
          <cell r="C1736">
            <v>265</v>
          </cell>
          <cell r="D1736">
            <v>265</v>
          </cell>
          <cell r="E1736">
            <v>265</v>
          </cell>
          <cell r="AA1736">
            <v>265</v>
          </cell>
        </row>
        <row r="1737">
          <cell r="C1737">
            <v>91</v>
          </cell>
          <cell r="D1737">
            <v>91</v>
          </cell>
          <cell r="E1737">
            <v>91</v>
          </cell>
          <cell r="AA1737">
            <v>91</v>
          </cell>
        </row>
        <row r="1738">
          <cell r="C1738">
            <v>8961</v>
          </cell>
          <cell r="D1738">
            <v>8801</v>
          </cell>
          <cell r="E1738">
            <v>8801</v>
          </cell>
          <cell r="G1738">
            <v>160</v>
          </cell>
          <cell r="AA1738">
            <v>7945</v>
          </cell>
          <cell r="AB1738">
            <v>435</v>
          </cell>
          <cell r="AC1738">
            <v>581</v>
          </cell>
        </row>
        <row r="1739">
          <cell r="C1739">
            <v>3097</v>
          </cell>
          <cell r="D1739">
            <v>3097</v>
          </cell>
          <cell r="E1739">
            <v>3097</v>
          </cell>
          <cell r="G1739">
            <v>0</v>
          </cell>
          <cell r="AA1739">
            <v>3097</v>
          </cell>
        </row>
        <row r="1740">
          <cell r="C1740">
            <v>0</v>
          </cell>
          <cell r="D1740">
            <v>0</v>
          </cell>
        </row>
        <row r="1741">
          <cell r="C1741">
            <v>4</v>
          </cell>
          <cell r="D1741">
            <v>4</v>
          </cell>
          <cell r="E1741">
            <v>4</v>
          </cell>
          <cell r="AA1741">
            <v>4</v>
          </cell>
        </row>
        <row r="1742">
          <cell r="C1742">
            <v>1</v>
          </cell>
          <cell r="D1742">
            <v>1</v>
          </cell>
          <cell r="E1742">
            <v>1</v>
          </cell>
          <cell r="AA1742">
            <v>1</v>
          </cell>
        </row>
        <row r="1743">
          <cell r="C1743">
            <v>1999</v>
          </cell>
          <cell r="D1743">
            <v>1999</v>
          </cell>
          <cell r="E1743">
            <v>1999</v>
          </cell>
          <cell r="AA1743">
            <v>1857</v>
          </cell>
          <cell r="AB1743">
            <v>1</v>
          </cell>
          <cell r="AC1743">
            <v>141</v>
          </cell>
        </row>
        <row r="1744">
          <cell r="C1744">
            <v>0</v>
          </cell>
          <cell r="D1744">
            <v>0</v>
          </cell>
        </row>
        <row r="1745">
          <cell r="C1745">
            <v>0</v>
          </cell>
          <cell r="D1745">
            <v>0</v>
          </cell>
        </row>
        <row r="1746">
          <cell r="C1746">
            <v>0</v>
          </cell>
          <cell r="D1746">
            <v>0</v>
          </cell>
        </row>
        <row r="1747">
          <cell r="C1747">
            <v>0</v>
          </cell>
          <cell r="D1747">
            <v>0</v>
          </cell>
        </row>
        <row r="1748">
          <cell r="C1748">
            <v>0</v>
          </cell>
          <cell r="D1748">
            <v>0</v>
          </cell>
        </row>
        <row r="1749">
          <cell r="C1749">
            <v>10</v>
          </cell>
          <cell r="D1749">
            <v>10</v>
          </cell>
          <cell r="E1749">
            <v>10</v>
          </cell>
          <cell r="AA1749">
            <v>10</v>
          </cell>
        </row>
        <row r="1750">
          <cell r="C1750">
            <v>195</v>
          </cell>
          <cell r="D1750">
            <v>195</v>
          </cell>
          <cell r="E1750">
            <v>195</v>
          </cell>
          <cell r="AA1750">
            <v>195</v>
          </cell>
        </row>
        <row r="1751">
          <cell r="C1751">
            <v>207</v>
          </cell>
          <cell r="D1751">
            <v>207</v>
          </cell>
          <cell r="E1751">
            <v>207</v>
          </cell>
          <cell r="AA1751">
            <v>207</v>
          </cell>
        </row>
        <row r="1752">
          <cell r="C1752">
            <v>0</v>
          </cell>
          <cell r="D1752">
            <v>0</v>
          </cell>
        </row>
        <row r="1753">
          <cell r="C1753">
            <v>0</v>
          </cell>
          <cell r="D1753">
            <v>0</v>
          </cell>
        </row>
        <row r="1754">
          <cell r="C1754">
            <v>0</v>
          </cell>
          <cell r="D1754">
            <v>0</v>
          </cell>
        </row>
        <row r="1755">
          <cell r="C1755">
            <v>0</v>
          </cell>
          <cell r="D1755">
            <v>0</v>
          </cell>
        </row>
        <row r="1756">
          <cell r="C1756">
            <v>0</v>
          </cell>
          <cell r="D1756">
            <v>0</v>
          </cell>
        </row>
        <row r="1757">
          <cell r="C1757">
            <v>0</v>
          </cell>
          <cell r="D1757">
            <v>0</v>
          </cell>
        </row>
        <row r="1758">
          <cell r="C1758">
            <v>0</v>
          </cell>
          <cell r="D1758">
            <v>0</v>
          </cell>
        </row>
        <row r="1759">
          <cell r="C1759">
            <v>0</v>
          </cell>
          <cell r="D1759">
            <v>0</v>
          </cell>
        </row>
        <row r="1760">
          <cell r="C1760">
            <v>0</v>
          </cell>
          <cell r="D1760">
            <v>0</v>
          </cell>
        </row>
        <row r="1761">
          <cell r="C1761">
            <v>0</v>
          </cell>
          <cell r="D1761">
            <v>0</v>
          </cell>
        </row>
        <row r="1762">
          <cell r="C1762">
            <v>0</v>
          </cell>
          <cell r="D1762">
            <v>0</v>
          </cell>
        </row>
        <row r="1763">
          <cell r="C1763">
            <v>0</v>
          </cell>
          <cell r="D1763">
            <v>0</v>
          </cell>
        </row>
        <row r="1764">
          <cell r="C1764">
            <v>0</v>
          </cell>
          <cell r="D1764">
            <v>0</v>
          </cell>
        </row>
        <row r="1765">
          <cell r="C1765">
            <v>0</v>
          </cell>
          <cell r="D1765">
            <v>0</v>
          </cell>
        </row>
        <row r="1766">
          <cell r="C1766">
            <v>0</v>
          </cell>
          <cell r="D1766">
            <v>0</v>
          </cell>
        </row>
        <row r="1767">
          <cell r="C1767">
            <v>0</v>
          </cell>
          <cell r="D1767">
            <v>0</v>
          </cell>
        </row>
        <row r="1768">
          <cell r="C1768">
            <v>0</v>
          </cell>
          <cell r="D1768">
            <v>0</v>
          </cell>
        </row>
        <row r="1769">
          <cell r="C1769">
            <v>0</v>
          </cell>
          <cell r="D1769">
            <v>0</v>
          </cell>
        </row>
        <row r="1770">
          <cell r="C1770">
            <v>0</v>
          </cell>
          <cell r="D1770">
            <v>0</v>
          </cell>
        </row>
        <row r="1771">
          <cell r="C1771">
            <v>0</v>
          </cell>
          <cell r="D1771">
            <v>0</v>
          </cell>
        </row>
        <row r="1772">
          <cell r="C1772">
            <v>0</v>
          </cell>
          <cell r="D1772">
            <v>0</v>
          </cell>
        </row>
        <row r="1773">
          <cell r="C1773">
            <v>0</v>
          </cell>
          <cell r="D1773">
            <v>0</v>
          </cell>
        </row>
        <row r="1774">
          <cell r="C1774">
            <v>0</v>
          </cell>
          <cell r="D1774">
            <v>0</v>
          </cell>
        </row>
        <row r="1775">
          <cell r="C1775">
            <v>0</v>
          </cell>
          <cell r="D1775">
            <v>0</v>
          </cell>
        </row>
        <row r="1776">
          <cell r="C1776">
            <v>0</v>
          </cell>
          <cell r="D1776">
            <v>0</v>
          </cell>
        </row>
        <row r="1777">
          <cell r="C1777">
            <v>0</v>
          </cell>
          <cell r="D1777">
            <v>0</v>
          </cell>
        </row>
        <row r="1778">
          <cell r="C1778">
            <v>0</v>
          </cell>
          <cell r="D1778">
            <v>0</v>
          </cell>
        </row>
        <row r="1779">
          <cell r="C1779">
            <v>0</v>
          </cell>
          <cell r="D1779">
            <v>0</v>
          </cell>
        </row>
        <row r="1780">
          <cell r="C1780">
            <v>0</v>
          </cell>
          <cell r="D1780">
            <v>0</v>
          </cell>
        </row>
        <row r="1781">
          <cell r="C1781">
            <v>0</v>
          </cell>
          <cell r="D1781">
            <v>0</v>
          </cell>
        </row>
        <row r="1782">
          <cell r="C1782">
            <v>0</v>
          </cell>
          <cell r="D1782">
            <v>0</v>
          </cell>
        </row>
        <row r="1783">
          <cell r="C1783">
            <v>0</v>
          </cell>
          <cell r="D1783">
            <v>0</v>
          </cell>
        </row>
        <row r="1784">
          <cell r="C1784">
            <v>0</v>
          </cell>
          <cell r="D1784">
            <v>0</v>
          </cell>
        </row>
        <row r="1785">
          <cell r="C1785">
            <v>0</v>
          </cell>
          <cell r="D1785">
            <v>0</v>
          </cell>
        </row>
        <row r="1788">
          <cell r="C1788">
            <v>765</v>
          </cell>
          <cell r="E1788">
            <v>762</v>
          </cell>
          <cell r="AL1788">
            <v>4450080</v>
          </cell>
        </row>
        <row r="1789">
          <cell r="C1789">
            <v>5</v>
          </cell>
          <cell r="E1789">
            <v>5</v>
          </cell>
          <cell r="AL1789">
            <v>82200</v>
          </cell>
        </row>
        <row r="1790">
          <cell r="C1790">
            <v>1</v>
          </cell>
          <cell r="E1790">
            <v>1</v>
          </cell>
          <cell r="AL1790">
            <v>27880</v>
          </cell>
        </row>
        <row r="1791">
          <cell r="C1791">
            <v>0</v>
          </cell>
          <cell r="AL1791">
            <v>0</v>
          </cell>
        </row>
        <row r="1792">
          <cell r="C1792">
            <v>27</v>
          </cell>
          <cell r="E1792">
            <v>27</v>
          </cell>
          <cell r="AL1792">
            <v>1601370</v>
          </cell>
        </row>
        <row r="1793">
          <cell r="C1793">
            <v>0</v>
          </cell>
          <cell r="AL1793">
            <v>0</v>
          </cell>
        </row>
        <row r="1794">
          <cell r="C1794">
            <v>0</v>
          </cell>
          <cell r="AL1794">
            <v>0</v>
          </cell>
        </row>
        <row r="1795">
          <cell r="C1795">
            <v>0</v>
          </cell>
          <cell r="AL1795">
            <v>0</v>
          </cell>
        </row>
        <row r="1796">
          <cell r="C1796">
            <v>0</v>
          </cell>
          <cell r="AL1796">
            <v>0</v>
          </cell>
        </row>
        <row r="1797">
          <cell r="C1797">
            <v>0</v>
          </cell>
          <cell r="AL1797">
            <v>0</v>
          </cell>
        </row>
        <row r="1798">
          <cell r="C1798">
            <v>0</v>
          </cell>
          <cell r="AL1798">
            <v>0</v>
          </cell>
        </row>
        <row r="1799">
          <cell r="C1799">
            <v>0</v>
          </cell>
          <cell r="AL1799">
            <v>0</v>
          </cell>
        </row>
        <row r="1800">
          <cell r="C1800">
            <v>0</v>
          </cell>
          <cell r="AL1800">
            <v>0</v>
          </cell>
        </row>
        <row r="1801">
          <cell r="C1801">
            <v>0</v>
          </cell>
          <cell r="AL1801">
            <v>0</v>
          </cell>
        </row>
        <row r="1802">
          <cell r="C1802">
            <v>0</v>
          </cell>
          <cell r="AL1802">
            <v>0</v>
          </cell>
        </row>
        <row r="1803">
          <cell r="C1803">
            <v>0</v>
          </cell>
          <cell r="AL1803">
            <v>0</v>
          </cell>
        </row>
        <row r="1804">
          <cell r="C1804">
            <v>0</v>
          </cell>
          <cell r="AL1804">
            <v>0</v>
          </cell>
        </row>
        <row r="1805">
          <cell r="C1805">
            <v>0</v>
          </cell>
          <cell r="AL1805">
            <v>0</v>
          </cell>
        </row>
        <row r="1806">
          <cell r="C1806">
            <v>0</v>
          </cell>
          <cell r="AL1806">
            <v>0</v>
          </cell>
        </row>
        <row r="1807">
          <cell r="C1807">
            <v>0</v>
          </cell>
          <cell r="AL1807">
            <v>0</v>
          </cell>
        </row>
        <row r="1808">
          <cell r="C1808">
            <v>0</v>
          </cell>
          <cell r="AL1808">
            <v>0</v>
          </cell>
        </row>
        <row r="1809">
          <cell r="C1809">
            <v>0</v>
          </cell>
          <cell r="AL1809">
            <v>0</v>
          </cell>
        </row>
        <row r="1810">
          <cell r="C1810">
            <v>0</v>
          </cell>
          <cell r="AL1810">
            <v>0</v>
          </cell>
        </row>
        <row r="1811">
          <cell r="C1811">
            <v>0</v>
          </cell>
          <cell r="AL1811">
            <v>0</v>
          </cell>
        </row>
        <row r="1812">
          <cell r="C1812">
            <v>798</v>
          </cell>
          <cell r="D1812">
            <v>795</v>
          </cell>
          <cell r="E1812">
            <v>795</v>
          </cell>
          <cell r="F1812">
            <v>0</v>
          </cell>
          <cell r="G1812">
            <v>3</v>
          </cell>
          <cell r="AA1812">
            <v>638</v>
          </cell>
          <cell r="AB1812">
            <v>11</v>
          </cell>
          <cell r="AC1812">
            <v>149</v>
          </cell>
          <cell r="AD1812">
            <v>0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</row>
        <row r="1815"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</row>
        <row r="1901">
          <cell r="P1901">
            <v>0</v>
          </cell>
          <cell r="Q1901">
            <v>1</v>
          </cell>
          <cell r="S1901">
            <v>0</v>
          </cell>
          <cell r="T1901">
            <v>0</v>
          </cell>
          <cell r="V1901">
            <v>0</v>
          </cell>
          <cell r="W1901">
            <v>0</v>
          </cell>
          <cell r="Y1901">
            <v>0</v>
          </cell>
          <cell r="Z1901">
            <v>2</v>
          </cell>
        </row>
        <row r="1904">
          <cell r="C1904">
            <v>0</v>
          </cell>
        </row>
        <row r="1913">
          <cell r="P1913">
            <v>0</v>
          </cell>
          <cell r="Q1913">
            <v>0</v>
          </cell>
          <cell r="S1913">
            <v>0</v>
          </cell>
          <cell r="T1913">
            <v>0</v>
          </cell>
          <cell r="V1913">
            <v>0</v>
          </cell>
          <cell r="W1913">
            <v>0</v>
          </cell>
          <cell r="Y1913">
            <v>0</v>
          </cell>
          <cell r="Z1913">
            <v>0</v>
          </cell>
        </row>
        <row r="1914">
          <cell r="C1914">
            <v>3</v>
          </cell>
          <cell r="H1914">
            <v>3</v>
          </cell>
          <cell r="I1914">
            <v>3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  <cell r="AL1914">
            <v>4731590</v>
          </cell>
        </row>
        <row r="1983">
          <cell r="C1983">
            <v>5</v>
          </cell>
          <cell r="H1983">
            <v>4</v>
          </cell>
          <cell r="I1983">
            <v>4</v>
          </cell>
          <cell r="J1983">
            <v>0</v>
          </cell>
          <cell r="K1983">
            <v>0</v>
          </cell>
          <cell r="L1983">
            <v>1</v>
          </cell>
          <cell r="M1983">
            <v>0</v>
          </cell>
          <cell r="N1983">
            <v>0</v>
          </cell>
          <cell r="P1983">
            <v>0</v>
          </cell>
          <cell r="Q1983">
            <v>0</v>
          </cell>
          <cell r="S1983">
            <v>0</v>
          </cell>
          <cell r="T1983">
            <v>1</v>
          </cell>
          <cell r="V1983">
            <v>0</v>
          </cell>
          <cell r="W1983">
            <v>0</v>
          </cell>
          <cell r="Y1983">
            <v>0</v>
          </cell>
          <cell r="Z1983">
            <v>2</v>
          </cell>
          <cell r="AD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I1983">
            <v>0</v>
          </cell>
          <cell r="AJ1983">
            <v>0</v>
          </cell>
          <cell r="AL1983">
            <v>877610</v>
          </cell>
        </row>
        <row r="1985">
          <cell r="C1985">
            <v>7</v>
          </cell>
          <cell r="D1985">
            <v>7</v>
          </cell>
          <cell r="E1985">
            <v>7</v>
          </cell>
          <cell r="AA1985">
            <v>3</v>
          </cell>
          <cell r="AB1985">
            <v>4</v>
          </cell>
        </row>
        <row r="1986">
          <cell r="C1986">
            <v>0</v>
          </cell>
          <cell r="D1986">
            <v>0</v>
          </cell>
        </row>
        <row r="1987">
          <cell r="C1987">
            <v>7</v>
          </cell>
          <cell r="D1987">
            <v>7</v>
          </cell>
          <cell r="E1987">
            <v>7</v>
          </cell>
          <cell r="AA1987">
            <v>3</v>
          </cell>
          <cell r="AB1987">
            <v>4</v>
          </cell>
        </row>
        <row r="1988">
          <cell r="C1988">
            <v>0</v>
          </cell>
          <cell r="D1988">
            <v>0</v>
          </cell>
        </row>
        <row r="1989">
          <cell r="C1989">
            <v>0</v>
          </cell>
          <cell r="D1989">
            <v>0</v>
          </cell>
        </row>
        <row r="1990">
          <cell r="C1990">
            <v>0</v>
          </cell>
          <cell r="D1990">
            <v>0</v>
          </cell>
        </row>
        <row r="1991">
          <cell r="C1991">
            <v>0</v>
          </cell>
          <cell r="D1991">
            <v>0</v>
          </cell>
        </row>
        <row r="1992">
          <cell r="C1992">
            <v>0</v>
          </cell>
          <cell r="D1992">
            <v>0</v>
          </cell>
        </row>
        <row r="1993">
          <cell r="C1993">
            <v>0</v>
          </cell>
          <cell r="D1993">
            <v>0</v>
          </cell>
        </row>
        <row r="1994">
          <cell r="C1994">
            <v>0</v>
          </cell>
          <cell r="D1994">
            <v>0</v>
          </cell>
        </row>
        <row r="1995">
          <cell r="C1995">
            <v>3</v>
          </cell>
          <cell r="D1995">
            <v>3</v>
          </cell>
          <cell r="E1995">
            <v>3</v>
          </cell>
          <cell r="AB1995">
            <v>3</v>
          </cell>
        </row>
        <row r="1996">
          <cell r="C1996">
            <v>0</v>
          </cell>
          <cell r="D1996">
            <v>0</v>
          </cell>
        </row>
        <row r="1997">
          <cell r="C1997">
            <v>0</v>
          </cell>
          <cell r="D1997">
            <v>0</v>
          </cell>
        </row>
        <row r="1998">
          <cell r="C1998">
            <v>0</v>
          </cell>
          <cell r="D1998">
            <v>0</v>
          </cell>
        </row>
        <row r="1999">
          <cell r="C1999">
            <v>0</v>
          </cell>
          <cell r="D1999">
            <v>0</v>
          </cell>
        </row>
        <row r="2000">
          <cell r="C2000">
            <v>0</v>
          </cell>
          <cell r="D2000">
            <v>0</v>
          </cell>
        </row>
        <row r="2001">
          <cell r="C2001">
            <v>2</v>
          </cell>
          <cell r="D2001">
            <v>2</v>
          </cell>
          <cell r="E2001">
            <v>2</v>
          </cell>
          <cell r="AC2001">
            <v>2</v>
          </cell>
        </row>
        <row r="2002">
          <cell r="C2002">
            <v>93</v>
          </cell>
          <cell r="D2002">
            <v>93</v>
          </cell>
          <cell r="E2002">
            <v>93</v>
          </cell>
          <cell r="AA2002">
            <v>90</v>
          </cell>
          <cell r="AB2002">
            <v>1</v>
          </cell>
          <cell r="AC2002">
            <v>2</v>
          </cell>
        </row>
        <row r="2003">
          <cell r="C2003">
            <v>0</v>
          </cell>
          <cell r="D2003">
            <v>0</v>
          </cell>
        </row>
        <row r="2004">
          <cell r="C2004">
            <v>0</v>
          </cell>
          <cell r="D2004">
            <v>0</v>
          </cell>
        </row>
        <row r="2005">
          <cell r="C2005">
            <v>0</v>
          </cell>
          <cell r="D2005">
            <v>0</v>
          </cell>
        </row>
        <row r="2006">
          <cell r="C2006">
            <v>0</v>
          </cell>
          <cell r="D2006">
            <v>0</v>
          </cell>
        </row>
        <row r="2007">
          <cell r="C2007">
            <v>0</v>
          </cell>
          <cell r="D2007">
            <v>0</v>
          </cell>
        </row>
        <row r="2008">
          <cell r="C2008">
            <v>0</v>
          </cell>
          <cell r="D2008">
            <v>0</v>
          </cell>
        </row>
        <row r="2009">
          <cell r="C2009">
            <v>0</v>
          </cell>
          <cell r="D2009">
            <v>0</v>
          </cell>
        </row>
        <row r="2010">
          <cell r="C2010">
            <v>2</v>
          </cell>
          <cell r="D2010">
            <v>2</v>
          </cell>
          <cell r="E2010">
            <v>2</v>
          </cell>
          <cell r="AB2010">
            <v>2</v>
          </cell>
        </row>
        <row r="2011">
          <cell r="C2011">
            <v>0</v>
          </cell>
          <cell r="D2011">
            <v>0</v>
          </cell>
        </row>
        <row r="2012">
          <cell r="C2012">
            <v>0</v>
          </cell>
          <cell r="D2012">
            <v>0</v>
          </cell>
        </row>
        <row r="2013">
          <cell r="C2013">
            <v>0</v>
          </cell>
          <cell r="D2013">
            <v>0</v>
          </cell>
        </row>
        <row r="2014">
          <cell r="C2014">
            <v>0</v>
          </cell>
          <cell r="D2014">
            <v>0</v>
          </cell>
        </row>
        <row r="2015">
          <cell r="C2015">
            <v>0</v>
          </cell>
          <cell r="D2015">
            <v>0</v>
          </cell>
        </row>
        <row r="2016">
          <cell r="C2016">
            <v>0</v>
          </cell>
          <cell r="D2016">
            <v>0</v>
          </cell>
        </row>
        <row r="2017">
          <cell r="C2017">
            <v>0</v>
          </cell>
          <cell r="D2017">
            <v>0</v>
          </cell>
        </row>
        <row r="2018">
          <cell r="C2018">
            <v>4</v>
          </cell>
          <cell r="D2018">
            <v>4</v>
          </cell>
          <cell r="E2018">
            <v>4</v>
          </cell>
          <cell r="AB2018">
            <v>4</v>
          </cell>
        </row>
        <row r="2019">
          <cell r="C2019">
            <v>0</v>
          </cell>
          <cell r="D2019">
            <v>0</v>
          </cell>
        </row>
        <row r="2020">
          <cell r="C2020">
            <v>0</v>
          </cell>
          <cell r="D2020">
            <v>0</v>
          </cell>
        </row>
        <row r="2021">
          <cell r="C2021">
            <v>0</v>
          </cell>
          <cell r="D2021">
            <v>0</v>
          </cell>
        </row>
        <row r="2022">
          <cell r="C2022">
            <v>0</v>
          </cell>
          <cell r="D2022">
            <v>0</v>
          </cell>
        </row>
        <row r="2023">
          <cell r="C2023">
            <v>0</v>
          </cell>
          <cell r="D2023">
            <v>0</v>
          </cell>
        </row>
        <row r="2024">
          <cell r="C2024">
            <v>0</v>
          </cell>
          <cell r="D2024">
            <v>0</v>
          </cell>
        </row>
        <row r="2025">
          <cell r="C2025">
            <v>0</v>
          </cell>
          <cell r="D2025">
            <v>0</v>
          </cell>
        </row>
        <row r="2026">
          <cell r="C2026">
            <v>0</v>
          </cell>
          <cell r="D2026">
            <v>0</v>
          </cell>
        </row>
        <row r="2027">
          <cell r="C2027">
            <v>0</v>
          </cell>
          <cell r="D2027">
            <v>0</v>
          </cell>
        </row>
        <row r="2028">
          <cell r="C2028">
            <v>0</v>
          </cell>
          <cell r="D2028">
            <v>0</v>
          </cell>
        </row>
        <row r="2029">
          <cell r="C2029">
            <v>0</v>
          </cell>
          <cell r="D2029">
            <v>0</v>
          </cell>
        </row>
        <row r="2030">
          <cell r="C2030">
            <v>0</v>
          </cell>
          <cell r="D2030">
            <v>0</v>
          </cell>
        </row>
        <row r="2031">
          <cell r="C2031">
            <v>0</v>
          </cell>
          <cell r="D2031">
            <v>0</v>
          </cell>
        </row>
        <row r="2032">
          <cell r="C2032">
            <v>0</v>
          </cell>
          <cell r="D2032">
            <v>0</v>
          </cell>
        </row>
        <row r="2033">
          <cell r="C2033">
            <v>0</v>
          </cell>
          <cell r="D2033">
            <v>0</v>
          </cell>
        </row>
        <row r="2034">
          <cell r="C2034">
            <v>0</v>
          </cell>
          <cell r="D2034">
            <v>0</v>
          </cell>
        </row>
        <row r="2035">
          <cell r="C2035">
            <v>0</v>
          </cell>
          <cell r="D2035">
            <v>0</v>
          </cell>
        </row>
        <row r="2036">
          <cell r="C2036">
            <v>0</v>
          </cell>
          <cell r="D2036">
            <v>0</v>
          </cell>
        </row>
        <row r="2037">
          <cell r="C2037">
            <v>0</v>
          </cell>
          <cell r="D2037">
            <v>0</v>
          </cell>
        </row>
        <row r="2038">
          <cell r="C2038">
            <v>0</v>
          </cell>
          <cell r="D2038">
            <v>0</v>
          </cell>
        </row>
        <row r="2039">
          <cell r="C2039">
            <v>0</v>
          </cell>
          <cell r="D2039">
            <v>0</v>
          </cell>
        </row>
        <row r="2040">
          <cell r="C2040">
            <v>0</v>
          </cell>
          <cell r="D2040">
            <v>0</v>
          </cell>
        </row>
        <row r="2041">
          <cell r="C2041">
            <v>20</v>
          </cell>
          <cell r="D2041">
            <v>20</v>
          </cell>
          <cell r="E2041">
            <v>20</v>
          </cell>
          <cell r="AB2041">
            <v>2</v>
          </cell>
          <cell r="AC2041">
            <v>18</v>
          </cell>
        </row>
        <row r="2042">
          <cell r="C2042">
            <v>0</v>
          </cell>
          <cell r="D2042">
            <v>0</v>
          </cell>
        </row>
        <row r="2043">
          <cell r="C2043">
            <v>0</v>
          </cell>
          <cell r="D2043">
            <v>0</v>
          </cell>
        </row>
        <row r="2044">
          <cell r="C2044">
            <v>0</v>
          </cell>
          <cell r="D2044">
            <v>0</v>
          </cell>
        </row>
        <row r="2045">
          <cell r="C2045">
            <v>0</v>
          </cell>
          <cell r="D2045">
            <v>0</v>
          </cell>
        </row>
        <row r="2046">
          <cell r="C2046">
            <v>0</v>
          </cell>
          <cell r="D2046">
            <v>0</v>
          </cell>
        </row>
        <row r="2047">
          <cell r="C2047">
            <v>0</v>
          </cell>
          <cell r="D2047">
            <v>0</v>
          </cell>
        </row>
        <row r="2048">
          <cell r="C2048">
            <v>0</v>
          </cell>
          <cell r="D2048">
            <v>0</v>
          </cell>
        </row>
        <row r="2049">
          <cell r="C2049">
            <v>0</v>
          </cell>
          <cell r="D2049">
            <v>0</v>
          </cell>
        </row>
        <row r="2050">
          <cell r="C2050">
            <v>0</v>
          </cell>
          <cell r="D2050">
            <v>0</v>
          </cell>
        </row>
        <row r="2051">
          <cell r="C2051">
            <v>0</v>
          </cell>
          <cell r="D2051">
            <v>0</v>
          </cell>
        </row>
        <row r="2052">
          <cell r="C2052">
            <v>0</v>
          </cell>
          <cell r="D2052">
            <v>0</v>
          </cell>
        </row>
        <row r="2053">
          <cell r="C2053">
            <v>0</v>
          </cell>
          <cell r="D2053">
            <v>0</v>
          </cell>
        </row>
        <row r="2054">
          <cell r="C2054">
            <v>0</v>
          </cell>
          <cell r="D2054">
            <v>0</v>
          </cell>
        </row>
        <row r="2055">
          <cell r="C2055">
            <v>0</v>
          </cell>
          <cell r="D2055">
            <v>0</v>
          </cell>
        </row>
        <row r="2059">
          <cell r="C2059">
            <v>0</v>
          </cell>
          <cell r="D2059">
            <v>0</v>
          </cell>
          <cell r="AL2059">
            <v>0</v>
          </cell>
        </row>
        <row r="2060">
          <cell r="C2060">
            <v>0</v>
          </cell>
          <cell r="D2060">
            <v>0</v>
          </cell>
          <cell r="AL2060">
            <v>0</v>
          </cell>
        </row>
        <row r="2061">
          <cell r="C2061">
            <v>0</v>
          </cell>
          <cell r="D2061">
            <v>0</v>
          </cell>
          <cell r="AI2061">
            <v>7</v>
          </cell>
          <cell r="AL2061">
            <v>0</v>
          </cell>
        </row>
        <row r="2110">
          <cell r="C2110">
            <v>0</v>
          </cell>
          <cell r="AL2110">
            <v>0</v>
          </cell>
        </row>
        <row r="2176">
          <cell r="C2176">
            <v>155</v>
          </cell>
          <cell r="H2176">
            <v>99</v>
          </cell>
          <cell r="I2176">
            <v>91</v>
          </cell>
          <cell r="J2176">
            <v>8</v>
          </cell>
          <cell r="K2176">
            <v>6</v>
          </cell>
          <cell r="L2176">
            <v>44</v>
          </cell>
          <cell r="M2176">
            <v>4</v>
          </cell>
          <cell r="N2176">
            <v>2</v>
          </cell>
          <cell r="P2176">
            <v>0</v>
          </cell>
          <cell r="Q2176">
            <v>12</v>
          </cell>
          <cell r="S2176">
            <v>0</v>
          </cell>
          <cell r="T2176">
            <v>0</v>
          </cell>
          <cell r="V2176">
            <v>0</v>
          </cell>
          <cell r="W2176">
            <v>0</v>
          </cell>
          <cell r="Y2176">
            <v>29</v>
          </cell>
          <cell r="Z2176">
            <v>114</v>
          </cell>
          <cell r="AD2176">
            <v>1</v>
          </cell>
          <cell r="AE2176">
            <v>0</v>
          </cell>
          <cell r="AF2176">
            <v>0</v>
          </cell>
          <cell r="AG2176">
            <v>0</v>
          </cell>
          <cell r="AH2176">
            <v>0</v>
          </cell>
          <cell r="AI2176">
            <v>0</v>
          </cell>
          <cell r="AJ2176">
            <v>10</v>
          </cell>
          <cell r="AL2176">
            <v>29759235</v>
          </cell>
        </row>
        <row r="2218">
          <cell r="C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P2218">
            <v>0</v>
          </cell>
          <cell r="Q2218">
            <v>0</v>
          </cell>
          <cell r="S2218">
            <v>0</v>
          </cell>
          <cell r="T2218">
            <v>0</v>
          </cell>
          <cell r="V2218">
            <v>0</v>
          </cell>
          <cell r="W2218">
            <v>0</v>
          </cell>
          <cell r="Y2218">
            <v>0</v>
          </cell>
          <cell r="Z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  <cell r="AL2218">
            <v>0</v>
          </cell>
        </row>
        <row r="2220">
          <cell r="C2220">
            <v>0</v>
          </cell>
          <cell r="D2220">
            <v>0</v>
          </cell>
        </row>
        <row r="2221">
          <cell r="C2221">
            <v>0</v>
          </cell>
          <cell r="D2221">
            <v>0</v>
          </cell>
        </row>
        <row r="2222">
          <cell r="C2222">
            <v>4</v>
          </cell>
          <cell r="D2222">
            <v>4</v>
          </cell>
          <cell r="E2222">
            <v>4</v>
          </cell>
          <cell r="AB2222">
            <v>4</v>
          </cell>
        </row>
        <row r="2223">
          <cell r="C2223">
            <v>0</v>
          </cell>
          <cell r="D2223">
            <v>0</v>
          </cell>
        </row>
        <row r="2224">
          <cell r="C2224">
            <v>0</v>
          </cell>
          <cell r="D2224">
            <v>0</v>
          </cell>
        </row>
        <row r="2225">
          <cell r="C2225">
            <v>0</v>
          </cell>
          <cell r="D2225">
            <v>0</v>
          </cell>
        </row>
        <row r="2226">
          <cell r="C2226">
            <v>0</v>
          </cell>
          <cell r="D2226">
            <v>0</v>
          </cell>
        </row>
        <row r="2227">
          <cell r="C2227">
            <v>0</v>
          </cell>
          <cell r="D2227">
            <v>0</v>
          </cell>
        </row>
        <row r="2228">
          <cell r="C2228">
            <v>0</v>
          </cell>
          <cell r="D2228">
            <v>0</v>
          </cell>
        </row>
        <row r="2229">
          <cell r="C2229">
            <v>0</v>
          </cell>
          <cell r="D2229">
            <v>0</v>
          </cell>
        </row>
        <row r="2230">
          <cell r="C2230">
            <v>0</v>
          </cell>
          <cell r="D2230">
            <v>0</v>
          </cell>
        </row>
        <row r="2231">
          <cell r="C2231">
            <v>0</v>
          </cell>
          <cell r="D2231">
            <v>0</v>
          </cell>
        </row>
        <row r="2232">
          <cell r="C2232">
            <v>0</v>
          </cell>
          <cell r="D2232">
            <v>0</v>
          </cell>
        </row>
        <row r="2233">
          <cell r="C2233">
            <v>0</v>
          </cell>
          <cell r="D2233">
            <v>0</v>
          </cell>
        </row>
        <row r="2234">
          <cell r="C2234">
            <v>0</v>
          </cell>
          <cell r="D2234">
            <v>0</v>
          </cell>
        </row>
        <row r="2235">
          <cell r="C2235">
            <v>0</v>
          </cell>
          <cell r="D2235">
            <v>0</v>
          </cell>
        </row>
        <row r="2236">
          <cell r="C2236">
            <v>23</v>
          </cell>
          <cell r="D2236">
            <v>23</v>
          </cell>
          <cell r="E2236">
            <v>23</v>
          </cell>
          <cell r="AA2236">
            <v>23</v>
          </cell>
        </row>
        <row r="2237">
          <cell r="C2237">
            <v>0</v>
          </cell>
          <cell r="D2237">
            <v>0</v>
          </cell>
        </row>
        <row r="2238">
          <cell r="C2238">
            <v>0</v>
          </cell>
          <cell r="D2238">
            <v>0</v>
          </cell>
        </row>
        <row r="2239">
          <cell r="C2239">
            <v>72</v>
          </cell>
          <cell r="D2239">
            <v>67</v>
          </cell>
          <cell r="E2239">
            <v>67</v>
          </cell>
          <cell r="G2239">
            <v>5</v>
          </cell>
          <cell r="AA2239">
            <v>48</v>
          </cell>
          <cell r="AB2239">
            <v>0</v>
          </cell>
          <cell r="AC2239">
            <v>24</v>
          </cell>
        </row>
        <row r="2240">
          <cell r="C2240">
            <v>0</v>
          </cell>
          <cell r="D2240">
            <v>0</v>
          </cell>
        </row>
        <row r="2241">
          <cell r="C2241">
            <v>0</v>
          </cell>
          <cell r="D2241">
            <v>0</v>
          </cell>
        </row>
        <row r="2242">
          <cell r="C2242">
            <v>0</v>
          </cell>
          <cell r="D2242">
            <v>0</v>
          </cell>
        </row>
        <row r="2243">
          <cell r="C2243">
            <v>213</v>
          </cell>
          <cell r="D2243">
            <v>126</v>
          </cell>
          <cell r="E2243">
            <v>126</v>
          </cell>
          <cell r="G2243">
            <v>87</v>
          </cell>
          <cell r="AA2243">
            <v>132</v>
          </cell>
          <cell r="AB2243">
            <v>0</v>
          </cell>
          <cell r="AC2243">
            <v>81</v>
          </cell>
        </row>
        <row r="2244">
          <cell r="C2244">
            <v>0</v>
          </cell>
          <cell r="D2244">
            <v>0</v>
          </cell>
        </row>
        <row r="2245">
          <cell r="C2245">
            <v>0</v>
          </cell>
          <cell r="D2245">
            <v>0</v>
          </cell>
        </row>
        <row r="2249">
          <cell r="C2249">
            <v>0</v>
          </cell>
          <cell r="D2249">
            <v>0</v>
          </cell>
          <cell r="AL2249">
            <v>0</v>
          </cell>
        </row>
        <row r="2250">
          <cell r="C2250">
            <v>0</v>
          </cell>
          <cell r="D2250">
            <v>0</v>
          </cell>
          <cell r="AL2250">
            <v>0</v>
          </cell>
        </row>
        <row r="2251">
          <cell r="C2251">
            <v>0</v>
          </cell>
          <cell r="D2251">
            <v>0</v>
          </cell>
          <cell r="AL2251">
            <v>0</v>
          </cell>
        </row>
        <row r="2252">
          <cell r="C2252">
            <v>0</v>
          </cell>
          <cell r="D2252">
            <v>0</v>
          </cell>
          <cell r="AL2252">
            <v>0</v>
          </cell>
        </row>
        <row r="2253">
          <cell r="C2253">
            <v>0</v>
          </cell>
          <cell r="D2253">
            <v>0</v>
          </cell>
          <cell r="AL2253">
            <v>0</v>
          </cell>
        </row>
        <row r="2254">
          <cell r="C2254">
            <v>0</v>
          </cell>
          <cell r="D2254">
            <v>0</v>
          </cell>
          <cell r="AL2254">
            <v>0</v>
          </cell>
        </row>
        <row r="2255">
          <cell r="C2255">
            <v>0</v>
          </cell>
          <cell r="D2255">
            <v>0</v>
          </cell>
          <cell r="AL2255">
            <v>0</v>
          </cell>
        </row>
        <row r="2256">
          <cell r="C2256">
            <v>0</v>
          </cell>
          <cell r="D2256">
            <v>0</v>
          </cell>
          <cell r="AL2256">
            <v>0</v>
          </cell>
        </row>
        <row r="2257">
          <cell r="C2257">
            <v>0</v>
          </cell>
          <cell r="D2257">
            <v>0</v>
          </cell>
        </row>
        <row r="2258">
          <cell r="C2258">
            <v>0</v>
          </cell>
          <cell r="D2258">
            <v>0</v>
          </cell>
        </row>
        <row r="2259">
          <cell r="C2259">
            <v>0</v>
          </cell>
          <cell r="D2259">
            <v>0</v>
          </cell>
        </row>
        <row r="2263">
          <cell r="C2263">
            <v>0</v>
          </cell>
          <cell r="AL2263">
            <v>0</v>
          </cell>
        </row>
        <row r="2342">
          <cell r="C2342">
            <v>11</v>
          </cell>
          <cell r="H2342">
            <v>10</v>
          </cell>
          <cell r="I2342">
            <v>6</v>
          </cell>
          <cell r="J2342">
            <v>4</v>
          </cell>
          <cell r="K2342">
            <v>0</v>
          </cell>
          <cell r="L2342">
            <v>0</v>
          </cell>
          <cell r="M2342">
            <v>0</v>
          </cell>
          <cell r="N2342">
            <v>1</v>
          </cell>
          <cell r="P2342">
            <v>0</v>
          </cell>
          <cell r="Q2342">
            <v>9</v>
          </cell>
          <cell r="S2342">
            <v>1</v>
          </cell>
          <cell r="T2342">
            <v>0</v>
          </cell>
          <cell r="V2342">
            <v>0</v>
          </cell>
          <cell r="W2342">
            <v>0</v>
          </cell>
          <cell r="Y2342">
            <v>0</v>
          </cell>
          <cell r="Z2342">
            <v>1</v>
          </cell>
          <cell r="AD2342">
            <v>0</v>
          </cell>
          <cell r="AE2342">
            <v>0</v>
          </cell>
          <cell r="AF2342">
            <v>0</v>
          </cell>
          <cell r="AG2342">
            <v>0</v>
          </cell>
          <cell r="AH2342">
            <v>0</v>
          </cell>
          <cell r="AI2342">
            <v>0</v>
          </cell>
          <cell r="AJ2342">
            <v>4</v>
          </cell>
          <cell r="AL2342">
            <v>2987410</v>
          </cell>
        </row>
        <row r="2363">
          <cell r="C2363">
            <v>1169</v>
          </cell>
          <cell r="D2363">
            <v>1096</v>
          </cell>
          <cell r="E2363">
            <v>1096</v>
          </cell>
          <cell r="F2363">
            <v>0</v>
          </cell>
          <cell r="G2363">
            <v>73</v>
          </cell>
          <cell r="AA2363">
            <v>1133</v>
          </cell>
          <cell r="AB2363">
            <v>18</v>
          </cell>
          <cell r="AC2363">
            <v>18</v>
          </cell>
          <cell r="AD2363">
            <v>0</v>
          </cell>
          <cell r="AE2363">
            <v>0</v>
          </cell>
          <cell r="AF2363">
            <v>0</v>
          </cell>
          <cell r="AG2363">
            <v>0</v>
          </cell>
          <cell r="AH2363">
            <v>0</v>
          </cell>
          <cell r="AI2363">
            <v>0</v>
          </cell>
          <cell r="AJ2363">
            <v>0</v>
          </cell>
        </row>
        <row r="2369"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AA2369">
            <v>0</v>
          </cell>
          <cell r="AB2369">
            <v>0</v>
          </cell>
          <cell r="AC2369">
            <v>0</v>
          </cell>
          <cell r="AD2369">
            <v>0</v>
          </cell>
          <cell r="AE2369">
            <v>0</v>
          </cell>
          <cell r="AF2369">
            <v>0</v>
          </cell>
          <cell r="AG2369">
            <v>0</v>
          </cell>
          <cell r="AH2369">
            <v>0</v>
          </cell>
          <cell r="AI2369">
            <v>0</v>
          </cell>
          <cell r="AJ2369">
            <v>0</v>
          </cell>
        </row>
        <row r="2370">
          <cell r="C2370">
            <v>1169</v>
          </cell>
          <cell r="E2370">
            <v>1096</v>
          </cell>
        </row>
        <row r="2377">
          <cell r="C2377">
            <v>4</v>
          </cell>
          <cell r="H2377">
            <v>4</v>
          </cell>
          <cell r="I2377">
            <v>4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P2377">
            <v>0</v>
          </cell>
          <cell r="Q2377">
            <v>4</v>
          </cell>
          <cell r="S2377">
            <v>0</v>
          </cell>
          <cell r="T2377">
            <v>0</v>
          </cell>
          <cell r="V2377">
            <v>0</v>
          </cell>
          <cell r="W2377">
            <v>0</v>
          </cell>
          <cell r="Y2377">
            <v>0</v>
          </cell>
          <cell r="Z2377">
            <v>0</v>
          </cell>
          <cell r="AD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</v>
          </cell>
          <cell r="AJ2377">
            <v>0</v>
          </cell>
          <cell r="AL2377">
            <v>851240</v>
          </cell>
        </row>
        <row r="2414">
          <cell r="C2414">
            <v>9</v>
          </cell>
          <cell r="H2414">
            <v>5</v>
          </cell>
          <cell r="I2414">
            <v>5</v>
          </cell>
          <cell r="J2414">
            <v>0</v>
          </cell>
          <cell r="K2414">
            <v>1</v>
          </cell>
          <cell r="L2414">
            <v>3</v>
          </cell>
          <cell r="M2414">
            <v>0</v>
          </cell>
          <cell r="N2414">
            <v>0</v>
          </cell>
          <cell r="P2414">
            <v>0</v>
          </cell>
          <cell r="Q2414">
            <v>2</v>
          </cell>
          <cell r="S2414">
            <v>0</v>
          </cell>
          <cell r="T2414">
            <v>0</v>
          </cell>
          <cell r="V2414">
            <v>0</v>
          </cell>
          <cell r="W2414">
            <v>0</v>
          </cell>
          <cell r="Y2414">
            <v>0</v>
          </cell>
          <cell r="Z2414">
            <v>7</v>
          </cell>
          <cell r="AD2414">
            <v>1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0</v>
          </cell>
          <cell r="AJ2414">
            <v>0</v>
          </cell>
          <cell r="AL2414">
            <v>1228680</v>
          </cell>
        </row>
        <row r="2416">
          <cell r="C2416">
            <v>11</v>
          </cell>
          <cell r="D2416">
            <v>11</v>
          </cell>
          <cell r="E2416">
            <v>11</v>
          </cell>
          <cell r="AA2416">
            <v>11</v>
          </cell>
          <cell r="AL2416">
            <v>1333200</v>
          </cell>
        </row>
        <row r="2417">
          <cell r="C2417">
            <v>9</v>
          </cell>
          <cell r="D2417">
            <v>8</v>
          </cell>
          <cell r="E2417">
            <v>7</v>
          </cell>
          <cell r="F2417">
            <v>1</v>
          </cell>
          <cell r="G2417">
            <v>1</v>
          </cell>
          <cell r="AA2417">
            <v>9</v>
          </cell>
          <cell r="AJ2417">
            <v>1</v>
          </cell>
          <cell r="AL2417">
            <v>814590</v>
          </cell>
        </row>
        <row r="2418">
          <cell r="C2418">
            <v>0</v>
          </cell>
          <cell r="D2418">
            <v>0</v>
          </cell>
          <cell r="AL2418">
            <v>0</v>
          </cell>
        </row>
        <row r="2420">
          <cell r="C2420">
            <v>113</v>
          </cell>
          <cell r="H2420">
            <v>108</v>
          </cell>
          <cell r="I2420">
            <v>29</v>
          </cell>
          <cell r="J2420">
            <v>79</v>
          </cell>
          <cell r="K2420">
            <v>5</v>
          </cell>
          <cell r="AJ2420">
            <v>79</v>
          </cell>
          <cell r="AL2420">
            <v>4465130</v>
          </cell>
        </row>
        <row r="2421">
          <cell r="C2421">
            <v>0</v>
          </cell>
          <cell r="H2421">
            <v>0</v>
          </cell>
          <cell r="AL2421">
            <v>0</v>
          </cell>
        </row>
        <row r="2422">
          <cell r="C2422">
            <v>0</v>
          </cell>
          <cell r="H2422">
            <v>0</v>
          </cell>
          <cell r="AL2422">
            <v>0</v>
          </cell>
        </row>
        <row r="2423">
          <cell r="C2423">
            <v>0</v>
          </cell>
          <cell r="H2423">
            <v>0</v>
          </cell>
          <cell r="AL2423">
            <v>0</v>
          </cell>
        </row>
        <row r="2424">
          <cell r="C2424">
            <v>0</v>
          </cell>
          <cell r="H2424">
            <v>0</v>
          </cell>
          <cell r="AL2424">
            <v>0</v>
          </cell>
        </row>
        <row r="2425">
          <cell r="C2425">
            <v>0</v>
          </cell>
          <cell r="H2425">
            <v>0</v>
          </cell>
          <cell r="AL2425">
            <v>0</v>
          </cell>
        </row>
        <row r="2426">
          <cell r="C2426">
            <v>0</v>
          </cell>
          <cell r="H2426">
            <v>0</v>
          </cell>
          <cell r="AL2426">
            <v>0</v>
          </cell>
        </row>
        <row r="2427">
          <cell r="C2427">
            <v>52</v>
          </cell>
          <cell r="E2427">
            <v>50</v>
          </cell>
          <cell r="AL2427">
            <v>7698000</v>
          </cell>
        </row>
        <row r="2428">
          <cell r="C2428">
            <v>2</v>
          </cell>
          <cell r="AL2428">
            <v>0</v>
          </cell>
        </row>
        <row r="2429">
          <cell r="P2429">
            <v>0</v>
          </cell>
          <cell r="Q2429">
            <v>84</v>
          </cell>
          <cell r="S2429">
            <v>0</v>
          </cell>
          <cell r="T2429">
            <v>0</v>
          </cell>
          <cell r="V2429">
            <v>0</v>
          </cell>
          <cell r="W2429">
            <v>0</v>
          </cell>
          <cell r="Y2429">
            <v>0</v>
          </cell>
          <cell r="Z2429">
            <v>29</v>
          </cell>
        </row>
        <row r="2431">
          <cell r="C2431">
            <v>0</v>
          </cell>
          <cell r="AL2431">
            <v>0</v>
          </cell>
        </row>
        <row r="2435">
          <cell r="C2435">
            <v>0</v>
          </cell>
          <cell r="D2435">
            <v>0</v>
          </cell>
        </row>
        <row r="2436">
          <cell r="C2436">
            <v>0</v>
          </cell>
          <cell r="D2436">
            <v>0</v>
          </cell>
        </row>
        <row r="2437">
          <cell r="C2437">
            <v>0</v>
          </cell>
          <cell r="D2437">
            <v>0</v>
          </cell>
        </row>
        <row r="2438">
          <cell r="C2438">
            <v>1</v>
          </cell>
          <cell r="D2438">
            <v>1</v>
          </cell>
          <cell r="E2438">
            <v>1</v>
          </cell>
          <cell r="AC2438">
            <v>1</v>
          </cell>
        </row>
        <row r="2439">
          <cell r="C2439">
            <v>0</v>
          </cell>
          <cell r="D2439">
            <v>0</v>
          </cell>
        </row>
        <row r="2440">
          <cell r="C2440">
            <v>0</v>
          </cell>
          <cell r="D2440">
            <v>0</v>
          </cell>
        </row>
        <row r="2441">
          <cell r="C2441">
            <v>12</v>
          </cell>
          <cell r="D2441">
            <v>12</v>
          </cell>
          <cell r="E2441">
            <v>12</v>
          </cell>
          <cell r="AB2441">
            <v>9</v>
          </cell>
          <cell r="AC2441">
            <v>3</v>
          </cell>
        </row>
        <row r="2442">
          <cell r="C2442">
            <v>0</v>
          </cell>
          <cell r="D2442">
            <v>0</v>
          </cell>
        </row>
        <row r="2443">
          <cell r="C2443">
            <v>16</v>
          </cell>
          <cell r="D2443">
            <v>16</v>
          </cell>
          <cell r="E2443">
            <v>16</v>
          </cell>
          <cell r="AB2443">
            <v>15</v>
          </cell>
          <cell r="AC2443">
            <v>1</v>
          </cell>
        </row>
        <row r="2444">
          <cell r="C2444">
            <v>20</v>
          </cell>
          <cell r="D2444">
            <v>20</v>
          </cell>
          <cell r="E2444">
            <v>20</v>
          </cell>
          <cell r="AB2444">
            <v>17</v>
          </cell>
          <cell r="AC2444">
            <v>3</v>
          </cell>
        </row>
        <row r="2445">
          <cell r="C2445">
            <v>0</v>
          </cell>
          <cell r="D2445">
            <v>0</v>
          </cell>
        </row>
        <row r="2446">
          <cell r="C2446">
            <v>0</v>
          </cell>
          <cell r="D2446">
            <v>0</v>
          </cell>
        </row>
        <row r="2447">
          <cell r="C2447">
            <v>0</v>
          </cell>
          <cell r="D2447">
            <v>0</v>
          </cell>
        </row>
        <row r="2448">
          <cell r="C2448">
            <v>0</v>
          </cell>
          <cell r="D2448">
            <v>0</v>
          </cell>
        </row>
        <row r="2449">
          <cell r="C2449">
            <v>0</v>
          </cell>
          <cell r="D2449">
            <v>0</v>
          </cell>
        </row>
        <row r="2450">
          <cell r="C2450">
            <v>0</v>
          </cell>
          <cell r="D2450">
            <v>0</v>
          </cell>
        </row>
        <row r="2451">
          <cell r="C2451">
            <v>0</v>
          </cell>
          <cell r="D2451">
            <v>0</v>
          </cell>
        </row>
        <row r="2452">
          <cell r="C2452">
            <v>2</v>
          </cell>
          <cell r="D2452">
            <v>2</v>
          </cell>
          <cell r="E2452">
            <v>2</v>
          </cell>
          <cell r="AB2452">
            <v>2</v>
          </cell>
        </row>
        <row r="2660">
          <cell r="C2660">
            <v>61</v>
          </cell>
          <cell r="H2660">
            <v>58</v>
          </cell>
          <cell r="I2660">
            <v>55</v>
          </cell>
          <cell r="J2660">
            <v>3</v>
          </cell>
          <cell r="K2660">
            <v>1</v>
          </cell>
          <cell r="L2660">
            <v>2</v>
          </cell>
          <cell r="M2660">
            <v>0</v>
          </cell>
          <cell r="N2660">
            <v>0</v>
          </cell>
          <cell r="P2660">
            <v>6</v>
          </cell>
          <cell r="Q2660">
            <v>11</v>
          </cell>
          <cell r="S2660">
            <v>0</v>
          </cell>
          <cell r="T2660">
            <v>2</v>
          </cell>
          <cell r="V2660">
            <v>0</v>
          </cell>
          <cell r="W2660">
            <v>0</v>
          </cell>
          <cell r="Y2660">
            <v>7</v>
          </cell>
          <cell r="Z2660">
            <v>30</v>
          </cell>
          <cell r="AD2660">
            <v>1</v>
          </cell>
          <cell r="AE2660">
            <v>0</v>
          </cell>
          <cell r="AF2660">
            <v>0</v>
          </cell>
          <cell r="AG2660">
            <v>0</v>
          </cell>
          <cell r="AH2660">
            <v>0</v>
          </cell>
          <cell r="AI2660">
            <v>0</v>
          </cell>
          <cell r="AJ2660">
            <v>4</v>
          </cell>
          <cell r="AL2660">
            <v>13981700</v>
          </cell>
        </row>
        <row r="2663">
          <cell r="C2663">
            <v>1</v>
          </cell>
          <cell r="H2663">
            <v>1</v>
          </cell>
        </row>
        <row r="2664">
          <cell r="C2664">
            <v>3</v>
          </cell>
          <cell r="H2664">
            <v>3</v>
          </cell>
        </row>
        <row r="2665">
          <cell r="C2665">
            <v>2</v>
          </cell>
          <cell r="H2665">
            <v>2</v>
          </cell>
        </row>
        <row r="2672">
          <cell r="C2672">
            <v>16</v>
          </cell>
          <cell r="H2672">
            <v>15</v>
          </cell>
          <cell r="I2672">
            <v>15</v>
          </cell>
          <cell r="J2672">
            <v>0</v>
          </cell>
          <cell r="K2672">
            <v>1</v>
          </cell>
          <cell r="L2672">
            <v>0</v>
          </cell>
          <cell r="M2672">
            <v>0</v>
          </cell>
          <cell r="N2672">
            <v>0</v>
          </cell>
          <cell r="P2672">
            <v>0</v>
          </cell>
          <cell r="Q2672">
            <v>0</v>
          </cell>
          <cell r="S2672">
            <v>11</v>
          </cell>
          <cell r="T2672">
            <v>4</v>
          </cell>
          <cell r="V2672">
            <v>0</v>
          </cell>
          <cell r="W2672">
            <v>0</v>
          </cell>
          <cell r="Y2672">
            <v>0</v>
          </cell>
          <cell r="Z2672">
            <v>1</v>
          </cell>
          <cell r="AD2672">
            <v>0</v>
          </cell>
          <cell r="AE2672">
            <v>0</v>
          </cell>
          <cell r="AF2672">
            <v>0</v>
          </cell>
          <cell r="AG2672">
            <v>0</v>
          </cell>
          <cell r="AH2672">
            <v>0</v>
          </cell>
          <cell r="AI2672">
            <v>0</v>
          </cell>
          <cell r="AJ2672">
            <v>0</v>
          </cell>
          <cell r="AL2672">
            <v>965850</v>
          </cell>
        </row>
        <row r="2684">
          <cell r="C2684">
            <v>2</v>
          </cell>
          <cell r="D2684">
            <v>1</v>
          </cell>
          <cell r="E2684">
            <v>1</v>
          </cell>
          <cell r="F2684">
            <v>0</v>
          </cell>
          <cell r="G2684">
            <v>1</v>
          </cell>
          <cell r="AA2684">
            <v>2</v>
          </cell>
          <cell r="AB2684">
            <v>0</v>
          </cell>
          <cell r="AC2684">
            <v>0</v>
          </cell>
          <cell r="AD2684">
            <v>0</v>
          </cell>
          <cell r="AE2684">
            <v>0</v>
          </cell>
          <cell r="AF2684">
            <v>0</v>
          </cell>
          <cell r="AG2684">
            <v>0</v>
          </cell>
          <cell r="AH2684">
            <v>0</v>
          </cell>
          <cell r="AI2684">
            <v>0</v>
          </cell>
          <cell r="AJ2684">
            <v>0</v>
          </cell>
          <cell r="AL2684">
            <v>124990</v>
          </cell>
        </row>
        <row r="2739">
          <cell r="C2739">
            <v>4</v>
          </cell>
          <cell r="E2739">
            <v>4</v>
          </cell>
        </row>
        <row r="2741">
          <cell r="C2741">
            <v>26</v>
          </cell>
          <cell r="E2741">
            <v>22</v>
          </cell>
          <cell r="AL2741">
            <v>734800</v>
          </cell>
        </row>
        <row r="2751">
          <cell r="C2751">
            <v>113</v>
          </cell>
          <cell r="E2751">
            <v>29</v>
          </cell>
        </row>
        <row r="2753">
          <cell r="C2753">
            <v>131</v>
          </cell>
          <cell r="E2753">
            <v>131</v>
          </cell>
          <cell r="AL2753">
            <v>2882000</v>
          </cell>
        </row>
        <row r="2754">
          <cell r="C2754">
            <v>265</v>
          </cell>
          <cell r="E2754">
            <v>265</v>
          </cell>
          <cell r="AL2754">
            <v>18343300</v>
          </cell>
        </row>
        <row r="2755">
          <cell r="C2755">
            <v>0</v>
          </cell>
          <cell r="AL2755">
            <v>0</v>
          </cell>
        </row>
        <row r="2756">
          <cell r="C2756">
            <v>207</v>
          </cell>
          <cell r="E2756">
            <v>193</v>
          </cell>
          <cell r="AL2756">
            <v>582860</v>
          </cell>
        </row>
        <row r="2757">
          <cell r="C2757">
            <v>0</v>
          </cell>
          <cell r="AL2757">
            <v>0</v>
          </cell>
        </row>
        <row r="2758">
          <cell r="C2758">
            <v>0</v>
          </cell>
          <cell r="AL2758">
            <v>0</v>
          </cell>
        </row>
        <row r="2759">
          <cell r="C2759">
            <v>0</v>
          </cell>
          <cell r="AL2759">
            <v>0</v>
          </cell>
        </row>
        <row r="2780">
          <cell r="C2780">
            <v>68</v>
          </cell>
          <cell r="E2780">
            <v>68</v>
          </cell>
          <cell r="AL2780">
            <v>342560</v>
          </cell>
        </row>
        <row r="2806">
          <cell r="C2806">
            <v>11</v>
          </cell>
          <cell r="E2806">
            <v>11</v>
          </cell>
          <cell r="AL2806">
            <v>326900</v>
          </cell>
        </row>
        <row r="2816">
          <cell r="C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</row>
        <row r="2839">
          <cell r="C2839">
            <v>0</v>
          </cell>
          <cell r="AL2839">
            <v>0</v>
          </cell>
        </row>
        <row r="2840">
          <cell r="C2840">
            <v>2</v>
          </cell>
          <cell r="E2840">
            <v>2</v>
          </cell>
          <cell r="AL2840">
            <v>134420</v>
          </cell>
        </row>
        <row r="2843">
          <cell r="C2843">
            <v>1</v>
          </cell>
          <cell r="H2843">
            <v>1</v>
          </cell>
          <cell r="I2843">
            <v>1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  <cell r="P2843">
            <v>0</v>
          </cell>
          <cell r="Q2843">
            <v>0</v>
          </cell>
          <cell r="S2843">
            <v>0</v>
          </cell>
          <cell r="T2843">
            <v>0</v>
          </cell>
          <cell r="V2843">
            <v>0</v>
          </cell>
          <cell r="W2843">
            <v>0</v>
          </cell>
          <cell r="Y2843">
            <v>0</v>
          </cell>
          <cell r="Z2843">
            <v>0</v>
          </cell>
          <cell r="AD2843">
            <v>0</v>
          </cell>
          <cell r="AE2843">
            <v>0</v>
          </cell>
          <cell r="AF2843">
            <v>0</v>
          </cell>
          <cell r="AG2843">
            <v>0</v>
          </cell>
          <cell r="AH2843">
            <v>0</v>
          </cell>
          <cell r="AI2843">
            <v>0</v>
          </cell>
          <cell r="AJ2843">
            <v>0</v>
          </cell>
          <cell r="AL2843">
            <v>170970</v>
          </cell>
        </row>
        <row r="2893">
          <cell r="C2893">
            <v>0</v>
          </cell>
        </row>
        <row r="2896">
          <cell r="C2896">
            <v>32</v>
          </cell>
          <cell r="E2896">
            <v>32</v>
          </cell>
          <cell r="AL2896">
            <v>737600</v>
          </cell>
        </row>
        <row r="2897">
          <cell r="C2897">
            <v>0</v>
          </cell>
          <cell r="AL2897">
            <v>0</v>
          </cell>
        </row>
        <row r="2900">
          <cell r="C2900">
            <v>0</v>
          </cell>
        </row>
        <row r="2901">
          <cell r="C2901">
            <v>0</v>
          </cell>
        </row>
        <row r="2902">
          <cell r="C2902">
            <v>0</v>
          </cell>
        </row>
        <row r="2903">
          <cell r="C2903">
            <v>0</v>
          </cell>
        </row>
        <row r="2904">
          <cell r="C2904">
            <v>0</v>
          </cell>
        </row>
        <row r="2905">
          <cell r="C2905">
            <v>0</v>
          </cell>
        </row>
        <row r="2906">
          <cell r="C2906">
            <v>0</v>
          </cell>
        </row>
        <row r="2909">
          <cell r="C2909">
            <v>6</v>
          </cell>
          <cell r="E2909">
            <v>6</v>
          </cell>
          <cell r="AL2909">
            <v>49380</v>
          </cell>
        </row>
        <row r="2910">
          <cell r="C2910">
            <v>0</v>
          </cell>
          <cell r="AL2910">
            <v>0</v>
          </cell>
        </row>
        <row r="2911">
          <cell r="C2911">
            <v>0</v>
          </cell>
          <cell r="AL2911">
            <v>0</v>
          </cell>
        </row>
        <row r="2912">
          <cell r="C2912">
            <v>0</v>
          </cell>
          <cell r="AL2912">
            <v>0</v>
          </cell>
        </row>
        <row r="2913">
          <cell r="C2913">
            <v>0</v>
          </cell>
          <cell r="AL2913">
            <v>0</v>
          </cell>
        </row>
        <row r="2916">
          <cell r="C2916">
            <v>0</v>
          </cell>
        </row>
        <row r="2917">
          <cell r="C2917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2020</v>
          </cell>
        </row>
      </sheetData>
      <sheetData sheetId="1">
        <row r="5">
          <cell r="C5">
            <v>0</v>
          </cell>
          <cell r="AL5">
            <v>0</v>
          </cell>
        </row>
        <row r="6">
          <cell r="C6">
            <v>0</v>
          </cell>
          <cell r="AL6">
            <v>0</v>
          </cell>
        </row>
        <row r="7">
          <cell r="C7">
            <v>3083</v>
          </cell>
          <cell r="E7">
            <v>2892</v>
          </cell>
          <cell r="AL7">
            <v>38839560</v>
          </cell>
        </row>
        <row r="8">
          <cell r="C8">
            <v>0</v>
          </cell>
          <cell r="AL8">
            <v>0</v>
          </cell>
        </row>
        <row r="9">
          <cell r="C9">
            <v>0</v>
          </cell>
          <cell r="AL9">
            <v>0</v>
          </cell>
        </row>
        <row r="10">
          <cell r="C10">
            <v>0</v>
          </cell>
          <cell r="AL10">
            <v>0</v>
          </cell>
        </row>
        <row r="11">
          <cell r="C11">
            <v>175</v>
          </cell>
          <cell r="E11">
            <v>110</v>
          </cell>
          <cell r="AL11">
            <v>1852400</v>
          </cell>
        </row>
        <row r="12">
          <cell r="C12">
            <v>0</v>
          </cell>
          <cell r="AL12">
            <v>0</v>
          </cell>
        </row>
        <row r="13">
          <cell r="C13">
            <v>0</v>
          </cell>
          <cell r="AL13">
            <v>0</v>
          </cell>
        </row>
        <row r="14">
          <cell r="C14">
            <v>0</v>
          </cell>
          <cell r="AL14">
            <v>0</v>
          </cell>
        </row>
        <row r="15">
          <cell r="C15">
            <v>488</v>
          </cell>
          <cell r="E15">
            <v>488</v>
          </cell>
          <cell r="AL15">
            <v>3308640</v>
          </cell>
        </row>
        <row r="16">
          <cell r="C16">
            <v>160</v>
          </cell>
          <cell r="E16">
            <v>160</v>
          </cell>
          <cell r="AL16">
            <v>1304000</v>
          </cell>
        </row>
        <row r="17">
          <cell r="C17">
            <v>763</v>
          </cell>
          <cell r="E17">
            <v>759</v>
          </cell>
          <cell r="AL17">
            <v>7665900</v>
          </cell>
        </row>
        <row r="18">
          <cell r="C18">
            <v>3</v>
          </cell>
          <cell r="E18">
            <v>3</v>
          </cell>
          <cell r="AL18">
            <v>45450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699</v>
          </cell>
        </row>
        <row r="25">
          <cell r="C25">
            <v>0</v>
          </cell>
        </row>
        <row r="29">
          <cell r="C29">
            <v>1109</v>
          </cell>
          <cell r="E29">
            <v>1107</v>
          </cell>
          <cell r="AL29">
            <v>1461240</v>
          </cell>
        </row>
        <row r="30">
          <cell r="C30">
            <v>0</v>
          </cell>
          <cell r="AL30">
            <v>0</v>
          </cell>
        </row>
        <row r="31">
          <cell r="C31">
            <v>0</v>
          </cell>
          <cell r="AL31">
            <v>0</v>
          </cell>
        </row>
        <row r="32">
          <cell r="C32">
            <v>0</v>
          </cell>
          <cell r="AL32">
            <v>0</v>
          </cell>
        </row>
        <row r="33">
          <cell r="C33">
            <v>178</v>
          </cell>
          <cell r="E33">
            <v>178</v>
          </cell>
          <cell r="AL33">
            <v>258100</v>
          </cell>
        </row>
        <row r="34">
          <cell r="C34">
            <v>0</v>
          </cell>
          <cell r="AL34">
            <v>0</v>
          </cell>
        </row>
        <row r="36">
          <cell r="C36">
            <v>0</v>
          </cell>
        </row>
        <row r="37">
          <cell r="C37">
            <v>87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4">
          <cell r="C44">
            <v>0</v>
          </cell>
          <cell r="AL44">
            <v>0</v>
          </cell>
        </row>
        <row r="45">
          <cell r="C45">
            <v>539</v>
          </cell>
          <cell r="E45">
            <v>539</v>
          </cell>
          <cell r="AL45">
            <v>1288210</v>
          </cell>
        </row>
        <row r="46">
          <cell r="C46">
            <v>0</v>
          </cell>
          <cell r="AL46">
            <v>0</v>
          </cell>
        </row>
        <row r="47">
          <cell r="C47">
            <v>210</v>
          </cell>
          <cell r="E47">
            <v>210</v>
          </cell>
          <cell r="AL47">
            <v>153300</v>
          </cell>
        </row>
        <row r="49">
          <cell r="C49">
            <v>0</v>
          </cell>
        </row>
        <row r="53">
          <cell r="C53">
            <v>516</v>
          </cell>
          <cell r="E53">
            <v>516</v>
          </cell>
          <cell r="AL53">
            <v>1068120</v>
          </cell>
        </row>
        <row r="54">
          <cell r="C54">
            <v>0</v>
          </cell>
          <cell r="AL54">
            <v>0</v>
          </cell>
        </row>
        <row r="55">
          <cell r="C55">
            <v>408</v>
          </cell>
          <cell r="E55">
            <v>408</v>
          </cell>
          <cell r="AL55">
            <v>485520</v>
          </cell>
        </row>
        <row r="57">
          <cell r="C57">
            <v>0</v>
          </cell>
        </row>
        <row r="58">
          <cell r="C58">
            <v>0</v>
          </cell>
        </row>
        <row r="62">
          <cell r="C62">
            <v>325</v>
          </cell>
          <cell r="E62">
            <v>325</v>
          </cell>
          <cell r="AL62">
            <v>292500</v>
          </cell>
        </row>
        <row r="63">
          <cell r="C63">
            <v>0</v>
          </cell>
          <cell r="AL63">
            <v>0</v>
          </cell>
        </row>
        <row r="64">
          <cell r="C64">
            <v>0</v>
          </cell>
          <cell r="AL64">
            <v>0</v>
          </cell>
        </row>
        <row r="67">
          <cell r="C67">
            <v>262</v>
          </cell>
          <cell r="E67">
            <v>257</v>
          </cell>
          <cell r="AL67">
            <v>203030</v>
          </cell>
        </row>
        <row r="68">
          <cell r="C68">
            <v>482</v>
          </cell>
          <cell r="E68">
            <v>482</v>
          </cell>
          <cell r="AL68">
            <v>8647080</v>
          </cell>
        </row>
        <row r="69">
          <cell r="C69">
            <v>75</v>
          </cell>
          <cell r="E69">
            <v>71</v>
          </cell>
          <cell r="AL69">
            <v>2925910</v>
          </cell>
        </row>
        <row r="70">
          <cell r="C70">
            <v>7893</v>
          </cell>
          <cell r="E70">
            <v>7893</v>
          </cell>
          <cell r="AL70">
            <v>18864270</v>
          </cell>
        </row>
        <row r="71">
          <cell r="C71">
            <v>0</v>
          </cell>
          <cell r="AL71">
            <v>0</v>
          </cell>
        </row>
        <row r="73">
          <cell r="C73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6">
          <cell r="C116">
            <v>3623</v>
          </cell>
          <cell r="E116">
            <v>3362</v>
          </cell>
          <cell r="AL116">
            <v>132563660</v>
          </cell>
        </row>
        <row r="117">
          <cell r="C117">
            <v>0</v>
          </cell>
          <cell r="AL117">
            <v>0</v>
          </cell>
        </row>
        <row r="118">
          <cell r="C118">
            <v>0</v>
          </cell>
          <cell r="AL118">
            <v>0</v>
          </cell>
        </row>
        <row r="119">
          <cell r="C119">
            <v>139</v>
          </cell>
          <cell r="E119">
            <v>138</v>
          </cell>
          <cell r="AL119">
            <v>22619580</v>
          </cell>
        </row>
        <row r="120">
          <cell r="C120">
            <v>0</v>
          </cell>
          <cell r="AL120">
            <v>0</v>
          </cell>
        </row>
        <row r="121">
          <cell r="C121">
            <v>0</v>
          </cell>
          <cell r="AL121">
            <v>0</v>
          </cell>
        </row>
        <row r="122">
          <cell r="C122">
            <v>226</v>
          </cell>
          <cell r="E122">
            <v>223</v>
          </cell>
          <cell r="AL122">
            <v>17657140</v>
          </cell>
        </row>
        <row r="123">
          <cell r="C123">
            <v>88</v>
          </cell>
          <cell r="E123">
            <v>87</v>
          </cell>
          <cell r="AL123">
            <v>6888660</v>
          </cell>
        </row>
        <row r="124">
          <cell r="C124">
            <v>0</v>
          </cell>
          <cell r="AL124">
            <v>0</v>
          </cell>
        </row>
        <row r="125">
          <cell r="C125">
            <v>164</v>
          </cell>
          <cell r="E125">
            <v>164</v>
          </cell>
          <cell r="AL125">
            <v>11648920</v>
          </cell>
        </row>
        <row r="126">
          <cell r="C126">
            <v>0</v>
          </cell>
          <cell r="AL126">
            <v>0</v>
          </cell>
        </row>
        <row r="127">
          <cell r="C127">
            <v>0</v>
          </cell>
          <cell r="AL127">
            <v>0</v>
          </cell>
        </row>
        <row r="128">
          <cell r="C128">
            <v>0</v>
          </cell>
          <cell r="AL128">
            <v>0</v>
          </cell>
        </row>
        <row r="131">
          <cell r="C131">
            <v>0</v>
          </cell>
          <cell r="AL131">
            <v>0</v>
          </cell>
        </row>
        <row r="132">
          <cell r="C132">
            <v>0</v>
          </cell>
          <cell r="AL132">
            <v>0</v>
          </cell>
        </row>
        <row r="133">
          <cell r="C133">
            <v>0</v>
          </cell>
          <cell r="AL133">
            <v>0</v>
          </cell>
        </row>
        <row r="134">
          <cell r="C134">
            <v>574</v>
          </cell>
          <cell r="E134">
            <v>540</v>
          </cell>
          <cell r="AL134">
            <v>3159000</v>
          </cell>
        </row>
        <row r="135">
          <cell r="C135">
            <v>0</v>
          </cell>
          <cell r="AL135">
            <v>0</v>
          </cell>
        </row>
        <row r="136">
          <cell r="C136">
            <v>0</v>
          </cell>
          <cell r="AL136">
            <v>0</v>
          </cell>
        </row>
        <row r="137">
          <cell r="C137">
            <v>0</v>
          </cell>
          <cell r="AL137">
            <v>0</v>
          </cell>
        </row>
        <row r="138">
          <cell r="C138">
            <v>26</v>
          </cell>
          <cell r="E138">
            <v>26</v>
          </cell>
          <cell r="AL138">
            <v>198900</v>
          </cell>
        </row>
        <row r="139">
          <cell r="C139">
            <v>0</v>
          </cell>
          <cell r="AL139">
            <v>0</v>
          </cell>
        </row>
        <row r="140">
          <cell r="C140">
            <v>0</v>
          </cell>
          <cell r="AL140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218">
          <cell r="C218">
            <v>26149</v>
          </cell>
          <cell r="D218">
            <v>25221</v>
          </cell>
          <cell r="E218">
            <v>25221</v>
          </cell>
          <cell r="F218">
            <v>0</v>
          </cell>
          <cell r="G218">
            <v>928</v>
          </cell>
          <cell r="AA218">
            <v>13761</v>
          </cell>
          <cell r="AB218">
            <v>2447</v>
          </cell>
          <cell r="AC218">
            <v>9941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6</v>
          </cell>
          <cell r="AJ218">
            <v>0</v>
          </cell>
          <cell r="AL218">
            <v>30324230</v>
          </cell>
        </row>
        <row r="283">
          <cell r="C283">
            <v>21193</v>
          </cell>
          <cell r="D283">
            <v>20827</v>
          </cell>
          <cell r="E283">
            <v>20827</v>
          </cell>
          <cell r="F283">
            <v>0</v>
          </cell>
          <cell r="G283">
            <v>366</v>
          </cell>
          <cell r="AA283">
            <v>10681</v>
          </cell>
          <cell r="AB283">
            <v>2882</v>
          </cell>
          <cell r="AC283">
            <v>7630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13</v>
          </cell>
          <cell r="AJ283">
            <v>0</v>
          </cell>
          <cell r="AL283">
            <v>35604400</v>
          </cell>
        </row>
        <row r="327">
          <cell r="C327">
            <v>860</v>
          </cell>
          <cell r="D327">
            <v>846</v>
          </cell>
          <cell r="E327">
            <v>846</v>
          </cell>
          <cell r="F327">
            <v>0</v>
          </cell>
          <cell r="G327">
            <v>14</v>
          </cell>
          <cell r="AA327">
            <v>130</v>
          </cell>
          <cell r="AB327">
            <v>717</v>
          </cell>
          <cell r="AC327">
            <v>13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10</v>
          </cell>
          <cell r="AJ327">
            <v>0</v>
          </cell>
          <cell r="AL327">
            <v>3507160</v>
          </cell>
        </row>
        <row r="338"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15</v>
          </cell>
          <cell r="AJ338">
            <v>0</v>
          </cell>
          <cell r="AL338">
            <v>0</v>
          </cell>
        </row>
        <row r="413">
          <cell r="C413">
            <v>199</v>
          </cell>
          <cell r="D413">
            <v>195</v>
          </cell>
          <cell r="E413">
            <v>195</v>
          </cell>
          <cell r="F413">
            <v>0</v>
          </cell>
          <cell r="G413">
            <v>4</v>
          </cell>
          <cell r="AA413">
            <v>26</v>
          </cell>
          <cell r="AB413">
            <v>172</v>
          </cell>
          <cell r="AC413">
            <v>1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41</v>
          </cell>
          <cell r="AJ413">
            <v>0</v>
          </cell>
          <cell r="AL413">
            <v>1379420</v>
          </cell>
        </row>
        <row r="464">
          <cell r="C464">
            <v>1877</v>
          </cell>
          <cell r="D464">
            <v>1849</v>
          </cell>
          <cell r="E464">
            <v>1849</v>
          </cell>
          <cell r="F464">
            <v>0</v>
          </cell>
          <cell r="G464">
            <v>28</v>
          </cell>
          <cell r="AA464">
            <v>796</v>
          </cell>
          <cell r="AB464">
            <v>881</v>
          </cell>
          <cell r="AC464">
            <v>200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5</v>
          </cell>
          <cell r="AJ464">
            <v>0</v>
          </cell>
          <cell r="AL464">
            <v>7755820</v>
          </cell>
        </row>
        <row r="483">
          <cell r="C483">
            <v>5</v>
          </cell>
          <cell r="D483">
            <v>5</v>
          </cell>
          <cell r="E483">
            <v>5</v>
          </cell>
          <cell r="F483">
            <v>0</v>
          </cell>
          <cell r="G483">
            <v>0</v>
          </cell>
          <cell r="AA483">
            <v>3</v>
          </cell>
          <cell r="AB483">
            <v>2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L483">
            <v>16100</v>
          </cell>
        </row>
        <row r="511">
          <cell r="C511">
            <v>1537</v>
          </cell>
          <cell r="D511">
            <v>1537</v>
          </cell>
          <cell r="E511">
            <v>1537</v>
          </cell>
          <cell r="F511">
            <v>0</v>
          </cell>
          <cell r="G511">
            <v>0</v>
          </cell>
          <cell r="AA511">
            <v>243</v>
          </cell>
          <cell r="AB511">
            <v>775</v>
          </cell>
          <cell r="AC511">
            <v>519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16</v>
          </cell>
          <cell r="AJ511">
            <v>0</v>
          </cell>
          <cell r="AL511">
            <v>16793890</v>
          </cell>
        </row>
        <row r="521"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33">
          <cell r="C533">
            <v>3657</v>
          </cell>
          <cell r="D533">
            <v>3626</v>
          </cell>
          <cell r="E533">
            <v>3626</v>
          </cell>
          <cell r="F533">
            <v>0</v>
          </cell>
          <cell r="G533">
            <v>31</v>
          </cell>
          <cell r="AA533">
            <v>1907</v>
          </cell>
          <cell r="AB533">
            <v>377</v>
          </cell>
          <cell r="AC533">
            <v>1373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75">
          <cell r="C575">
            <v>37</v>
          </cell>
          <cell r="D575">
            <v>37</v>
          </cell>
          <cell r="E575">
            <v>37</v>
          </cell>
          <cell r="F575">
            <v>0</v>
          </cell>
          <cell r="G575">
            <v>0</v>
          </cell>
          <cell r="AA575">
            <v>21</v>
          </cell>
          <cell r="AB575">
            <v>5</v>
          </cell>
          <cell r="AC575">
            <v>11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57120</v>
          </cell>
        </row>
        <row r="607">
          <cell r="C607">
            <v>838</v>
          </cell>
          <cell r="D607">
            <v>828</v>
          </cell>
          <cell r="E607">
            <v>828</v>
          </cell>
          <cell r="F607">
            <v>0</v>
          </cell>
          <cell r="G607">
            <v>10</v>
          </cell>
          <cell r="AA607">
            <v>243</v>
          </cell>
          <cell r="AB607">
            <v>150</v>
          </cell>
          <cell r="AC607">
            <v>445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1</v>
          </cell>
          <cell r="AJ607">
            <v>0</v>
          </cell>
          <cell r="AL607">
            <v>1036310</v>
          </cell>
        </row>
        <row r="669">
          <cell r="C669">
            <v>1236</v>
          </cell>
          <cell r="D669">
            <v>1231</v>
          </cell>
          <cell r="E669">
            <v>1230</v>
          </cell>
          <cell r="F669">
            <v>1</v>
          </cell>
          <cell r="G669">
            <v>5</v>
          </cell>
          <cell r="AA669">
            <v>236</v>
          </cell>
          <cell r="AB669">
            <v>184</v>
          </cell>
          <cell r="AC669">
            <v>816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11314130</v>
          </cell>
        </row>
        <row r="692">
          <cell r="C692">
            <v>1</v>
          </cell>
          <cell r="D692">
            <v>1</v>
          </cell>
          <cell r="E692">
            <v>1</v>
          </cell>
          <cell r="F692">
            <v>0</v>
          </cell>
          <cell r="G692">
            <v>0</v>
          </cell>
          <cell r="AA692">
            <v>1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L692">
            <v>27810</v>
          </cell>
        </row>
        <row r="722">
          <cell r="C722">
            <v>971</v>
          </cell>
          <cell r="D722">
            <v>971</v>
          </cell>
          <cell r="E722">
            <v>971</v>
          </cell>
          <cell r="F722">
            <v>0</v>
          </cell>
          <cell r="G722">
            <v>0</v>
          </cell>
          <cell r="AA722">
            <v>174</v>
          </cell>
          <cell r="AB722">
            <v>127</v>
          </cell>
          <cell r="AC722">
            <v>670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57719900</v>
          </cell>
        </row>
        <row r="724">
          <cell r="C724">
            <v>38</v>
          </cell>
          <cell r="D724">
            <v>38</v>
          </cell>
          <cell r="E724">
            <v>38</v>
          </cell>
          <cell r="AB724">
            <v>38</v>
          </cell>
          <cell r="AL724">
            <v>230660</v>
          </cell>
        </row>
        <row r="725">
          <cell r="C725">
            <v>67</v>
          </cell>
          <cell r="D725">
            <v>67</v>
          </cell>
          <cell r="E725">
            <v>67</v>
          </cell>
          <cell r="AA725">
            <v>35</v>
          </cell>
          <cell r="AB725">
            <v>32</v>
          </cell>
          <cell r="AL725">
            <v>1490080</v>
          </cell>
        </row>
        <row r="746">
          <cell r="C746">
            <v>561</v>
          </cell>
          <cell r="D746">
            <v>561</v>
          </cell>
          <cell r="E746">
            <v>561</v>
          </cell>
          <cell r="F746">
            <v>0</v>
          </cell>
          <cell r="G746">
            <v>0</v>
          </cell>
          <cell r="AA746">
            <v>250</v>
          </cell>
          <cell r="AB746">
            <v>311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11598020</v>
          </cell>
        </row>
        <row r="779"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40</v>
          </cell>
          <cell r="AJ779">
            <v>0</v>
          </cell>
          <cell r="AL779">
            <v>0</v>
          </cell>
        </row>
        <row r="837">
          <cell r="C837">
            <v>8</v>
          </cell>
          <cell r="D837">
            <v>8</v>
          </cell>
          <cell r="E837">
            <v>8</v>
          </cell>
          <cell r="F837">
            <v>0</v>
          </cell>
          <cell r="G837">
            <v>0</v>
          </cell>
          <cell r="AA837">
            <v>1</v>
          </cell>
          <cell r="AB837">
            <v>7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</row>
        <row r="844"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51"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L851">
            <v>0</v>
          </cell>
        </row>
        <row r="855"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16</v>
          </cell>
          <cell r="AJ855">
            <v>0</v>
          </cell>
          <cell r="AL855">
            <v>0</v>
          </cell>
        </row>
        <row r="862"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L862">
            <v>0</v>
          </cell>
        </row>
        <row r="871"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L871">
            <v>0</v>
          </cell>
        </row>
        <row r="875"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L875">
            <v>0</v>
          </cell>
        </row>
        <row r="879"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L879">
            <v>0</v>
          </cell>
        </row>
        <row r="883"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L883">
            <v>0</v>
          </cell>
        </row>
        <row r="891"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L891">
            <v>0</v>
          </cell>
        </row>
        <row r="894"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L894">
            <v>0</v>
          </cell>
        </row>
        <row r="897"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L897">
            <v>0</v>
          </cell>
        </row>
        <row r="905"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L905">
            <v>0</v>
          </cell>
        </row>
        <row r="911"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L911">
            <v>0</v>
          </cell>
        </row>
        <row r="921">
          <cell r="C921">
            <v>0</v>
          </cell>
          <cell r="E921">
            <v>0</v>
          </cell>
          <cell r="AL921">
            <v>0</v>
          </cell>
        </row>
        <row r="926">
          <cell r="C926">
            <v>0</v>
          </cell>
          <cell r="E926">
            <v>0</v>
          </cell>
        </row>
        <row r="927"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47">
          <cell r="C947">
            <v>0</v>
          </cell>
          <cell r="E947">
            <v>0</v>
          </cell>
          <cell r="AL947">
            <v>0</v>
          </cell>
        </row>
        <row r="950"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</row>
        <row r="1011">
          <cell r="C1011">
            <v>2671</v>
          </cell>
          <cell r="D1011">
            <v>2671</v>
          </cell>
          <cell r="E1011">
            <v>2671</v>
          </cell>
          <cell r="F1011">
            <v>0</v>
          </cell>
          <cell r="G1011">
            <v>0</v>
          </cell>
          <cell r="AA1011">
            <v>2476</v>
          </cell>
          <cell r="AB1011">
            <v>195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29">
          <cell r="C1029">
            <v>717</v>
          </cell>
          <cell r="E1029">
            <v>669</v>
          </cell>
          <cell r="AL1029">
            <v>5210940</v>
          </cell>
        </row>
        <row r="1036">
          <cell r="C1036">
            <v>0</v>
          </cell>
        </row>
        <row r="1051"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664</v>
          </cell>
          <cell r="AJ1051">
            <v>0</v>
          </cell>
          <cell r="AL1051">
            <v>0</v>
          </cell>
        </row>
        <row r="1054">
          <cell r="C1054">
            <v>0</v>
          </cell>
        </row>
        <row r="1073">
          <cell r="C1073">
            <v>0</v>
          </cell>
          <cell r="E1073">
            <v>0</v>
          </cell>
        </row>
        <row r="1075">
          <cell r="C1075">
            <v>132</v>
          </cell>
          <cell r="E1075">
            <v>132</v>
          </cell>
          <cell r="AL1075">
            <v>1087680</v>
          </cell>
        </row>
        <row r="1076">
          <cell r="C1076">
            <v>17</v>
          </cell>
          <cell r="E1076">
            <v>17</v>
          </cell>
          <cell r="AL1076">
            <v>54910</v>
          </cell>
        </row>
        <row r="1077">
          <cell r="C1077">
            <v>20</v>
          </cell>
          <cell r="E1077">
            <v>20</v>
          </cell>
          <cell r="AL1077">
            <v>64600</v>
          </cell>
        </row>
        <row r="1078">
          <cell r="C1078">
            <v>0</v>
          </cell>
          <cell r="AL1078">
            <v>0</v>
          </cell>
        </row>
        <row r="1079">
          <cell r="C1079">
            <v>0</v>
          </cell>
          <cell r="AL1079">
            <v>0</v>
          </cell>
        </row>
        <row r="1080">
          <cell r="C1080">
            <v>0</v>
          </cell>
          <cell r="AL1080">
            <v>0</v>
          </cell>
        </row>
        <row r="1081">
          <cell r="C1081">
            <v>0</v>
          </cell>
          <cell r="AL1081">
            <v>0</v>
          </cell>
        </row>
        <row r="1082">
          <cell r="C1082">
            <v>0</v>
          </cell>
          <cell r="AL1082">
            <v>0</v>
          </cell>
        </row>
        <row r="1085">
          <cell r="C1085">
            <v>9</v>
          </cell>
          <cell r="E1085">
            <v>9</v>
          </cell>
          <cell r="AL1085">
            <v>153270</v>
          </cell>
        </row>
        <row r="1086">
          <cell r="C1086">
            <v>0</v>
          </cell>
          <cell r="AL1086">
            <v>0</v>
          </cell>
        </row>
        <row r="1087">
          <cell r="C1087">
            <v>0</v>
          </cell>
          <cell r="AL1087">
            <v>0</v>
          </cell>
        </row>
        <row r="1088">
          <cell r="C1088">
            <v>0</v>
          </cell>
          <cell r="AL1088">
            <v>0</v>
          </cell>
        </row>
        <row r="1089">
          <cell r="C1089">
            <v>0</v>
          </cell>
          <cell r="AL1089">
            <v>0</v>
          </cell>
        </row>
        <row r="1090">
          <cell r="C1090">
            <v>0</v>
          </cell>
          <cell r="AL1090">
            <v>0</v>
          </cell>
        </row>
        <row r="1091">
          <cell r="C1091">
            <v>9</v>
          </cell>
          <cell r="D1091">
            <v>9</v>
          </cell>
          <cell r="E1091">
            <v>9</v>
          </cell>
          <cell r="F1091">
            <v>0</v>
          </cell>
          <cell r="G1091">
            <v>0</v>
          </cell>
          <cell r="AA1091">
            <v>4</v>
          </cell>
          <cell r="AB1091">
            <v>5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3">
          <cell r="C1093">
            <v>0</v>
          </cell>
          <cell r="D1093">
            <v>0</v>
          </cell>
        </row>
        <row r="1094">
          <cell r="C1094">
            <v>0</v>
          </cell>
          <cell r="D1094">
            <v>0</v>
          </cell>
        </row>
        <row r="1095">
          <cell r="C1095">
            <v>0</v>
          </cell>
          <cell r="D1095">
            <v>0</v>
          </cell>
        </row>
        <row r="1096">
          <cell r="C1096">
            <v>0</v>
          </cell>
          <cell r="D1096">
            <v>0</v>
          </cell>
        </row>
        <row r="1097">
          <cell r="C1097">
            <v>0</v>
          </cell>
          <cell r="D1097">
            <v>0</v>
          </cell>
        </row>
        <row r="1098">
          <cell r="C1098">
            <v>0</v>
          </cell>
          <cell r="D1098">
            <v>0</v>
          </cell>
        </row>
        <row r="1099">
          <cell r="C1099">
            <v>0</v>
          </cell>
          <cell r="D1099">
            <v>0</v>
          </cell>
        </row>
        <row r="1100">
          <cell r="C1100">
            <v>0</v>
          </cell>
          <cell r="D1100">
            <v>0</v>
          </cell>
        </row>
        <row r="1101">
          <cell r="C1101">
            <v>0</v>
          </cell>
          <cell r="D1101">
            <v>0</v>
          </cell>
        </row>
        <row r="1102">
          <cell r="C1102">
            <v>0</v>
          </cell>
          <cell r="D1102">
            <v>0</v>
          </cell>
        </row>
        <row r="1103">
          <cell r="C1103">
            <v>0</v>
          </cell>
          <cell r="D1103">
            <v>0</v>
          </cell>
        </row>
        <row r="1104">
          <cell r="C1104">
            <v>0</v>
          </cell>
          <cell r="D1104">
            <v>0</v>
          </cell>
        </row>
        <row r="1105">
          <cell r="C1105">
            <v>0</v>
          </cell>
          <cell r="D1105">
            <v>0</v>
          </cell>
        </row>
        <row r="1106">
          <cell r="C1106">
            <v>0</v>
          </cell>
          <cell r="D1106">
            <v>0</v>
          </cell>
        </row>
        <row r="1107">
          <cell r="C1107">
            <v>0</v>
          </cell>
          <cell r="D1107">
            <v>0</v>
          </cell>
        </row>
        <row r="1108">
          <cell r="C1108">
            <v>0</v>
          </cell>
          <cell r="D1108">
            <v>0</v>
          </cell>
        </row>
        <row r="1109">
          <cell r="C1109">
            <v>0</v>
          </cell>
          <cell r="D1109">
            <v>0</v>
          </cell>
        </row>
        <row r="1110">
          <cell r="C1110">
            <v>0</v>
          </cell>
          <cell r="D1110">
            <v>0</v>
          </cell>
        </row>
        <row r="1111">
          <cell r="C1111">
            <v>0</v>
          </cell>
          <cell r="D1111">
            <v>0</v>
          </cell>
        </row>
        <row r="1112">
          <cell r="C1112">
            <v>0</v>
          </cell>
          <cell r="D1112">
            <v>0</v>
          </cell>
        </row>
        <row r="1113">
          <cell r="C1113">
            <v>0</v>
          </cell>
          <cell r="D1113">
            <v>0</v>
          </cell>
        </row>
        <row r="1114">
          <cell r="C1114">
            <v>0</v>
          </cell>
          <cell r="D1114">
            <v>0</v>
          </cell>
        </row>
        <row r="1115">
          <cell r="C1115">
            <v>0</v>
          </cell>
          <cell r="D1115">
            <v>0</v>
          </cell>
        </row>
        <row r="1116">
          <cell r="C1116">
            <v>0</v>
          </cell>
          <cell r="D1116">
            <v>0</v>
          </cell>
        </row>
        <row r="1117">
          <cell r="C1117">
            <v>0</v>
          </cell>
          <cell r="D1117">
            <v>0</v>
          </cell>
        </row>
        <row r="1118">
          <cell r="C1118">
            <v>0</v>
          </cell>
          <cell r="D1118">
            <v>0</v>
          </cell>
        </row>
        <row r="1119">
          <cell r="C1119">
            <v>0</v>
          </cell>
          <cell r="D1119">
            <v>0</v>
          </cell>
        </row>
        <row r="1120">
          <cell r="C1120">
            <v>0</v>
          </cell>
          <cell r="D1120">
            <v>0</v>
          </cell>
        </row>
        <row r="1121">
          <cell r="C1121">
            <v>0</v>
          </cell>
          <cell r="D1121">
            <v>0</v>
          </cell>
        </row>
        <row r="1122">
          <cell r="C1122">
            <v>0</v>
          </cell>
          <cell r="D1122">
            <v>0</v>
          </cell>
        </row>
        <row r="1123">
          <cell r="C1123">
            <v>0</v>
          </cell>
          <cell r="D1123">
            <v>0</v>
          </cell>
        </row>
        <row r="1124">
          <cell r="C1124">
            <v>0</v>
          </cell>
          <cell r="D1124">
            <v>0</v>
          </cell>
        </row>
        <row r="1125">
          <cell r="C1125">
            <v>0</v>
          </cell>
          <cell r="D1125">
            <v>0</v>
          </cell>
        </row>
        <row r="1126">
          <cell r="C1126">
            <v>0</v>
          </cell>
          <cell r="D1126">
            <v>0</v>
          </cell>
        </row>
        <row r="1127">
          <cell r="C1127">
            <v>0</v>
          </cell>
          <cell r="D1127">
            <v>0</v>
          </cell>
        </row>
        <row r="1128">
          <cell r="C1128">
            <v>0</v>
          </cell>
          <cell r="D1128">
            <v>0</v>
          </cell>
        </row>
        <row r="1129">
          <cell r="C1129">
            <v>0</v>
          </cell>
          <cell r="D1129">
            <v>0</v>
          </cell>
        </row>
        <row r="1130">
          <cell r="C1130">
            <v>0</v>
          </cell>
          <cell r="D1130">
            <v>0</v>
          </cell>
        </row>
        <row r="1131">
          <cell r="C1131">
            <v>0</v>
          </cell>
          <cell r="D1131">
            <v>0</v>
          </cell>
        </row>
        <row r="1132">
          <cell r="C1132">
            <v>0</v>
          </cell>
          <cell r="D1132">
            <v>0</v>
          </cell>
        </row>
        <row r="1133">
          <cell r="C1133">
            <v>0</v>
          </cell>
          <cell r="D1133">
            <v>0</v>
          </cell>
        </row>
        <row r="1134">
          <cell r="C1134">
            <v>0</v>
          </cell>
          <cell r="D1134">
            <v>0</v>
          </cell>
        </row>
        <row r="1135">
          <cell r="C1135">
            <v>0</v>
          </cell>
          <cell r="D1135">
            <v>0</v>
          </cell>
        </row>
        <row r="1136">
          <cell r="C1136">
            <v>0</v>
          </cell>
          <cell r="D1136">
            <v>0</v>
          </cell>
        </row>
        <row r="1137">
          <cell r="C1137">
            <v>0</v>
          </cell>
          <cell r="D1137">
            <v>0</v>
          </cell>
        </row>
        <row r="1138">
          <cell r="C1138">
            <v>0</v>
          </cell>
          <cell r="D1138">
            <v>0</v>
          </cell>
        </row>
        <row r="1139">
          <cell r="C1139">
            <v>0</v>
          </cell>
          <cell r="D1139">
            <v>0</v>
          </cell>
        </row>
        <row r="1140">
          <cell r="C1140">
            <v>0</v>
          </cell>
          <cell r="D1140">
            <v>0</v>
          </cell>
        </row>
        <row r="1141">
          <cell r="C1141">
            <v>0</v>
          </cell>
          <cell r="D1141">
            <v>0</v>
          </cell>
        </row>
        <row r="1142">
          <cell r="C1142">
            <v>0</v>
          </cell>
          <cell r="D1142">
            <v>0</v>
          </cell>
        </row>
        <row r="1143">
          <cell r="C1143">
            <v>0</v>
          </cell>
          <cell r="D1143">
            <v>0</v>
          </cell>
        </row>
        <row r="1144">
          <cell r="C1144">
            <v>0</v>
          </cell>
          <cell r="D1144">
            <v>0</v>
          </cell>
        </row>
        <row r="1216">
          <cell r="C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P1216">
            <v>0</v>
          </cell>
          <cell r="Q1216">
            <v>0</v>
          </cell>
          <cell r="S1216">
            <v>0</v>
          </cell>
          <cell r="T1216">
            <v>0</v>
          </cell>
          <cell r="V1216">
            <v>0</v>
          </cell>
          <cell r="W1216">
            <v>0</v>
          </cell>
          <cell r="Y1216">
            <v>0</v>
          </cell>
          <cell r="Z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  <cell r="AL1216">
            <v>0</v>
          </cell>
        </row>
        <row r="1218">
          <cell r="C1218">
            <v>0</v>
          </cell>
          <cell r="D1218">
            <v>0</v>
          </cell>
          <cell r="AI1218">
            <v>1</v>
          </cell>
        </row>
        <row r="1221">
          <cell r="C1221">
            <v>0</v>
          </cell>
          <cell r="D1221">
            <v>0</v>
          </cell>
        </row>
        <row r="1222">
          <cell r="C1222">
            <v>0</v>
          </cell>
          <cell r="D1222">
            <v>0</v>
          </cell>
        </row>
        <row r="1223">
          <cell r="C1223">
            <v>0</v>
          </cell>
          <cell r="D1223">
            <v>0</v>
          </cell>
        </row>
        <row r="1224">
          <cell r="C1224">
            <v>0</v>
          </cell>
          <cell r="D1224">
            <v>0</v>
          </cell>
        </row>
        <row r="1225">
          <cell r="C1225">
            <v>0</v>
          </cell>
          <cell r="D1225">
            <v>0</v>
          </cell>
        </row>
        <row r="1226">
          <cell r="C1226">
            <v>0</v>
          </cell>
          <cell r="D1226">
            <v>0</v>
          </cell>
        </row>
        <row r="1227">
          <cell r="C1227">
            <v>0</v>
          </cell>
          <cell r="D1227">
            <v>0</v>
          </cell>
        </row>
        <row r="1228">
          <cell r="C1228">
            <v>0</v>
          </cell>
          <cell r="D1228">
            <v>0</v>
          </cell>
        </row>
        <row r="1229">
          <cell r="C1229">
            <v>0</v>
          </cell>
          <cell r="D1229">
            <v>0</v>
          </cell>
        </row>
        <row r="1230">
          <cell r="C1230">
            <v>1</v>
          </cell>
          <cell r="D1230">
            <v>1</v>
          </cell>
          <cell r="E1230">
            <v>1</v>
          </cell>
          <cell r="AB1230">
            <v>1</v>
          </cell>
        </row>
        <row r="1231">
          <cell r="C1231">
            <v>0</v>
          </cell>
          <cell r="D1231">
            <v>0</v>
          </cell>
        </row>
        <row r="1232">
          <cell r="C1232">
            <v>0</v>
          </cell>
          <cell r="D1232">
            <v>0</v>
          </cell>
        </row>
        <row r="1233">
          <cell r="C1233">
            <v>0</v>
          </cell>
          <cell r="D1233">
            <v>0</v>
          </cell>
        </row>
        <row r="1234">
          <cell r="C1234">
            <v>0</v>
          </cell>
          <cell r="D1234">
            <v>0</v>
          </cell>
        </row>
        <row r="1235">
          <cell r="C1235">
            <v>74</v>
          </cell>
          <cell r="D1235">
            <v>74</v>
          </cell>
          <cell r="E1235">
            <v>74</v>
          </cell>
          <cell r="AB1235">
            <v>74</v>
          </cell>
        </row>
        <row r="1236">
          <cell r="C1236">
            <v>0</v>
          </cell>
          <cell r="D1236">
            <v>0</v>
          </cell>
        </row>
        <row r="1237">
          <cell r="C1237">
            <v>0</v>
          </cell>
          <cell r="D1237">
            <v>0</v>
          </cell>
        </row>
        <row r="1238">
          <cell r="C1238">
            <v>0</v>
          </cell>
          <cell r="D1238">
            <v>0</v>
          </cell>
        </row>
        <row r="1239">
          <cell r="C1239">
            <v>0</v>
          </cell>
          <cell r="D1239">
            <v>0</v>
          </cell>
        </row>
        <row r="1240">
          <cell r="C1240">
            <v>0</v>
          </cell>
          <cell r="D1240">
            <v>0</v>
          </cell>
        </row>
        <row r="1241">
          <cell r="C1241">
            <v>0</v>
          </cell>
          <cell r="D1241">
            <v>0</v>
          </cell>
        </row>
        <row r="1242">
          <cell r="C1242">
            <v>0</v>
          </cell>
          <cell r="D1242">
            <v>0</v>
          </cell>
        </row>
        <row r="1243">
          <cell r="C1243">
            <v>0</v>
          </cell>
          <cell r="D1243">
            <v>0</v>
          </cell>
        </row>
        <row r="1244">
          <cell r="C1244">
            <v>0</v>
          </cell>
          <cell r="D1244">
            <v>0</v>
          </cell>
        </row>
        <row r="1245">
          <cell r="C1245">
            <v>0</v>
          </cell>
          <cell r="D1245">
            <v>0</v>
          </cell>
          <cell r="AI1245">
            <v>1</v>
          </cell>
        </row>
        <row r="1246">
          <cell r="C1246">
            <v>2</v>
          </cell>
          <cell r="D1246">
            <v>2</v>
          </cell>
          <cell r="E1246">
            <v>2</v>
          </cell>
          <cell r="AB1246">
            <v>2</v>
          </cell>
        </row>
        <row r="1247">
          <cell r="C1247">
            <v>0</v>
          </cell>
          <cell r="D1247">
            <v>0</v>
          </cell>
        </row>
        <row r="1248">
          <cell r="C1248">
            <v>0</v>
          </cell>
          <cell r="D1248">
            <v>0</v>
          </cell>
        </row>
        <row r="1249">
          <cell r="C1249">
            <v>0</v>
          </cell>
          <cell r="D1249">
            <v>0</v>
          </cell>
        </row>
        <row r="1250">
          <cell r="C1250">
            <v>0</v>
          </cell>
          <cell r="D1250">
            <v>0</v>
          </cell>
        </row>
        <row r="1251">
          <cell r="C1251">
            <v>0</v>
          </cell>
          <cell r="D1251">
            <v>0</v>
          </cell>
        </row>
        <row r="1252">
          <cell r="C1252">
            <v>0</v>
          </cell>
          <cell r="D1252">
            <v>0</v>
          </cell>
        </row>
        <row r="1253">
          <cell r="C1253">
            <v>0</v>
          </cell>
          <cell r="D1253">
            <v>0</v>
          </cell>
        </row>
        <row r="1254">
          <cell r="C1254">
            <v>0</v>
          </cell>
          <cell r="D1254">
            <v>0</v>
          </cell>
        </row>
        <row r="1255">
          <cell r="C1255">
            <v>0</v>
          </cell>
          <cell r="D1255">
            <v>0</v>
          </cell>
        </row>
        <row r="1256">
          <cell r="C1256">
            <v>0</v>
          </cell>
          <cell r="D1256">
            <v>0</v>
          </cell>
        </row>
        <row r="1257">
          <cell r="C1257">
            <v>0</v>
          </cell>
          <cell r="D1257">
            <v>0</v>
          </cell>
        </row>
        <row r="1258">
          <cell r="C1258">
            <v>0</v>
          </cell>
          <cell r="D1258">
            <v>0</v>
          </cell>
        </row>
        <row r="1259">
          <cell r="C1259">
            <v>0</v>
          </cell>
          <cell r="D1259">
            <v>0</v>
          </cell>
        </row>
        <row r="1260">
          <cell r="C1260">
            <v>14</v>
          </cell>
          <cell r="D1260">
            <v>14</v>
          </cell>
          <cell r="E1260">
            <v>14</v>
          </cell>
          <cell r="AB1260">
            <v>14</v>
          </cell>
        </row>
        <row r="1261">
          <cell r="C1261">
            <v>0</v>
          </cell>
          <cell r="D1261">
            <v>0</v>
          </cell>
        </row>
        <row r="1262">
          <cell r="C1262">
            <v>0</v>
          </cell>
          <cell r="D1262">
            <v>0</v>
          </cell>
        </row>
        <row r="1263">
          <cell r="C1263">
            <v>0</v>
          </cell>
          <cell r="D1263">
            <v>0</v>
          </cell>
        </row>
        <row r="1264">
          <cell r="C1264">
            <v>0</v>
          </cell>
          <cell r="D1264">
            <v>0</v>
          </cell>
        </row>
        <row r="1265">
          <cell r="C1265">
            <v>0</v>
          </cell>
          <cell r="D1265">
            <v>0</v>
          </cell>
        </row>
        <row r="1266">
          <cell r="C1266">
            <v>0</v>
          </cell>
          <cell r="D1266">
            <v>0</v>
          </cell>
        </row>
        <row r="1267">
          <cell r="C1267">
            <v>0</v>
          </cell>
          <cell r="D1267">
            <v>0</v>
          </cell>
        </row>
        <row r="1268">
          <cell r="C1268">
            <v>0</v>
          </cell>
          <cell r="D1268">
            <v>0</v>
          </cell>
        </row>
        <row r="1269">
          <cell r="C1269">
            <v>0</v>
          </cell>
          <cell r="D1269">
            <v>0</v>
          </cell>
        </row>
        <row r="1270">
          <cell r="C1270">
            <v>0</v>
          </cell>
          <cell r="D1270">
            <v>0</v>
          </cell>
        </row>
        <row r="1352">
          <cell r="C1352">
            <v>3</v>
          </cell>
          <cell r="H1352">
            <v>3</v>
          </cell>
          <cell r="I1352">
            <v>3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P1352">
            <v>0</v>
          </cell>
          <cell r="Q1352">
            <v>0</v>
          </cell>
          <cell r="S1352">
            <v>0</v>
          </cell>
          <cell r="T1352">
            <v>2</v>
          </cell>
          <cell r="V1352">
            <v>0</v>
          </cell>
          <cell r="W1352">
            <v>0</v>
          </cell>
          <cell r="Y1352">
            <v>0</v>
          </cell>
          <cell r="Z1352">
            <v>0</v>
          </cell>
          <cell r="AD1352">
            <v>0</v>
          </cell>
          <cell r="AE1352">
            <v>0</v>
          </cell>
          <cell r="AF1352">
            <v>0</v>
          </cell>
          <cell r="AG1352">
            <v>0</v>
          </cell>
          <cell r="AH1352">
            <v>0</v>
          </cell>
          <cell r="AI1352">
            <v>0</v>
          </cell>
          <cell r="AJ1352">
            <v>0</v>
          </cell>
          <cell r="AL1352">
            <v>1288330</v>
          </cell>
        </row>
        <row r="1354">
          <cell r="C1354">
            <v>0</v>
          </cell>
          <cell r="D1354">
            <v>0</v>
          </cell>
        </row>
        <row r="1355">
          <cell r="C1355">
            <v>0</v>
          </cell>
          <cell r="D1355">
            <v>0</v>
          </cell>
        </row>
        <row r="1356">
          <cell r="C1356">
            <v>0</v>
          </cell>
          <cell r="D1356">
            <v>0</v>
          </cell>
        </row>
        <row r="1357">
          <cell r="C1357">
            <v>0</v>
          </cell>
          <cell r="D1357">
            <v>0</v>
          </cell>
        </row>
        <row r="1358">
          <cell r="C1358">
            <v>0</v>
          </cell>
          <cell r="D1358">
            <v>0</v>
          </cell>
        </row>
        <row r="1359">
          <cell r="C1359">
            <v>0</v>
          </cell>
          <cell r="D1359">
            <v>0</v>
          </cell>
        </row>
        <row r="1360">
          <cell r="C1360">
            <v>1</v>
          </cell>
          <cell r="D1360">
            <v>1</v>
          </cell>
          <cell r="E1360">
            <v>1</v>
          </cell>
          <cell r="AB1360">
            <v>1</v>
          </cell>
        </row>
        <row r="1361">
          <cell r="C1361">
            <v>0</v>
          </cell>
          <cell r="D1361">
            <v>0</v>
          </cell>
        </row>
        <row r="1362">
          <cell r="C1362">
            <v>0</v>
          </cell>
          <cell r="D1362">
            <v>0</v>
          </cell>
        </row>
        <row r="1363">
          <cell r="C1363">
            <v>0</v>
          </cell>
          <cell r="D1363">
            <v>0</v>
          </cell>
        </row>
        <row r="1364">
          <cell r="C1364">
            <v>0</v>
          </cell>
          <cell r="D1364">
            <v>0</v>
          </cell>
        </row>
        <row r="1365">
          <cell r="C1365">
            <v>0</v>
          </cell>
          <cell r="D1365">
            <v>0</v>
          </cell>
        </row>
        <row r="1366">
          <cell r="C1366">
            <v>0</v>
          </cell>
          <cell r="D1366">
            <v>0</v>
          </cell>
        </row>
        <row r="1367">
          <cell r="C1367">
            <v>0</v>
          </cell>
          <cell r="D1367">
            <v>0</v>
          </cell>
        </row>
        <row r="1368">
          <cell r="C1368">
            <v>0</v>
          </cell>
          <cell r="D1368">
            <v>0</v>
          </cell>
        </row>
        <row r="1369">
          <cell r="C1369">
            <v>0</v>
          </cell>
          <cell r="D1369">
            <v>0</v>
          </cell>
        </row>
        <row r="1370">
          <cell r="C1370">
            <v>0</v>
          </cell>
          <cell r="D1370">
            <v>0</v>
          </cell>
        </row>
        <row r="1371">
          <cell r="C1371">
            <v>0</v>
          </cell>
          <cell r="D1371">
            <v>0</v>
          </cell>
        </row>
        <row r="1372">
          <cell r="C1372">
            <v>0</v>
          </cell>
          <cell r="D1372">
            <v>0</v>
          </cell>
        </row>
        <row r="1373">
          <cell r="C1373">
            <v>0</v>
          </cell>
          <cell r="D1373">
            <v>0</v>
          </cell>
        </row>
        <row r="1374">
          <cell r="C1374">
            <v>0</v>
          </cell>
          <cell r="D1374">
            <v>0</v>
          </cell>
        </row>
        <row r="1375">
          <cell r="C1375">
            <v>0</v>
          </cell>
          <cell r="D1375">
            <v>0</v>
          </cell>
        </row>
        <row r="1376">
          <cell r="C1376">
            <v>0</v>
          </cell>
          <cell r="D1376">
            <v>0</v>
          </cell>
        </row>
        <row r="1377">
          <cell r="C1377">
            <v>0</v>
          </cell>
          <cell r="D1377">
            <v>0</v>
          </cell>
        </row>
        <row r="1378">
          <cell r="C1378">
            <v>0</v>
          </cell>
          <cell r="D1378">
            <v>0</v>
          </cell>
        </row>
        <row r="1379">
          <cell r="C1379">
            <v>0</v>
          </cell>
          <cell r="D1379">
            <v>0</v>
          </cell>
        </row>
        <row r="1380">
          <cell r="C1380">
            <v>0</v>
          </cell>
          <cell r="D1380">
            <v>0</v>
          </cell>
        </row>
        <row r="1381">
          <cell r="C1381">
            <v>0</v>
          </cell>
          <cell r="D1381">
            <v>0</v>
          </cell>
        </row>
        <row r="1382">
          <cell r="C1382">
            <v>0</v>
          </cell>
          <cell r="D1382">
            <v>0</v>
          </cell>
        </row>
        <row r="1383">
          <cell r="C1383">
            <v>0</v>
          </cell>
          <cell r="D1383">
            <v>0</v>
          </cell>
        </row>
        <row r="1384">
          <cell r="C1384">
            <v>0</v>
          </cell>
          <cell r="D1384">
            <v>0</v>
          </cell>
        </row>
        <row r="1385">
          <cell r="C1385">
            <v>0</v>
          </cell>
          <cell r="D1385">
            <v>0</v>
          </cell>
        </row>
        <row r="1386">
          <cell r="C1386">
            <v>0</v>
          </cell>
          <cell r="D1386">
            <v>0</v>
          </cell>
        </row>
        <row r="1387">
          <cell r="C1387">
            <v>0</v>
          </cell>
          <cell r="D1387">
            <v>0</v>
          </cell>
        </row>
        <row r="1388">
          <cell r="C1388">
            <v>147</v>
          </cell>
          <cell r="D1388">
            <v>147</v>
          </cell>
          <cell r="E1388">
            <v>147</v>
          </cell>
          <cell r="AB1388">
            <v>147</v>
          </cell>
        </row>
        <row r="1389">
          <cell r="C1389">
            <v>0</v>
          </cell>
          <cell r="D1389">
            <v>0</v>
          </cell>
        </row>
        <row r="1390">
          <cell r="C1390">
            <v>0</v>
          </cell>
          <cell r="D1390">
            <v>0</v>
          </cell>
        </row>
        <row r="1391">
          <cell r="C1391">
            <v>0</v>
          </cell>
          <cell r="D1391">
            <v>0</v>
          </cell>
        </row>
        <row r="1392">
          <cell r="C1392">
            <v>0</v>
          </cell>
          <cell r="D1392">
            <v>0</v>
          </cell>
        </row>
        <row r="1393">
          <cell r="C1393">
            <v>0</v>
          </cell>
          <cell r="D1393">
            <v>0</v>
          </cell>
        </row>
        <row r="1394">
          <cell r="C1394">
            <v>0</v>
          </cell>
          <cell r="D1394">
            <v>0</v>
          </cell>
        </row>
        <row r="1395">
          <cell r="C1395">
            <v>0</v>
          </cell>
          <cell r="D1395">
            <v>0</v>
          </cell>
        </row>
        <row r="1396">
          <cell r="C1396">
            <v>0</v>
          </cell>
          <cell r="D1396">
            <v>0</v>
          </cell>
        </row>
        <row r="1397">
          <cell r="C1397">
            <v>0</v>
          </cell>
          <cell r="D1397">
            <v>0</v>
          </cell>
        </row>
        <row r="1398">
          <cell r="C1398">
            <v>0</v>
          </cell>
          <cell r="D1398">
            <v>0</v>
          </cell>
        </row>
        <row r="1399">
          <cell r="C1399">
            <v>0</v>
          </cell>
          <cell r="D1399">
            <v>0</v>
          </cell>
        </row>
        <row r="1400">
          <cell r="C1400">
            <v>0</v>
          </cell>
          <cell r="D1400">
            <v>0</v>
          </cell>
        </row>
        <row r="1401">
          <cell r="C1401">
            <v>0</v>
          </cell>
          <cell r="D1401">
            <v>0</v>
          </cell>
        </row>
        <row r="1402">
          <cell r="C1402">
            <v>0</v>
          </cell>
          <cell r="D1402">
            <v>0</v>
          </cell>
        </row>
        <row r="1403">
          <cell r="C1403">
            <v>0</v>
          </cell>
          <cell r="D1403">
            <v>0</v>
          </cell>
        </row>
        <row r="1404">
          <cell r="C1404">
            <v>0</v>
          </cell>
          <cell r="D1404">
            <v>0</v>
          </cell>
        </row>
        <row r="1405">
          <cell r="C1405">
            <v>2</v>
          </cell>
          <cell r="D1405">
            <v>2</v>
          </cell>
          <cell r="E1405">
            <v>2</v>
          </cell>
          <cell r="AA1405">
            <v>2</v>
          </cell>
        </row>
        <row r="1406">
          <cell r="C1406">
            <v>0</v>
          </cell>
          <cell r="D1406">
            <v>0</v>
          </cell>
        </row>
        <row r="1407">
          <cell r="C1407">
            <v>0</v>
          </cell>
          <cell r="D1407">
            <v>0</v>
          </cell>
        </row>
        <row r="1408">
          <cell r="C1408">
            <v>0</v>
          </cell>
          <cell r="D1408">
            <v>0</v>
          </cell>
        </row>
        <row r="1409">
          <cell r="C1409">
            <v>0</v>
          </cell>
          <cell r="D1409">
            <v>0</v>
          </cell>
        </row>
        <row r="1410">
          <cell r="C1410">
            <v>0</v>
          </cell>
          <cell r="D1410">
            <v>0</v>
          </cell>
        </row>
        <row r="1411">
          <cell r="C1411">
            <v>0</v>
          </cell>
          <cell r="D1411">
            <v>0</v>
          </cell>
        </row>
        <row r="1412">
          <cell r="C1412">
            <v>0</v>
          </cell>
          <cell r="D1412">
            <v>0</v>
          </cell>
        </row>
        <row r="1413">
          <cell r="C1413">
            <v>0</v>
          </cell>
          <cell r="D1413">
            <v>0</v>
          </cell>
        </row>
        <row r="1414">
          <cell r="C1414">
            <v>0</v>
          </cell>
          <cell r="D1414">
            <v>0</v>
          </cell>
        </row>
        <row r="1415">
          <cell r="C1415">
            <v>0</v>
          </cell>
          <cell r="D1415">
            <v>0</v>
          </cell>
        </row>
        <row r="1416">
          <cell r="C1416">
            <v>0</v>
          </cell>
          <cell r="D1416">
            <v>0</v>
          </cell>
        </row>
        <row r="1417">
          <cell r="C1417">
            <v>0</v>
          </cell>
          <cell r="D1417">
            <v>0</v>
          </cell>
        </row>
        <row r="1418">
          <cell r="C1418">
            <v>0</v>
          </cell>
          <cell r="D1418">
            <v>0</v>
          </cell>
        </row>
        <row r="1419">
          <cell r="C1419">
            <v>0</v>
          </cell>
          <cell r="D1419">
            <v>0</v>
          </cell>
        </row>
        <row r="1420">
          <cell r="C1420">
            <v>0</v>
          </cell>
          <cell r="D1420">
            <v>0</v>
          </cell>
        </row>
        <row r="1421">
          <cell r="C1421">
            <v>0</v>
          </cell>
          <cell r="D1421">
            <v>0</v>
          </cell>
        </row>
        <row r="1422">
          <cell r="C1422">
            <v>0</v>
          </cell>
          <cell r="D1422">
            <v>0</v>
          </cell>
        </row>
        <row r="1423">
          <cell r="C1423">
            <v>0</v>
          </cell>
          <cell r="D1423">
            <v>0</v>
          </cell>
        </row>
        <row r="1502">
          <cell r="C1502">
            <v>10</v>
          </cell>
          <cell r="H1502">
            <v>7</v>
          </cell>
          <cell r="I1502">
            <v>6</v>
          </cell>
          <cell r="J1502">
            <v>1</v>
          </cell>
          <cell r="K1502">
            <v>2</v>
          </cell>
          <cell r="L1502">
            <v>1</v>
          </cell>
          <cell r="M1502">
            <v>0</v>
          </cell>
          <cell r="N1502">
            <v>0</v>
          </cell>
          <cell r="P1502">
            <v>0</v>
          </cell>
          <cell r="Q1502">
            <v>2</v>
          </cell>
          <cell r="S1502">
            <v>0</v>
          </cell>
          <cell r="T1502">
            <v>0</v>
          </cell>
          <cell r="V1502">
            <v>0</v>
          </cell>
          <cell r="W1502">
            <v>0</v>
          </cell>
          <cell r="Y1502">
            <v>2</v>
          </cell>
          <cell r="Z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1</v>
          </cell>
          <cell r="AL1502">
            <v>511675</v>
          </cell>
        </row>
        <row r="1504">
          <cell r="C1504">
            <v>0</v>
          </cell>
          <cell r="D1504">
            <v>0</v>
          </cell>
          <cell r="AL1504">
            <v>0</v>
          </cell>
        </row>
        <row r="1566">
          <cell r="C1566">
            <v>3</v>
          </cell>
          <cell r="H1566">
            <v>2</v>
          </cell>
          <cell r="I1566">
            <v>2</v>
          </cell>
          <cell r="J1566">
            <v>0</v>
          </cell>
          <cell r="K1566">
            <v>0</v>
          </cell>
          <cell r="L1566">
            <v>1</v>
          </cell>
          <cell r="M1566">
            <v>0</v>
          </cell>
          <cell r="N1566">
            <v>0</v>
          </cell>
          <cell r="P1566">
            <v>0</v>
          </cell>
          <cell r="Q1566">
            <v>3</v>
          </cell>
          <cell r="S1566">
            <v>0</v>
          </cell>
          <cell r="T1566">
            <v>0</v>
          </cell>
          <cell r="V1566">
            <v>0</v>
          </cell>
          <cell r="W1566">
            <v>0</v>
          </cell>
          <cell r="Y1566">
            <v>0</v>
          </cell>
          <cell r="Z1566">
            <v>0</v>
          </cell>
          <cell r="AD1566">
            <v>0</v>
          </cell>
          <cell r="AE1566">
            <v>0</v>
          </cell>
          <cell r="AF1566">
            <v>0</v>
          </cell>
          <cell r="AG1566">
            <v>0</v>
          </cell>
          <cell r="AH1566">
            <v>0</v>
          </cell>
          <cell r="AI1566">
            <v>0</v>
          </cell>
          <cell r="AJ1566">
            <v>0</v>
          </cell>
          <cell r="AL1566">
            <v>422050</v>
          </cell>
        </row>
        <row r="1635">
          <cell r="C1635">
            <v>51</v>
          </cell>
          <cell r="H1635">
            <v>38</v>
          </cell>
          <cell r="I1635">
            <v>38</v>
          </cell>
          <cell r="J1635">
            <v>0</v>
          </cell>
          <cell r="K1635">
            <v>0</v>
          </cell>
          <cell r="L1635">
            <v>13</v>
          </cell>
          <cell r="M1635">
            <v>0</v>
          </cell>
          <cell r="N1635">
            <v>0</v>
          </cell>
          <cell r="P1635">
            <v>0</v>
          </cell>
          <cell r="Q1635">
            <v>2</v>
          </cell>
          <cell r="S1635">
            <v>0</v>
          </cell>
          <cell r="T1635">
            <v>0</v>
          </cell>
          <cell r="V1635">
            <v>0</v>
          </cell>
          <cell r="W1635">
            <v>0</v>
          </cell>
          <cell r="Y1635">
            <v>0</v>
          </cell>
          <cell r="Z1635">
            <v>6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L1635">
            <v>2534855</v>
          </cell>
        </row>
        <row r="1653">
          <cell r="C1653">
            <v>1660</v>
          </cell>
          <cell r="D1653">
            <v>1660</v>
          </cell>
          <cell r="E1653">
            <v>1660</v>
          </cell>
          <cell r="F1653">
            <v>0</v>
          </cell>
          <cell r="G1653">
            <v>0</v>
          </cell>
          <cell r="AA1653">
            <v>1660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</row>
        <row r="1680">
          <cell r="C1680">
            <v>20</v>
          </cell>
          <cell r="H1680">
            <v>14</v>
          </cell>
          <cell r="I1680">
            <v>10</v>
          </cell>
          <cell r="J1680">
            <v>4</v>
          </cell>
          <cell r="K1680">
            <v>1</v>
          </cell>
          <cell r="L1680">
            <v>4</v>
          </cell>
          <cell r="M1680">
            <v>0</v>
          </cell>
          <cell r="N1680">
            <v>1</v>
          </cell>
          <cell r="P1680">
            <v>0</v>
          </cell>
          <cell r="Q1680">
            <v>0</v>
          </cell>
          <cell r="S1680">
            <v>0</v>
          </cell>
          <cell r="T1680">
            <v>0</v>
          </cell>
          <cell r="V1680">
            <v>0</v>
          </cell>
          <cell r="W1680">
            <v>0</v>
          </cell>
          <cell r="Y1680">
            <v>0</v>
          </cell>
          <cell r="Z1680">
            <v>0</v>
          </cell>
          <cell r="AD1680">
            <v>0</v>
          </cell>
          <cell r="AE1680">
            <v>0</v>
          </cell>
          <cell r="AF1680">
            <v>0</v>
          </cell>
          <cell r="AG1680">
            <v>0</v>
          </cell>
          <cell r="AH1680">
            <v>0</v>
          </cell>
          <cell r="AI1680">
            <v>0</v>
          </cell>
          <cell r="AJ1680">
            <v>5</v>
          </cell>
          <cell r="AL1680">
            <v>591500</v>
          </cell>
        </row>
        <row r="1682">
          <cell r="C1682">
            <v>0</v>
          </cell>
          <cell r="D1682">
            <v>0</v>
          </cell>
        </row>
        <row r="1683">
          <cell r="C1683">
            <v>0</v>
          </cell>
          <cell r="D1683">
            <v>0</v>
          </cell>
        </row>
        <row r="1684">
          <cell r="C1684">
            <v>4206</v>
          </cell>
          <cell r="D1684">
            <v>4206</v>
          </cell>
          <cell r="E1684">
            <v>4206</v>
          </cell>
          <cell r="AA1684">
            <v>4206</v>
          </cell>
        </row>
        <row r="1685">
          <cell r="C1685">
            <v>0</v>
          </cell>
          <cell r="D1685">
            <v>0</v>
          </cell>
        </row>
        <row r="1686">
          <cell r="C1686">
            <v>13</v>
          </cell>
          <cell r="D1686">
            <v>13</v>
          </cell>
          <cell r="E1686">
            <v>13</v>
          </cell>
          <cell r="AA1686">
            <v>13</v>
          </cell>
        </row>
        <row r="1687">
          <cell r="C1687">
            <v>0</v>
          </cell>
          <cell r="D1687">
            <v>0</v>
          </cell>
        </row>
        <row r="1688">
          <cell r="C1688">
            <v>0</v>
          </cell>
          <cell r="D1688">
            <v>0</v>
          </cell>
        </row>
        <row r="1689">
          <cell r="C1689">
            <v>0</v>
          </cell>
          <cell r="D1689">
            <v>0</v>
          </cell>
        </row>
        <row r="1690">
          <cell r="C1690">
            <v>0</v>
          </cell>
          <cell r="D1690">
            <v>0</v>
          </cell>
        </row>
        <row r="1691">
          <cell r="C1691">
            <v>0</v>
          </cell>
          <cell r="D1691">
            <v>0</v>
          </cell>
        </row>
        <row r="1692">
          <cell r="C1692">
            <v>0</v>
          </cell>
          <cell r="D1692">
            <v>0</v>
          </cell>
        </row>
        <row r="1693">
          <cell r="C1693">
            <v>0</v>
          </cell>
          <cell r="D1693">
            <v>0</v>
          </cell>
        </row>
        <row r="1694">
          <cell r="C1694">
            <v>0</v>
          </cell>
          <cell r="D1694">
            <v>0</v>
          </cell>
        </row>
        <row r="1695">
          <cell r="C1695">
            <v>0</v>
          </cell>
          <cell r="D1695">
            <v>0</v>
          </cell>
        </row>
        <row r="1696">
          <cell r="C1696">
            <v>0</v>
          </cell>
          <cell r="D1696">
            <v>0</v>
          </cell>
        </row>
        <row r="1697">
          <cell r="C1697">
            <v>1</v>
          </cell>
          <cell r="D1697">
            <v>1</v>
          </cell>
          <cell r="E1697">
            <v>1</v>
          </cell>
          <cell r="AA1697">
            <v>1</v>
          </cell>
        </row>
        <row r="1701">
          <cell r="C1701">
            <v>0</v>
          </cell>
          <cell r="D1701">
            <v>0</v>
          </cell>
        </row>
        <row r="1702">
          <cell r="C1702">
            <v>0</v>
          </cell>
          <cell r="D1702">
            <v>0</v>
          </cell>
        </row>
        <row r="1703">
          <cell r="C1703">
            <v>0</v>
          </cell>
          <cell r="D1703">
            <v>0</v>
          </cell>
        </row>
        <row r="1704">
          <cell r="C1704">
            <v>0</v>
          </cell>
          <cell r="D1704">
            <v>0</v>
          </cell>
        </row>
        <row r="1705">
          <cell r="C1705">
            <v>0</v>
          </cell>
          <cell r="D1705">
            <v>0</v>
          </cell>
        </row>
        <row r="1706">
          <cell r="C1706">
            <v>0</v>
          </cell>
          <cell r="D1706">
            <v>0</v>
          </cell>
        </row>
        <row r="1707">
          <cell r="C1707">
            <v>0</v>
          </cell>
          <cell r="D1707">
            <v>0</v>
          </cell>
        </row>
        <row r="1708">
          <cell r="C1708">
            <v>0</v>
          </cell>
          <cell r="D1708">
            <v>0</v>
          </cell>
        </row>
        <row r="1709">
          <cell r="C1709">
            <v>0</v>
          </cell>
          <cell r="D1709">
            <v>0</v>
          </cell>
        </row>
        <row r="1710">
          <cell r="C1710">
            <v>0</v>
          </cell>
          <cell r="D1710">
            <v>0</v>
          </cell>
        </row>
        <row r="1711">
          <cell r="C1711">
            <v>0</v>
          </cell>
          <cell r="D1711">
            <v>0</v>
          </cell>
        </row>
        <row r="1712">
          <cell r="C1712">
            <v>0</v>
          </cell>
          <cell r="D1712">
            <v>0</v>
          </cell>
        </row>
        <row r="1713">
          <cell r="C1713">
            <v>0</v>
          </cell>
          <cell r="D1713">
            <v>0</v>
          </cell>
        </row>
        <row r="1714">
          <cell r="C1714">
            <v>0</v>
          </cell>
          <cell r="D1714">
            <v>0</v>
          </cell>
        </row>
        <row r="1715">
          <cell r="C1715">
            <v>0</v>
          </cell>
          <cell r="D1715">
            <v>0</v>
          </cell>
        </row>
        <row r="1716">
          <cell r="C1716">
            <v>0</v>
          </cell>
          <cell r="D1716">
            <v>0</v>
          </cell>
        </row>
        <row r="1717">
          <cell r="C1717">
            <v>0</v>
          </cell>
          <cell r="D1717">
            <v>0</v>
          </cell>
        </row>
        <row r="1718">
          <cell r="C1718">
            <v>0</v>
          </cell>
          <cell r="D1718">
            <v>0</v>
          </cell>
        </row>
        <row r="1719">
          <cell r="C1719">
            <v>0</v>
          </cell>
          <cell r="D1719">
            <v>0</v>
          </cell>
        </row>
        <row r="1720">
          <cell r="C1720">
            <v>0</v>
          </cell>
          <cell r="D1720">
            <v>0</v>
          </cell>
        </row>
        <row r="1721">
          <cell r="C1721">
            <v>0</v>
          </cell>
          <cell r="D1721">
            <v>0</v>
          </cell>
        </row>
        <row r="1722">
          <cell r="C1722">
            <v>0</v>
          </cell>
          <cell r="D1722">
            <v>0</v>
          </cell>
        </row>
        <row r="1723">
          <cell r="C1723">
            <v>0</v>
          </cell>
          <cell r="D1723">
            <v>0</v>
          </cell>
        </row>
        <row r="1724">
          <cell r="C1724">
            <v>0</v>
          </cell>
          <cell r="D1724">
            <v>0</v>
          </cell>
        </row>
        <row r="1725">
          <cell r="C1725">
            <v>0</v>
          </cell>
          <cell r="D1725">
            <v>0</v>
          </cell>
        </row>
        <row r="1726">
          <cell r="C1726">
            <v>0</v>
          </cell>
          <cell r="D1726">
            <v>0</v>
          </cell>
        </row>
        <row r="1727">
          <cell r="C1727">
            <v>0</v>
          </cell>
          <cell r="D1727">
            <v>0</v>
          </cell>
        </row>
        <row r="1728">
          <cell r="C1728">
            <v>0</v>
          </cell>
          <cell r="D1728">
            <v>0</v>
          </cell>
        </row>
        <row r="1729">
          <cell r="C1729">
            <v>0</v>
          </cell>
          <cell r="D1729">
            <v>0</v>
          </cell>
        </row>
        <row r="1730">
          <cell r="C1730">
            <v>0</v>
          </cell>
          <cell r="D1730">
            <v>0</v>
          </cell>
        </row>
        <row r="1731">
          <cell r="C1731">
            <v>0</v>
          </cell>
          <cell r="D1731">
            <v>0</v>
          </cell>
        </row>
        <row r="1732">
          <cell r="C1732">
            <v>0</v>
          </cell>
          <cell r="D1732">
            <v>0</v>
          </cell>
        </row>
        <row r="1733">
          <cell r="C1733">
            <v>0</v>
          </cell>
          <cell r="D1733">
            <v>0</v>
          </cell>
        </row>
        <row r="1734">
          <cell r="C1734">
            <v>0</v>
          </cell>
          <cell r="D1734">
            <v>0</v>
          </cell>
        </row>
        <row r="1735">
          <cell r="C1735">
            <v>0</v>
          </cell>
          <cell r="D1735">
            <v>0</v>
          </cell>
        </row>
        <row r="1736">
          <cell r="C1736">
            <v>197</v>
          </cell>
          <cell r="D1736">
            <v>197</v>
          </cell>
          <cell r="E1736">
            <v>197</v>
          </cell>
          <cell r="AA1736">
            <v>197</v>
          </cell>
        </row>
        <row r="1737">
          <cell r="C1737">
            <v>171</v>
          </cell>
          <cell r="D1737">
            <v>171</v>
          </cell>
          <cell r="E1737">
            <v>171</v>
          </cell>
          <cell r="AA1737">
            <v>171</v>
          </cell>
        </row>
        <row r="1738">
          <cell r="C1738">
            <v>7596</v>
          </cell>
          <cell r="D1738">
            <v>7446</v>
          </cell>
          <cell r="E1738">
            <v>7446</v>
          </cell>
          <cell r="G1738">
            <v>150</v>
          </cell>
          <cell r="AA1738">
            <v>6969</v>
          </cell>
          <cell r="AB1738">
            <v>0</v>
          </cell>
          <cell r="AC1738">
            <v>627</v>
          </cell>
        </row>
        <row r="1739">
          <cell r="C1739">
            <v>2288</v>
          </cell>
          <cell r="D1739">
            <v>2288</v>
          </cell>
          <cell r="E1739">
            <v>2288</v>
          </cell>
          <cell r="G1739">
            <v>0</v>
          </cell>
          <cell r="AA1739">
            <v>2288</v>
          </cell>
          <cell r="AB1739">
            <v>0</v>
          </cell>
          <cell r="AC1739">
            <v>0</v>
          </cell>
        </row>
        <row r="1740">
          <cell r="C1740">
            <v>0</v>
          </cell>
          <cell r="D1740">
            <v>0</v>
          </cell>
        </row>
        <row r="1741">
          <cell r="C1741">
            <v>4</v>
          </cell>
          <cell r="D1741">
            <v>4</v>
          </cell>
          <cell r="E1741">
            <v>4</v>
          </cell>
          <cell r="AA1741">
            <v>4</v>
          </cell>
        </row>
        <row r="1742">
          <cell r="C1742">
            <v>2</v>
          </cell>
          <cell r="D1742">
            <v>2</v>
          </cell>
          <cell r="E1742">
            <v>2</v>
          </cell>
          <cell r="AA1742">
            <v>2</v>
          </cell>
        </row>
        <row r="1743">
          <cell r="C1743">
            <v>622</v>
          </cell>
          <cell r="D1743">
            <v>622</v>
          </cell>
          <cell r="E1743">
            <v>622</v>
          </cell>
          <cell r="AA1743">
            <v>428</v>
          </cell>
          <cell r="AB1743">
            <v>0</v>
          </cell>
          <cell r="AC1743">
            <v>194</v>
          </cell>
        </row>
        <row r="1744">
          <cell r="C1744">
            <v>1</v>
          </cell>
          <cell r="D1744">
            <v>1</v>
          </cell>
          <cell r="E1744">
            <v>1</v>
          </cell>
          <cell r="AA1744">
            <v>1</v>
          </cell>
          <cell r="AB1744">
            <v>0</v>
          </cell>
          <cell r="AC1744">
            <v>0</v>
          </cell>
        </row>
        <row r="1745">
          <cell r="C1745">
            <v>1</v>
          </cell>
          <cell r="D1745">
            <v>1</v>
          </cell>
          <cell r="E1745">
            <v>1</v>
          </cell>
          <cell r="AA1745">
            <v>1</v>
          </cell>
          <cell r="AB1745">
            <v>0</v>
          </cell>
          <cell r="AC1745">
            <v>0</v>
          </cell>
        </row>
        <row r="1746">
          <cell r="C1746">
            <v>0</v>
          </cell>
          <cell r="D1746">
            <v>0</v>
          </cell>
        </row>
        <row r="1747">
          <cell r="C1747">
            <v>0</v>
          </cell>
          <cell r="D1747">
            <v>0</v>
          </cell>
        </row>
        <row r="1748">
          <cell r="C1748">
            <v>0</v>
          </cell>
          <cell r="D1748">
            <v>0</v>
          </cell>
        </row>
        <row r="1749">
          <cell r="C1749">
            <v>22</v>
          </cell>
          <cell r="D1749">
            <v>22</v>
          </cell>
          <cell r="E1749">
            <v>22</v>
          </cell>
          <cell r="AA1749">
            <v>20</v>
          </cell>
          <cell r="AB1749">
            <v>0</v>
          </cell>
          <cell r="AC1749">
            <v>2</v>
          </cell>
        </row>
        <row r="1750">
          <cell r="C1750">
            <v>165</v>
          </cell>
          <cell r="D1750">
            <v>165</v>
          </cell>
          <cell r="E1750">
            <v>165</v>
          </cell>
          <cell r="AA1750">
            <v>165</v>
          </cell>
          <cell r="AB1750">
            <v>0</v>
          </cell>
          <cell r="AC1750">
            <v>0</v>
          </cell>
        </row>
        <row r="1751">
          <cell r="C1751">
            <v>250</v>
          </cell>
          <cell r="D1751">
            <v>250</v>
          </cell>
          <cell r="E1751">
            <v>250</v>
          </cell>
          <cell r="AA1751">
            <v>250</v>
          </cell>
        </row>
        <row r="1752">
          <cell r="C1752">
            <v>0</v>
          </cell>
          <cell r="D1752">
            <v>0</v>
          </cell>
        </row>
        <row r="1753">
          <cell r="C1753">
            <v>0</v>
          </cell>
          <cell r="D1753">
            <v>0</v>
          </cell>
        </row>
        <row r="1754">
          <cell r="C1754">
            <v>0</v>
          </cell>
          <cell r="D1754">
            <v>0</v>
          </cell>
        </row>
        <row r="1755">
          <cell r="C1755">
            <v>0</v>
          </cell>
          <cell r="D1755">
            <v>0</v>
          </cell>
        </row>
        <row r="1756">
          <cell r="C1756">
            <v>0</v>
          </cell>
          <cell r="D1756">
            <v>0</v>
          </cell>
        </row>
        <row r="1757">
          <cell r="C1757">
            <v>0</v>
          </cell>
          <cell r="D1757">
            <v>0</v>
          </cell>
        </row>
        <row r="1758">
          <cell r="C1758">
            <v>0</v>
          </cell>
          <cell r="D1758">
            <v>0</v>
          </cell>
        </row>
        <row r="1759">
          <cell r="C1759">
            <v>0</v>
          </cell>
          <cell r="D1759">
            <v>0</v>
          </cell>
        </row>
        <row r="1760">
          <cell r="C1760">
            <v>0</v>
          </cell>
          <cell r="D1760">
            <v>0</v>
          </cell>
        </row>
        <row r="1761">
          <cell r="C1761">
            <v>0</v>
          </cell>
          <cell r="D1761">
            <v>0</v>
          </cell>
        </row>
        <row r="1762">
          <cell r="C1762">
            <v>0</v>
          </cell>
          <cell r="D1762">
            <v>0</v>
          </cell>
        </row>
        <row r="1763">
          <cell r="C1763">
            <v>0</v>
          </cell>
          <cell r="D1763">
            <v>0</v>
          </cell>
        </row>
        <row r="1764">
          <cell r="C1764">
            <v>0</v>
          </cell>
          <cell r="D1764">
            <v>0</v>
          </cell>
        </row>
        <row r="1765">
          <cell r="C1765">
            <v>0</v>
          </cell>
          <cell r="D1765">
            <v>0</v>
          </cell>
        </row>
        <row r="1766">
          <cell r="C1766">
            <v>0</v>
          </cell>
          <cell r="D1766">
            <v>0</v>
          </cell>
        </row>
        <row r="1767">
          <cell r="C1767">
            <v>0</v>
          </cell>
          <cell r="D1767">
            <v>0</v>
          </cell>
        </row>
        <row r="1768">
          <cell r="C1768">
            <v>0</v>
          </cell>
          <cell r="D1768">
            <v>0</v>
          </cell>
        </row>
        <row r="1769">
          <cell r="C1769">
            <v>0</v>
          </cell>
          <cell r="D1769">
            <v>0</v>
          </cell>
        </row>
        <row r="1770">
          <cell r="C1770">
            <v>0</v>
          </cell>
          <cell r="D1770">
            <v>0</v>
          </cell>
        </row>
        <row r="1771">
          <cell r="C1771">
            <v>0</v>
          </cell>
          <cell r="D1771">
            <v>0</v>
          </cell>
        </row>
        <row r="1772">
          <cell r="C1772">
            <v>0</v>
          </cell>
          <cell r="D1772">
            <v>0</v>
          </cell>
        </row>
        <row r="1773">
          <cell r="C1773">
            <v>0</v>
          </cell>
          <cell r="D1773">
            <v>0</v>
          </cell>
        </row>
        <row r="1774">
          <cell r="C1774">
            <v>0</v>
          </cell>
          <cell r="D1774">
            <v>0</v>
          </cell>
        </row>
        <row r="1775">
          <cell r="C1775">
            <v>0</v>
          </cell>
          <cell r="D1775">
            <v>0</v>
          </cell>
        </row>
        <row r="1776">
          <cell r="C1776">
            <v>0</v>
          </cell>
          <cell r="D1776">
            <v>0</v>
          </cell>
        </row>
        <row r="1777">
          <cell r="C1777">
            <v>0</v>
          </cell>
          <cell r="D1777">
            <v>0</v>
          </cell>
        </row>
        <row r="1778">
          <cell r="C1778">
            <v>0</v>
          </cell>
          <cell r="D1778">
            <v>0</v>
          </cell>
        </row>
        <row r="1779">
          <cell r="C1779">
            <v>0</v>
          </cell>
          <cell r="D1779">
            <v>0</v>
          </cell>
        </row>
        <row r="1780">
          <cell r="C1780">
            <v>0</v>
          </cell>
          <cell r="D1780">
            <v>0</v>
          </cell>
        </row>
        <row r="1781">
          <cell r="C1781">
            <v>0</v>
          </cell>
          <cell r="D1781">
            <v>0</v>
          </cell>
        </row>
        <row r="1782">
          <cell r="C1782">
            <v>0</v>
          </cell>
          <cell r="D1782">
            <v>0</v>
          </cell>
        </row>
        <row r="1783">
          <cell r="C1783">
            <v>0</v>
          </cell>
          <cell r="D1783">
            <v>0</v>
          </cell>
        </row>
        <row r="1784">
          <cell r="C1784">
            <v>0</v>
          </cell>
          <cell r="D1784">
            <v>0</v>
          </cell>
        </row>
        <row r="1785">
          <cell r="C1785">
            <v>0</v>
          </cell>
          <cell r="D1785">
            <v>0</v>
          </cell>
        </row>
        <row r="1788">
          <cell r="C1788">
            <v>734</v>
          </cell>
          <cell r="E1788">
            <v>732</v>
          </cell>
          <cell r="AL1788">
            <v>4274880</v>
          </cell>
        </row>
        <row r="1789">
          <cell r="C1789">
            <v>1</v>
          </cell>
          <cell r="E1789">
            <v>1</v>
          </cell>
          <cell r="AL1789">
            <v>16440</v>
          </cell>
        </row>
        <row r="1790">
          <cell r="C1790">
            <v>12</v>
          </cell>
          <cell r="E1790">
            <v>12</v>
          </cell>
          <cell r="AL1790">
            <v>334560</v>
          </cell>
        </row>
        <row r="1791">
          <cell r="C1791">
            <v>0</v>
          </cell>
          <cell r="AL1791">
            <v>0</v>
          </cell>
        </row>
        <row r="1792">
          <cell r="C1792">
            <v>38</v>
          </cell>
          <cell r="E1792">
            <v>38</v>
          </cell>
          <cell r="AL1792">
            <v>2253780</v>
          </cell>
        </row>
        <row r="1793">
          <cell r="C1793">
            <v>0</v>
          </cell>
          <cell r="AL1793">
            <v>0</v>
          </cell>
        </row>
        <row r="1794">
          <cell r="C1794">
            <v>0</v>
          </cell>
          <cell r="AL1794">
            <v>0</v>
          </cell>
        </row>
        <row r="1795">
          <cell r="C1795">
            <v>0</v>
          </cell>
          <cell r="AL1795">
            <v>0</v>
          </cell>
        </row>
        <row r="1796">
          <cell r="C1796">
            <v>0</v>
          </cell>
          <cell r="AL1796">
            <v>0</v>
          </cell>
        </row>
        <row r="1797">
          <cell r="C1797">
            <v>0</v>
          </cell>
          <cell r="AL1797">
            <v>0</v>
          </cell>
        </row>
        <row r="1798">
          <cell r="C1798">
            <v>0</v>
          </cell>
          <cell r="AL1798">
            <v>0</v>
          </cell>
        </row>
        <row r="1799">
          <cell r="C1799">
            <v>0</v>
          </cell>
          <cell r="AL1799">
            <v>0</v>
          </cell>
        </row>
        <row r="1800">
          <cell r="C1800">
            <v>0</v>
          </cell>
          <cell r="AL1800">
            <v>0</v>
          </cell>
        </row>
        <row r="1801">
          <cell r="C1801">
            <v>0</v>
          </cell>
          <cell r="AL1801">
            <v>0</v>
          </cell>
        </row>
        <row r="1802">
          <cell r="C1802">
            <v>0</v>
          </cell>
          <cell r="AL1802">
            <v>0</v>
          </cell>
        </row>
        <row r="1803">
          <cell r="C1803">
            <v>0</v>
          </cell>
          <cell r="AL1803">
            <v>0</v>
          </cell>
        </row>
        <row r="1804">
          <cell r="C1804">
            <v>0</v>
          </cell>
          <cell r="AL1804">
            <v>0</v>
          </cell>
        </row>
        <row r="1805">
          <cell r="C1805">
            <v>0</v>
          </cell>
          <cell r="AL1805">
            <v>0</v>
          </cell>
        </row>
        <row r="1806">
          <cell r="C1806">
            <v>0</v>
          </cell>
          <cell r="AL1806">
            <v>0</v>
          </cell>
        </row>
        <row r="1807">
          <cell r="C1807">
            <v>0</v>
          </cell>
          <cell r="AL1807">
            <v>0</v>
          </cell>
        </row>
        <row r="1808">
          <cell r="C1808">
            <v>0</v>
          </cell>
          <cell r="AL1808">
            <v>0</v>
          </cell>
        </row>
        <row r="1809">
          <cell r="C1809">
            <v>0</v>
          </cell>
          <cell r="AL1809">
            <v>0</v>
          </cell>
        </row>
        <row r="1810">
          <cell r="C1810">
            <v>0</v>
          </cell>
          <cell r="AL1810">
            <v>0</v>
          </cell>
        </row>
        <row r="1811">
          <cell r="C1811">
            <v>0</v>
          </cell>
          <cell r="AL1811">
            <v>0</v>
          </cell>
        </row>
        <row r="1812">
          <cell r="C1812">
            <v>785</v>
          </cell>
          <cell r="D1812">
            <v>783</v>
          </cell>
          <cell r="E1812">
            <v>783</v>
          </cell>
          <cell r="F1812">
            <v>0</v>
          </cell>
          <cell r="G1812">
            <v>2</v>
          </cell>
          <cell r="AA1812">
            <v>562</v>
          </cell>
          <cell r="AB1812">
            <v>55</v>
          </cell>
          <cell r="AC1812">
            <v>168</v>
          </cell>
          <cell r="AD1812">
            <v>0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</row>
        <row r="1815"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</row>
        <row r="1901">
          <cell r="P1901">
            <v>0</v>
          </cell>
          <cell r="Q1901">
            <v>0</v>
          </cell>
          <cell r="S1901">
            <v>0</v>
          </cell>
          <cell r="T1901">
            <v>0</v>
          </cell>
          <cell r="V1901">
            <v>0</v>
          </cell>
          <cell r="W1901">
            <v>0</v>
          </cell>
          <cell r="Y1901">
            <v>0</v>
          </cell>
          <cell r="Z1901">
            <v>6</v>
          </cell>
        </row>
        <row r="1904">
          <cell r="C1904">
            <v>0</v>
          </cell>
        </row>
        <row r="1913">
          <cell r="P1913">
            <v>0</v>
          </cell>
          <cell r="Q1913">
            <v>0</v>
          </cell>
          <cell r="S1913">
            <v>0</v>
          </cell>
          <cell r="T1913">
            <v>0</v>
          </cell>
          <cell r="V1913">
            <v>0</v>
          </cell>
          <cell r="W1913">
            <v>0</v>
          </cell>
          <cell r="Y1913">
            <v>0</v>
          </cell>
          <cell r="Z1913">
            <v>0</v>
          </cell>
        </row>
        <row r="1914">
          <cell r="C1914">
            <v>7</v>
          </cell>
          <cell r="H1914">
            <v>6</v>
          </cell>
          <cell r="I1914">
            <v>6</v>
          </cell>
          <cell r="J1914">
            <v>0</v>
          </cell>
          <cell r="K1914">
            <v>0</v>
          </cell>
          <cell r="L1914">
            <v>1</v>
          </cell>
          <cell r="M1914">
            <v>0</v>
          </cell>
          <cell r="N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  <cell r="AL1914">
            <v>8851095</v>
          </cell>
        </row>
        <row r="1983">
          <cell r="C1983">
            <v>10</v>
          </cell>
          <cell r="H1983">
            <v>9</v>
          </cell>
          <cell r="I1983">
            <v>9</v>
          </cell>
          <cell r="J1983">
            <v>0</v>
          </cell>
          <cell r="K1983">
            <v>0</v>
          </cell>
          <cell r="L1983">
            <v>1</v>
          </cell>
          <cell r="M1983">
            <v>0</v>
          </cell>
          <cell r="N1983">
            <v>0</v>
          </cell>
          <cell r="P1983">
            <v>0</v>
          </cell>
          <cell r="Q1983">
            <v>3</v>
          </cell>
          <cell r="S1983">
            <v>0</v>
          </cell>
          <cell r="T1983">
            <v>0</v>
          </cell>
          <cell r="V1983">
            <v>0</v>
          </cell>
          <cell r="W1983">
            <v>0</v>
          </cell>
          <cell r="Y1983">
            <v>0</v>
          </cell>
          <cell r="Z1983">
            <v>7</v>
          </cell>
          <cell r="AD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I1983">
            <v>0</v>
          </cell>
          <cell r="AJ1983">
            <v>0</v>
          </cell>
          <cell r="AL1983">
            <v>2790825</v>
          </cell>
        </row>
        <row r="1985">
          <cell r="C1985">
            <v>4</v>
          </cell>
          <cell r="D1985">
            <v>4</v>
          </cell>
          <cell r="E1985">
            <v>4</v>
          </cell>
          <cell r="AB1985">
            <v>4</v>
          </cell>
        </row>
        <row r="1986">
          <cell r="C1986">
            <v>0</v>
          </cell>
          <cell r="D1986">
            <v>0</v>
          </cell>
        </row>
        <row r="1987">
          <cell r="C1987">
            <v>7</v>
          </cell>
          <cell r="D1987">
            <v>7</v>
          </cell>
          <cell r="E1987">
            <v>7</v>
          </cell>
          <cell r="AB1987">
            <v>7</v>
          </cell>
        </row>
        <row r="1988">
          <cell r="C1988">
            <v>0</v>
          </cell>
          <cell r="D1988">
            <v>0</v>
          </cell>
        </row>
        <row r="1989">
          <cell r="C1989">
            <v>0</v>
          </cell>
          <cell r="D1989">
            <v>0</v>
          </cell>
        </row>
        <row r="1990">
          <cell r="C1990">
            <v>0</v>
          </cell>
          <cell r="D1990">
            <v>0</v>
          </cell>
        </row>
        <row r="1991">
          <cell r="C1991">
            <v>0</v>
          </cell>
          <cell r="D1991">
            <v>0</v>
          </cell>
        </row>
        <row r="1992">
          <cell r="C1992">
            <v>0</v>
          </cell>
          <cell r="D1992">
            <v>0</v>
          </cell>
        </row>
        <row r="1993">
          <cell r="C1993">
            <v>0</v>
          </cell>
          <cell r="D1993">
            <v>0</v>
          </cell>
        </row>
        <row r="1994">
          <cell r="C1994">
            <v>0</v>
          </cell>
          <cell r="D1994">
            <v>0</v>
          </cell>
        </row>
        <row r="1995">
          <cell r="C1995">
            <v>7</v>
          </cell>
          <cell r="D1995">
            <v>7</v>
          </cell>
          <cell r="E1995">
            <v>7</v>
          </cell>
          <cell r="AB1995">
            <v>7</v>
          </cell>
        </row>
        <row r="1996">
          <cell r="C1996">
            <v>0</v>
          </cell>
          <cell r="D1996">
            <v>0</v>
          </cell>
        </row>
        <row r="1997">
          <cell r="C1997">
            <v>2</v>
          </cell>
          <cell r="D1997">
            <v>2</v>
          </cell>
          <cell r="E1997">
            <v>2</v>
          </cell>
          <cell r="AA1997">
            <v>2</v>
          </cell>
        </row>
        <row r="1998">
          <cell r="C1998">
            <v>0</v>
          </cell>
          <cell r="D1998">
            <v>0</v>
          </cell>
        </row>
        <row r="1999">
          <cell r="C1999">
            <v>0</v>
          </cell>
          <cell r="D1999">
            <v>0</v>
          </cell>
        </row>
        <row r="2000">
          <cell r="C2000">
            <v>0</v>
          </cell>
          <cell r="D2000">
            <v>0</v>
          </cell>
        </row>
        <row r="2001">
          <cell r="C2001">
            <v>2</v>
          </cell>
          <cell r="D2001">
            <v>2</v>
          </cell>
          <cell r="E2001">
            <v>2</v>
          </cell>
          <cell r="AA2001">
            <v>2</v>
          </cell>
        </row>
        <row r="2002">
          <cell r="C2002">
            <v>125</v>
          </cell>
          <cell r="D2002">
            <v>125</v>
          </cell>
          <cell r="E2002">
            <v>125</v>
          </cell>
          <cell r="AA2002">
            <v>119</v>
          </cell>
          <cell r="AB2002">
            <v>3</v>
          </cell>
          <cell r="AC2002">
            <v>3</v>
          </cell>
        </row>
        <row r="2003">
          <cell r="C2003">
            <v>0</v>
          </cell>
          <cell r="D2003">
            <v>0</v>
          </cell>
        </row>
        <row r="2004">
          <cell r="C2004">
            <v>0</v>
          </cell>
          <cell r="D2004">
            <v>0</v>
          </cell>
        </row>
        <row r="2005">
          <cell r="C2005">
            <v>0</v>
          </cell>
          <cell r="D2005">
            <v>0</v>
          </cell>
        </row>
        <row r="2006">
          <cell r="C2006">
            <v>0</v>
          </cell>
          <cell r="D2006">
            <v>0</v>
          </cell>
        </row>
        <row r="2007">
          <cell r="C2007">
            <v>0</v>
          </cell>
          <cell r="D2007">
            <v>0</v>
          </cell>
        </row>
        <row r="2008">
          <cell r="C2008">
            <v>0</v>
          </cell>
          <cell r="D2008">
            <v>0</v>
          </cell>
        </row>
        <row r="2009">
          <cell r="C2009">
            <v>0</v>
          </cell>
          <cell r="D2009">
            <v>0</v>
          </cell>
        </row>
        <row r="2010">
          <cell r="C2010">
            <v>0</v>
          </cell>
          <cell r="D2010">
            <v>0</v>
          </cell>
        </row>
        <row r="2011">
          <cell r="C2011">
            <v>0</v>
          </cell>
          <cell r="D2011">
            <v>0</v>
          </cell>
        </row>
        <row r="2012">
          <cell r="C2012">
            <v>0</v>
          </cell>
          <cell r="D2012">
            <v>0</v>
          </cell>
        </row>
        <row r="2013">
          <cell r="C2013">
            <v>0</v>
          </cell>
          <cell r="D2013">
            <v>0</v>
          </cell>
        </row>
        <row r="2014">
          <cell r="C2014">
            <v>0</v>
          </cell>
          <cell r="D2014">
            <v>0</v>
          </cell>
        </row>
        <row r="2015">
          <cell r="C2015">
            <v>0</v>
          </cell>
          <cell r="D2015">
            <v>0</v>
          </cell>
        </row>
        <row r="2016">
          <cell r="C2016">
            <v>0</v>
          </cell>
          <cell r="D2016">
            <v>0</v>
          </cell>
        </row>
        <row r="2017">
          <cell r="C2017">
            <v>0</v>
          </cell>
          <cell r="D2017">
            <v>0</v>
          </cell>
        </row>
        <row r="2018">
          <cell r="C2018">
            <v>2</v>
          </cell>
          <cell r="D2018">
            <v>2</v>
          </cell>
          <cell r="E2018">
            <v>2</v>
          </cell>
          <cell r="AA2018">
            <v>1</v>
          </cell>
          <cell r="AB2018">
            <v>1</v>
          </cell>
        </row>
        <row r="2019">
          <cell r="C2019">
            <v>0</v>
          </cell>
          <cell r="D2019">
            <v>0</v>
          </cell>
        </row>
        <row r="2020">
          <cell r="C2020">
            <v>0</v>
          </cell>
          <cell r="D2020">
            <v>0</v>
          </cell>
        </row>
        <row r="2021">
          <cell r="C2021">
            <v>0</v>
          </cell>
          <cell r="D2021">
            <v>0</v>
          </cell>
        </row>
        <row r="2022">
          <cell r="C2022">
            <v>0</v>
          </cell>
          <cell r="D2022">
            <v>0</v>
          </cell>
        </row>
        <row r="2023">
          <cell r="C2023">
            <v>0</v>
          </cell>
          <cell r="D2023">
            <v>0</v>
          </cell>
        </row>
        <row r="2024">
          <cell r="C2024">
            <v>0</v>
          </cell>
          <cell r="D2024">
            <v>0</v>
          </cell>
        </row>
        <row r="2025">
          <cell r="C2025">
            <v>0</v>
          </cell>
          <cell r="D2025">
            <v>0</v>
          </cell>
        </row>
        <row r="2026">
          <cell r="C2026">
            <v>0</v>
          </cell>
          <cell r="D2026">
            <v>0</v>
          </cell>
        </row>
        <row r="2027">
          <cell r="C2027">
            <v>0</v>
          </cell>
          <cell r="D2027">
            <v>0</v>
          </cell>
        </row>
        <row r="2028">
          <cell r="C2028">
            <v>0</v>
          </cell>
          <cell r="D2028">
            <v>0</v>
          </cell>
        </row>
        <row r="2029">
          <cell r="C2029">
            <v>0</v>
          </cell>
          <cell r="D2029">
            <v>0</v>
          </cell>
        </row>
        <row r="2030">
          <cell r="C2030">
            <v>0</v>
          </cell>
          <cell r="D2030">
            <v>0</v>
          </cell>
        </row>
        <row r="2031">
          <cell r="C2031">
            <v>0</v>
          </cell>
          <cell r="D2031">
            <v>0</v>
          </cell>
        </row>
        <row r="2032">
          <cell r="C2032">
            <v>0</v>
          </cell>
          <cell r="D2032">
            <v>0</v>
          </cell>
        </row>
        <row r="2033">
          <cell r="C2033">
            <v>0</v>
          </cell>
          <cell r="D2033">
            <v>0</v>
          </cell>
        </row>
        <row r="2034">
          <cell r="C2034">
            <v>0</v>
          </cell>
          <cell r="D2034">
            <v>0</v>
          </cell>
        </row>
        <row r="2035">
          <cell r="C2035">
            <v>0</v>
          </cell>
          <cell r="D2035">
            <v>0</v>
          </cell>
        </row>
        <row r="2036">
          <cell r="C2036">
            <v>0</v>
          </cell>
          <cell r="D2036">
            <v>0</v>
          </cell>
        </row>
        <row r="2037">
          <cell r="C2037">
            <v>0</v>
          </cell>
          <cell r="D2037">
            <v>0</v>
          </cell>
        </row>
        <row r="2038">
          <cell r="C2038">
            <v>0</v>
          </cell>
          <cell r="D2038">
            <v>0</v>
          </cell>
        </row>
        <row r="2039">
          <cell r="C2039">
            <v>0</v>
          </cell>
          <cell r="D2039">
            <v>0</v>
          </cell>
        </row>
        <row r="2040">
          <cell r="C2040">
            <v>0</v>
          </cell>
          <cell r="D2040">
            <v>0</v>
          </cell>
        </row>
        <row r="2041">
          <cell r="C2041">
            <v>18</v>
          </cell>
          <cell r="D2041">
            <v>18</v>
          </cell>
          <cell r="E2041">
            <v>18</v>
          </cell>
          <cell r="AB2041">
            <v>1</v>
          </cell>
          <cell r="AC2041">
            <v>17</v>
          </cell>
        </row>
        <row r="2042">
          <cell r="C2042">
            <v>0</v>
          </cell>
          <cell r="D2042">
            <v>0</v>
          </cell>
        </row>
        <row r="2043">
          <cell r="C2043">
            <v>0</v>
          </cell>
          <cell r="D2043">
            <v>0</v>
          </cell>
        </row>
        <row r="2044">
          <cell r="C2044">
            <v>0</v>
          </cell>
          <cell r="D2044">
            <v>0</v>
          </cell>
        </row>
        <row r="2045">
          <cell r="C2045">
            <v>0</v>
          </cell>
          <cell r="D2045">
            <v>0</v>
          </cell>
        </row>
        <row r="2046">
          <cell r="C2046">
            <v>0</v>
          </cell>
          <cell r="D2046">
            <v>0</v>
          </cell>
        </row>
        <row r="2047">
          <cell r="C2047">
            <v>0</v>
          </cell>
          <cell r="D2047">
            <v>0</v>
          </cell>
        </row>
        <row r="2048">
          <cell r="C2048">
            <v>0</v>
          </cell>
          <cell r="D2048">
            <v>0</v>
          </cell>
        </row>
        <row r="2049">
          <cell r="C2049">
            <v>0</v>
          </cell>
          <cell r="D2049">
            <v>0</v>
          </cell>
        </row>
        <row r="2050">
          <cell r="C2050">
            <v>0</v>
          </cell>
          <cell r="D2050">
            <v>0</v>
          </cell>
        </row>
        <row r="2051">
          <cell r="C2051">
            <v>0</v>
          </cell>
          <cell r="D2051">
            <v>0</v>
          </cell>
        </row>
        <row r="2052">
          <cell r="C2052">
            <v>0</v>
          </cell>
          <cell r="D2052">
            <v>0</v>
          </cell>
        </row>
        <row r="2053">
          <cell r="C2053">
            <v>0</v>
          </cell>
          <cell r="D2053">
            <v>0</v>
          </cell>
        </row>
        <row r="2054">
          <cell r="C2054">
            <v>0</v>
          </cell>
          <cell r="D2054">
            <v>0</v>
          </cell>
        </row>
        <row r="2055">
          <cell r="C2055">
            <v>0</v>
          </cell>
          <cell r="D2055">
            <v>0</v>
          </cell>
        </row>
        <row r="2059">
          <cell r="C2059">
            <v>6</v>
          </cell>
          <cell r="D2059">
            <v>6</v>
          </cell>
          <cell r="E2059">
            <v>6</v>
          </cell>
          <cell r="AA2059">
            <v>2</v>
          </cell>
          <cell r="AB2059">
            <v>4</v>
          </cell>
          <cell r="AL2059">
            <v>241560</v>
          </cell>
        </row>
        <row r="2060">
          <cell r="C2060">
            <v>0</v>
          </cell>
          <cell r="D2060">
            <v>0</v>
          </cell>
          <cell r="AL2060">
            <v>0</v>
          </cell>
        </row>
        <row r="2061">
          <cell r="C2061">
            <v>4</v>
          </cell>
          <cell r="D2061">
            <v>4</v>
          </cell>
          <cell r="E2061">
            <v>4</v>
          </cell>
          <cell r="AB2061">
            <v>4</v>
          </cell>
          <cell r="AL2061">
            <v>206920</v>
          </cell>
        </row>
        <row r="2110">
          <cell r="C2110">
            <v>0</v>
          </cell>
          <cell r="AL2110">
            <v>0</v>
          </cell>
        </row>
        <row r="2176">
          <cell r="C2176">
            <v>118</v>
          </cell>
          <cell r="H2176">
            <v>96</v>
          </cell>
          <cell r="I2176">
            <v>87</v>
          </cell>
          <cell r="J2176">
            <v>9</v>
          </cell>
          <cell r="K2176">
            <v>4</v>
          </cell>
          <cell r="L2176">
            <v>18</v>
          </cell>
          <cell r="M2176">
            <v>0</v>
          </cell>
          <cell r="N2176">
            <v>0</v>
          </cell>
          <cell r="P2176">
            <v>0</v>
          </cell>
          <cell r="Q2176">
            <v>13</v>
          </cell>
          <cell r="S2176">
            <v>0</v>
          </cell>
          <cell r="T2176">
            <v>0</v>
          </cell>
          <cell r="V2176">
            <v>0</v>
          </cell>
          <cell r="W2176">
            <v>0</v>
          </cell>
          <cell r="Y2176">
            <v>11</v>
          </cell>
          <cell r="Z2176">
            <v>94</v>
          </cell>
          <cell r="AD2176">
            <v>1</v>
          </cell>
          <cell r="AE2176">
            <v>0</v>
          </cell>
          <cell r="AF2176">
            <v>0</v>
          </cell>
          <cell r="AG2176">
            <v>0</v>
          </cell>
          <cell r="AH2176">
            <v>0</v>
          </cell>
          <cell r="AI2176">
            <v>0</v>
          </cell>
          <cell r="AJ2176">
            <v>10</v>
          </cell>
          <cell r="AL2176">
            <v>25803580</v>
          </cell>
        </row>
        <row r="2218">
          <cell r="C2218">
            <v>4</v>
          </cell>
          <cell r="H2218">
            <v>3</v>
          </cell>
          <cell r="I2218">
            <v>3</v>
          </cell>
          <cell r="J2218">
            <v>0</v>
          </cell>
          <cell r="K2218">
            <v>0</v>
          </cell>
          <cell r="L2218">
            <v>1</v>
          </cell>
          <cell r="M2218">
            <v>0</v>
          </cell>
          <cell r="N2218">
            <v>0</v>
          </cell>
          <cell r="P2218">
            <v>0</v>
          </cell>
          <cell r="Q2218">
            <v>0</v>
          </cell>
          <cell r="S2218">
            <v>0</v>
          </cell>
          <cell r="T2218">
            <v>0</v>
          </cell>
          <cell r="V2218">
            <v>0</v>
          </cell>
          <cell r="W2218">
            <v>0</v>
          </cell>
          <cell r="Y2218">
            <v>0</v>
          </cell>
          <cell r="Z2218">
            <v>3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  <cell r="AL2218">
            <v>435745</v>
          </cell>
        </row>
        <row r="2220">
          <cell r="C2220">
            <v>0</v>
          </cell>
          <cell r="D2220">
            <v>0</v>
          </cell>
        </row>
        <row r="2221">
          <cell r="C2221">
            <v>0</v>
          </cell>
          <cell r="D2221">
            <v>0</v>
          </cell>
        </row>
        <row r="2222">
          <cell r="C2222">
            <v>8</v>
          </cell>
          <cell r="D2222">
            <v>8</v>
          </cell>
          <cell r="E2222">
            <v>8</v>
          </cell>
          <cell r="AB2222">
            <v>8</v>
          </cell>
        </row>
        <row r="2223">
          <cell r="C2223">
            <v>0</v>
          </cell>
          <cell r="D2223">
            <v>0</v>
          </cell>
        </row>
        <row r="2224">
          <cell r="C2224">
            <v>3</v>
          </cell>
          <cell r="D2224">
            <v>3</v>
          </cell>
          <cell r="E2224">
            <v>3</v>
          </cell>
          <cell r="AA2224">
            <v>1</v>
          </cell>
          <cell r="AB2224">
            <v>2</v>
          </cell>
        </row>
        <row r="2225">
          <cell r="C2225">
            <v>0</v>
          </cell>
          <cell r="D2225">
            <v>0</v>
          </cell>
        </row>
        <row r="2226">
          <cell r="C2226">
            <v>0</v>
          </cell>
          <cell r="D2226">
            <v>0</v>
          </cell>
        </row>
        <row r="2227">
          <cell r="C2227">
            <v>0</v>
          </cell>
          <cell r="D2227">
            <v>0</v>
          </cell>
        </row>
        <row r="2228">
          <cell r="C2228">
            <v>0</v>
          </cell>
          <cell r="D2228">
            <v>0</v>
          </cell>
        </row>
        <row r="2229">
          <cell r="C2229">
            <v>0</v>
          </cell>
          <cell r="D2229">
            <v>0</v>
          </cell>
        </row>
        <row r="2230">
          <cell r="C2230">
            <v>0</v>
          </cell>
          <cell r="D2230">
            <v>0</v>
          </cell>
        </row>
        <row r="2231">
          <cell r="C2231">
            <v>0</v>
          </cell>
          <cell r="D2231">
            <v>0</v>
          </cell>
        </row>
        <row r="2232">
          <cell r="C2232">
            <v>0</v>
          </cell>
          <cell r="D2232">
            <v>0</v>
          </cell>
        </row>
        <row r="2233">
          <cell r="C2233">
            <v>0</v>
          </cell>
          <cell r="D2233">
            <v>0</v>
          </cell>
        </row>
        <row r="2234">
          <cell r="C2234">
            <v>0</v>
          </cell>
          <cell r="D2234">
            <v>0</v>
          </cell>
        </row>
        <row r="2235">
          <cell r="C2235">
            <v>0</v>
          </cell>
          <cell r="D2235">
            <v>0</v>
          </cell>
        </row>
        <row r="2236">
          <cell r="C2236">
            <v>27</v>
          </cell>
          <cell r="D2236">
            <v>24</v>
          </cell>
          <cell r="E2236">
            <v>24</v>
          </cell>
          <cell r="G2236">
            <v>3</v>
          </cell>
          <cell r="AA2236">
            <v>25</v>
          </cell>
          <cell r="AB2236">
            <v>2</v>
          </cell>
          <cell r="AC2236">
            <v>0</v>
          </cell>
        </row>
        <row r="2237">
          <cell r="C2237">
            <v>0</v>
          </cell>
          <cell r="D2237">
            <v>0</v>
          </cell>
        </row>
        <row r="2238">
          <cell r="C2238">
            <v>2</v>
          </cell>
          <cell r="D2238">
            <v>2</v>
          </cell>
          <cell r="E2238">
            <v>2</v>
          </cell>
          <cell r="G2238">
            <v>0</v>
          </cell>
          <cell r="AA2238">
            <v>1</v>
          </cell>
          <cell r="AB2238">
            <v>0</v>
          </cell>
          <cell r="AC2238">
            <v>1</v>
          </cell>
        </row>
        <row r="2239">
          <cell r="C2239">
            <v>71</v>
          </cell>
          <cell r="D2239">
            <v>68</v>
          </cell>
          <cell r="E2239">
            <v>68</v>
          </cell>
          <cell r="G2239">
            <v>3</v>
          </cell>
          <cell r="AA2239">
            <v>36</v>
          </cell>
          <cell r="AB2239">
            <v>3</v>
          </cell>
          <cell r="AC2239">
            <v>32</v>
          </cell>
        </row>
        <row r="2240">
          <cell r="C2240">
            <v>0</v>
          </cell>
          <cell r="D2240">
            <v>0</v>
          </cell>
        </row>
        <row r="2241">
          <cell r="C2241">
            <v>0</v>
          </cell>
          <cell r="D2241">
            <v>0</v>
          </cell>
        </row>
        <row r="2242">
          <cell r="C2242">
            <v>0</v>
          </cell>
          <cell r="D2242">
            <v>0</v>
          </cell>
        </row>
        <row r="2243">
          <cell r="C2243">
            <v>204</v>
          </cell>
          <cell r="D2243">
            <v>142</v>
          </cell>
          <cell r="E2243">
            <v>142</v>
          </cell>
          <cell r="G2243">
            <v>62</v>
          </cell>
          <cell r="AA2243">
            <v>100</v>
          </cell>
          <cell r="AB2243">
            <v>3</v>
          </cell>
          <cell r="AC2243">
            <v>101</v>
          </cell>
        </row>
        <row r="2244">
          <cell r="C2244">
            <v>0</v>
          </cell>
          <cell r="D2244">
            <v>0</v>
          </cell>
        </row>
        <row r="2245">
          <cell r="C2245">
            <v>0</v>
          </cell>
          <cell r="D2245">
            <v>0</v>
          </cell>
        </row>
        <row r="2249">
          <cell r="C2249">
            <v>0</v>
          </cell>
          <cell r="D2249">
            <v>0</v>
          </cell>
          <cell r="AL2249">
            <v>0</v>
          </cell>
        </row>
        <row r="2250">
          <cell r="C2250">
            <v>0</v>
          </cell>
          <cell r="D2250">
            <v>0</v>
          </cell>
          <cell r="AL2250">
            <v>0</v>
          </cell>
        </row>
        <row r="2251">
          <cell r="C2251">
            <v>0</v>
          </cell>
          <cell r="D2251">
            <v>0</v>
          </cell>
          <cell r="AL2251">
            <v>0</v>
          </cell>
        </row>
        <row r="2252">
          <cell r="C2252">
            <v>0</v>
          </cell>
          <cell r="D2252">
            <v>0</v>
          </cell>
          <cell r="AL2252">
            <v>0</v>
          </cell>
        </row>
        <row r="2253">
          <cell r="C2253">
            <v>0</v>
          </cell>
          <cell r="D2253">
            <v>0</v>
          </cell>
          <cell r="AL2253">
            <v>0</v>
          </cell>
        </row>
        <row r="2254">
          <cell r="C2254">
            <v>0</v>
          </cell>
          <cell r="D2254">
            <v>0</v>
          </cell>
          <cell r="AL2254">
            <v>0</v>
          </cell>
        </row>
        <row r="2255">
          <cell r="C2255">
            <v>0</v>
          </cell>
          <cell r="D2255">
            <v>0</v>
          </cell>
          <cell r="AL2255">
            <v>0</v>
          </cell>
        </row>
        <row r="2256">
          <cell r="C2256">
            <v>0</v>
          </cell>
          <cell r="D2256">
            <v>0</v>
          </cell>
          <cell r="AL2256">
            <v>0</v>
          </cell>
        </row>
        <row r="2257">
          <cell r="C2257">
            <v>0</v>
          </cell>
          <cell r="D2257">
            <v>0</v>
          </cell>
        </row>
        <row r="2258">
          <cell r="C2258">
            <v>0</v>
          </cell>
          <cell r="D2258">
            <v>0</v>
          </cell>
        </row>
        <row r="2259">
          <cell r="C2259">
            <v>0</v>
          </cell>
          <cell r="D2259">
            <v>0</v>
          </cell>
        </row>
        <row r="2263">
          <cell r="C2263">
            <v>0</v>
          </cell>
          <cell r="AL2263">
            <v>0</v>
          </cell>
        </row>
        <row r="2342">
          <cell r="C2342">
            <v>22</v>
          </cell>
          <cell r="H2342">
            <v>18</v>
          </cell>
          <cell r="I2342">
            <v>10</v>
          </cell>
          <cell r="J2342">
            <v>8</v>
          </cell>
          <cell r="K2342">
            <v>1</v>
          </cell>
          <cell r="L2342">
            <v>3</v>
          </cell>
          <cell r="M2342">
            <v>0</v>
          </cell>
          <cell r="N2342">
            <v>0</v>
          </cell>
          <cell r="P2342">
            <v>0</v>
          </cell>
          <cell r="Q2342">
            <v>11</v>
          </cell>
          <cell r="S2342">
            <v>0</v>
          </cell>
          <cell r="T2342">
            <v>3</v>
          </cell>
          <cell r="V2342">
            <v>0</v>
          </cell>
          <cell r="W2342">
            <v>0</v>
          </cell>
          <cell r="Y2342">
            <v>0</v>
          </cell>
          <cell r="Z2342">
            <v>7</v>
          </cell>
          <cell r="AD2342">
            <v>0</v>
          </cell>
          <cell r="AE2342">
            <v>0</v>
          </cell>
          <cell r="AF2342">
            <v>0</v>
          </cell>
          <cell r="AG2342">
            <v>0</v>
          </cell>
          <cell r="AH2342">
            <v>0</v>
          </cell>
          <cell r="AI2342">
            <v>0</v>
          </cell>
          <cell r="AJ2342">
            <v>9</v>
          </cell>
          <cell r="AL2342">
            <v>3655605</v>
          </cell>
        </row>
        <row r="2363">
          <cell r="C2363">
            <v>1418</v>
          </cell>
          <cell r="D2363">
            <v>1313</v>
          </cell>
          <cell r="E2363">
            <v>1313</v>
          </cell>
          <cell r="F2363">
            <v>0</v>
          </cell>
          <cell r="G2363">
            <v>105</v>
          </cell>
          <cell r="AA2363">
            <v>1384</v>
          </cell>
          <cell r="AB2363">
            <v>11</v>
          </cell>
          <cell r="AC2363">
            <v>23</v>
          </cell>
          <cell r="AD2363">
            <v>0</v>
          </cell>
          <cell r="AE2363">
            <v>0</v>
          </cell>
          <cell r="AF2363">
            <v>0</v>
          </cell>
          <cell r="AG2363">
            <v>0</v>
          </cell>
          <cell r="AH2363">
            <v>0</v>
          </cell>
          <cell r="AI2363">
            <v>0</v>
          </cell>
          <cell r="AJ2363">
            <v>0</v>
          </cell>
        </row>
        <row r="2369">
          <cell r="C2369">
            <v>1</v>
          </cell>
          <cell r="D2369">
            <v>1</v>
          </cell>
          <cell r="E2369">
            <v>1</v>
          </cell>
          <cell r="F2369">
            <v>0</v>
          </cell>
          <cell r="G2369">
            <v>0</v>
          </cell>
          <cell r="AA2369">
            <v>0</v>
          </cell>
          <cell r="AB2369">
            <v>1</v>
          </cell>
          <cell r="AC2369">
            <v>0</v>
          </cell>
          <cell r="AD2369">
            <v>0</v>
          </cell>
          <cell r="AE2369">
            <v>0</v>
          </cell>
          <cell r="AF2369">
            <v>0</v>
          </cell>
          <cell r="AG2369">
            <v>0</v>
          </cell>
          <cell r="AH2369">
            <v>0</v>
          </cell>
          <cell r="AI2369">
            <v>0</v>
          </cell>
          <cell r="AJ2369">
            <v>0</v>
          </cell>
        </row>
        <row r="2370">
          <cell r="C2370">
            <v>1419</v>
          </cell>
          <cell r="E2370">
            <v>1314</v>
          </cell>
        </row>
        <row r="2377">
          <cell r="C2377">
            <v>6</v>
          </cell>
          <cell r="H2377">
            <v>6</v>
          </cell>
          <cell r="I2377">
            <v>6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P2377">
            <v>0</v>
          </cell>
          <cell r="Q2377">
            <v>6</v>
          </cell>
          <cell r="S2377">
            <v>0</v>
          </cell>
          <cell r="T2377">
            <v>0</v>
          </cell>
          <cell r="V2377">
            <v>0</v>
          </cell>
          <cell r="W2377">
            <v>0</v>
          </cell>
          <cell r="Y2377">
            <v>0</v>
          </cell>
          <cell r="Z2377">
            <v>0</v>
          </cell>
          <cell r="AD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</v>
          </cell>
          <cell r="AJ2377">
            <v>0</v>
          </cell>
          <cell r="AL2377">
            <v>1620420</v>
          </cell>
        </row>
        <row r="2414">
          <cell r="C2414">
            <v>10</v>
          </cell>
          <cell r="H2414">
            <v>10</v>
          </cell>
          <cell r="I2414">
            <v>7</v>
          </cell>
          <cell r="J2414">
            <v>3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P2414">
            <v>0</v>
          </cell>
          <cell r="Q2414">
            <v>4</v>
          </cell>
          <cell r="S2414">
            <v>0</v>
          </cell>
          <cell r="T2414">
            <v>0</v>
          </cell>
          <cell r="V2414">
            <v>0</v>
          </cell>
          <cell r="W2414">
            <v>0</v>
          </cell>
          <cell r="Y2414">
            <v>0</v>
          </cell>
          <cell r="Z2414">
            <v>6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0</v>
          </cell>
          <cell r="AJ2414">
            <v>3</v>
          </cell>
          <cell r="AL2414">
            <v>1307930</v>
          </cell>
        </row>
        <row r="2416">
          <cell r="C2416">
            <v>18</v>
          </cell>
          <cell r="D2416">
            <v>18</v>
          </cell>
          <cell r="E2416">
            <v>18</v>
          </cell>
          <cell r="AA2416">
            <v>18</v>
          </cell>
          <cell r="AL2416">
            <v>2181600</v>
          </cell>
        </row>
        <row r="2417">
          <cell r="C2417">
            <v>12</v>
          </cell>
          <cell r="D2417">
            <v>12</v>
          </cell>
          <cell r="E2417">
            <v>11</v>
          </cell>
          <cell r="F2417">
            <v>1</v>
          </cell>
          <cell r="AA2417">
            <v>12</v>
          </cell>
          <cell r="AJ2417">
            <v>1</v>
          </cell>
          <cell r="AL2417">
            <v>1280070</v>
          </cell>
        </row>
        <row r="2418">
          <cell r="C2418">
            <v>0</v>
          </cell>
          <cell r="D2418">
            <v>0</v>
          </cell>
          <cell r="AL2418">
            <v>0</v>
          </cell>
        </row>
        <row r="2420">
          <cell r="C2420">
            <v>92</v>
          </cell>
          <cell r="H2420">
            <v>91</v>
          </cell>
          <cell r="I2420">
            <v>30</v>
          </cell>
          <cell r="J2420">
            <v>61</v>
          </cell>
          <cell r="K2420">
            <v>1</v>
          </cell>
          <cell r="AJ2420">
            <v>62</v>
          </cell>
          <cell r="AL2420">
            <v>4619100</v>
          </cell>
        </row>
        <row r="2421">
          <cell r="C2421">
            <v>1</v>
          </cell>
          <cell r="H2421">
            <v>1</v>
          </cell>
          <cell r="I2421">
            <v>1</v>
          </cell>
          <cell r="AL2421">
            <v>302560</v>
          </cell>
        </row>
        <row r="2422">
          <cell r="C2422">
            <v>0</v>
          </cell>
          <cell r="H2422">
            <v>0</v>
          </cell>
          <cell r="AL2422">
            <v>0</v>
          </cell>
        </row>
        <row r="2423">
          <cell r="C2423">
            <v>0</v>
          </cell>
          <cell r="H2423">
            <v>0</v>
          </cell>
          <cell r="AL2423">
            <v>0</v>
          </cell>
        </row>
        <row r="2424">
          <cell r="C2424">
            <v>0</v>
          </cell>
          <cell r="H2424">
            <v>0</v>
          </cell>
          <cell r="AL2424">
            <v>0</v>
          </cell>
        </row>
        <row r="2425">
          <cell r="C2425">
            <v>0</v>
          </cell>
          <cell r="H2425">
            <v>0</v>
          </cell>
          <cell r="AL2425">
            <v>0</v>
          </cell>
        </row>
        <row r="2426">
          <cell r="C2426">
            <v>0</v>
          </cell>
          <cell r="H2426">
            <v>0</v>
          </cell>
          <cell r="AL2426">
            <v>0</v>
          </cell>
        </row>
        <row r="2427">
          <cell r="C2427">
            <v>54</v>
          </cell>
          <cell r="E2427">
            <v>51</v>
          </cell>
          <cell r="AL2427">
            <v>7851960</v>
          </cell>
        </row>
        <row r="2428">
          <cell r="C2428">
            <v>0</v>
          </cell>
          <cell r="AL2428">
            <v>0</v>
          </cell>
        </row>
        <row r="2429">
          <cell r="P2429">
            <v>0</v>
          </cell>
          <cell r="Q2429">
            <v>60</v>
          </cell>
          <cell r="S2429">
            <v>0</v>
          </cell>
          <cell r="T2429">
            <v>0</v>
          </cell>
          <cell r="V2429">
            <v>0</v>
          </cell>
          <cell r="W2429">
            <v>0</v>
          </cell>
          <cell r="Y2429">
            <v>0</v>
          </cell>
          <cell r="Z2429">
            <v>33</v>
          </cell>
        </row>
        <row r="2431">
          <cell r="C2431">
            <v>0</v>
          </cell>
          <cell r="AL2431">
            <v>0</v>
          </cell>
        </row>
        <row r="2435">
          <cell r="C2435">
            <v>1</v>
          </cell>
          <cell r="D2435">
            <v>1</v>
          </cell>
          <cell r="E2435">
            <v>1</v>
          </cell>
          <cell r="AB2435">
            <v>1</v>
          </cell>
        </row>
        <row r="2436">
          <cell r="C2436">
            <v>0</v>
          </cell>
          <cell r="D2436">
            <v>0</v>
          </cell>
        </row>
        <row r="2437">
          <cell r="C2437">
            <v>0</v>
          </cell>
          <cell r="D2437">
            <v>0</v>
          </cell>
        </row>
        <row r="2438">
          <cell r="C2438">
            <v>0</v>
          </cell>
          <cell r="D2438">
            <v>0</v>
          </cell>
        </row>
        <row r="2439">
          <cell r="C2439">
            <v>0</v>
          </cell>
          <cell r="D2439">
            <v>0</v>
          </cell>
        </row>
        <row r="2440">
          <cell r="C2440">
            <v>0</v>
          </cell>
          <cell r="D2440">
            <v>0</v>
          </cell>
        </row>
        <row r="2441">
          <cell r="C2441">
            <v>24</v>
          </cell>
          <cell r="D2441">
            <v>24</v>
          </cell>
          <cell r="E2441">
            <v>24</v>
          </cell>
          <cell r="AB2441">
            <v>18</v>
          </cell>
          <cell r="AC2441">
            <v>6</v>
          </cell>
        </row>
        <row r="2442">
          <cell r="C2442">
            <v>0</v>
          </cell>
          <cell r="D2442">
            <v>0</v>
          </cell>
        </row>
        <row r="2443">
          <cell r="C2443">
            <v>18</v>
          </cell>
          <cell r="D2443">
            <v>18</v>
          </cell>
          <cell r="E2443">
            <v>18</v>
          </cell>
          <cell r="AB2443">
            <v>13</v>
          </cell>
          <cell r="AC2443">
            <v>5</v>
          </cell>
        </row>
        <row r="2444">
          <cell r="C2444">
            <v>19</v>
          </cell>
          <cell r="D2444">
            <v>19</v>
          </cell>
          <cell r="E2444">
            <v>19</v>
          </cell>
          <cell r="AB2444">
            <v>18</v>
          </cell>
          <cell r="AC2444">
            <v>1</v>
          </cell>
        </row>
        <row r="2445">
          <cell r="C2445">
            <v>0</v>
          </cell>
          <cell r="D2445">
            <v>0</v>
          </cell>
        </row>
        <row r="2446">
          <cell r="C2446">
            <v>0</v>
          </cell>
          <cell r="D2446">
            <v>0</v>
          </cell>
        </row>
        <row r="2447">
          <cell r="C2447">
            <v>0</v>
          </cell>
          <cell r="D2447">
            <v>0</v>
          </cell>
        </row>
        <row r="2448">
          <cell r="C2448">
            <v>0</v>
          </cell>
          <cell r="D2448">
            <v>0</v>
          </cell>
        </row>
        <row r="2449">
          <cell r="C2449">
            <v>0</v>
          </cell>
          <cell r="D2449">
            <v>0</v>
          </cell>
        </row>
        <row r="2450">
          <cell r="C2450">
            <v>0</v>
          </cell>
          <cell r="D2450">
            <v>0</v>
          </cell>
        </row>
        <row r="2451">
          <cell r="C2451">
            <v>35</v>
          </cell>
          <cell r="D2451">
            <v>35</v>
          </cell>
          <cell r="E2451">
            <v>35</v>
          </cell>
          <cell r="AB2451">
            <v>35</v>
          </cell>
        </row>
        <row r="2452">
          <cell r="C2452">
            <v>6</v>
          </cell>
          <cell r="D2452">
            <v>6</v>
          </cell>
          <cell r="E2452">
            <v>6</v>
          </cell>
          <cell r="AB2452">
            <v>6</v>
          </cell>
        </row>
        <row r="2660">
          <cell r="C2660">
            <v>53</v>
          </cell>
          <cell r="H2660">
            <v>49</v>
          </cell>
          <cell r="I2660">
            <v>46</v>
          </cell>
          <cell r="J2660">
            <v>3</v>
          </cell>
          <cell r="K2660">
            <v>3</v>
          </cell>
          <cell r="L2660">
            <v>1</v>
          </cell>
          <cell r="M2660">
            <v>0</v>
          </cell>
          <cell r="N2660">
            <v>0</v>
          </cell>
          <cell r="P2660">
            <v>1</v>
          </cell>
          <cell r="Q2660">
            <v>12</v>
          </cell>
          <cell r="S2660">
            <v>0</v>
          </cell>
          <cell r="T2660">
            <v>2</v>
          </cell>
          <cell r="V2660">
            <v>0</v>
          </cell>
          <cell r="W2660">
            <v>0</v>
          </cell>
          <cell r="Y2660">
            <v>4</v>
          </cell>
          <cell r="Z2660">
            <v>28</v>
          </cell>
          <cell r="AD2660">
            <v>1</v>
          </cell>
          <cell r="AE2660">
            <v>0</v>
          </cell>
          <cell r="AF2660">
            <v>0</v>
          </cell>
          <cell r="AG2660">
            <v>0</v>
          </cell>
          <cell r="AH2660">
            <v>0</v>
          </cell>
          <cell r="AI2660">
            <v>0</v>
          </cell>
          <cell r="AJ2660">
            <v>4</v>
          </cell>
          <cell r="AL2660">
            <v>10696740</v>
          </cell>
        </row>
        <row r="2663">
          <cell r="C2663">
            <v>1</v>
          </cell>
          <cell r="H2663">
            <v>1</v>
          </cell>
        </row>
        <row r="2664">
          <cell r="C2664">
            <v>2</v>
          </cell>
          <cell r="H2664">
            <v>2</v>
          </cell>
        </row>
        <row r="2665">
          <cell r="C2665">
            <v>1</v>
          </cell>
          <cell r="H2665">
            <v>1</v>
          </cell>
        </row>
        <row r="2672">
          <cell r="C2672">
            <v>9</v>
          </cell>
          <cell r="H2672">
            <v>9</v>
          </cell>
          <cell r="I2672">
            <v>9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P2672">
            <v>0</v>
          </cell>
          <cell r="Q2672">
            <v>0</v>
          </cell>
          <cell r="S2672">
            <v>3</v>
          </cell>
          <cell r="T2672">
            <v>5</v>
          </cell>
          <cell r="V2672">
            <v>0</v>
          </cell>
          <cell r="W2672">
            <v>0</v>
          </cell>
          <cell r="Y2672">
            <v>0</v>
          </cell>
          <cell r="Z2672">
            <v>1</v>
          </cell>
          <cell r="AD2672">
            <v>1</v>
          </cell>
          <cell r="AE2672">
            <v>0</v>
          </cell>
          <cell r="AF2672">
            <v>0</v>
          </cell>
          <cell r="AG2672">
            <v>0</v>
          </cell>
          <cell r="AH2672">
            <v>0</v>
          </cell>
          <cell r="AI2672">
            <v>0</v>
          </cell>
          <cell r="AJ2672">
            <v>0</v>
          </cell>
          <cell r="AL2672">
            <v>745840</v>
          </cell>
        </row>
        <row r="2684"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AA2684">
            <v>0</v>
          </cell>
          <cell r="AB2684">
            <v>0</v>
          </cell>
          <cell r="AC2684">
            <v>0</v>
          </cell>
          <cell r="AD2684">
            <v>0</v>
          </cell>
          <cell r="AE2684">
            <v>0</v>
          </cell>
          <cell r="AF2684">
            <v>0</v>
          </cell>
          <cell r="AG2684">
            <v>0</v>
          </cell>
          <cell r="AH2684">
            <v>0</v>
          </cell>
          <cell r="AI2684">
            <v>0</v>
          </cell>
          <cell r="AJ2684">
            <v>0</v>
          </cell>
          <cell r="AL2684">
            <v>0</v>
          </cell>
        </row>
        <row r="2739">
          <cell r="C2739">
            <v>11</v>
          </cell>
          <cell r="E2739">
            <v>11</v>
          </cell>
        </row>
        <row r="2741">
          <cell r="C2741">
            <v>22</v>
          </cell>
          <cell r="E2741">
            <v>19</v>
          </cell>
          <cell r="AL2741">
            <v>634600</v>
          </cell>
        </row>
        <row r="2751">
          <cell r="C2751">
            <v>93</v>
          </cell>
          <cell r="E2751">
            <v>31</v>
          </cell>
        </row>
        <row r="2753">
          <cell r="C2753">
            <v>133</v>
          </cell>
          <cell r="E2753">
            <v>133</v>
          </cell>
          <cell r="AL2753">
            <v>2926000</v>
          </cell>
        </row>
        <row r="2754">
          <cell r="C2754">
            <v>251</v>
          </cell>
          <cell r="E2754">
            <v>251</v>
          </cell>
          <cell r="AL2754">
            <v>17374220</v>
          </cell>
        </row>
        <row r="2755">
          <cell r="C2755">
            <v>0</v>
          </cell>
          <cell r="AL2755">
            <v>0</v>
          </cell>
        </row>
        <row r="2756">
          <cell r="C2756">
            <v>231</v>
          </cell>
          <cell r="E2756">
            <v>216</v>
          </cell>
          <cell r="AL2756">
            <v>652320</v>
          </cell>
        </row>
        <row r="2757">
          <cell r="C2757">
            <v>0</v>
          </cell>
          <cell r="AL2757">
            <v>0</v>
          </cell>
        </row>
        <row r="2758">
          <cell r="C2758">
            <v>0</v>
          </cell>
          <cell r="AL2758">
            <v>0</v>
          </cell>
        </row>
        <row r="2759">
          <cell r="C2759">
            <v>0</v>
          </cell>
          <cell r="AL2759">
            <v>0</v>
          </cell>
        </row>
        <row r="2780">
          <cell r="C2780">
            <v>83</v>
          </cell>
          <cell r="E2780">
            <v>83</v>
          </cell>
          <cell r="AL2780">
            <v>416630</v>
          </cell>
        </row>
        <row r="2806">
          <cell r="C2806">
            <v>14</v>
          </cell>
          <cell r="E2806">
            <v>14</v>
          </cell>
          <cell r="AL2806">
            <v>242570</v>
          </cell>
        </row>
        <row r="2816">
          <cell r="C2816">
            <v>1</v>
          </cell>
          <cell r="H2816">
            <v>1</v>
          </cell>
          <cell r="I2816">
            <v>1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</row>
        <row r="2839">
          <cell r="C2839">
            <v>3</v>
          </cell>
          <cell r="E2839">
            <v>3</v>
          </cell>
          <cell r="AL2839">
            <v>109650</v>
          </cell>
        </row>
        <row r="2840">
          <cell r="C2840">
            <v>0</v>
          </cell>
          <cell r="AL2840">
            <v>0</v>
          </cell>
        </row>
        <row r="2843">
          <cell r="C2843">
            <v>8</v>
          </cell>
          <cell r="H2843">
            <v>8</v>
          </cell>
          <cell r="I2843">
            <v>8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  <cell r="P2843">
            <v>0</v>
          </cell>
          <cell r="Q2843">
            <v>1</v>
          </cell>
          <cell r="S2843">
            <v>0</v>
          </cell>
          <cell r="T2843">
            <v>0</v>
          </cell>
          <cell r="V2843">
            <v>0</v>
          </cell>
          <cell r="W2843">
            <v>0</v>
          </cell>
          <cell r="Y2843">
            <v>0</v>
          </cell>
          <cell r="Z2843">
            <v>0</v>
          </cell>
          <cell r="AD2843">
            <v>0</v>
          </cell>
          <cell r="AE2843">
            <v>0</v>
          </cell>
          <cell r="AF2843">
            <v>0</v>
          </cell>
          <cell r="AG2843">
            <v>0</v>
          </cell>
          <cell r="AH2843">
            <v>0</v>
          </cell>
          <cell r="AI2843">
            <v>0</v>
          </cell>
          <cell r="AJ2843">
            <v>0</v>
          </cell>
          <cell r="AL2843">
            <v>513000</v>
          </cell>
        </row>
        <row r="2893">
          <cell r="C2893">
            <v>0</v>
          </cell>
        </row>
        <row r="2896">
          <cell r="C2896">
            <v>56</v>
          </cell>
          <cell r="E2896">
            <v>56</v>
          </cell>
          <cell r="AL2896">
            <v>1290800</v>
          </cell>
        </row>
        <row r="2897">
          <cell r="C2897">
            <v>0</v>
          </cell>
          <cell r="AL2897">
            <v>0</v>
          </cell>
        </row>
        <row r="2900">
          <cell r="C2900">
            <v>0</v>
          </cell>
        </row>
        <row r="2901">
          <cell r="C2901">
            <v>0</v>
          </cell>
        </row>
        <row r="2902">
          <cell r="C2902">
            <v>0</v>
          </cell>
        </row>
        <row r="2903">
          <cell r="C2903">
            <v>0</v>
          </cell>
        </row>
        <row r="2904">
          <cell r="C2904">
            <v>0</v>
          </cell>
        </row>
        <row r="2905">
          <cell r="C2905">
            <v>0</v>
          </cell>
        </row>
        <row r="2906">
          <cell r="C2906">
            <v>0</v>
          </cell>
        </row>
        <row r="2909">
          <cell r="C2909">
            <v>6</v>
          </cell>
          <cell r="E2909">
            <v>6</v>
          </cell>
          <cell r="AL2909">
            <v>49380</v>
          </cell>
        </row>
        <row r="2910">
          <cell r="C2910">
            <v>0</v>
          </cell>
          <cell r="AL2910">
            <v>0</v>
          </cell>
        </row>
        <row r="2911">
          <cell r="C2911">
            <v>0</v>
          </cell>
          <cell r="AL2911">
            <v>0</v>
          </cell>
        </row>
        <row r="2912">
          <cell r="C2912">
            <v>0</v>
          </cell>
          <cell r="AL2912">
            <v>0</v>
          </cell>
        </row>
        <row r="2913">
          <cell r="C2913">
            <v>0</v>
          </cell>
          <cell r="AL2913">
            <v>0</v>
          </cell>
        </row>
        <row r="2916">
          <cell r="C2916">
            <v>0</v>
          </cell>
        </row>
        <row r="2917">
          <cell r="C2917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2020</v>
          </cell>
        </row>
      </sheetData>
      <sheetData sheetId="1">
        <row r="5">
          <cell r="C5">
            <v>0</v>
          </cell>
          <cell r="AL5">
            <v>0</v>
          </cell>
        </row>
        <row r="6">
          <cell r="C6">
            <v>0</v>
          </cell>
          <cell r="AL6">
            <v>0</v>
          </cell>
        </row>
        <row r="7">
          <cell r="C7">
            <v>3077</v>
          </cell>
          <cell r="E7">
            <v>2868</v>
          </cell>
          <cell r="AL7">
            <v>38517240</v>
          </cell>
        </row>
        <row r="8">
          <cell r="C8">
            <v>0</v>
          </cell>
          <cell r="AL8">
            <v>0</v>
          </cell>
        </row>
        <row r="9">
          <cell r="C9">
            <v>0</v>
          </cell>
          <cell r="AL9">
            <v>0</v>
          </cell>
        </row>
        <row r="10">
          <cell r="C10">
            <v>0</v>
          </cell>
          <cell r="AL10">
            <v>0</v>
          </cell>
        </row>
        <row r="11">
          <cell r="C11">
            <v>140</v>
          </cell>
          <cell r="E11">
            <v>70</v>
          </cell>
          <cell r="AL11">
            <v>1178800</v>
          </cell>
        </row>
        <row r="12">
          <cell r="C12">
            <v>0</v>
          </cell>
          <cell r="AL12">
            <v>0</v>
          </cell>
        </row>
        <row r="13">
          <cell r="C13">
            <v>0</v>
          </cell>
          <cell r="AL13">
            <v>0</v>
          </cell>
        </row>
        <row r="14">
          <cell r="C14">
            <v>0</v>
          </cell>
          <cell r="AL14">
            <v>0</v>
          </cell>
        </row>
        <row r="15">
          <cell r="C15">
            <v>619</v>
          </cell>
          <cell r="E15">
            <v>614</v>
          </cell>
          <cell r="AL15">
            <v>4162920</v>
          </cell>
        </row>
        <row r="16">
          <cell r="C16">
            <v>208</v>
          </cell>
          <cell r="E16">
            <v>205</v>
          </cell>
          <cell r="AL16">
            <v>1670750</v>
          </cell>
        </row>
        <row r="17">
          <cell r="C17">
            <v>726</v>
          </cell>
          <cell r="E17">
            <v>719</v>
          </cell>
          <cell r="AL17">
            <v>7261900</v>
          </cell>
        </row>
        <row r="18">
          <cell r="C18">
            <v>1</v>
          </cell>
          <cell r="E18">
            <v>1</v>
          </cell>
          <cell r="AL18">
            <v>15150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690</v>
          </cell>
        </row>
        <row r="25">
          <cell r="C25">
            <v>0</v>
          </cell>
        </row>
        <row r="29">
          <cell r="C29">
            <v>1387</v>
          </cell>
          <cell r="E29">
            <v>1385</v>
          </cell>
          <cell r="AL29">
            <v>1828200</v>
          </cell>
        </row>
        <row r="30">
          <cell r="C30">
            <v>0</v>
          </cell>
          <cell r="AL30">
            <v>0</v>
          </cell>
        </row>
        <row r="31">
          <cell r="C31">
            <v>0</v>
          </cell>
          <cell r="AL31">
            <v>0</v>
          </cell>
        </row>
        <row r="32">
          <cell r="C32">
            <v>0</v>
          </cell>
          <cell r="AL32">
            <v>0</v>
          </cell>
        </row>
        <row r="33">
          <cell r="C33">
            <v>209</v>
          </cell>
          <cell r="E33">
            <v>209</v>
          </cell>
          <cell r="AL33">
            <v>303050</v>
          </cell>
        </row>
        <row r="34">
          <cell r="C34">
            <v>0</v>
          </cell>
          <cell r="AL34">
            <v>0</v>
          </cell>
        </row>
        <row r="36">
          <cell r="C36">
            <v>0</v>
          </cell>
        </row>
        <row r="37">
          <cell r="C37">
            <v>129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4">
          <cell r="C44">
            <v>0</v>
          </cell>
          <cell r="AL44">
            <v>0</v>
          </cell>
        </row>
        <row r="45">
          <cell r="C45">
            <v>662</v>
          </cell>
          <cell r="E45">
            <v>662</v>
          </cell>
          <cell r="AL45">
            <v>1582180</v>
          </cell>
        </row>
        <row r="46">
          <cell r="C46">
            <v>0</v>
          </cell>
          <cell r="AL46">
            <v>0</v>
          </cell>
        </row>
        <row r="47">
          <cell r="C47">
            <v>242</v>
          </cell>
          <cell r="E47">
            <v>242</v>
          </cell>
          <cell r="AL47">
            <v>176660</v>
          </cell>
        </row>
        <row r="49">
          <cell r="C49">
            <v>0</v>
          </cell>
        </row>
        <row r="53">
          <cell r="C53">
            <v>1089</v>
          </cell>
          <cell r="E53">
            <v>1089</v>
          </cell>
          <cell r="AL53">
            <v>2254230</v>
          </cell>
        </row>
        <row r="54">
          <cell r="C54">
            <v>0</v>
          </cell>
          <cell r="AL54">
            <v>0</v>
          </cell>
        </row>
        <row r="55">
          <cell r="C55">
            <v>410</v>
          </cell>
          <cell r="E55">
            <v>410</v>
          </cell>
          <cell r="AL55">
            <v>487900</v>
          </cell>
        </row>
        <row r="57">
          <cell r="C57">
            <v>0</v>
          </cell>
        </row>
        <row r="58">
          <cell r="C58">
            <v>0</v>
          </cell>
        </row>
        <row r="62">
          <cell r="C62">
            <v>328</v>
          </cell>
          <cell r="E62">
            <v>328</v>
          </cell>
          <cell r="AL62">
            <v>295200</v>
          </cell>
        </row>
        <row r="63">
          <cell r="C63">
            <v>0</v>
          </cell>
          <cell r="AL63">
            <v>0</v>
          </cell>
        </row>
        <row r="64">
          <cell r="C64">
            <v>0</v>
          </cell>
          <cell r="AL64">
            <v>0</v>
          </cell>
        </row>
        <row r="67">
          <cell r="C67">
            <v>221</v>
          </cell>
          <cell r="E67">
            <v>211</v>
          </cell>
          <cell r="AL67">
            <v>166690</v>
          </cell>
        </row>
        <row r="68">
          <cell r="C68">
            <v>486</v>
          </cell>
          <cell r="E68">
            <v>486</v>
          </cell>
          <cell r="AL68">
            <v>8718840</v>
          </cell>
        </row>
        <row r="69">
          <cell r="C69">
            <v>74</v>
          </cell>
          <cell r="E69">
            <v>70</v>
          </cell>
          <cell r="AL69">
            <v>2884700</v>
          </cell>
        </row>
        <row r="70">
          <cell r="C70">
            <v>7744</v>
          </cell>
          <cell r="E70">
            <v>7744</v>
          </cell>
          <cell r="AL70">
            <v>18508160</v>
          </cell>
        </row>
        <row r="71">
          <cell r="C71">
            <v>0</v>
          </cell>
          <cell r="AL71">
            <v>0</v>
          </cell>
        </row>
        <row r="73">
          <cell r="C73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6">
          <cell r="C116">
            <v>3445</v>
          </cell>
          <cell r="E116">
            <v>3168</v>
          </cell>
          <cell r="AL116">
            <v>124914240</v>
          </cell>
        </row>
        <row r="117">
          <cell r="C117">
            <v>0</v>
          </cell>
          <cell r="AL117">
            <v>0</v>
          </cell>
        </row>
        <row r="118">
          <cell r="C118">
            <v>0</v>
          </cell>
          <cell r="AL118">
            <v>0</v>
          </cell>
        </row>
        <row r="119">
          <cell r="C119">
            <v>454</v>
          </cell>
          <cell r="E119">
            <v>453</v>
          </cell>
          <cell r="AL119">
            <v>74251230</v>
          </cell>
        </row>
        <row r="120">
          <cell r="C120">
            <v>0</v>
          </cell>
          <cell r="AL120">
            <v>0</v>
          </cell>
        </row>
        <row r="121">
          <cell r="C121">
            <v>0</v>
          </cell>
          <cell r="AL121">
            <v>0</v>
          </cell>
        </row>
        <row r="122">
          <cell r="C122">
            <v>67</v>
          </cell>
          <cell r="E122">
            <v>67</v>
          </cell>
          <cell r="AL122">
            <v>5305060</v>
          </cell>
        </row>
        <row r="123">
          <cell r="C123">
            <v>76</v>
          </cell>
          <cell r="E123">
            <v>76</v>
          </cell>
          <cell r="AL123">
            <v>6017680</v>
          </cell>
        </row>
        <row r="124">
          <cell r="C124">
            <v>0</v>
          </cell>
          <cell r="AL124">
            <v>0</v>
          </cell>
        </row>
        <row r="125">
          <cell r="C125">
            <v>158</v>
          </cell>
          <cell r="E125">
            <v>158</v>
          </cell>
          <cell r="AL125">
            <v>11222740</v>
          </cell>
        </row>
        <row r="126">
          <cell r="C126">
            <v>0</v>
          </cell>
          <cell r="AL126">
            <v>0</v>
          </cell>
        </row>
        <row r="127">
          <cell r="C127">
            <v>0</v>
          </cell>
          <cell r="AL127">
            <v>0</v>
          </cell>
        </row>
        <row r="128">
          <cell r="C128">
            <v>0</v>
          </cell>
          <cell r="AL128">
            <v>0</v>
          </cell>
        </row>
        <row r="131">
          <cell r="C131">
            <v>0</v>
          </cell>
          <cell r="AL131">
            <v>0</v>
          </cell>
        </row>
        <row r="132">
          <cell r="C132">
            <v>0</v>
          </cell>
          <cell r="AL132">
            <v>0</v>
          </cell>
        </row>
        <row r="133">
          <cell r="C133">
            <v>0</v>
          </cell>
          <cell r="AL133">
            <v>0</v>
          </cell>
        </row>
        <row r="134">
          <cell r="C134">
            <v>573</v>
          </cell>
          <cell r="E134">
            <v>548</v>
          </cell>
          <cell r="AL134">
            <v>3205800</v>
          </cell>
        </row>
        <row r="135">
          <cell r="C135">
            <v>0</v>
          </cell>
          <cell r="AL135">
            <v>0</v>
          </cell>
        </row>
        <row r="136">
          <cell r="C136">
            <v>0</v>
          </cell>
          <cell r="AL136">
            <v>0</v>
          </cell>
        </row>
        <row r="137">
          <cell r="C137">
            <v>0</v>
          </cell>
          <cell r="AL137">
            <v>0</v>
          </cell>
        </row>
        <row r="138">
          <cell r="C138">
            <v>26</v>
          </cell>
          <cell r="E138">
            <v>26</v>
          </cell>
          <cell r="AL138">
            <v>198900</v>
          </cell>
        </row>
        <row r="139">
          <cell r="C139">
            <v>0</v>
          </cell>
          <cell r="AL139">
            <v>0</v>
          </cell>
        </row>
        <row r="140">
          <cell r="C140">
            <v>0</v>
          </cell>
          <cell r="AL140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218">
          <cell r="C218">
            <v>29116</v>
          </cell>
          <cell r="D218">
            <v>27990</v>
          </cell>
          <cell r="E218">
            <v>27990</v>
          </cell>
          <cell r="F218">
            <v>0</v>
          </cell>
          <cell r="G218">
            <v>1126</v>
          </cell>
          <cell r="AA218">
            <v>15941</v>
          </cell>
          <cell r="AB218">
            <v>2971</v>
          </cell>
          <cell r="AC218">
            <v>10204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3</v>
          </cell>
          <cell r="AJ218">
            <v>0</v>
          </cell>
          <cell r="AL218">
            <v>36234070</v>
          </cell>
        </row>
        <row r="283">
          <cell r="C283">
            <v>26263</v>
          </cell>
          <cell r="D283">
            <v>25561</v>
          </cell>
          <cell r="E283">
            <v>25561</v>
          </cell>
          <cell r="F283">
            <v>0</v>
          </cell>
          <cell r="G283">
            <v>702</v>
          </cell>
          <cell r="AA283">
            <v>13606</v>
          </cell>
          <cell r="AB283">
            <v>3959</v>
          </cell>
          <cell r="AC283">
            <v>8698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14</v>
          </cell>
          <cell r="AJ283">
            <v>0</v>
          </cell>
          <cell r="AL283">
            <v>44648240</v>
          </cell>
        </row>
        <row r="327">
          <cell r="C327">
            <v>932</v>
          </cell>
          <cell r="D327">
            <v>928</v>
          </cell>
          <cell r="E327">
            <v>928</v>
          </cell>
          <cell r="F327">
            <v>0</v>
          </cell>
          <cell r="G327">
            <v>4</v>
          </cell>
          <cell r="AA327">
            <v>83</v>
          </cell>
          <cell r="AB327">
            <v>828</v>
          </cell>
          <cell r="AC327">
            <v>21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13</v>
          </cell>
          <cell r="AJ327">
            <v>0</v>
          </cell>
          <cell r="AL327">
            <v>3851200</v>
          </cell>
        </row>
        <row r="338"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3</v>
          </cell>
          <cell r="AJ338">
            <v>0</v>
          </cell>
          <cell r="AL338">
            <v>0</v>
          </cell>
        </row>
        <row r="413">
          <cell r="C413">
            <v>1977</v>
          </cell>
          <cell r="D413">
            <v>1920</v>
          </cell>
          <cell r="E413">
            <v>1920</v>
          </cell>
          <cell r="F413">
            <v>0</v>
          </cell>
          <cell r="G413">
            <v>57</v>
          </cell>
          <cell r="AA413">
            <v>1013</v>
          </cell>
          <cell r="AB413">
            <v>285</v>
          </cell>
          <cell r="AC413">
            <v>679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75</v>
          </cell>
          <cell r="AJ413">
            <v>0</v>
          </cell>
          <cell r="AL413">
            <v>10685980</v>
          </cell>
        </row>
        <row r="464">
          <cell r="C464">
            <v>2242</v>
          </cell>
          <cell r="D464">
            <v>2193</v>
          </cell>
          <cell r="E464">
            <v>2193</v>
          </cell>
          <cell r="F464">
            <v>0</v>
          </cell>
          <cell r="G464">
            <v>49</v>
          </cell>
          <cell r="AA464">
            <v>1102</v>
          </cell>
          <cell r="AB464">
            <v>925</v>
          </cell>
          <cell r="AC464">
            <v>215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1</v>
          </cell>
          <cell r="AJ464">
            <v>0</v>
          </cell>
          <cell r="AL464">
            <v>10185970</v>
          </cell>
        </row>
        <row r="483">
          <cell r="C483">
            <v>5</v>
          </cell>
          <cell r="D483">
            <v>5</v>
          </cell>
          <cell r="E483">
            <v>5</v>
          </cell>
          <cell r="F483">
            <v>0</v>
          </cell>
          <cell r="G483">
            <v>0</v>
          </cell>
          <cell r="AA483">
            <v>0</v>
          </cell>
          <cell r="AB483">
            <v>5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L483">
            <v>17800</v>
          </cell>
        </row>
        <row r="511">
          <cell r="C511">
            <v>5743</v>
          </cell>
          <cell r="D511">
            <v>5645</v>
          </cell>
          <cell r="E511">
            <v>5645</v>
          </cell>
          <cell r="F511">
            <v>0</v>
          </cell>
          <cell r="G511">
            <v>98</v>
          </cell>
          <cell r="AA511">
            <v>701</v>
          </cell>
          <cell r="AB511">
            <v>3482</v>
          </cell>
          <cell r="AC511">
            <v>1560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8</v>
          </cell>
          <cell r="AJ511">
            <v>0</v>
          </cell>
          <cell r="AL511">
            <v>103971880</v>
          </cell>
        </row>
        <row r="521"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33">
          <cell r="C533">
            <v>4606</v>
          </cell>
          <cell r="D533">
            <v>4548</v>
          </cell>
          <cell r="E533">
            <v>4548</v>
          </cell>
          <cell r="F533">
            <v>0</v>
          </cell>
          <cell r="G533">
            <v>58</v>
          </cell>
          <cell r="AA533">
            <v>2429</v>
          </cell>
          <cell r="AB533">
            <v>528</v>
          </cell>
          <cell r="AC533">
            <v>1649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1</v>
          </cell>
          <cell r="AJ533">
            <v>0</v>
          </cell>
        </row>
        <row r="575">
          <cell r="C575">
            <v>36</v>
          </cell>
          <cell r="D575">
            <v>35</v>
          </cell>
          <cell r="E575">
            <v>35</v>
          </cell>
          <cell r="F575">
            <v>0</v>
          </cell>
          <cell r="G575">
            <v>1</v>
          </cell>
          <cell r="AA575">
            <v>19</v>
          </cell>
          <cell r="AB575">
            <v>5</v>
          </cell>
          <cell r="AC575">
            <v>12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69320</v>
          </cell>
        </row>
        <row r="607">
          <cell r="C607">
            <v>790</v>
          </cell>
          <cell r="D607">
            <v>773</v>
          </cell>
          <cell r="E607">
            <v>773</v>
          </cell>
          <cell r="F607">
            <v>0</v>
          </cell>
          <cell r="G607">
            <v>17</v>
          </cell>
          <cell r="AA607">
            <v>199</v>
          </cell>
          <cell r="AB607">
            <v>207</v>
          </cell>
          <cell r="AC607">
            <v>384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1</v>
          </cell>
          <cell r="AJ607">
            <v>0</v>
          </cell>
          <cell r="AL607">
            <v>950980</v>
          </cell>
        </row>
        <row r="669">
          <cell r="C669">
            <v>1019</v>
          </cell>
          <cell r="D669">
            <v>1017</v>
          </cell>
          <cell r="E669">
            <v>1017</v>
          </cell>
          <cell r="F669">
            <v>0</v>
          </cell>
          <cell r="G669">
            <v>2</v>
          </cell>
          <cell r="AA669">
            <v>189</v>
          </cell>
          <cell r="AB669">
            <v>246</v>
          </cell>
          <cell r="AC669">
            <v>584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9270350</v>
          </cell>
        </row>
        <row r="692"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L692">
            <v>0</v>
          </cell>
        </row>
        <row r="722">
          <cell r="C722">
            <v>1165</v>
          </cell>
          <cell r="D722">
            <v>1161</v>
          </cell>
          <cell r="E722">
            <v>1161</v>
          </cell>
          <cell r="F722">
            <v>0</v>
          </cell>
          <cell r="G722">
            <v>4</v>
          </cell>
          <cell r="AA722">
            <v>232</v>
          </cell>
          <cell r="AB722">
            <v>130</v>
          </cell>
          <cell r="AC722">
            <v>803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72166080</v>
          </cell>
        </row>
        <row r="724">
          <cell r="C724">
            <v>41</v>
          </cell>
          <cell r="D724">
            <v>41</v>
          </cell>
          <cell r="E724">
            <v>41</v>
          </cell>
          <cell r="AB724">
            <v>41</v>
          </cell>
          <cell r="AL724">
            <v>248870</v>
          </cell>
        </row>
        <row r="725">
          <cell r="C725">
            <v>51</v>
          </cell>
          <cell r="D725">
            <v>51</v>
          </cell>
          <cell r="E725">
            <v>51</v>
          </cell>
          <cell r="AA725">
            <v>32</v>
          </cell>
          <cell r="AB725">
            <v>6</v>
          </cell>
          <cell r="AC725">
            <v>13</v>
          </cell>
          <cell r="AL725">
            <v>1134240</v>
          </cell>
        </row>
        <row r="746">
          <cell r="C746">
            <v>691</v>
          </cell>
          <cell r="D746">
            <v>691</v>
          </cell>
          <cell r="E746">
            <v>691</v>
          </cell>
          <cell r="F746">
            <v>0</v>
          </cell>
          <cell r="G746">
            <v>0</v>
          </cell>
          <cell r="AA746">
            <v>375</v>
          </cell>
          <cell r="AB746">
            <v>297</v>
          </cell>
          <cell r="AC746">
            <v>19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1</v>
          </cell>
          <cell r="AJ746">
            <v>0</v>
          </cell>
          <cell r="AL746">
            <v>13395010</v>
          </cell>
        </row>
        <row r="779"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4</v>
          </cell>
          <cell r="AJ779">
            <v>0</v>
          </cell>
          <cell r="AL779">
            <v>0</v>
          </cell>
        </row>
        <row r="837">
          <cell r="C837">
            <v>7</v>
          </cell>
          <cell r="D837">
            <v>7</v>
          </cell>
          <cell r="E837">
            <v>7</v>
          </cell>
          <cell r="F837">
            <v>0</v>
          </cell>
          <cell r="G837">
            <v>0</v>
          </cell>
          <cell r="AA837">
            <v>2</v>
          </cell>
          <cell r="AB837">
            <v>5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</row>
        <row r="844"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51"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2</v>
          </cell>
          <cell r="AJ851">
            <v>0</v>
          </cell>
          <cell r="AL851">
            <v>0</v>
          </cell>
        </row>
        <row r="855"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14</v>
          </cell>
          <cell r="AJ855">
            <v>0</v>
          </cell>
          <cell r="AL855">
            <v>0</v>
          </cell>
        </row>
        <row r="862"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L862">
            <v>0</v>
          </cell>
        </row>
        <row r="871"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L871">
            <v>0</v>
          </cell>
        </row>
        <row r="875"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L875">
            <v>0</v>
          </cell>
        </row>
        <row r="879"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L879">
            <v>0</v>
          </cell>
        </row>
        <row r="883"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L883">
            <v>0</v>
          </cell>
        </row>
        <row r="891"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L891">
            <v>0</v>
          </cell>
        </row>
        <row r="894"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L894">
            <v>0</v>
          </cell>
        </row>
        <row r="897"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L897">
            <v>0</v>
          </cell>
        </row>
        <row r="905"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L905">
            <v>0</v>
          </cell>
        </row>
        <row r="911"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L911">
            <v>0</v>
          </cell>
        </row>
        <row r="921">
          <cell r="C921">
            <v>0</v>
          </cell>
          <cell r="E921">
            <v>0</v>
          </cell>
          <cell r="AL921">
            <v>0</v>
          </cell>
        </row>
        <row r="926">
          <cell r="C926">
            <v>0</v>
          </cell>
          <cell r="E926">
            <v>0</v>
          </cell>
        </row>
        <row r="927"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47">
          <cell r="C947">
            <v>0</v>
          </cell>
          <cell r="E947">
            <v>0</v>
          </cell>
          <cell r="AL947">
            <v>0</v>
          </cell>
        </row>
        <row r="950"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</row>
        <row r="1011">
          <cell r="C1011">
            <v>6099</v>
          </cell>
          <cell r="D1011">
            <v>6099</v>
          </cell>
          <cell r="E1011">
            <v>6099</v>
          </cell>
          <cell r="F1011">
            <v>0</v>
          </cell>
          <cell r="G1011">
            <v>0</v>
          </cell>
          <cell r="AA1011">
            <v>4877</v>
          </cell>
          <cell r="AB1011">
            <v>1222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29">
          <cell r="C1029">
            <v>905</v>
          </cell>
          <cell r="E1029">
            <v>874</v>
          </cell>
          <cell r="AL1029">
            <v>6937120</v>
          </cell>
        </row>
        <row r="1036">
          <cell r="C1036">
            <v>0</v>
          </cell>
        </row>
        <row r="1051"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1090</v>
          </cell>
          <cell r="AJ1051">
            <v>0</v>
          </cell>
          <cell r="AL1051">
            <v>0</v>
          </cell>
        </row>
        <row r="1054">
          <cell r="C1054">
            <v>0</v>
          </cell>
        </row>
        <row r="1073">
          <cell r="C1073">
            <v>0</v>
          </cell>
          <cell r="E1073">
            <v>0</v>
          </cell>
        </row>
        <row r="1075">
          <cell r="C1075">
            <v>164</v>
          </cell>
          <cell r="E1075">
            <v>164</v>
          </cell>
          <cell r="AL1075">
            <v>1351360</v>
          </cell>
        </row>
        <row r="1076">
          <cell r="C1076">
            <v>42</v>
          </cell>
          <cell r="E1076">
            <v>42</v>
          </cell>
          <cell r="AL1076">
            <v>135660</v>
          </cell>
        </row>
        <row r="1077">
          <cell r="C1077">
            <v>10</v>
          </cell>
          <cell r="E1077">
            <v>10</v>
          </cell>
          <cell r="AL1077">
            <v>32300</v>
          </cell>
        </row>
        <row r="1078">
          <cell r="C1078">
            <v>0</v>
          </cell>
          <cell r="AL1078">
            <v>0</v>
          </cell>
        </row>
        <row r="1079">
          <cell r="C1079">
            <v>0</v>
          </cell>
          <cell r="AL1079">
            <v>0</v>
          </cell>
        </row>
        <row r="1080">
          <cell r="C1080">
            <v>0</v>
          </cell>
          <cell r="AL1080">
            <v>0</v>
          </cell>
        </row>
        <row r="1081">
          <cell r="C1081">
            <v>0</v>
          </cell>
          <cell r="AL1081">
            <v>0</v>
          </cell>
        </row>
        <row r="1082">
          <cell r="C1082">
            <v>0</v>
          </cell>
          <cell r="AL1082">
            <v>0</v>
          </cell>
        </row>
        <row r="1085">
          <cell r="C1085">
            <v>6</v>
          </cell>
          <cell r="E1085">
            <v>6</v>
          </cell>
          <cell r="AL1085">
            <v>102180</v>
          </cell>
        </row>
        <row r="1086">
          <cell r="C1086">
            <v>0</v>
          </cell>
          <cell r="AL1086">
            <v>0</v>
          </cell>
        </row>
        <row r="1087">
          <cell r="C1087">
            <v>0</v>
          </cell>
          <cell r="AL1087">
            <v>0</v>
          </cell>
        </row>
        <row r="1088">
          <cell r="C1088">
            <v>0</v>
          </cell>
          <cell r="AL1088">
            <v>0</v>
          </cell>
        </row>
        <row r="1089">
          <cell r="C1089">
            <v>0</v>
          </cell>
          <cell r="AL1089">
            <v>0</v>
          </cell>
        </row>
        <row r="1090">
          <cell r="C1090">
            <v>0</v>
          </cell>
          <cell r="AL1090">
            <v>0</v>
          </cell>
        </row>
        <row r="1091">
          <cell r="C1091">
            <v>6</v>
          </cell>
          <cell r="D1091">
            <v>6</v>
          </cell>
          <cell r="E1091">
            <v>6</v>
          </cell>
          <cell r="F1091">
            <v>0</v>
          </cell>
          <cell r="G1091">
            <v>0</v>
          </cell>
          <cell r="AA1091">
            <v>6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3">
          <cell r="C1093">
            <v>0</v>
          </cell>
          <cell r="D1093">
            <v>0</v>
          </cell>
        </row>
        <row r="1094">
          <cell r="C1094">
            <v>0</v>
          </cell>
          <cell r="D1094">
            <v>0</v>
          </cell>
        </row>
        <row r="1095">
          <cell r="C1095">
            <v>6</v>
          </cell>
          <cell r="D1095">
            <v>6</v>
          </cell>
          <cell r="E1095">
            <v>6</v>
          </cell>
          <cell r="AA1095">
            <v>6</v>
          </cell>
        </row>
        <row r="1096">
          <cell r="C1096">
            <v>0</v>
          </cell>
          <cell r="D1096">
            <v>0</v>
          </cell>
        </row>
        <row r="1097">
          <cell r="C1097">
            <v>0</v>
          </cell>
          <cell r="D1097">
            <v>0</v>
          </cell>
        </row>
        <row r="1098">
          <cell r="C1098">
            <v>0</v>
          </cell>
          <cell r="D1098">
            <v>0</v>
          </cell>
        </row>
        <row r="1099">
          <cell r="C1099">
            <v>0</v>
          </cell>
          <cell r="D1099">
            <v>0</v>
          </cell>
        </row>
        <row r="1100">
          <cell r="C1100">
            <v>0</v>
          </cell>
          <cell r="D1100">
            <v>0</v>
          </cell>
        </row>
        <row r="1101">
          <cell r="C1101">
            <v>0</v>
          </cell>
          <cell r="D1101">
            <v>0</v>
          </cell>
        </row>
        <row r="1102">
          <cell r="C1102">
            <v>0</v>
          </cell>
          <cell r="D1102">
            <v>0</v>
          </cell>
        </row>
        <row r="1103">
          <cell r="C1103">
            <v>0</v>
          </cell>
          <cell r="D1103">
            <v>0</v>
          </cell>
        </row>
        <row r="1104">
          <cell r="C1104">
            <v>0</v>
          </cell>
          <cell r="D1104">
            <v>0</v>
          </cell>
        </row>
        <row r="1105">
          <cell r="C1105">
            <v>0</v>
          </cell>
          <cell r="D1105">
            <v>0</v>
          </cell>
        </row>
        <row r="1106">
          <cell r="C1106">
            <v>0</v>
          </cell>
          <cell r="D1106">
            <v>0</v>
          </cell>
        </row>
        <row r="1107">
          <cell r="C1107">
            <v>0</v>
          </cell>
          <cell r="D1107">
            <v>0</v>
          </cell>
        </row>
        <row r="1108">
          <cell r="C1108">
            <v>0</v>
          </cell>
          <cell r="D1108">
            <v>0</v>
          </cell>
        </row>
        <row r="1109">
          <cell r="C1109">
            <v>0</v>
          </cell>
          <cell r="D1109">
            <v>0</v>
          </cell>
        </row>
        <row r="1110">
          <cell r="C1110">
            <v>0</v>
          </cell>
          <cell r="D1110">
            <v>0</v>
          </cell>
        </row>
        <row r="1111">
          <cell r="C1111">
            <v>0</v>
          </cell>
          <cell r="D1111">
            <v>0</v>
          </cell>
        </row>
        <row r="1112">
          <cell r="C1112">
            <v>0</v>
          </cell>
          <cell r="D1112">
            <v>0</v>
          </cell>
        </row>
        <row r="1113">
          <cell r="C1113">
            <v>0</v>
          </cell>
          <cell r="D1113">
            <v>0</v>
          </cell>
        </row>
        <row r="1114">
          <cell r="C1114">
            <v>0</v>
          </cell>
          <cell r="D1114">
            <v>0</v>
          </cell>
        </row>
        <row r="1115">
          <cell r="C1115">
            <v>0</v>
          </cell>
          <cell r="D1115">
            <v>0</v>
          </cell>
        </row>
        <row r="1116">
          <cell r="C1116">
            <v>0</v>
          </cell>
          <cell r="D1116">
            <v>0</v>
          </cell>
        </row>
        <row r="1117">
          <cell r="C1117">
            <v>0</v>
          </cell>
          <cell r="D1117">
            <v>0</v>
          </cell>
        </row>
        <row r="1118">
          <cell r="C1118">
            <v>0</v>
          </cell>
          <cell r="D1118">
            <v>0</v>
          </cell>
        </row>
        <row r="1119">
          <cell r="C1119">
            <v>0</v>
          </cell>
          <cell r="D1119">
            <v>0</v>
          </cell>
        </row>
        <row r="1120">
          <cell r="C1120">
            <v>0</v>
          </cell>
          <cell r="D1120">
            <v>0</v>
          </cell>
        </row>
        <row r="1121">
          <cell r="C1121">
            <v>0</v>
          </cell>
          <cell r="D1121">
            <v>0</v>
          </cell>
        </row>
        <row r="1122">
          <cell r="C1122">
            <v>0</v>
          </cell>
          <cell r="D1122">
            <v>0</v>
          </cell>
        </row>
        <row r="1123">
          <cell r="C1123">
            <v>0</v>
          </cell>
          <cell r="D1123">
            <v>0</v>
          </cell>
        </row>
        <row r="1124">
          <cell r="C1124">
            <v>0</v>
          </cell>
          <cell r="D1124">
            <v>0</v>
          </cell>
        </row>
        <row r="1125">
          <cell r="C1125">
            <v>0</v>
          </cell>
          <cell r="D1125">
            <v>0</v>
          </cell>
        </row>
        <row r="1126">
          <cell r="C1126">
            <v>0</v>
          </cell>
          <cell r="D1126">
            <v>0</v>
          </cell>
        </row>
        <row r="1127">
          <cell r="C1127">
            <v>0</v>
          </cell>
          <cell r="D1127">
            <v>0</v>
          </cell>
        </row>
        <row r="1128">
          <cell r="C1128">
            <v>0</v>
          </cell>
          <cell r="D1128">
            <v>0</v>
          </cell>
        </row>
        <row r="1129">
          <cell r="C1129">
            <v>0</v>
          </cell>
          <cell r="D1129">
            <v>0</v>
          </cell>
        </row>
        <row r="1130">
          <cell r="C1130">
            <v>0</v>
          </cell>
          <cell r="D1130">
            <v>0</v>
          </cell>
        </row>
        <row r="1131">
          <cell r="C1131">
            <v>0</v>
          </cell>
          <cell r="D1131">
            <v>0</v>
          </cell>
        </row>
        <row r="1132">
          <cell r="C1132">
            <v>0</v>
          </cell>
          <cell r="D1132">
            <v>0</v>
          </cell>
        </row>
        <row r="1133">
          <cell r="C1133">
            <v>0</v>
          </cell>
          <cell r="D1133">
            <v>0</v>
          </cell>
        </row>
        <row r="1134">
          <cell r="C1134">
            <v>0</v>
          </cell>
          <cell r="D1134">
            <v>0</v>
          </cell>
        </row>
        <row r="1135">
          <cell r="C1135">
            <v>0</v>
          </cell>
          <cell r="D1135">
            <v>0</v>
          </cell>
        </row>
        <row r="1136">
          <cell r="C1136">
            <v>0</v>
          </cell>
          <cell r="D1136">
            <v>0</v>
          </cell>
        </row>
        <row r="1137">
          <cell r="C1137">
            <v>0</v>
          </cell>
          <cell r="D1137">
            <v>0</v>
          </cell>
        </row>
        <row r="1138">
          <cell r="C1138">
            <v>0</v>
          </cell>
          <cell r="D1138">
            <v>0</v>
          </cell>
        </row>
        <row r="1139">
          <cell r="C1139">
            <v>0</v>
          </cell>
          <cell r="D1139">
            <v>0</v>
          </cell>
        </row>
        <row r="1140">
          <cell r="C1140">
            <v>0</v>
          </cell>
          <cell r="D1140">
            <v>0</v>
          </cell>
        </row>
        <row r="1141">
          <cell r="C1141">
            <v>0</v>
          </cell>
          <cell r="D1141">
            <v>0</v>
          </cell>
        </row>
        <row r="1142">
          <cell r="C1142">
            <v>0</v>
          </cell>
          <cell r="D1142">
            <v>0</v>
          </cell>
        </row>
        <row r="1143">
          <cell r="C1143">
            <v>0</v>
          </cell>
          <cell r="D1143">
            <v>0</v>
          </cell>
        </row>
        <row r="1144">
          <cell r="C1144">
            <v>0</v>
          </cell>
          <cell r="D1144">
            <v>0</v>
          </cell>
        </row>
        <row r="1216">
          <cell r="C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P1216">
            <v>0</v>
          </cell>
          <cell r="Q1216">
            <v>0</v>
          </cell>
          <cell r="S1216">
            <v>0</v>
          </cell>
          <cell r="T1216">
            <v>0</v>
          </cell>
          <cell r="V1216">
            <v>0</v>
          </cell>
          <cell r="W1216">
            <v>0</v>
          </cell>
          <cell r="Y1216">
            <v>0</v>
          </cell>
          <cell r="Z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  <cell r="AL1216">
            <v>0</v>
          </cell>
        </row>
        <row r="1218">
          <cell r="C1218">
            <v>0</v>
          </cell>
          <cell r="D1218">
            <v>0</v>
          </cell>
        </row>
        <row r="1221">
          <cell r="C1221">
            <v>0</v>
          </cell>
          <cell r="D1221">
            <v>0</v>
          </cell>
        </row>
        <row r="1222">
          <cell r="C1222">
            <v>2</v>
          </cell>
          <cell r="D1222">
            <v>2</v>
          </cell>
          <cell r="E1222">
            <v>2</v>
          </cell>
          <cell r="AB1222">
            <v>2</v>
          </cell>
        </row>
        <row r="1223">
          <cell r="C1223">
            <v>0</v>
          </cell>
          <cell r="D1223">
            <v>0</v>
          </cell>
        </row>
        <row r="1224">
          <cell r="C1224">
            <v>0</v>
          </cell>
          <cell r="D1224">
            <v>0</v>
          </cell>
        </row>
        <row r="1225">
          <cell r="C1225">
            <v>0</v>
          </cell>
          <cell r="D1225">
            <v>0</v>
          </cell>
        </row>
        <row r="1226">
          <cell r="C1226">
            <v>1</v>
          </cell>
          <cell r="D1226">
            <v>1</v>
          </cell>
          <cell r="E1226">
            <v>1</v>
          </cell>
          <cell r="AB1226">
            <v>1</v>
          </cell>
        </row>
        <row r="1227">
          <cell r="C1227">
            <v>0</v>
          </cell>
          <cell r="D1227">
            <v>0</v>
          </cell>
        </row>
        <row r="1228">
          <cell r="C1228">
            <v>0</v>
          </cell>
          <cell r="D1228">
            <v>0</v>
          </cell>
        </row>
        <row r="1229">
          <cell r="C1229">
            <v>0</v>
          </cell>
          <cell r="D1229">
            <v>0</v>
          </cell>
        </row>
        <row r="1230">
          <cell r="C1230">
            <v>0</v>
          </cell>
          <cell r="D1230">
            <v>0</v>
          </cell>
        </row>
        <row r="1231">
          <cell r="C1231">
            <v>0</v>
          </cell>
          <cell r="D1231">
            <v>0</v>
          </cell>
        </row>
        <row r="1232">
          <cell r="C1232">
            <v>0</v>
          </cell>
          <cell r="D1232">
            <v>0</v>
          </cell>
        </row>
        <row r="1233">
          <cell r="C1233">
            <v>0</v>
          </cell>
          <cell r="D1233">
            <v>0</v>
          </cell>
        </row>
        <row r="1234">
          <cell r="C1234">
            <v>0</v>
          </cell>
          <cell r="D1234">
            <v>0</v>
          </cell>
        </row>
        <row r="1235">
          <cell r="C1235">
            <v>92</v>
          </cell>
          <cell r="D1235">
            <v>92</v>
          </cell>
          <cell r="E1235">
            <v>92</v>
          </cell>
          <cell r="AB1235">
            <v>92</v>
          </cell>
        </row>
        <row r="1236">
          <cell r="C1236">
            <v>0</v>
          </cell>
          <cell r="D1236">
            <v>0</v>
          </cell>
        </row>
        <row r="1237">
          <cell r="C1237">
            <v>2</v>
          </cell>
          <cell r="D1237">
            <v>2</v>
          </cell>
          <cell r="E1237">
            <v>2</v>
          </cell>
          <cell r="AB1237">
            <v>2</v>
          </cell>
        </row>
        <row r="1238">
          <cell r="C1238">
            <v>0</v>
          </cell>
          <cell r="D1238">
            <v>0</v>
          </cell>
        </row>
        <row r="1239">
          <cell r="C1239">
            <v>0</v>
          </cell>
          <cell r="D1239">
            <v>0</v>
          </cell>
        </row>
        <row r="1240">
          <cell r="C1240">
            <v>0</v>
          </cell>
          <cell r="D1240">
            <v>0</v>
          </cell>
        </row>
        <row r="1241">
          <cell r="C1241">
            <v>0</v>
          </cell>
          <cell r="D1241">
            <v>0</v>
          </cell>
        </row>
        <row r="1242">
          <cell r="C1242">
            <v>0</v>
          </cell>
          <cell r="D1242">
            <v>0</v>
          </cell>
        </row>
        <row r="1243">
          <cell r="C1243">
            <v>0</v>
          </cell>
          <cell r="D1243">
            <v>0</v>
          </cell>
        </row>
        <row r="1244">
          <cell r="C1244">
            <v>0</v>
          </cell>
          <cell r="D1244">
            <v>0</v>
          </cell>
        </row>
        <row r="1245">
          <cell r="C1245">
            <v>0</v>
          </cell>
          <cell r="D1245">
            <v>0</v>
          </cell>
        </row>
        <row r="1246">
          <cell r="C1246">
            <v>15</v>
          </cell>
          <cell r="D1246">
            <v>15</v>
          </cell>
          <cell r="E1246">
            <v>15</v>
          </cell>
          <cell r="AB1246">
            <v>15</v>
          </cell>
        </row>
        <row r="1247">
          <cell r="C1247">
            <v>0</v>
          </cell>
          <cell r="D1247">
            <v>0</v>
          </cell>
        </row>
        <row r="1248">
          <cell r="C1248">
            <v>0</v>
          </cell>
          <cell r="D1248">
            <v>0</v>
          </cell>
        </row>
        <row r="1249">
          <cell r="C1249">
            <v>0</v>
          </cell>
          <cell r="D1249">
            <v>0</v>
          </cell>
        </row>
        <row r="1250">
          <cell r="C1250">
            <v>0</v>
          </cell>
          <cell r="D1250">
            <v>0</v>
          </cell>
        </row>
        <row r="1251">
          <cell r="C1251">
            <v>0</v>
          </cell>
          <cell r="D1251">
            <v>0</v>
          </cell>
        </row>
        <row r="1252">
          <cell r="C1252">
            <v>0</v>
          </cell>
          <cell r="D1252">
            <v>0</v>
          </cell>
        </row>
        <row r="1253">
          <cell r="C1253">
            <v>0</v>
          </cell>
          <cell r="D1253">
            <v>0</v>
          </cell>
        </row>
        <row r="1254">
          <cell r="C1254">
            <v>0</v>
          </cell>
          <cell r="D1254">
            <v>0</v>
          </cell>
        </row>
        <row r="1255">
          <cell r="C1255">
            <v>0</v>
          </cell>
          <cell r="D1255">
            <v>0</v>
          </cell>
        </row>
        <row r="1256">
          <cell r="C1256">
            <v>0</v>
          </cell>
          <cell r="D1256">
            <v>0</v>
          </cell>
        </row>
        <row r="1257">
          <cell r="C1257">
            <v>0</v>
          </cell>
          <cell r="D1257">
            <v>0</v>
          </cell>
        </row>
        <row r="1258">
          <cell r="C1258">
            <v>0</v>
          </cell>
          <cell r="D1258">
            <v>0</v>
          </cell>
        </row>
        <row r="1259">
          <cell r="C1259">
            <v>0</v>
          </cell>
          <cell r="D1259">
            <v>0</v>
          </cell>
        </row>
        <row r="1260">
          <cell r="C1260">
            <v>11</v>
          </cell>
          <cell r="D1260">
            <v>11</v>
          </cell>
          <cell r="E1260">
            <v>11</v>
          </cell>
          <cell r="AB1260">
            <v>11</v>
          </cell>
        </row>
        <row r="1261">
          <cell r="C1261">
            <v>0</v>
          </cell>
          <cell r="D1261">
            <v>0</v>
          </cell>
        </row>
        <row r="1262">
          <cell r="C1262">
            <v>0</v>
          </cell>
          <cell r="D1262">
            <v>0</v>
          </cell>
        </row>
        <row r="1263">
          <cell r="C1263">
            <v>0</v>
          </cell>
          <cell r="D1263">
            <v>0</v>
          </cell>
        </row>
        <row r="1264">
          <cell r="C1264">
            <v>0</v>
          </cell>
          <cell r="D1264">
            <v>0</v>
          </cell>
        </row>
        <row r="1265">
          <cell r="C1265">
            <v>1</v>
          </cell>
          <cell r="D1265">
            <v>1</v>
          </cell>
          <cell r="E1265">
            <v>1</v>
          </cell>
          <cell r="AB1265">
            <v>1</v>
          </cell>
        </row>
        <row r="1266">
          <cell r="C1266">
            <v>1</v>
          </cell>
          <cell r="D1266">
            <v>1</v>
          </cell>
          <cell r="E1266">
            <v>1</v>
          </cell>
          <cell r="AB1266">
            <v>1</v>
          </cell>
        </row>
        <row r="1267">
          <cell r="C1267">
            <v>0</v>
          </cell>
          <cell r="D1267">
            <v>0</v>
          </cell>
        </row>
        <row r="1268">
          <cell r="C1268">
            <v>0</v>
          </cell>
          <cell r="D1268">
            <v>0</v>
          </cell>
        </row>
        <row r="1269">
          <cell r="C1269">
            <v>0</v>
          </cell>
          <cell r="D1269">
            <v>0</v>
          </cell>
        </row>
        <row r="1270">
          <cell r="C1270">
            <v>0</v>
          </cell>
          <cell r="D1270">
            <v>0</v>
          </cell>
        </row>
        <row r="1352">
          <cell r="C1352">
            <v>2</v>
          </cell>
          <cell r="H1352">
            <v>2</v>
          </cell>
          <cell r="I1352">
            <v>2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P1352">
            <v>0</v>
          </cell>
          <cell r="Q1352">
            <v>0</v>
          </cell>
          <cell r="S1352">
            <v>0</v>
          </cell>
          <cell r="T1352">
            <v>0</v>
          </cell>
          <cell r="V1352">
            <v>0</v>
          </cell>
          <cell r="W1352">
            <v>0</v>
          </cell>
          <cell r="Y1352">
            <v>0</v>
          </cell>
          <cell r="Z1352">
            <v>0</v>
          </cell>
          <cell r="AD1352">
            <v>0</v>
          </cell>
          <cell r="AE1352">
            <v>0</v>
          </cell>
          <cell r="AF1352">
            <v>0</v>
          </cell>
          <cell r="AG1352">
            <v>0</v>
          </cell>
          <cell r="AH1352">
            <v>0</v>
          </cell>
          <cell r="AI1352">
            <v>0</v>
          </cell>
          <cell r="AJ1352">
            <v>0</v>
          </cell>
          <cell r="AL1352">
            <v>366260</v>
          </cell>
        </row>
        <row r="1354">
          <cell r="C1354">
            <v>0</v>
          </cell>
          <cell r="D1354">
            <v>0</v>
          </cell>
        </row>
        <row r="1355">
          <cell r="C1355">
            <v>0</v>
          </cell>
          <cell r="D1355">
            <v>0</v>
          </cell>
        </row>
        <row r="1356">
          <cell r="C1356">
            <v>0</v>
          </cell>
          <cell r="D1356">
            <v>0</v>
          </cell>
        </row>
        <row r="1357">
          <cell r="C1357">
            <v>0</v>
          </cell>
          <cell r="D1357">
            <v>0</v>
          </cell>
        </row>
        <row r="1358">
          <cell r="C1358">
            <v>0</v>
          </cell>
          <cell r="D1358">
            <v>0</v>
          </cell>
        </row>
        <row r="1359">
          <cell r="C1359">
            <v>0</v>
          </cell>
          <cell r="D1359">
            <v>0</v>
          </cell>
        </row>
        <row r="1360">
          <cell r="C1360">
            <v>5</v>
          </cell>
          <cell r="D1360">
            <v>5</v>
          </cell>
          <cell r="E1360">
            <v>5</v>
          </cell>
          <cell r="AB1360">
            <v>5</v>
          </cell>
        </row>
        <row r="1361">
          <cell r="C1361">
            <v>0</v>
          </cell>
          <cell r="D1361">
            <v>0</v>
          </cell>
        </row>
        <row r="1362">
          <cell r="C1362">
            <v>0</v>
          </cell>
          <cell r="D1362">
            <v>0</v>
          </cell>
        </row>
        <row r="1363">
          <cell r="C1363">
            <v>0</v>
          </cell>
          <cell r="D1363">
            <v>0</v>
          </cell>
        </row>
        <row r="1364">
          <cell r="C1364">
            <v>0</v>
          </cell>
          <cell r="D1364">
            <v>0</v>
          </cell>
        </row>
        <row r="1365">
          <cell r="C1365">
            <v>0</v>
          </cell>
          <cell r="D1365">
            <v>0</v>
          </cell>
        </row>
        <row r="1366">
          <cell r="C1366">
            <v>0</v>
          </cell>
          <cell r="D1366">
            <v>0</v>
          </cell>
        </row>
        <row r="1367">
          <cell r="C1367">
            <v>0</v>
          </cell>
          <cell r="D1367">
            <v>0</v>
          </cell>
        </row>
        <row r="1368">
          <cell r="C1368">
            <v>0</v>
          </cell>
          <cell r="D1368">
            <v>0</v>
          </cell>
        </row>
        <row r="1369">
          <cell r="C1369">
            <v>0</v>
          </cell>
          <cell r="D1369">
            <v>0</v>
          </cell>
        </row>
        <row r="1370">
          <cell r="C1370">
            <v>0</v>
          </cell>
          <cell r="D1370">
            <v>0</v>
          </cell>
        </row>
        <row r="1371">
          <cell r="C1371">
            <v>0</v>
          </cell>
          <cell r="D1371">
            <v>0</v>
          </cell>
        </row>
        <row r="1372">
          <cell r="C1372">
            <v>1</v>
          </cell>
          <cell r="D1372">
            <v>1</v>
          </cell>
          <cell r="E1372">
            <v>1</v>
          </cell>
          <cell r="AB1372">
            <v>1</v>
          </cell>
        </row>
        <row r="1373">
          <cell r="C1373">
            <v>0</v>
          </cell>
          <cell r="D1373">
            <v>0</v>
          </cell>
        </row>
        <row r="1374">
          <cell r="C1374">
            <v>0</v>
          </cell>
          <cell r="D1374">
            <v>0</v>
          </cell>
        </row>
        <row r="1375">
          <cell r="C1375">
            <v>2</v>
          </cell>
          <cell r="D1375">
            <v>2</v>
          </cell>
          <cell r="F1375">
            <v>2</v>
          </cell>
          <cell r="AA1375">
            <v>2</v>
          </cell>
          <cell r="AJ1375">
            <v>2</v>
          </cell>
        </row>
        <row r="1376">
          <cell r="C1376">
            <v>1</v>
          </cell>
          <cell r="D1376">
            <v>1</v>
          </cell>
          <cell r="E1376">
            <v>1</v>
          </cell>
          <cell r="AC1376">
            <v>1</v>
          </cell>
        </row>
        <row r="1377">
          <cell r="C1377">
            <v>0</v>
          </cell>
          <cell r="D1377">
            <v>0</v>
          </cell>
        </row>
        <row r="1378">
          <cell r="C1378">
            <v>0</v>
          </cell>
          <cell r="D1378">
            <v>0</v>
          </cell>
        </row>
        <row r="1379">
          <cell r="C1379">
            <v>0</v>
          </cell>
          <cell r="D1379">
            <v>0</v>
          </cell>
        </row>
        <row r="1380">
          <cell r="C1380">
            <v>0</v>
          </cell>
          <cell r="D1380">
            <v>0</v>
          </cell>
        </row>
        <row r="1381">
          <cell r="C1381">
            <v>0</v>
          </cell>
          <cell r="D1381">
            <v>0</v>
          </cell>
        </row>
        <row r="1382">
          <cell r="C1382">
            <v>0</v>
          </cell>
          <cell r="D1382">
            <v>0</v>
          </cell>
        </row>
        <row r="1383">
          <cell r="C1383">
            <v>0</v>
          </cell>
          <cell r="D1383">
            <v>0</v>
          </cell>
        </row>
        <row r="1384">
          <cell r="C1384">
            <v>0</v>
          </cell>
          <cell r="D1384">
            <v>0</v>
          </cell>
        </row>
        <row r="1385">
          <cell r="C1385">
            <v>0</v>
          </cell>
          <cell r="D1385">
            <v>0</v>
          </cell>
        </row>
        <row r="1386">
          <cell r="C1386">
            <v>0</v>
          </cell>
          <cell r="D1386">
            <v>0</v>
          </cell>
        </row>
        <row r="1387">
          <cell r="C1387">
            <v>0</v>
          </cell>
          <cell r="D1387">
            <v>0</v>
          </cell>
        </row>
        <row r="1388">
          <cell r="C1388">
            <v>173</v>
          </cell>
          <cell r="D1388">
            <v>173</v>
          </cell>
          <cell r="E1388">
            <v>173</v>
          </cell>
          <cell r="AB1388">
            <v>173</v>
          </cell>
        </row>
        <row r="1389">
          <cell r="C1389">
            <v>0</v>
          </cell>
          <cell r="D1389">
            <v>0</v>
          </cell>
        </row>
        <row r="1390">
          <cell r="C1390">
            <v>0</v>
          </cell>
          <cell r="D1390">
            <v>0</v>
          </cell>
        </row>
        <row r="1391">
          <cell r="C1391">
            <v>0</v>
          </cell>
          <cell r="D1391">
            <v>0</v>
          </cell>
        </row>
        <row r="1392">
          <cell r="C1392">
            <v>0</v>
          </cell>
          <cell r="D1392">
            <v>0</v>
          </cell>
        </row>
        <row r="1393">
          <cell r="C1393">
            <v>0</v>
          </cell>
          <cell r="D1393">
            <v>0</v>
          </cell>
        </row>
        <row r="1394">
          <cell r="C1394">
            <v>0</v>
          </cell>
          <cell r="D1394">
            <v>0</v>
          </cell>
        </row>
        <row r="1395">
          <cell r="C1395">
            <v>0</v>
          </cell>
          <cell r="D1395">
            <v>0</v>
          </cell>
        </row>
        <row r="1396">
          <cell r="C1396">
            <v>0</v>
          </cell>
          <cell r="D1396">
            <v>0</v>
          </cell>
        </row>
        <row r="1397">
          <cell r="C1397">
            <v>0</v>
          </cell>
          <cell r="D1397">
            <v>0</v>
          </cell>
        </row>
        <row r="1398">
          <cell r="C1398">
            <v>0</v>
          </cell>
          <cell r="D1398">
            <v>0</v>
          </cell>
        </row>
        <row r="1399">
          <cell r="C1399">
            <v>0</v>
          </cell>
          <cell r="D1399">
            <v>0</v>
          </cell>
        </row>
        <row r="1400">
          <cell r="C1400">
            <v>0</v>
          </cell>
          <cell r="D1400">
            <v>0</v>
          </cell>
        </row>
        <row r="1401">
          <cell r="C1401">
            <v>0</v>
          </cell>
          <cell r="D1401">
            <v>0</v>
          </cell>
        </row>
        <row r="1402">
          <cell r="C1402">
            <v>0</v>
          </cell>
          <cell r="D1402">
            <v>0</v>
          </cell>
        </row>
        <row r="1403">
          <cell r="C1403">
            <v>0</v>
          </cell>
          <cell r="D1403">
            <v>0</v>
          </cell>
        </row>
        <row r="1404">
          <cell r="C1404">
            <v>0</v>
          </cell>
          <cell r="D1404">
            <v>0</v>
          </cell>
        </row>
        <row r="1405">
          <cell r="C1405">
            <v>2</v>
          </cell>
          <cell r="D1405">
            <v>2</v>
          </cell>
          <cell r="E1405">
            <v>2</v>
          </cell>
          <cell r="AA1405">
            <v>2</v>
          </cell>
        </row>
        <row r="1406">
          <cell r="C1406">
            <v>0</v>
          </cell>
          <cell r="D1406">
            <v>0</v>
          </cell>
        </row>
        <row r="1407">
          <cell r="C1407">
            <v>0</v>
          </cell>
          <cell r="D1407">
            <v>0</v>
          </cell>
        </row>
        <row r="1408">
          <cell r="C1408">
            <v>0</v>
          </cell>
          <cell r="D1408">
            <v>0</v>
          </cell>
        </row>
        <row r="1409">
          <cell r="C1409">
            <v>0</v>
          </cell>
          <cell r="D1409">
            <v>0</v>
          </cell>
        </row>
        <row r="1410">
          <cell r="C1410">
            <v>0</v>
          </cell>
          <cell r="D1410">
            <v>0</v>
          </cell>
        </row>
        <row r="1411">
          <cell r="C1411">
            <v>0</v>
          </cell>
          <cell r="D1411">
            <v>0</v>
          </cell>
        </row>
        <row r="1412">
          <cell r="C1412">
            <v>0</v>
          </cell>
          <cell r="D1412">
            <v>0</v>
          </cell>
        </row>
        <row r="1413">
          <cell r="C1413">
            <v>0</v>
          </cell>
          <cell r="D1413">
            <v>0</v>
          </cell>
        </row>
        <row r="1414">
          <cell r="C1414">
            <v>0</v>
          </cell>
          <cell r="D1414">
            <v>0</v>
          </cell>
        </row>
        <row r="1415">
          <cell r="C1415">
            <v>0</v>
          </cell>
          <cell r="D1415">
            <v>0</v>
          </cell>
        </row>
        <row r="1416">
          <cell r="C1416">
            <v>0</v>
          </cell>
          <cell r="D1416">
            <v>0</v>
          </cell>
        </row>
        <row r="1417">
          <cell r="C1417">
            <v>0</v>
          </cell>
          <cell r="D1417">
            <v>0</v>
          </cell>
        </row>
        <row r="1418">
          <cell r="C1418">
            <v>0</v>
          </cell>
          <cell r="D1418">
            <v>0</v>
          </cell>
        </row>
        <row r="1419">
          <cell r="C1419">
            <v>0</v>
          </cell>
          <cell r="D1419">
            <v>0</v>
          </cell>
        </row>
        <row r="1420">
          <cell r="C1420">
            <v>0</v>
          </cell>
          <cell r="D1420">
            <v>0</v>
          </cell>
        </row>
        <row r="1421">
          <cell r="C1421">
            <v>0</v>
          </cell>
          <cell r="D1421">
            <v>0</v>
          </cell>
        </row>
        <row r="1422">
          <cell r="C1422">
            <v>0</v>
          </cell>
          <cell r="D1422">
            <v>0</v>
          </cell>
        </row>
        <row r="1423">
          <cell r="C1423">
            <v>0</v>
          </cell>
          <cell r="D1423">
            <v>0</v>
          </cell>
        </row>
        <row r="1502">
          <cell r="C1502">
            <v>6</v>
          </cell>
          <cell r="H1502">
            <v>6</v>
          </cell>
          <cell r="I1502">
            <v>6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P1502">
            <v>0</v>
          </cell>
          <cell r="Q1502">
            <v>4</v>
          </cell>
          <cell r="S1502">
            <v>0</v>
          </cell>
          <cell r="T1502">
            <v>0</v>
          </cell>
          <cell r="V1502">
            <v>0</v>
          </cell>
          <cell r="W1502">
            <v>0</v>
          </cell>
          <cell r="Y1502">
            <v>0</v>
          </cell>
          <cell r="Z1502">
            <v>1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0</v>
          </cell>
          <cell r="AL1502">
            <v>1020190</v>
          </cell>
        </row>
        <row r="1504">
          <cell r="C1504">
            <v>0</v>
          </cell>
          <cell r="D1504">
            <v>0</v>
          </cell>
          <cell r="AL1504">
            <v>0</v>
          </cell>
        </row>
        <row r="1566">
          <cell r="C1566">
            <v>4</v>
          </cell>
          <cell r="H1566">
            <v>1</v>
          </cell>
          <cell r="I1566">
            <v>1</v>
          </cell>
          <cell r="J1566">
            <v>0</v>
          </cell>
          <cell r="K1566">
            <v>0</v>
          </cell>
          <cell r="L1566">
            <v>3</v>
          </cell>
          <cell r="M1566">
            <v>0</v>
          </cell>
          <cell r="N1566">
            <v>0</v>
          </cell>
          <cell r="P1566">
            <v>0</v>
          </cell>
          <cell r="Q1566">
            <v>0</v>
          </cell>
          <cell r="S1566">
            <v>0</v>
          </cell>
          <cell r="T1566">
            <v>0</v>
          </cell>
          <cell r="V1566">
            <v>0</v>
          </cell>
          <cell r="W1566">
            <v>0</v>
          </cell>
          <cell r="Y1566">
            <v>0</v>
          </cell>
          <cell r="Z1566">
            <v>3</v>
          </cell>
          <cell r="AD1566">
            <v>0</v>
          </cell>
          <cell r="AE1566">
            <v>0</v>
          </cell>
          <cell r="AF1566">
            <v>0</v>
          </cell>
          <cell r="AG1566">
            <v>0</v>
          </cell>
          <cell r="AH1566">
            <v>0</v>
          </cell>
          <cell r="AI1566">
            <v>0</v>
          </cell>
          <cell r="AJ1566">
            <v>0</v>
          </cell>
          <cell r="AL1566">
            <v>424580</v>
          </cell>
        </row>
        <row r="1635">
          <cell r="C1635">
            <v>20</v>
          </cell>
          <cell r="H1635">
            <v>16</v>
          </cell>
          <cell r="I1635">
            <v>16</v>
          </cell>
          <cell r="J1635">
            <v>0</v>
          </cell>
          <cell r="K1635">
            <v>0</v>
          </cell>
          <cell r="L1635">
            <v>4</v>
          </cell>
          <cell r="M1635">
            <v>0</v>
          </cell>
          <cell r="N1635">
            <v>0</v>
          </cell>
          <cell r="P1635">
            <v>0</v>
          </cell>
          <cell r="Q1635">
            <v>0</v>
          </cell>
          <cell r="S1635">
            <v>0</v>
          </cell>
          <cell r="T1635">
            <v>0</v>
          </cell>
          <cell r="V1635">
            <v>0</v>
          </cell>
          <cell r="W1635">
            <v>0</v>
          </cell>
          <cell r="Y1635">
            <v>0</v>
          </cell>
          <cell r="Z1635">
            <v>3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L1635">
            <v>1041445</v>
          </cell>
        </row>
        <row r="1653">
          <cell r="C1653">
            <v>1569</v>
          </cell>
          <cell r="D1653">
            <v>1569</v>
          </cell>
          <cell r="E1653">
            <v>1569</v>
          </cell>
          <cell r="F1653">
            <v>0</v>
          </cell>
          <cell r="G1653">
            <v>0</v>
          </cell>
          <cell r="AA1653">
            <v>1569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</row>
        <row r="1680">
          <cell r="C1680">
            <v>12</v>
          </cell>
          <cell r="H1680">
            <v>10</v>
          </cell>
          <cell r="I1680">
            <v>8</v>
          </cell>
          <cell r="J1680">
            <v>2</v>
          </cell>
          <cell r="K1680">
            <v>0</v>
          </cell>
          <cell r="L1680">
            <v>2</v>
          </cell>
          <cell r="M1680">
            <v>0</v>
          </cell>
          <cell r="N1680">
            <v>0</v>
          </cell>
          <cell r="P1680">
            <v>0</v>
          </cell>
          <cell r="Q1680">
            <v>0</v>
          </cell>
          <cell r="S1680">
            <v>0</v>
          </cell>
          <cell r="T1680">
            <v>0</v>
          </cell>
          <cell r="V1680">
            <v>0</v>
          </cell>
          <cell r="W1680">
            <v>0</v>
          </cell>
          <cell r="Y1680">
            <v>0</v>
          </cell>
          <cell r="Z1680">
            <v>0</v>
          </cell>
          <cell r="AD1680">
            <v>0</v>
          </cell>
          <cell r="AE1680">
            <v>0</v>
          </cell>
          <cell r="AF1680">
            <v>0</v>
          </cell>
          <cell r="AG1680">
            <v>0</v>
          </cell>
          <cell r="AH1680">
            <v>0</v>
          </cell>
          <cell r="AI1680">
            <v>0</v>
          </cell>
          <cell r="AJ1680">
            <v>2</v>
          </cell>
          <cell r="AL1680">
            <v>427860</v>
          </cell>
        </row>
        <row r="1682">
          <cell r="C1682">
            <v>0</v>
          </cell>
          <cell r="D1682">
            <v>0</v>
          </cell>
        </row>
        <row r="1683">
          <cell r="C1683">
            <v>0</v>
          </cell>
          <cell r="D1683">
            <v>0</v>
          </cell>
        </row>
        <row r="1684">
          <cell r="C1684">
            <v>2145</v>
          </cell>
          <cell r="D1684">
            <v>2145</v>
          </cell>
          <cell r="E1684">
            <v>2145</v>
          </cell>
          <cell r="AA1684">
            <v>2145</v>
          </cell>
        </row>
        <row r="1685">
          <cell r="C1685">
            <v>0</v>
          </cell>
          <cell r="D1685">
            <v>0</v>
          </cell>
        </row>
        <row r="1686">
          <cell r="C1686">
            <v>0</v>
          </cell>
          <cell r="D1686">
            <v>0</v>
          </cell>
        </row>
        <row r="1687">
          <cell r="C1687">
            <v>0</v>
          </cell>
          <cell r="D1687">
            <v>0</v>
          </cell>
        </row>
        <row r="1688">
          <cell r="C1688">
            <v>0</v>
          </cell>
          <cell r="D1688">
            <v>0</v>
          </cell>
        </row>
        <row r="1689">
          <cell r="C1689">
            <v>0</v>
          </cell>
          <cell r="D1689">
            <v>0</v>
          </cell>
        </row>
        <row r="1690">
          <cell r="C1690">
            <v>0</v>
          </cell>
          <cell r="D1690">
            <v>0</v>
          </cell>
        </row>
        <row r="1691">
          <cell r="C1691">
            <v>0</v>
          </cell>
          <cell r="D1691">
            <v>0</v>
          </cell>
        </row>
        <row r="1692">
          <cell r="C1692">
            <v>0</v>
          </cell>
          <cell r="D1692">
            <v>0</v>
          </cell>
        </row>
        <row r="1693">
          <cell r="C1693">
            <v>0</v>
          </cell>
          <cell r="D1693">
            <v>0</v>
          </cell>
        </row>
        <row r="1694">
          <cell r="C1694">
            <v>0</v>
          </cell>
          <cell r="D1694">
            <v>0</v>
          </cell>
        </row>
        <row r="1695">
          <cell r="C1695">
            <v>0</v>
          </cell>
          <cell r="D1695">
            <v>0</v>
          </cell>
        </row>
        <row r="1696">
          <cell r="C1696">
            <v>0</v>
          </cell>
          <cell r="D1696">
            <v>0</v>
          </cell>
        </row>
        <row r="1697">
          <cell r="C1697">
            <v>5</v>
          </cell>
          <cell r="D1697">
            <v>5</v>
          </cell>
          <cell r="E1697">
            <v>5</v>
          </cell>
          <cell r="AA1697">
            <v>5</v>
          </cell>
        </row>
        <row r="1701">
          <cell r="C1701">
            <v>0</v>
          </cell>
          <cell r="D1701">
            <v>0</v>
          </cell>
        </row>
        <row r="1702">
          <cell r="C1702">
            <v>0</v>
          </cell>
          <cell r="D1702">
            <v>0</v>
          </cell>
        </row>
        <row r="1703">
          <cell r="C1703">
            <v>0</v>
          </cell>
          <cell r="D1703">
            <v>0</v>
          </cell>
        </row>
        <row r="1704">
          <cell r="C1704">
            <v>0</v>
          </cell>
          <cell r="D1704">
            <v>0</v>
          </cell>
        </row>
        <row r="1705">
          <cell r="C1705">
            <v>0</v>
          </cell>
          <cell r="D1705">
            <v>0</v>
          </cell>
        </row>
        <row r="1706">
          <cell r="C1706">
            <v>0</v>
          </cell>
          <cell r="D1706">
            <v>0</v>
          </cell>
        </row>
        <row r="1707">
          <cell r="C1707">
            <v>0</v>
          </cell>
          <cell r="D1707">
            <v>0</v>
          </cell>
        </row>
        <row r="1708">
          <cell r="C1708">
            <v>0</v>
          </cell>
          <cell r="D1708">
            <v>0</v>
          </cell>
        </row>
        <row r="1709">
          <cell r="C1709">
            <v>0</v>
          </cell>
          <cell r="D1709">
            <v>0</v>
          </cell>
        </row>
        <row r="1710">
          <cell r="C1710">
            <v>0</v>
          </cell>
          <cell r="D1710">
            <v>0</v>
          </cell>
        </row>
        <row r="1711">
          <cell r="C1711">
            <v>0</v>
          </cell>
          <cell r="D1711">
            <v>0</v>
          </cell>
        </row>
        <row r="1712">
          <cell r="C1712">
            <v>0</v>
          </cell>
          <cell r="D1712">
            <v>0</v>
          </cell>
        </row>
        <row r="1713">
          <cell r="C1713">
            <v>0</v>
          </cell>
          <cell r="D1713">
            <v>0</v>
          </cell>
        </row>
        <row r="1714">
          <cell r="C1714">
            <v>0</v>
          </cell>
          <cell r="D1714">
            <v>0</v>
          </cell>
        </row>
        <row r="1715">
          <cell r="C1715">
            <v>0</v>
          </cell>
          <cell r="D1715">
            <v>0</v>
          </cell>
        </row>
        <row r="1716">
          <cell r="C1716">
            <v>0</v>
          </cell>
          <cell r="D1716">
            <v>0</v>
          </cell>
        </row>
        <row r="1717">
          <cell r="C1717">
            <v>0</v>
          </cell>
          <cell r="D1717">
            <v>0</v>
          </cell>
        </row>
        <row r="1718">
          <cell r="C1718">
            <v>0</v>
          </cell>
          <cell r="D1718">
            <v>0</v>
          </cell>
        </row>
        <row r="1719">
          <cell r="C1719">
            <v>0</v>
          </cell>
          <cell r="D1719">
            <v>0</v>
          </cell>
        </row>
        <row r="1720">
          <cell r="C1720">
            <v>0</v>
          </cell>
          <cell r="D1720">
            <v>0</v>
          </cell>
        </row>
        <row r="1721">
          <cell r="C1721">
            <v>0</v>
          </cell>
          <cell r="D1721">
            <v>0</v>
          </cell>
        </row>
        <row r="1722">
          <cell r="C1722">
            <v>0</v>
          </cell>
          <cell r="D1722">
            <v>0</v>
          </cell>
        </row>
        <row r="1723">
          <cell r="C1723">
            <v>0</v>
          </cell>
          <cell r="D1723">
            <v>0</v>
          </cell>
        </row>
        <row r="1724">
          <cell r="C1724">
            <v>0</v>
          </cell>
          <cell r="D1724">
            <v>0</v>
          </cell>
        </row>
        <row r="1725">
          <cell r="C1725">
            <v>0</v>
          </cell>
          <cell r="D1725">
            <v>0</v>
          </cell>
        </row>
        <row r="1726">
          <cell r="C1726">
            <v>0</v>
          </cell>
          <cell r="D1726">
            <v>0</v>
          </cell>
        </row>
        <row r="1727">
          <cell r="C1727">
            <v>0</v>
          </cell>
          <cell r="D1727">
            <v>0</v>
          </cell>
        </row>
        <row r="1728">
          <cell r="C1728">
            <v>0</v>
          </cell>
          <cell r="D1728">
            <v>0</v>
          </cell>
        </row>
        <row r="1729">
          <cell r="C1729">
            <v>0</v>
          </cell>
          <cell r="D1729">
            <v>0</v>
          </cell>
        </row>
        <row r="1730">
          <cell r="C1730">
            <v>0</v>
          </cell>
          <cell r="D1730">
            <v>0</v>
          </cell>
        </row>
        <row r="1731">
          <cell r="C1731">
            <v>0</v>
          </cell>
          <cell r="D1731">
            <v>0</v>
          </cell>
        </row>
        <row r="1732">
          <cell r="C1732">
            <v>0</v>
          </cell>
          <cell r="D1732">
            <v>0</v>
          </cell>
        </row>
        <row r="1733">
          <cell r="C1733">
            <v>0</v>
          </cell>
          <cell r="D1733">
            <v>0</v>
          </cell>
        </row>
        <row r="1734">
          <cell r="C1734">
            <v>0</v>
          </cell>
          <cell r="D1734">
            <v>0</v>
          </cell>
        </row>
        <row r="1735">
          <cell r="C1735">
            <v>0</v>
          </cell>
          <cell r="D1735">
            <v>0</v>
          </cell>
        </row>
        <row r="1736">
          <cell r="C1736">
            <v>130</v>
          </cell>
          <cell r="D1736">
            <v>130</v>
          </cell>
          <cell r="E1736">
            <v>130</v>
          </cell>
          <cell r="AA1736">
            <v>128</v>
          </cell>
          <cell r="AB1736">
            <v>2</v>
          </cell>
        </row>
        <row r="1737">
          <cell r="C1737">
            <v>327</v>
          </cell>
          <cell r="D1737">
            <v>327</v>
          </cell>
          <cell r="E1737">
            <v>327</v>
          </cell>
          <cell r="AA1737">
            <v>327</v>
          </cell>
        </row>
        <row r="1738">
          <cell r="C1738">
            <v>8735</v>
          </cell>
          <cell r="D1738">
            <v>8582</v>
          </cell>
          <cell r="E1738">
            <v>8582</v>
          </cell>
          <cell r="G1738">
            <v>153</v>
          </cell>
          <cell r="AA1738">
            <v>7661</v>
          </cell>
          <cell r="AB1738">
            <v>381</v>
          </cell>
          <cell r="AC1738">
            <v>693</v>
          </cell>
        </row>
        <row r="1739">
          <cell r="C1739">
            <v>4304</v>
          </cell>
          <cell r="D1739">
            <v>4304</v>
          </cell>
          <cell r="E1739">
            <v>4304</v>
          </cell>
          <cell r="AA1739">
            <v>4304</v>
          </cell>
        </row>
        <row r="1740">
          <cell r="C1740">
            <v>0</v>
          </cell>
          <cell r="D1740">
            <v>0</v>
          </cell>
        </row>
        <row r="1741">
          <cell r="C1741">
            <v>16</v>
          </cell>
          <cell r="D1741">
            <v>16</v>
          </cell>
          <cell r="E1741">
            <v>16</v>
          </cell>
          <cell r="AA1741">
            <v>16</v>
          </cell>
        </row>
        <row r="1742">
          <cell r="C1742">
            <v>16</v>
          </cell>
          <cell r="D1742">
            <v>16</v>
          </cell>
          <cell r="E1742">
            <v>16</v>
          </cell>
          <cell r="AA1742">
            <v>16</v>
          </cell>
        </row>
        <row r="1743">
          <cell r="C1743">
            <v>1320</v>
          </cell>
          <cell r="D1743">
            <v>1320</v>
          </cell>
          <cell r="E1743">
            <v>1320</v>
          </cell>
          <cell r="AA1743">
            <v>997</v>
          </cell>
          <cell r="AC1743">
            <v>323</v>
          </cell>
        </row>
        <row r="1744">
          <cell r="C1744">
            <v>0</v>
          </cell>
          <cell r="D1744">
            <v>0</v>
          </cell>
        </row>
        <row r="1745">
          <cell r="C1745">
            <v>0</v>
          </cell>
          <cell r="D1745">
            <v>0</v>
          </cell>
        </row>
        <row r="1746">
          <cell r="C1746">
            <v>0</v>
          </cell>
          <cell r="D1746">
            <v>0</v>
          </cell>
        </row>
        <row r="1747">
          <cell r="C1747">
            <v>0</v>
          </cell>
          <cell r="D1747">
            <v>0</v>
          </cell>
        </row>
        <row r="1748">
          <cell r="C1748">
            <v>0</v>
          </cell>
          <cell r="D1748">
            <v>0</v>
          </cell>
        </row>
        <row r="1749">
          <cell r="C1749">
            <v>15</v>
          </cell>
          <cell r="D1749">
            <v>15</v>
          </cell>
          <cell r="E1749">
            <v>15</v>
          </cell>
          <cell r="AA1749">
            <v>13</v>
          </cell>
          <cell r="AC1749">
            <v>2</v>
          </cell>
        </row>
        <row r="1750">
          <cell r="C1750">
            <v>153</v>
          </cell>
          <cell r="D1750">
            <v>153</v>
          </cell>
          <cell r="E1750">
            <v>153</v>
          </cell>
          <cell r="AA1750">
            <v>153</v>
          </cell>
        </row>
        <row r="1751">
          <cell r="C1751">
            <v>209</v>
          </cell>
          <cell r="D1751">
            <v>209</v>
          </cell>
          <cell r="E1751">
            <v>209</v>
          </cell>
          <cell r="AA1751">
            <v>209</v>
          </cell>
        </row>
        <row r="1752">
          <cell r="C1752">
            <v>0</v>
          </cell>
          <cell r="D1752">
            <v>0</v>
          </cell>
        </row>
        <row r="1753">
          <cell r="C1753">
            <v>0</v>
          </cell>
          <cell r="D1753">
            <v>0</v>
          </cell>
        </row>
        <row r="1754">
          <cell r="C1754">
            <v>0</v>
          </cell>
          <cell r="D1754">
            <v>0</v>
          </cell>
        </row>
        <row r="1755">
          <cell r="C1755">
            <v>0</v>
          </cell>
          <cell r="D1755">
            <v>0</v>
          </cell>
        </row>
        <row r="1756">
          <cell r="C1756">
            <v>0</v>
          </cell>
          <cell r="D1756">
            <v>0</v>
          </cell>
        </row>
        <row r="1757">
          <cell r="C1757">
            <v>0</v>
          </cell>
          <cell r="D1757">
            <v>0</v>
          </cell>
        </row>
        <row r="1758">
          <cell r="C1758">
            <v>0</v>
          </cell>
          <cell r="D1758">
            <v>0</v>
          </cell>
        </row>
        <row r="1759">
          <cell r="C1759">
            <v>0</v>
          </cell>
          <cell r="D1759">
            <v>0</v>
          </cell>
        </row>
        <row r="1760">
          <cell r="C1760">
            <v>0</v>
          </cell>
          <cell r="D1760">
            <v>0</v>
          </cell>
        </row>
        <row r="1761">
          <cell r="C1761">
            <v>0</v>
          </cell>
          <cell r="D1761">
            <v>0</v>
          </cell>
        </row>
        <row r="1762">
          <cell r="C1762">
            <v>0</v>
          </cell>
          <cell r="D1762">
            <v>0</v>
          </cell>
        </row>
        <row r="1763">
          <cell r="C1763">
            <v>0</v>
          </cell>
          <cell r="D1763">
            <v>0</v>
          </cell>
        </row>
        <row r="1764">
          <cell r="C1764">
            <v>0</v>
          </cell>
          <cell r="D1764">
            <v>0</v>
          </cell>
        </row>
        <row r="1765">
          <cell r="C1765">
            <v>0</v>
          </cell>
          <cell r="D1765">
            <v>0</v>
          </cell>
        </row>
        <row r="1766">
          <cell r="C1766">
            <v>0</v>
          </cell>
          <cell r="D1766">
            <v>0</v>
          </cell>
        </row>
        <row r="1767">
          <cell r="C1767">
            <v>0</v>
          </cell>
          <cell r="D1767">
            <v>0</v>
          </cell>
        </row>
        <row r="1768">
          <cell r="C1768">
            <v>0</v>
          </cell>
          <cell r="D1768">
            <v>0</v>
          </cell>
        </row>
        <row r="1769">
          <cell r="C1769">
            <v>0</v>
          </cell>
          <cell r="D1769">
            <v>0</v>
          </cell>
        </row>
        <row r="1770">
          <cell r="C1770">
            <v>0</v>
          </cell>
          <cell r="D1770">
            <v>0</v>
          </cell>
        </row>
        <row r="1771">
          <cell r="C1771">
            <v>0</v>
          </cell>
          <cell r="D1771">
            <v>0</v>
          </cell>
        </row>
        <row r="1772">
          <cell r="C1772">
            <v>0</v>
          </cell>
          <cell r="D1772">
            <v>0</v>
          </cell>
        </row>
        <row r="1773">
          <cell r="C1773">
            <v>0</v>
          </cell>
          <cell r="D1773">
            <v>0</v>
          </cell>
        </row>
        <row r="1774">
          <cell r="C1774">
            <v>0</v>
          </cell>
          <cell r="D1774">
            <v>0</v>
          </cell>
        </row>
        <row r="1775">
          <cell r="C1775">
            <v>0</v>
          </cell>
          <cell r="D1775">
            <v>0</v>
          </cell>
        </row>
        <row r="1776">
          <cell r="C1776">
            <v>0</v>
          </cell>
          <cell r="D1776">
            <v>0</v>
          </cell>
        </row>
        <row r="1777">
          <cell r="C1777">
            <v>0</v>
          </cell>
          <cell r="D1777">
            <v>0</v>
          </cell>
        </row>
        <row r="1778">
          <cell r="C1778">
            <v>0</v>
          </cell>
          <cell r="D1778">
            <v>0</v>
          </cell>
        </row>
        <row r="1779">
          <cell r="C1779">
            <v>0</v>
          </cell>
          <cell r="D1779">
            <v>0</v>
          </cell>
        </row>
        <row r="1780">
          <cell r="C1780">
            <v>0</v>
          </cell>
          <cell r="D1780">
            <v>0</v>
          </cell>
        </row>
        <row r="1781">
          <cell r="C1781">
            <v>0</v>
          </cell>
          <cell r="D1781">
            <v>0</v>
          </cell>
        </row>
        <row r="1782">
          <cell r="C1782">
            <v>0</v>
          </cell>
          <cell r="D1782">
            <v>0</v>
          </cell>
        </row>
        <row r="1783">
          <cell r="C1783">
            <v>0</v>
          </cell>
          <cell r="D1783">
            <v>0</v>
          </cell>
        </row>
        <row r="1784">
          <cell r="C1784">
            <v>0</v>
          </cell>
          <cell r="D1784">
            <v>0</v>
          </cell>
        </row>
        <row r="1785">
          <cell r="C1785">
            <v>0</v>
          </cell>
          <cell r="D1785">
            <v>0</v>
          </cell>
        </row>
        <row r="1788">
          <cell r="C1788">
            <v>784</v>
          </cell>
          <cell r="E1788">
            <v>779</v>
          </cell>
          <cell r="AL1788">
            <v>4549360</v>
          </cell>
        </row>
        <row r="1789">
          <cell r="C1789">
            <v>1</v>
          </cell>
          <cell r="E1789">
            <v>1</v>
          </cell>
          <cell r="AL1789">
            <v>16440</v>
          </cell>
        </row>
        <row r="1790">
          <cell r="C1790">
            <v>1</v>
          </cell>
          <cell r="E1790">
            <v>1</v>
          </cell>
          <cell r="AL1790">
            <v>27880</v>
          </cell>
        </row>
        <row r="1791">
          <cell r="C1791">
            <v>0</v>
          </cell>
          <cell r="AL1791">
            <v>0</v>
          </cell>
        </row>
        <row r="1792">
          <cell r="C1792">
            <v>27</v>
          </cell>
          <cell r="E1792">
            <v>27</v>
          </cell>
          <cell r="AL1792">
            <v>1601370</v>
          </cell>
        </row>
        <row r="1793">
          <cell r="C1793">
            <v>0</v>
          </cell>
          <cell r="AL1793">
            <v>0</v>
          </cell>
        </row>
        <row r="1794">
          <cell r="C1794">
            <v>0</v>
          </cell>
          <cell r="AL1794">
            <v>0</v>
          </cell>
        </row>
        <row r="1795">
          <cell r="C1795">
            <v>0</v>
          </cell>
          <cell r="AL1795">
            <v>0</v>
          </cell>
        </row>
        <row r="1796">
          <cell r="C1796">
            <v>0</v>
          </cell>
          <cell r="AL1796">
            <v>0</v>
          </cell>
        </row>
        <row r="1797">
          <cell r="C1797">
            <v>0</v>
          </cell>
          <cell r="AL1797">
            <v>0</v>
          </cell>
        </row>
        <row r="1798">
          <cell r="C1798">
            <v>0</v>
          </cell>
          <cell r="AL1798">
            <v>0</v>
          </cell>
        </row>
        <row r="1799">
          <cell r="C1799">
            <v>0</v>
          </cell>
          <cell r="AL1799">
            <v>0</v>
          </cell>
        </row>
        <row r="1800">
          <cell r="C1800">
            <v>0</v>
          </cell>
          <cell r="AL1800">
            <v>0</v>
          </cell>
        </row>
        <row r="1801">
          <cell r="C1801">
            <v>0</v>
          </cell>
          <cell r="AL1801">
            <v>0</v>
          </cell>
        </row>
        <row r="1802">
          <cell r="C1802">
            <v>0</v>
          </cell>
          <cell r="AL1802">
            <v>0</v>
          </cell>
        </row>
        <row r="1803">
          <cell r="C1803">
            <v>0</v>
          </cell>
          <cell r="AL1803">
            <v>0</v>
          </cell>
        </row>
        <row r="1804">
          <cell r="C1804">
            <v>0</v>
          </cell>
          <cell r="AL1804">
            <v>0</v>
          </cell>
        </row>
        <row r="1805">
          <cell r="C1805">
            <v>0</v>
          </cell>
          <cell r="AL1805">
            <v>0</v>
          </cell>
        </row>
        <row r="1806">
          <cell r="C1806">
            <v>0</v>
          </cell>
          <cell r="AL1806">
            <v>0</v>
          </cell>
        </row>
        <row r="1807">
          <cell r="C1807">
            <v>0</v>
          </cell>
          <cell r="AL1807">
            <v>0</v>
          </cell>
        </row>
        <row r="1808">
          <cell r="C1808">
            <v>0</v>
          </cell>
          <cell r="AL1808">
            <v>0</v>
          </cell>
        </row>
        <row r="1809">
          <cell r="C1809">
            <v>0</v>
          </cell>
          <cell r="AL1809">
            <v>0</v>
          </cell>
        </row>
        <row r="1810">
          <cell r="C1810">
            <v>0</v>
          </cell>
          <cell r="AL1810">
            <v>0</v>
          </cell>
        </row>
        <row r="1811">
          <cell r="C1811">
            <v>0</v>
          </cell>
          <cell r="AL1811">
            <v>0</v>
          </cell>
        </row>
        <row r="1812">
          <cell r="C1812">
            <v>813</v>
          </cell>
          <cell r="D1812">
            <v>808</v>
          </cell>
          <cell r="E1812">
            <v>808</v>
          </cell>
          <cell r="F1812">
            <v>0</v>
          </cell>
          <cell r="G1812">
            <v>5</v>
          </cell>
          <cell r="AA1812">
            <v>612</v>
          </cell>
          <cell r="AB1812">
            <v>47</v>
          </cell>
          <cell r="AC1812">
            <v>154</v>
          </cell>
          <cell r="AD1812">
            <v>0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</row>
        <row r="1815"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</row>
        <row r="1901">
          <cell r="P1901">
            <v>0</v>
          </cell>
          <cell r="Q1901">
            <v>0</v>
          </cell>
          <cell r="S1901">
            <v>0</v>
          </cell>
          <cell r="T1901">
            <v>0</v>
          </cell>
          <cell r="V1901">
            <v>0</v>
          </cell>
          <cell r="W1901">
            <v>0</v>
          </cell>
          <cell r="Y1901">
            <v>0</v>
          </cell>
          <cell r="Z1901">
            <v>1</v>
          </cell>
        </row>
        <row r="1904">
          <cell r="C1904">
            <v>0</v>
          </cell>
        </row>
        <row r="1913">
          <cell r="P1913">
            <v>0</v>
          </cell>
          <cell r="Q1913">
            <v>0</v>
          </cell>
          <cell r="S1913">
            <v>0</v>
          </cell>
          <cell r="T1913">
            <v>0</v>
          </cell>
          <cell r="V1913">
            <v>0</v>
          </cell>
          <cell r="W1913">
            <v>0</v>
          </cell>
          <cell r="Y1913">
            <v>0</v>
          </cell>
          <cell r="Z1913">
            <v>0</v>
          </cell>
        </row>
        <row r="1914">
          <cell r="C1914">
            <v>1</v>
          </cell>
          <cell r="H1914">
            <v>1</v>
          </cell>
          <cell r="I1914">
            <v>1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  <cell r="AL1914">
            <v>2100220</v>
          </cell>
        </row>
        <row r="1983">
          <cell r="C1983">
            <v>7</v>
          </cell>
          <cell r="H1983">
            <v>6</v>
          </cell>
          <cell r="I1983">
            <v>6</v>
          </cell>
          <cell r="J1983">
            <v>0</v>
          </cell>
          <cell r="K1983">
            <v>0</v>
          </cell>
          <cell r="L1983">
            <v>1</v>
          </cell>
          <cell r="M1983">
            <v>0</v>
          </cell>
          <cell r="N1983">
            <v>0</v>
          </cell>
          <cell r="P1983">
            <v>0</v>
          </cell>
          <cell r="Q1983">
            <v>1</v>
          </cell>
          <cell r="S1983">
            <v>0</v>
          </cell>
          <cell r="T1983">
            <v>0</v>
          </cell>
          <cell r="V1983">
            <v>0</v>
          </cell>
          <cell r="W1983">
            <v>0</v>
          </cell>
          <cell r="Y1983">
            <v>0</v>
          </cell>
          <cell r="Z1983">
            <v>5</v>
          </cell>
          <cell r="AD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I1983">
            <v>0</v>
          </cell>
          <cell r="AJ1983">
            <v>0</v>
          </cell>
          <cell r="AL1983">
            <v>1515605</v>
          </cell>
        </row>
        <row r="1985">
          <cell r="C1985">
            <v>4</v>
          </cell>
          <cell r="D1985">
            <v>4</v>
          </cell>
          <cell r="E1985">
            <v>4</v>
          </cell>
          <cell r="AB1985">
            <v>4</v>
          </cell>
        </row>
        <row r="1986">
          <cell r="C1986">
            <v>0</v>
          </cell>
          <cell r="D1986">
            <v>0</v>
          </cell>
        </row>
        <row r="1987">
          <cell r="C1987">
            <v>12</v>
          </cell>
          <cell r="D1987">
            <v>12</v>
          </cell>
          <cell r="E1987">
            <v>12</v>
          </cell>
          <cell r="AA1987">
            <v>3</v>
          </cell>
          <cell r="AB1987">
            <v>9</v>
          </cell>
        </row>
        <row r="1988">
          <cell r="C1988">
            <v>0</v>
          </cell>
          <cell r="D1988">
            <v>0</v>
          </cell>
        </row>
        <row r="1989">
          <cell r="C1989">
            <v>0</v>
          </cell>
          <cell r="D1989">
            <v>0</v>
          </cell>
        </row>
        <row r="1990">
          <cell r="C1990">
            <v>0</v>
          </cell>
          <cell r="D1990">
            <v>0</v>
          </cell>
        </row>
        <row r="1991">
          <cell r="C1991">
            <v>0</v>
          </cell>
          <cell r="D1991">
            <v>0</v>
          </cell>
        </row>
        <row r="1992">
          <cell r="C1992">
            <v>0</v>
          </cell>
          <cell r="D1992">
            <v>0</v>
          </cell>
        </row>
        <row r="1993">
          <cell r="C1993">
            <v>0</v>
          </cell>
          <cell r="D1993">
            <v>0</v>
          </cell>
        </row>
        <row r="1994">
          <cell r="C1994">
            <v>0</v>
          </cell>
          <cell r="D1994">
            <v>0</v>
          </cell>
        </row>
        <row r="1995">
          <cell r="C1995">
            <v>5</v>
          </cell>
          <cell r="D1995">
            <v>5</v>
          </cell>
          <cell r="E1995">
            <v>5</v>
          </cell>
          <cell r="AB1995">
            <v>5</v>
          </cell>
        </row>
        <row r="1996">
          <cell r="C1996">
            <v>0</v>
          </cell>
          <cell r="D1996">
            <v>0</v>
          </cell>
        </row>
        <row r="1997">
          <cell r="C1997">
            <v>0</v>
          </cell>
          <cell r="D1997">
            <v>0</v>
          </cell>
        </row>
        <row r="1998">
          <cell r="C1998">
            <v>0</v>
          </cell>
          <cell r="D1998">
            <v>0</v>
          </cell>
        </row>
        <row r="1999">
          <cell r="C1999">
            <v>0</v>
          </cell>
          <cell r="D1999">
            <v>0</v>
          </cell>
        </row>
        <row r="2000">
          <cell r="C2000">
            <v>0</v>
          </cell>
          <cell r="D2000">
            <v>0</v>
          </cell>
        </row>
        <row r="2001">
          <cell r="C2001">
            <v>1</v>
          </cell>
          <cell r="D2001">
            <v>1</v>
          </cell>
          <cell r="E2001">
            <v>1</v>
          </cell>
          <cell r="AC2001">
            <v>1</v>
          </cell>
        </row>
        <row r="2002">
          <cell r="C2002">
            <v>104</v>
          </cell>
          <cell r="D2002">
            <v>95</v>
          </cell>
          <cell r="E2002">
            <v>95</v>
          </cell>
          <cell r="G2002">
            <v>9</v>
          </cell>
          <cell r="AA2002">
            <v>98</v>
          </cell>
          <cell r="AB2002">
            <v>4</v>
          </cell>
          <cell r="AC2002">
            <v>2</v>
          </cell>
        </row>
        <row r="2003">
          <cell r="C2003">
            <v>0</v>
          </cell>
          <cell r="D2003">
            <v>0</v>
          </cell>
        </row>
        <row r="2004">
          <cell r="C2004">
            <v>0</v>
          </cell>
          <cell r="D2004">
            <v>0</v>
          </cell>
        </row>
        <row r="2005">
          <cell r="C2005">
            <v>0</v>
          </cell>
          <cell r="D2005">
            <v>0</v>
          </cell>
        </row>
        <row r="2006">
          <cell r="C2006">
            <v>0</v>
          </cell>
          <cell r="D2006">
            <v>0</v>
          </cell>
        </row>
        <row r="2007">
          <cell r="C2007">
            <v>0</v>
          </cell>
          <cell r="D2007">
            <v>0</v>
          </cell>
        </row>
        <row r="2008">
          <cell r="C2008">
            <v>0</v>
          </cell>
          <cell r="D2008">
            <v>0</v>
          </cell>
        </row>
        <row r="2009">
          <cell r="C2009">
            <v>0</v>
          </cell>
          <cell r="D2009">
            <v>0</v>
          </cell>
        </row>
        <row r="2010">
          <cell r="C2010">
            <v>3</v>
          </cell>
          <cell r="D2010">
            <v>3</v>
          </cell>
          <cell r="E2010">
            <v>3</v>
          </cell>
          <cell r="AB2010">
            <v>3</v>
          </cell>
        </row>
        <row r="2011">
          <cell r="C2011">
            <v>0</v>
          </cell>
          <cell r="D2011">
            <v>0</v>
          </cell>
        </row>
        <row r="2012">
          <cell r="C2012">
            <v>0</v>
          </cell>
          <cell r="D2012">
            <v>0</v>
          </cell>
        </row>
        <row r="2013">
          <cell r="C2013">
            <v>0</v>
          </cell>
          <cell r="D2013">
            <v>0</v>
          </cell>
        </row>
        <row r="2014">
          <cell r="C2014">
            <v>0</v>
          </cell>
          <cell r="D2014">
            <v>0</v>
          </cell>
        </row>
        <row r="2015">
          <cell r="C2015">
            <v>0</v>
          </cell>
          <cell r="D2015">
            <v>0</v>
          </cell>
        </row>
        <row r="2016">
          <cell r="C2016">
            <v>0</v>
          </cell>
          <cell r="D2016">
            <v>0</v>
          </cell>
        </row>
        <row r="2017">
          <cell r="C2017">
            <v>0</v>
          </cell>
          <cell r="D2017">
            <v>0</v>
          </cell>
        </row>
        <row r="2018">
          <cell r="C2018">
            <v>0</v>
          </cell>
          <cell r="D2018">
            <v>0</v>
          </cell>
        </row>
        <row r="2019">
          <cell r="C2019">
            <v>1</v>
          </cell>
          <cell r="D2019">
            <v>1</v>
          </cell>
          <cell r="E2019">
            <v>1</v>
          </cell>
          <cell r="AC2019">
            <v>1</v>
          </cell>
        </row>
        <row r="2020">
          <cell r="C2020">
            <v>0</v>
          </cell>
          <cell r="D2020">
            <v>0</v>
          </cell>
        </row>
        <row r="2021">
          <cell r="C2021">
            <v>0</v>
          </cell>
          <cell r="D2021">
            <v>0</v>
          </cell>
        </row>
        <row r="2022">
          <cell r="C2022">
            <v>0</v>
          </cell>
          <cell r="D2022">
            <v>0</v>
          </cell>
        </row>
        <row r="2023">
          <cell r="C2023">
            <v>0</v>
          </cell>
          <cell r="D2023">
            <v>0</v>
          </cell>
        </row>
        <row r="2024">
          <cell r="C2024">
            <v>0</v>
          </cell>
          <cell r="D2024">
            <v>0</v>
          </cell>
        </row>
        <row r="2025">
          <cell r="C2025">
            <v>0</v>
          </cell>
          <cell r="D2025">
            <v>0</v>
          </cell>
        </row>
        <row r="2026">
          <cell r="C2026">
            <v>0</v>
          </cell>
          <cell r="D2026">
            <v>0</v>
          </cell>
        </row>
        <row r="2027">
          <cell r="C2027">
            <v>0</v>
          </cell>
          <cell r="D2027">
            <v>0</v>
          </cell>
        </row>
        <row r="2028">
          <cell r="C2028">
            <v>0</v>
          </cell>
          <cell r="D2028">
            <v>0</v>
          </cell>
        </row>
        <row r="2029">
          <cell r="C2029">
            <v>0</v>
          </cell>
          <cell r="D2029">
            <v>0</v>
          </cell>
        </row>
        <row r="2030">
          <cell r="C2030">
            <v>0</v>
          </cell>
          <cell r="D2030">
            <v>0</v>
          </cell>
        </row>
        <row r="2031">
          <cell r="C2031">
            <v>0</v>
          </cell>
          <cell r="D2031">
            <v>0</v>
          </cell>
        </row>
        <row r="2032">
          <cell r="C2032">
            <v>0</v>
          </cell>
          <cell r="D2032">
            <v>0</v>
          </cell>
        </row>
        <row r="2033">
          <cell r="C2033">
            <v>0</v>
          </cell>
          <cell r="D2033">
            <v>0</v>
          </cell>
        </row>
        <row r="2034">
          <cell r="C2034">
            <v>0</v>
          </cell>
          <cell r="D2034">
            <v>0</v>
          </cell>
        </row>
        <row r="2035">
          <cell r="C2035">
            <v>0</v>
          </cell>
          <cell r="D2035">
            <v>0</v>
          </cell>
        </row>
        <row r="2036">
          <cell r="C2036">
            <v>0</v>
          </cell>
          <cell r="D2036">
            <v>0</v>
          </cell>
        </row>
        <row r="2037">
          <cell r="C2037">
            <v>0</v>
          </cell>
          <cell r="D2037">
            <v>0</v>
          </cell>
        </row>
        <row r="2038">
          <cell r="C2038">
            <v>0</v>
          </cell>
          <cell r="D2038">
            <v>0</v>
          </cell>
        </row>
        <row r="2039">
          <cell r="C2039">
            <v>0</v>
          </cell>
          <cell r="D2039">
            <v>0</v>
          </cell>
        </row>
        <row r="2040">
          <cell r="C2040">
            <v>0</v>
          </cell>
          <cell r="D2040">
            <v>0</v>
          </cell>
        </row>
        <row r="2041">
          <cell r="C2041">
            <v>23</v>
          </cell>
          <cell r="D2041">
            <v>23</v>
          </cell>
          <cell r="E2041">
            <v>23</v>
          </cell>
          <cell r="AB2041">
            <v>1</v>
          </cell>
          <cell r="AC2041">
            <v>22</v>
          </cell>
        </row>
        <row r="2042">
          <cell r="C2042">
            <v>0</v>
          </cell>
          <cell r="D2042">
            <v>0</v>
          </cell>
        </row>
        <row r="2043">
          <cell r="C2043">
            <v>0</v>
          </cell>
          <cell r="D2043">
            <v>0</v>
          </cell>
        </row>
        <row r="2044">
          <cell r="C2044">
            <v>0</v>
          </cell>
          <cell r="D2044">
            <v>0</v>
          </cell>
        </row>
        <row r="2045">
          <cell r="C2045">
            <v>0</v>
          </cell>
          <cell r="D2045">
            <v>0</v>
          </cell>
        </row>
        <row r="2046">
          <cell r="C2046">
            <v>0</v>
          </cell>
          <cell r="D2046">
            <v>0</v>
          </cell>
        </row>
        <row r="2047">
          <cell r="C2047">
            <v>0</v>
          </cell>
          <cell r="D2047">
            <v>0</v>
          </cell>
        </row>
        <row r="2048">
          <cell r="C2048">
            <v>0</v>
          </cell>
          <cell r="D2048">
            <v>0</v>
          </cell>
        </row>
        <row r="2049">
          <cell r="C2049">
            <v>0</v>
          </cell>
          <cell r="D2049">
            <v>0</v>
          </cell>
        </row>
        <row r="2050">
          <cell r="C2050">
            <v>0</v>
          </cell>
          <cell r="D2050">
            <v>0</v>
          </cell>
        </row>
        <row r="2051">
          <cell r="C2051">
            <v>0</v>
          </cell>
          <cell r="D2051">
            <v>0</v>
          </cell>
        </row>
        <row r="2052">
          <cell r="C2052">
            <v>0</v>
          </cell>
          <cell r="D2052">
            <v>0</v>
          </cell>
        </row>
        <row r="2053">
          <cell r="C2053">
            <v>0</v>
          </cell>
          <cell r="D2053">
            <v>0</v>
          </cell>
        </row>
        <row r="2054">
          <cell r="C2054">
            <v>0</v>
          </cell>
          <cell r="D2054">
            <v>0</v>
          </cell>
        </row>
        <row r="2055">
          <cell r="C2055">
            <v>0</v>
          </cell>
          <cell r="D2055">
            <v>0</v>
          </cell>
        </row>
        <row r="2059">
          <cell r="C2059">
            <v>4</v>
          </cell>
          <cell r="D2059">
            <v>4</v>
          </cell>
          <cell r="E2059">
            <v>4</v>
          </cell>
          <cell r="AB2059">
            <v>4</v>
          </cell>
          <cell r="AL2059">
            <v>161040</v>
          </cell>
        </row>
        <row r="2060">
          <cell r="C2060">
            <v>0</v>
          </cell>
          <cell r="D2060">
            <v>0</v>
          </cell>
          <cell r="AL2060">
            <v>0</v>
          </cell>
        </row>
        <row r="2061">
          <cell r="C2061">
            <v>8</v>
          </cell>
          <cell r="D2061">
            <v>8</v>
          </cell>
          <cell r="E2061">
            <v>8</v>
          </cell>
          <cell r="AB2061">
            <v>8</v>
          </cell>
          <cell r="AI2061">
            <v>10</v>
          </cell>
          <cell r="AL2061">
            <v>413840</v>
          </cell>
        </row>
        <row r="2110">
          <cell r="C2110">
            <v>0</v>
          </cell>
          <cell r="AL2110">
            <v>0</v>
          </cell>
        </row>
        <row r="2176">
          <cell r="C2176">
            <v>109</v>
          </cell>
          <cell r="H2176">
            <v>91</v>
          </cell>
          <cell r="I2176">
            <v>84</v>
          </cell>
          <cell r="J2176">
            <v>7</v>
          </cell>
          <cell r="K2176">
            <v>1</v>
          </cell>
          <cell r="L2176">
            <v>15</v>
          </cell>
          <cell r="M2176">
            <v>2</v>
          </cell>
          <cell r="N2176">
            <v>0</v>
          </cell>
          <cell r="P2176">
            <v>0</v>
          </cell>
          <cell r="Q2176">
            <v>10</v>
          </cell>
          <cell r="S2176">
            <v>1</v>
          </cell>
          <cell r="T2176">
            <v>0</v>
          </cell>
          <cell r="V2176">
            <v>0</v>
          </cell>
          <cell r="W2176">
            <v>0</v>
          </cell>
          <cell r="Y2176">
            <v>13</v>
          </cell>
          <cell r="Z2176">
            <v>85</v>
          </cell>
          <cell r="AD2176">
            <v>1</v>
          </cell>
          <cell r="AE2176">
            <v>0</v>
          </cell>
          <cell r="AF2176">
            <v>0</v>
          </cell>
          <cell r="AG2176">
            <v>0</v>
          </cell>
          <cell r="AH2176">
            <v>0</v>
          </cell>
          <cell r="AI2176">
            <v>0</v>
          </cell>
          <cell r="AJ2176">
            <v>7</v>
          </cell>
          <cell r="AL2176">
            <v>23789720</v>
          </cell>
        </row>
        <row r="2218">
          <cell r="C2218">
            <v>2</v>
          </cell>
          <cell r="H2218">
            <v>2</v>
          </cell>
          <cell r="I2218">
            <v>1</v>
          </cell>
          <cell r="J2218">
            <v>1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P2218">
            <v>0</v>
          </cell>
          <cell r="Q2218">
            <v>0</v>
          </cell>
          <cell r="S2218">
            <v>0</v>
          </cell>
          <cell r="T2218">
            <v>1</v>
          </cell>
          <cell r="V2218">
            <v>0</v>
          </cell>
          <cell r="W2218">
            <v>0</v>
          </cell>
          <cell r="Y2218">
            <v>0</v>
          </cell>
          <cell r="Z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1</v>
          </cell>
          <cell r="AL2218">
            <v>62820</v>
          </cell>
        </row>
        <row r="2220">
          <cell r="C2220">
            <v>0</v>
          </cell>
          <cell r="D2220">
            <v>0</v>
          </cell>
        </row>
        <row r="2221">
          <cell r="C2221">
            <v>0</v>
          </cell>
          <cell r="D2221">
            <v>0</v>
          </cell>
        </row>
        <row r="2222">
          <cell r="C2222">
            <v>6</v>
          </cell>
          <cell r="D2222">
            <v>6</v>
          </cell>
          <cell r="E2222">
            <v>6</v>
          </cell>
          <cell r="AB2222">
            <v>6</v>
          </cell>
        </row>
        <row r="2223">
          <cell r="C2223">
            <v>1</v>
          </cell>
          <cell r="D2223">
            <v>1</v>
          </cell>
          <cell r="E2223">
            <v>1</v>
          </cell>
          <cell r="AA2223">
            <v>1</v>
          </cell>
        </row>
        <row r="2224">
          <cell r="C2224">
            <v>0</v>
          </cell>
          <cell r="D2224">
            <v>0</v>
          </cell>
        </row>
        <row r="2225">
          <cell r="C2225">
            <v>0</v>
          </cell>
          <cell r="D2225">
            <v>0</v>
          </cell>
        </row>
        <row r="2226">
          <cell r="C2226">
            <v>0</v>
          </cell>
          <cell r="D2226">
            <v>0</v>
          </cell>
        </row>
        <row r="2227">
          <cell r="C2227">
            <v>0</v>
          </cell>
          <cell r="D2227">
            <v>0</v>
          </cell>
        </row>
        <row r="2228">
          <cell r="C2228">
            <v>0</v>
          </cell>
          <cell r="D2228">
            <v>0</v>
          </cell>
        </row>
        <row r="2229">
          <cell r="C2229">
            <v>0</v>
          </cell>
          <cell r="D2229">
            <v>0</v>
          </cell>
        </row>
        <row r="2230">
          <cell r="C2230">
            <v>0</v>
          </cell>
          <cell r="D2230">
            <v>0</v>
          </cell>
        </row>
        <row r="2231">
          <cell r="C2231">
            <v>0</v>
          </cell>
          <cell r="D2231">
            <v>0</v>
          </cell>
        </row>
        <row r="2232">
          <cell r="C2232">
            <v>0</v>
          </cell>
          <cell r="D2232">
            <v>0</v>
          </cell>
        </row>
        <row r="2233">
          <cell r="C2233">
            <v>0</v>
          </cell>
          <cell r="D2233">
            <v>0</v>
          </cell>
        </row>
        <row r="2234">
          <cell r="C2234">
            <v>0</v>
          </cell>
          <cell r="D2234">
            <v>0</v>
          </cell>
        </row>
        <row r="2235">
          <cell r="C2235">
            <v>0</v>
          </cell>
          <cell r="D2235">
            <v>0</v>
          </cell>
        </row>
        <row r="2236">
          <cell r="C2236">
            <v>30</v>
          </cell>
          <cell r="D2236">
            <v>20</v>
          </cell>
          <cell r="E2236">
            <v>20</v>
          </cell>
          <cell r="G2236">
            <v>10</v>
          </cell>
          <cell r="AA2236">
            <v>23</v>
          </cell>
          <cell r="AB2236">
            <v>7</v>
          </cell>
        </row>
        <row r="2237">
          <cell r="C2237">
            <v>0</v>
          </cell>
          <cell r="D2237">
            <v>0</v>
          </cell>
        </row>
        <row r="2238">
          <cell r="C2238">
            <v>1</v>
          </cell>
          <cell r="D2238">
            <v>1</v>
          </cell>
          <cell r="E2238">
            <v>1</v>
          </cell>
          <cell r="AA2238">
            <v>1</v>
          </cell>
        </row>
        <row r="2239">
          <cell r="C2239">
            <v>100</v>
          </cell>
          <cell r="D2239">
            <v>94</v>
          </cell>
          <cell r="E2239">
            <v>94</v>
          </cell>
          <cell r="G2239">
            <v>6</v>
          </cell>
          <cell r="AA2239">
            <v>68</v>
          </cell>
          <cell r="AB2239">
            <v>2</v>
          </cell>
          <cell r="AC2239">
            <v>30</v>
          </cell>
        </row>
        <row r="2240">
          <cell r="C2240">
            <v>0</v>
          </cell>
          <cell r="D2240">
            <v>0</v>
          </cell>
        </row>
        <row r="2241">
          <cell r="C2241">
            <v>0</v>
          </cell>
          <cell r="D2241">
            <v>0</v>
          </cell>
        </row>
        <row r="2242">
          <cell r="C2242">
            <v>0</v>
          </cell>
          <cell r="D2242">
            <v>0</v>
          </cell>
        </row>
        <row r="2243">
          <cell r="C2243">
            <v>211</v>
          </cell>
          <cell r="D2243">
            <v>146</v>
          </cell>
          <cell r="E2243">
            <v>146</v>
          </cell>
          <cell r="G2243">
            <v>65</v>
          </cell>
          <cell r="AA2243">
            <v>123</v>
          </cell>
          <cell r="AB2243">
            <v>7</v>
          </cell>
          <cell r="AC2243">
            <v>81</v>
          </cell>
        </row>
        <row r="2244">
          <cell r="C2244">
            <v>0</v>
          </cell>
          <cell r="D2244">
            <v>0</v>
          </cell>
        </row>
        <row r="2245">
          <cell r="C2245">
            <v>0</v>
          </cell>
          <cell r="D2245">
            <v>0</v>
          </cell>
        </row>
        <row r="2249">
          <cell r="C2249">
            <v>0</v>
          </cell>
          <cell r="D2249">
            <v>0</v>
          </cell>
          <cell r="AL2249">
            <v>0</v>
          </cell>
        </row>
        <row r="2250">
          <cell r="C2250">
            <v>0</v>
          </cell>
          <cell r="D2250">
            <v>0</v>
          </cell>
          <cell r="AL2250">
            <v>0</v>
          </cell>
        </row>
        <row r="2251">
          <cell r="C2251">
            <v>0</v>
          </cell>
          <cell r="D2251">
            <v>0</v>
          </cell>
          <cell r="AL2251">
            <v>0</v>
          </cell>
        </row>
        <row r="2252">
          <cell r="C2252">
            <v>0</v>
          </cell>
          <cell r="D2252">
            <v>0</v>
          </cell>
          <cell r="AL2252">
            <v>0</v>
          </cell>
        </row>
        <row r="2253">
          <cell r="C2253">
            <v>0</v>
          </cell>
          <cell r="D2253">
            <v>0</v>
          </cell>
          <cell r="AL2253">
            <v>0</v>
          </cell>
        </row>
        <row r="2254">
          <cell r="C2254">
            <v>0</v>
          </cell>
          <cell r="D2254">
            <v>0</v>
          </cell>
          <cell r="AL2254">
            <v>0</v>
          </cell>
        </row>
        <row r="2255">
          <cell r="C2255">
            <v>0</v>
          </cell>
          <cell r="D2255">
            <v>0</v>
          </cell>
          <cell r="AL2255">
            <v>0</v>
          </cell>
        </row>
        <row r="2256">
          <cell r="C2256">
            <v>0</v>
          </cell>
          <cell r="D2256">
            <v>0</v>
          </cell>
          <cell r="AL2256">
            <v>0</v>
          </cell>
        </row>
        <row r="2257">
          <cell r="C2257">
            <v>0</v>
          </cell>
          <cell r="D2257">
            <v>0</v>
          </cell>
        </row>
        <row r="2258">
          <cell r="C2258">
            <v>0</v>
          </cell>
          <cell r="D2258">
            <v>0</v>
          </cell>
        </row>
        <row r="2259">
          <cell r="C2259">
            <v>0</v>
          </cell>
          <cell r="D2259">
            <v>0</v>
          </cell>
        </row>
        <row r="2263">
          <cell r="C2263">
            <v>0</v>
          </cell>
          <cell r="AL2263">
            <v>0</v>
          </cell>
        </row>
        <row r="2342">
          <cell r="C2342">
            <v>17</v>
          </cell>
          <cell r="H2342">
            <v>16</v>
          </cell>
          <cell r="I2342">
            <v>4</v>
          </cell>
          <cell r="J2342">
            <v>12</v>
          </cell>
          <cell r="K2342">
            <v>0</v>
          </cell>
          <cell r="L2342">
            <v>0</v>
          </cell>
          <cell r="M2342">
            <v>1</v>
          </cell>
          <cell r="N2342">
            <v>0</v>
          </cell>
          <cell r="P2342">
            <v>0</v>
          </cell>
          <cell r="Q2342">
            <v>12</v>
          </cell>
          <cell r="S2342">
            <v>4</v>
          </cell>
          <cell r="T2342">
            <v>0</v>
          </cell>
          <cell r="V2342">
            <v>0</v>
          </cell>
          <cell r="W2342">
            <v>0</v>
          </cell>
          <cell r="Y2342">
            <v>0</v>
          </cell>
          <cell r="Z2342">
            <v>1</v>
          </cell>
          <cell r="AD2342">
            <v>0</v>
          </cell>
          <cell r="AE2342">
            <v>0</v>
          </cell>
          <cell r="AF2342">
            <v>0</v>
          </cell>
          <cell r="AG2342">
            <v>0</v>
          </cell>
          <cell r="AH2342">
            <v>0</v>
          </cell>
          <cell r="AI2342">
            <v>0</v>
          </cell>
          <cell r="AJ2342">
            <v>12</v>
          </cell>
          <cell r="AL2342">
            <v>1626180</v>
          </cell>
        </row>
        <row r="2363">
          <cell r="C2363">
            <v>1184</v>
          </cell>
          <cell r="D2363">
            <v>1054</v>
          </cell>
          <cell r="E2363">
            <v>1054</v>
          </cell>
          <cell r="F2363">
            <v>0</v>
          </cell>
          <cell r="G2363">
            <v>130</v>
          </cell>
          <cell r="AA2363">
            <v>1148</v>
          </cell>
          <cell r="AB2363">
            <v>14</v>
          </cell>
          <cell r="AC2363">
            <v>22</v>
          </cell>
          <cell r="AD2363">
            <v>0</v>
          </cell>
          <cell r="AE2363">
            <v>0</v>
          </cell>
          <cell r="AF2363">
            <v>0</v>
          </cell>
          <cell r="AG2363">
            <v>0</v>
          </cell>
          <cell r="AH2363">
            <v>0</v>
          </cell>
          <cell r="AI2363">
            <v>0</v>
          </cell>
          <cell r="AJ2363">
            <v>0</v>
          </cell>
        </row>
        <row r="2369"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AA2369">
            <v>0</v>
          </cell>
          <cell r="AB2369">
            <v>0</v>
          </cell>
          <cell r="AC2369">
            <v>0</v>
          </cell>
          <cell r="AD2369">
            <v>0</v>
          </cell>
          <cell r="AE2369">
            <v>0</v>
          </cell>
          <cell r="AF2369">
            <v>0</v>
          </cell>
          <cell r="AG2369">
            <v>0</v>
          </cell>
          <cell r="AH2369">
            <v>0</v>
          </cell>
          <cell r="AI2369">
            <v>0</v>
          </cell>
          <cell r="AJ2369">
            <v>0</v>
          </cell>
        </row>
        <row r="2370">
          <cell r="C2370">
            <v>1184</v>
          </cell>
          <cell r="E2370">
            <v>1054</v>
          </cell>
        </row>
        <row r="2377">
          <cell r="C2377">
            <v>4</v>
          </cell>
          <cell r="H2377">
            <v>3</v>
          </cell>
          <cell r="I2377">
            <v>3</v>
          </cell>
          <cell r="J2377">
            <v>0</v>
          </cell>
          <cell r="K2377">
            <v>0</v>
          </cell>
          <cell r="L2377">
            <v>1</v>
          </cell>
          <cell r="M2377">
            <v>0</v>
          </cell>
          <cell r="N2377">
            <v>0</v>
          </cell>
          <cell r="P2377">
            <v>0</v>
          </cell>
          <cell r="Q2377">
            <v>4</v>
          </cell>
          <cell r="S2377">
            <v>0</v>
          </cell>
          <cell r="T2377">
            <v>0</v>
          </cell>
          <cell r="V2377">
            <v>0</v>
          </cell>
          <cell r="W2377">
            <v>0</v>
          </cell>
          <cell r="Y2377">
            <v>0</v>
          </cell>
          <cell r="Z2377">
            <v>0</v>
          </cell>
          <cell r="AD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</v>
          </cell>
          <cell r="AJ2377">
            <v>0</v>
          </cell>
          <cell r="AL2377">
            <v>1174285</v>
          </cell>
        </row>
        <row r="2414">
          <cell r="C2414">
            <v>13</v>
          </cell>
          <cell r="H2414">
            <v>10</v>
          </cell>
          <cell r="I2414">
            <v>7</v>
          </cell>
          <cell r="J2414">
            <v>3</v>
          </cell>
          <cell r="K2414">
            <v>1</v>
          </cell>
          <cell r="L2414">
            <v>2</v>
          </cell>
          <cell r="M2414">
            <v>0</v>
          </cell>
          <cell r="N2414">
            <v>0</v>
          </cell>
          <cell r="P2414">
            <v>0</v>
          </cell>
          <cell r="Q2414">
            <v>5</v>
          </cell>
          <cell r="S2414">
            <v>0</v>
          </cell>
          <cell r="T2414">
            <v>0</v>
          </cell>
          <cell r="V2414">
            <v>0</v>
          </cell>
          <cell r="W2414">
            <v>0</v>
          </cell>
          <cell r="Y2414">
            <v>0</v>
          </cell>
          <cell r="Z2414">
            <v>8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0</v>
          </cell>
          <cell r="AJ2414">
            <v>3</v>
          </cell>
          <cell r="AL2414">
            <v>1311975</v>
          </cell>
        </row>
        <row r="2416">
          <cell r="C2416">
            <v>15</v>
          </cell>
          <cell r="D2416">
            <v>12</v>
          </cell>
          <cell r="E2416">
            <v>11</v>
          </cell>
          <cell r="F2416">
            <v>1</v>
          </cell>
          <cell r="G2416">
            <v>3</v>
          </cell>
          <cell r="AA2416">
            <v>15</v>
          </cell>
          <cell r="AJ2416">
            <v>1</v>
          </cell>
          <cell r="AL2416">
            <v>1333200</v>
          </cell>
        </row>
        <row r="2417">
          <cell r="C2417">
            <v>11</v>
          </cell>
          <cell r="D2417">
            <v>11</v>
          </cell>
          <cell r="E2417">
            <v>9</v>
          </cell>
          <cell r="F2417">
            <v>2</v>
          </cell>
          <cell r="AA2417">
            <v>11</v>
          </cell>
          <cell r="AJ2417">
            <v>2</v>
          </cell>
          <cell r="AL2417">
            <v>1047330</v>
          </cell>
        </row>
        <row r="2418">
          <cell r="C2418">
            <v>0</v>
          </cell>
          <cell r="D2418">
            <v>0</v>
          </cell>
          <cell r="AL2418">
            <v>0</v>
          </cell>
        </row>
        <row r="2420">
          <cell r="C2420">
            <v>95</v>
          </cell>
          <cell r="H2420">
            <v>94</v>
          </cell>
          <cell r="I2420">
            <v>31</v>
          </cell>
          <cell r="J2420">
            <v>63</v>
          </cell>
          <cell r="K2420">
            <v>1</v>
          </cell>
          <cell r="AJ2420">
            <v>57</v>
          </cell>
          <cell r="AL2420">
            <v>4773070</v>
          </cell>
        </row>
        <row r="2421">
          <cell r="C2421">
            <v>1</v>
          </cell>
          <cell r="H2421">
            <v>1</v>
          </cell>
          <cell r="I2421">
            <v>1</v>
          </cell>
          <cell r="AL2421">
            <v>302560</v>
          </cell>
        </row>
        <row r="2422">
          <cell r="C2422">
            <v>0</v>
          </cell>
          <cell r="H2422">
            <v>0</v>
          </cell>
          <cell r="AL2422">
            <v>0</v>
          </cell>
        </row>
        <row r="2423">
          <cell r="C2423">
            <v>0</v>
          </cell>
          <cell r="H2423">
            <v>0</v>
          </cell>
          <cell r="AL2423">
            <v>0</v>
          </cell>
        </row>
        <row r="2424">
          <cell r="C2424">
            <v>0</v>
          </cell>
          <cell r="H2424">
            <v>0</v>
          </cell>
          <cell r="AL2424">
            <v>0</v>
          </cell>
        </row>
        <row r="2425">
          <cell r="C2425">
            <v>0</v>
          </cell>
          <cell r="H2425">
            <v>0</v>
          </cell>
          <cell r="AL2425">
            <v>0</v>
          </cell>
        </row>
        <row r="2426">
          <cell r="C2426">
            <v>0</v>
          </cell>
          <cell r="H2426">
            <v>0</v>
          </cell>
          <cell r="AL2426">
            <v>0</v>
          </cell>
        </row>
        <row r="2427">
          <cell r="C2427">
            <v>65</v>
          </cell>
          <cell r="E2427">
            <v>58</v>
          </cell>
          <cell r="AL2427">
            <v>8929680</v>
          </cell>
        </row>
        <row r="2428">
          <cell r="C2428">
            <v>1</v>
          </cell>
          <cell r="E2428">
            <v>1</v>
          </cell>
          <cell r="AL2428">
            <v>161980</v>
          </cell>
        </row>
        <row r="2429">
          <cell r="P2429">
            <v>1</v>
          </cell>
          <cell r="Q2429">
            <v>62</v>
          </cell>
          <cell r="S2429">
            <v>0</v>
          </cell>
          <cell r="T2429">
            <v>0</v>
          </cell>
          <cell r="V2429">
            <v>0</v>
          </cell>
          <cell r="W2429">
            <v>0</v>
          </cell>
          <cell r="Y2429">
            <v>0</v>
          </cell>
          <cell r="Z2429">
            <v>33</v>
          </cell>
        </row>
        <row r="2431">
          <cell r="C2431">
            <v>0</v>
          </cell>
          <cell r="AL2431">
            <v>0</v>
          </cell>
        </row>
        <row r="2435">
          <cell r="C2435">
            <v>0</v>
          </cell>
          <cell r="D2435">
            <v>0</v>
          </cell>
        </row>
        <row r="2436">
          <cell r="C2436">
            <v>0</v>
          </cell>
          <cell r="D2436">
            <v>0</v>
          </cell>
        </row>
        <row r="2437">
          <cell r="C2437">
            <v>0</v>
          </cell>
          <cell r="D2437">
            <v>0</v>
          </cell>
        </row>
        <row r="2438">
          <cell r="C2438">
            <v>0</v>
          </cell>
          <cell r="D2438">
            <v>0</v>
          </cell>
        </row>
        <row r="2439">
          <cell r="C2439">
            <v>0</v>
          </cell>
          <cell r="D2439">
            <v>0</v>
          </cell>
        </row>
        <row r="2440">
          <cell r="C2440">
            <v>0</v>
          </cell>
          <cell r="D2440">
            <v>0</v>
          </cell>
        </row>
        <row r="2441">
          <cell r="C2441">
            <v>36</v>
          </cell>
          <cell r="D2441">
            <v>36</v>
          </cell>
          <cell r="E2441">
            <v>36</v>
          </cell>
          <cell r="AB2441">
            <v>34</v>
          </cell>
          <cell r="AC2441">
            <v>2</v>
          </cell>
        </row>
        <row r="2442">
          <cell r="C2442">
            <v>0</v>
          </cell>
          <cell r="D2442">
            <v>0</v>
          </cell>
        </row>
        <row r="2443">
          <cell r="C2443">
            <v>21</v>
          </cell>
          <cell r="D2443">
            <v>21</v>
          </cell>
          <cell r="E2443">
            <v>21</v>
          </cell>
          <cell r="AB2443">
            <v>19</v>
          </cell>
          <cell r="AC2443">
            <v>2</v>
          </cell>
        </row>
        <row r="2444">
          <cell r="C2444">
            <v>12</v>
          </cell>
          <cell r="D2444">
            <v>12</v>
          </cell>
          <cell r="E2444">
            <v>12</v>
          </cell>
          <cell r="AB2444">
            <v>12</v>
          </cell>
        </row>
        <row r="2445">
          <cell r="C2445">
            <v>0</v>
          </cell>
          <cell r="D2445">
            <v>0</v>
          </cell>
        </row>
        <row r="2446">
          <cell r="C2446">
            <v>0</v>
          </cell>
          <cell r="D2446">
            <v>0</v>
          </cell>
        </row>
        <row r="2447">
          <cell r="C2447">
            <v>0</v>
          </cell>
          <cell r="D2447">
            <v>0</v>
          </cell>
        </row>
        <row r="2448">
          <cell r="C2448">
            <v>0</v>
          </cell>
          <cell r="D2448">
            <v>0</v>
          </cell>
        </row>
        <row r="2449">
          <cell r="C2449">
            <v>1</v>
          </cell>
          <cell r="D2449">
            <v>1</v>
          </cell>
          <cell r="E2449">
            <v>1</v>
          </cell>
          <cell r="AB2449">
            <v>1</v>
          </cell>
        </row>
        <row r="2450">
          <cell r="C2450">
            <v>0</v>
          </cell>
          <cell r="D2450">
            <v>0</v>
          </cell>
        </row>
        <row r="2451">
          <cell r="C2451">
            <v>0</v>
          </cell>
          <cell r="D2451">
            <v>0</v>
          </cell>
        </row>
        <row r="2452">
          <cell r="C2452">
            <v>3</v>
          </cell>
          <cell r="D2452">
            <v>3</v>
          </cell>
          <cell r="E2452">
            <v>3</v>
          </cell>
          <cell r="AB2452">
            <v>3</v>
          </cell>
        </row>
        <row r="2660">
          <cell r="C2660">
            <v>37</v>
          </cell>
          <cell r="H2660">
            <v>30</v>
          </cell>
          <cell r="I2660">
            <v>28</v>
          </cell>
          <cell r="J2660">
            <v>2</v>
          </cell>
          <cell r="K2660">
            <v>4</v>
          </cell>
          <cell r="L2660">
            <v>3</v>
          </cell>
          <cell r="M2660">
            <v>0</v>
          </cell>
          <cell r="N2660">
            <v>0</v>
          </cell>
          <cell r="P2660">
            <v>1</v>
          </cell>
          <cell r="Q2660">
            <v>9</v>
          </cell>
          <cell r="S2660">
            <v>0</v>
          </cell>
          <cell r="T2660">
            <v>0</v>
          </cell>
          <cell r="V2660">
            <v>0</v>
          </cell>
          <cell r="W2660">
            <v>0</v>
          </cell>
          <cell r="Y2660">
            <v>0</v>
          </cell>
          <cell r="Z2660">
            <v>25</v>
          </cell>
          <cell r="AD2660">
            <v>1</v>
          </cell>
          <cell r="AE2660">
            <v>0</v>
          </cell>
          <cell r="AF2660">
            <v>0</v>
          </cell>
          <cell r="AG2660">
            <v>0</v>
          </cell>
          <cell r="AH2660">
            <v>0</v>
          </cell>
          <cell r="AI2660">
            <v>0</v>
          </cell>
          <cell r="AJ2660">
            <v>4</v>
          </cell>
          <cell r="AL2660">
            <v>5830150</v>
          </cell>
        </row>
        <row r="2663">
          <cell r="C2663">
            <v>0</v>
          </cell>
          <cell r="H2663">
            <v>0</v>
          </cell>
        </row>
        <row r="2664">
          <cell r="C2664">
            <v>1</v>
          </cell>
          <cell r="H2664">
            <v>1</v>
          </cell>
        </row>
        <row r="2665">
          <cell r="C2665">
            <v>3</v>
          </cell>
          <cell r="H2665">
            <v>3</v>
          </cell>
        </row>
        <row r="2672">
          <cell r="C2672">
            <v>8</v>
          </cell>
          <cell r="H2672">
            <v>7</v>
          </cell>
          <cell r="I2672">
            <v>7</v>
          </cell>
          <cell r="J2672">
            <v>0</v>
          </cell>
          <cell r="K2672">
            <v>0</v>
          </cell>
          <cell r="L2672">
            <v>1</v>
          </cell>
          <cell r="M2672">
            <v>0</v>
          </cell>
          <cell r="N2672">
            <v>0</v>
          </cell>
          <cell r="P2672">
            <v>0</v>
          </cell>
          <cell r="Q2672">
            <v>1</v>
          </cell>
          <cell r="S2672">
            <v>2</v>
          </cell>
          <cell r="T2672">
            <v>5</v>
          </cell>
          <cell r="V2672">
            <v>0</v>
          </cell>
          <cell r="W2672">
            <v>0</v>
          </cell>
          <cell r="Y2672">
            <v>0</v>
          </cell>
          <cell r="Z2672">
            <v>0</v>
          </cell>
          <cell r="AD2672">
            <v>0</v>
          </cell>
          <cell r="AE2672">
            <v>0</v>
          </cell>
          <cell r="AF2672">
            <v>0</v>
          </cell>
          <cell r="AG2672">
            <v>0</v>
          </cell>
          <cell r="AH2672">
            <v>0</v>
          </cell>
          <cell r="AI2672">
            <v>0</v>
          </cell>
          <cell r="AJ2672">
            <v>0</v>
          </cell>
          <cell r="AL2672">
            <v>450730</v>
          </cell>
        </row>
        <row r="2684">
          <cell r="C2684">
            <v>5</v>
          </cell>
          <cell r="D2684">
            <v>5</v>
          </cell>
          <cell r="E2684">
            <v>4</v>
          </cell>
          <cell r="F2684">
            <v>1</v>
          </cell>
          <cell r="G2684">
            <v>0</v>
          </cell>
          <cell r="AA2684">
            <v>1</v>
          </cell>
          <cell r="AB2684">
            <v>4</v>
          </cell>
          <cell r="AC2684">
            <v>0</v>
          </cell>
          <cell r="AD2684">
            <v>0</v>
          </cell>
          <cell r="AE2684">
            <v>0</v>
          </cell>
          <cell r="AF2684">
            <v>0</v>
          </cell>
          <cell r="AG2684">
            <v>0</v>
          </cell>
          <cell r="AH2684">
            <v>0</v>
          </cell>
          <cell r="AI2684">
            <v>0</v>
          </cell>
          <cell r="AJ2684">
            <v>1</v>
          </cell>
          <cell r="AL2684">
            <v>290280</v>
          </cell>
        </row>
        <row r="2739">
          <cell r="C2739">
            <v>5</v>
          </cell>
          <cell r="E2739">
            <v>5</v>
          </cell>
        </row>
        <row r="2741">
          <cell r="C2741">
            <v>28</v>
          </cell>
          <cell r="E2741">
            <v>21</v>
          </cell>
          <cell r="AL2741">
            <v>701400</v>
          </cell>
        </row>
        <row r="2751">
          <cell r="C2751">
            <v>96</v>
          </cell>
          <cell r="E2751">
            <v>32</v>
          </cell>
        </row>
        <row r="2753">
          <cell r="C2753">
            <v>125</v>
          </cell>
          <cell r="E2753">
            <v>125</v>
          </cell>
          <cell r="AL2753">
            <v>2750000</v>
          </cell>
        </row>
        <row r="2754">
          <cell r="C2754">
            <v>231</v>
          </cell>
          <cell r="E2754">
            <v>231</v>
          </cell>
          <cell r="AL2754">
            <v>15989820</v>
          </cell>
        </row>
        <row r="2755">
          <cell r="C2755">
            <v>0</v>
          </cell>
          <cell r="AL2755">
            <v>0</v>
          </cell>
        </row>
        <row r="2756">
          <cell r="C2756">
            <v>311</v>
          </cell>
          <cell r="E2756">
            <v>298</v>
          </cell>
          <cell r="AL2756">
            <v>899960</v>
          </cell>
        </row>
        <row r="2757">
          <cell r="C2757">
            <v>0</v>
          </cell>
          <cell r="AL2757">
            <v>0</v>
          </cell>
        </row>
        <row r="2758">
          <cell r="C2758">
            <v>0</v>
          </cell>
          <cell r="AL2758">
            <v>0</v>
          </cell>
        </row>
        <row r="2759">
          <cell r="C2759">
            <v>0</v>
          </cell>
          <cell r="AL2759">
            <v>0</v>
          </cell>
        </row>
        <row r="2780">
          <cell r="C2780">
            <v>65</v>
          </cell>
          <cell r="E2780">
            <v>65</v>
          </cell>
          <cell r="AL2780">
            <v>319210</v>
          </cell>
        </row>
        <row r="2806">
          <cell r="C2806">
            <v>17</v>
          </cell>
          <cell r="E2806">
            <v>17</v>
          </cell>
          <cell r="AL2806">
            <v>516540</v>
          </cell>
        </row>
        <row r="2816">
          <cell r="C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</row>
        <row r="2839">
          <cell r="C2839">
            <v>1</v>
          </cell>
          <cell r="E2839">
            <v>1</v>
          </cell>
          <cell r="AL2839">
            <v>36550</v>
          </cell>
        </row>
        <row r="2840">
          <cell r="C2840">
            <v>0</v>
          </cell>
          <cell r="AL2840">
            <v>0</v>
          </cell>
        </row>
        <row r="2843">
          <cell r="C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  <cell r="P2843">
            <v>0</v>
          </cell>
          <cell r="Q2843">
            <v>0</v>
          </cell>
          <cell r="S2843">
            <v>0</v>
          </cell>
          <cell r="T2843">
            <v>0</v>
          </cell>
          <cell r="V2843">
            <v>0</v>
          </cell>
          <cell r="W2843">
            <v>0</v>
          </cell>
          <cell r="Y2843">
            <v>0</v>
          </cell>
          <cell r="Z2843">
            <v>0</v>
          </cell>
          <cell r="AD2843">
            <v>0</v>
          </cell>
          <cell r="AE2843">
            <v>0</v>
          </cell>
          <cell r="AF2843">
            <v>0</v>
          </cell>
          <cell r="AG2843">
            <v>0</v>
          </cell>
          <cell r="AH2843">
            <v>0</v>
          </cell>
          <cell r="AI2843">
            <v>0</v>
          </cell>
          <cell r="AJ2843">
            <v>0</v>
          </cell>
          <cell r="AL2843">
            <v>36550</v>
          </cell>
        </row>
        <row r="2893">
          <cell r="C2893">
            <v>0</v>
          </cell>
        </row>
        <row r="2896">
          <cell r="C2896">
            <v>6</v>
          </cell>
          <cell r="E2896">
            <v>6</v>
          </cell>
          <cell r="AL2896">
            <v>138300</v>
          </cell>
        </row>
        <row r="2897">
          <cell r="C2897">
            <v>0</v>
          </cell>
          <cell r="AL2897">
            <v>0</v>
          </cell>
        </row>
        <row r="2900">
          <cell r="C2900">
            <v>0</v>
          </cell>
        </row>
        <row r="2901">
          <cell r="C2901">
            <v>0</v>
          </cell>
        </row>
        <row r="2902">
          <cell r="C2902">
            <v>0</v>
          </cell>
        </row>
        <row r="2903">
          <cell r="C2903">
            <v>0</v>
          </cell>
        </row>
        <row r="2904">
          <cell r="C2904">
            <v>0</v>
          </cell>
        </row>
        <row r="2905">
          <cell r="C2905">
            <v>0</v>
          </cell>
        </row>
        <row r="2906">
          <cell r="C2906">
            <v>0</v>
          </cell>
        </row>
        <row r="2909">
          <cell r="C2909">
            <v>6</v>
          </cell>
          <cell r="E2909">
            <v>6</v>
          </cell>
          <cell r="AL2909">
            <v>49380</v>
          </cell>
        </row>
        <row r="2910">
          <cell r="C2910">
            <v>0</v>
          </cell>
          <cell r="AL2910">
            <v>0</v>
          </cell>
        </row>
        <row r="2911">
          <cell r="C2911">
            <v>0</v>
          </cell>
          <cell r="AL2911">
            <v>0</v>
          </cell>
        </row>
        <row r="2912">
          <cell r="C2912">
            <v>0</v>
          </cell>
          <cell r="AL2912">
            <v>0</v>
          </cell>
        </row>
        <row r="2913">
          <cell r="C2913">
            <v>0</v>
          </cell>
          <cell r="AL2913">
            <v>0</v>
          </cell>
        </row>
        <row r="2916">
          <cell r="C2916">
            <v>0</v>
          </cell>
        </row>
        <row r="2917">
          <cell r="C2917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2020</v>
          </cell>
        </row>
      </sheetData>
      <sheetData sheetId="1">
        <row r="5">
          <cell r="C5">
            <v>0</v>
          </cell>
          <cell r="AL5">
            <v>0</v>
          </cell>
        </row>
        <row r="6">
          <cell r="C6">
            <v>0</v>
          </cell>
          <cell r="AL6">
            <v>0</v>
          </cell>
        </row>
        <row r="7">
          <cell r="C7">
            <v>3049</v>
          </cell>
          <cell r="E7">
            <v>2883</v>
          </cell>
          <cell r="AL7">
            <v>38718690</v>
          </cell>
        </row>
        <row r="8">
          <cell r="C8">
            <v>0</v>
          </cell>
          <cell r="AL8">
            <v>0</v>
          </cell>
        </row>
        <row r="9">
          <cell r="C9">
            <v>0</v>
          </cell>
          <cell r="AL9">
            <v>0</v>
          </cell>
        </row>
        <row r="10">
          <cell r="C10">
            <v>0</v>
          </cell>
          <cell r="AL10">
            <v>0</v>
          </cell>
        </row>
        <row r="11">
          <cell r="C11">
            <v>178</v>
          </cell>
          <cell r="E11">
            <v>107</v>
          </cell>
          <cell r="AL11">
            <v>1801880</v>
          </cell>
        </row>
        <row r="12">
          <cell r="C12">
            <v>0</v>
          </cell>
          <cell r="AL12">
            <v>0</v>
          </cell>
        </row>
        <row r="13">
          <cell r="C13">
            <v>0</v>
          </cell>
          <cell r="AL13">
            <v>0</v>
          </cell>
        </row>
        <row r="14">
          <cell r="C14">
            <v>0</v>
          </cell>
          <cell r="AL14">
            <v>0</v>
          </cell>
        </row>
        <row r="15">
          <cell r="C15">
            <v>794</v>
          </cell>
          <cell r="E15">
            <v>790</v>
          </cell>
          <cell r="AL15">
            <v>5356200</v>
          </cell>
        </row>
        <row r="16">
          <cell r="C16">
            <v>174</v>
          </cell>
          <cell r="E16">
            <v>174</v>
          </cell>
          <cell r="AL16">
            <v>1418100</v>
          </cell>
        </row>
        <row r="17">
          <cell r="C17">
            <v>740</v>
          </cell>
          <cell r="E17">
            <v>732</v>
          </cell>
          <cell r="AL17">
            <v>7393200</v>
          </cell>
        </row>
        <row r="18">
          <cell r="C18">
            <v>8</v>
          </cell>
          <cell r="E18">
            <v>8</v>
          </cell>
          <cell r="AL18">
            <v>121200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672</v>
          </cell>
        </row>
        <row r="25">
          <cell r="C25">
            <v>0</v>
          </cell>
        </row>
        <row r="29">
          <cell r="C29">
            <v>1507</v>
          </cell>
          <cell r="E29">
            <v>1505</v>
          </cell>
          <cell r="AL29">
            <v>1986600</v>
          </cell>
        </row>
        <row r="30">
          <cell r="C30">
            <v>0</v>
          </cell>
          <cell r="AL30">
            <v>0</v>
          </cell>
        </row>
        <row r="31">
          <cell r="C31">
            <v>0</v>
          </cell>
          <cell r="AL31">
            <v>0</v>
          </cell>
        </row>
        <row r="32">
          <cell r="C32">
            <v>248</v>
          </cell>
          <cell r="E32">
            <v>248</v>
          </cell>
          <cell r="AL32">
            <v>446400</v>
          </cell>
        </row>
        <row r="33">
          <cell r="C33">
            <v>268</v>
          </cell>
          <cell r="E33">
            <v>268</v>
          </cell>
          <cell r="AL33">
            <v>388600</v>
          </cell>
        </row>
        <row r="34">
          <cell r="C34">
            <v>0</v>
          </cell>
          <cell r="AL34">
            <v>0</v>
          </cell>
        </row>
        <row r="36">
          <cell r="C36">
            <v>0</v>
          </cell>
        </row>
        <row r="37">
          <cell r="C37">
            <v>136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4">
          <cell r="C44">
            <v>0</v>
          </cell>
          <cell r="AL44">
            <v>0</v>
          </cell>
        </row>
        <row r="45">
          <cell r="C45">
            <v>735</v>
          </cell>
          <cell r="E45">
            <v>735</v>
          </cell>
          <cell r="AL45">
            <v>1756650</v>
          </cell>
        </row>
        <row r="46">
          <cell r="C46">
            <v>0</v>
          </cell>
          <cell r="AL46">
            <v>0</v>
          </cell>
        </row>
        <row r="47">
          <cell r="C47">
            <v>163</v>
          </cell>
          <cell r="E47">
            <v>163</v>
          </cell>
          <cell r="AL47">
            <v>118990</v>
          </cell>
        </row>
        <row r="49">
          <cell r="C49">
            <v>0</v>
          </cell>
        </row>
        <row r="53">
          <cell r="C53">
            <v>1870</v>
          </cell>
          <cell r="E53">
            <v>1870</v>
          </cell>
          <cell r="AL53">
            <v>3870900</v>
          </cell>
        </row>
        <row r="54">
          <cell r="C54">
            <v>0</v>
          </cell>
          <cell r="AL54">
            <v>0</v>
          </cell>
        </row>
        <row r="55">
          <cell r="C55">
            <v>769</v>
          </cell>
          <cell r="E55">
            <v>769</v>
          </cell>
          <cell r="AL55">
            <v>915110</v>
          </cell>
        </row>
        <row r="57">
          <cell r="C57">
            <v>0</v>
          </cell>
        </row>
        <row r="58">
          <cell r="C58">
            <v>0</v>
          </cell>
        </row>
        <row r="62">
          <cell r="C62">
            <v>302</v>
          </cell>
          <cell r="E62">
            <v>302</v>
          </cell>
          <cell r="AL62">
            <v>271800</v>
          </cell>
        </row>
        <row r="63">
          <cell r="C63">
            <v>0</v>
          </cell>
          <cell r="AL63">
            <v>0</v>
          </cell>
        </row>
        <row r="64">
          <cell r="C64">
            <v>0</v>
          </cell>
          <cell r="AL64">
            <v>0</v>
          </cell>
        </row>
        <row r="67">
          <cell r="C67">
            <v>295</v>
          </cell>
          <cell r="E67">
            <v>289</v>
          </cell>
          <cell r="AL67">
            <v>228310</v>
          </cell>
        </row>
        <row r="68">
          <cell r="C68">
            <v>489</v>
          </cell>
          <cell r="E68">
            <v>489</v>
          </cell>
          <cell r="AL68">
            <v>8772660</v>
          </cell>
        </row>
        <row r="69">
          <cell r="C69">
            <v>70</v>
          </cell>
          <cell r="E69">
            <v>66</v>
          </cell>
          <cell r="AL69">
            <v>2719860</v>
          </cell>
        </row>
        <row r="70">
          <cell r="C70">
            <v>7747</v>
          </cell>
          <cell r="E70">
            <v>7747</v>
          </cell>
          <cell r="AL70">
            <v>18515330</v>
          </cell>
        </row>
        <row r="71">
          <cell r="C71">
            <v>0</v>
          </cell>
          <cell r="AL71">
            <v>0</v>
          </cell>
        </row>
        <row r="73">
          <cell r="C73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6">
          <cell r="C116">
            <v>3800</v>
          </cell>
          <cell r="E116">
            <v>3586</v>
          </cell>
          <cell r="AL116">
            <v>141395980</v>
          </cell>
        </row>
        <row r="117">
          <cell r="C117">
            <v>0</v>
          </cell>
          <cell r="AL117">
            <v>0</v>
          </cell>
        </row>
        <row r="118">
          <cell r="C118">
            <v>0</v>
          </cell>
          <cell r="AL118">
            <v>0</v>
          </cell>
        </row>
        <row r="119">
          <cell r="C119">
            <v>486</v>
          </cell>
          <cell r="E119">
            <v>486</v>
          </cell>
          <cell r="AL119">
            <v>79660260</v>
          </cell>
        </row>
        <row r="120">
          <cell r="C120">
            <v>0</v>
          </cell>
          <cell r="AL120">
            <v>0</v>
          </cell>
        </row>
        <row r="121">
          <cell r="C121">
            <v>0</v>
          </cell>
          <cell r="AL121">
            <v>0</v>
          </cell>
        </row>
        <row r="122">
          <cell r="C122">
            <v>141</v>
          </cell>
          <cell r="E122">
            <v>140</v>
          </cell>
          <cell r="AL122">
            <v>11085200</v>
          </cell>
        </row>
        <row r="123">
          <cell r="C123">
            <v>97</v>
          </cell>
          <cell r="E123">
            <v>97</v>
          </cell>
          <cell r="AL123">
            <v>7680460</v>
          </cell>
        </row>
        <row r="124">
          <cell r="C124">
            <v>0</v>
          </cell>
          <cell r="AL124">
            <v>0</v>
          </cell>
        </row>
        <row r="125">
          <cell r="C125">
            <v>143</v>
          </cell>
          <cell r="E125">
            <v>143</v>
          </cell>
          <cell r="AL125">
            <v>10157290</v>
          </cell>
        </row>
        <row r="126">
          <cell r="C126">
            <v>0</v>
          </cell>
          <cell r="AL126">
            <v>0</v>
          </cell>
        </row>
        <row r="127">
          <cell r="C127">
            <v>0</v>
          </cell>
          <cell r="AL127">
            <v>0</v>
          </cell>
        </row>
        <row r="128">
          <cell r="C128">
            <v>0</v>
          </cell>
          <cell r="AL128">
            <v>0</v>
          </cell>
        </row>
        <row r="131">
          <cell r="C131">
            <v>0</v>
          </cell>
          <cell r="AL131">
            <v>0</v>
          </cell>
        </row>
        <row r="132">
          <cell r="C132">
            <v>0</v>
          </cell>
          <cell r="AL132">
            <v>0</v>
          </cell>
        </row>
        <row r="133">
          <cell r="C133">
            <v>0</v>
          </cell>
          <cell r="AL133">
            <v>0</v>
          </cell>
        </row>
        <row r="134">
          <cell r="C134">
            <v>663</v>
          </cell>
          <cell r="E134">
            <v>632</v>
          </cell>
          <cell r="AL134">
            <v>3697200</v>
          </cell>
        </row>
        <row r="135">
          <cell r="C135">
            <v>0</v>
          </cell>
          <cell r="AL135">
            <v>0</v>
          </cell>
        </row>
        <row r="136">
          <cell r="C136">
            <v>0</v>
          </cell>
          <cell r="AL136">
            <v>0</v>
          </cell>
        </row>
        <row r="137">
          <cell r="C137">
            <v>0</v>
          </cell>
          <cell r="AL137">
            <v>0</v>
          </cell>
        </row>
        <row r="138">
          <cell r="C138">
            <v>18</v>
          </cell>
          <cell r="E138">
            <v>18</v>
          </cell>
          <cell r="AL138">
            <v>137700</v>
          </cell>
        </row>
        <row r="139">
          <cell r="C139">
            <v>0</v>
          </cell>
          <cell r="AL139">
            <v>0</v>
          </cell>
        </row>
        <row r="140">
          <cell r="C140">
            <v>0</v>
          </cell>
          <cell r="AL140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218">
          <cell r="C218">
            <v>8224</v>
          </cell>
          <cell r="D218">
            <v>7967</v>
          </cell>
          <cell r="E218">
            <v>7967</v>
          </cell>
          <cell r="F218">
            <v>0</v>
          </cell>
          <cell r="G218">
            <v>257</v>
          </cell>
          <cell r="AA218">
            <v>3731</v>
          </cell>
          <cell r="AB218">
            <v>2312</v>
          </cell>
          <cell r="AC218">
            <v>2181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9</v>
          </cell>
          <cell r="AJ218">
            <v>0</v>
          </cell>
          <cell r="AL218">
            <v>21221200</v>
          </cell>
        </row>
        <row r="283">
          <cell r="C283">
            <v>31851</v>
          </cell>
          <cell r="D283">
            <v>31257</v>
          </cell>
          <cell r="E283">
            <v>31257</v>
          </cell>
          <cell r="F283">
            <v>0</v>
          </cell>
          <cell r="G283">
            <v>594</v>
          </cell>
          <cell r="AA283">
            <v>15638</v>
          </cell>
          <cell r="AB283">
            <v>4612</v>
          </cell>
          <cell r="AC283">
            <v>11601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39</v>
          </cell>
          <cell r="AJ283">
            <v>0</v>
          </cell>
          <cell r="AL283">
            <v>54344540</v>
          </cell>
        </row>
        <row r="327">
          <cell r="C327">
            <v>1198</v>
          </cell>
          <cell r="D327">
            <v>1187</v>
          </cell>
          <cell r="E327">
            <v>1187</v>
          </cell>
          <cell r="F327">
            <v>0</v>
          </cell>
          <cell r="G327">
            <v>11</v>
          </cell>
          <cell r="AA327">
            <v>103</v>
          </cell>
          <cell r="AB327">
            <v>1072</v>
          </cell>
          <cell r="AC327">
            <v>23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15</v>
          </cell>
          <cell r="AJ327">
            <v>0</v>
          </cell>
          <cell r="AL327">
            <v>4925400</v>
          </cell>
        </row>
        <row r="338"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3</v>
          </cell>
          <cell r="AJ338">
            <v>0</v>
          </cell>
          <cell r="AL338">
            <v>0</v>
          </cell>
        </row>
        <row r="413">
          <cell r="C413">
            <v>335</v>
          </cell>
          <cell r="D413">
            <v>334</v>
          </cell>
          <cell r="E413">
            <v>334</v>
          </cell>
          <cell r="F413">
            <v>0</v>
          </cell>
          <cell r="G413">
            <v>1</v>
          </cell>
          <cell r="AA413">
            <v>31</v>
          </cell>
          <cell r="AB413">
            <v>298</v>
          </cell>
          <cell r="AC413">
            <v>6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77</v>
          </cell>
          <cell r="AJ413">
            <v>0</v>
          </cell>
          <cell r="AL413">
            <v>2263120</v>
          </cell>
        </row>
        <row r="464">
          <cell r="C464">
            <v>2584</v>
          </cell>
          <cell r="D464">
            <v>2550</v>
          </cell>
          <cell r="E464">
            <v>2550</v>
          </cell>
          <cell r="F464">
            <v>0</v>
          </cell>
          <cell r="G464">
            <v>34</v>
          </cell>
          <cell r="AA464">
            <v>1165</v>
          </cell>
          <cell r="AB464">
            <v>1178</v>
          </cell>
          <cell r="AC464">
            <v>241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2</v>
          </cell>
          <cell r="AJ464">
            <v>0</v>
          </cell>
          <cell r="AL464">
            <v>11105520</v>
          </cell>
        </row>
        <row r="483">
          <cell r="C483">
            <v>3</v>
          </cell>
          <cell r="D483">
            <v>3</v>
          </cell>
          <cell r="E483">
            <v>3</v>
          </cell>
          <cell r="F483">
            <v>0</v>
          </cell>
          <cell r="G483">
            <v>0</v>
          </cell>
          <cell r="AA483">
            <v>1</v>
          </cell>
          <cell r="AB483">
            <v>2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L483">
            <v>10680</v>
          </cell>
        </row>
        <row r="511">
          <cell r="C511">
            <v>6858</v>
          </cell>
          <cell r="D511">
            <v>6466</v>
          </cell>
          <cell r="E511">
            <v>6466</v>
          </cell>
          <cell r="F511">
            <v>0</v>
          </cell>
          <cell r="G511">
            <v>392</v>
          </cell>
          <cell r="AA511">
            <v>812</v>
          </cell>
          <cell r="AB511">
            <v>5013</v>
          </cell>
          <cell r="AC511">
            <v>1033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21</v>
          </cell>
          <cell r="AJ511">
            <v>0</v>
          </cell>
          <cell r="AL511">
            <v>150917400</v>
          </cell>
        </row>
        <row r="521"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33">
          <cell r="C533">
            <v>5097</v>
          </cell>
          <cell r="D533">
            <v>4984</v>
          </cell>
          <cell r="E533">
            <v>4984</v>
          </cell>
          <cell r="F533">
            <v>0</v>
          </cell>
          <cell r="G533">
            <v>113</v>
          </cell>
          <cell r="AA533">
            <v>2869</v>
          </cell>
          <cell r="AB533">
            <v>664</v>
          </cell>
          <cell r="AC533">
            <v>1564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1</v>
          </cell>
          <cell r="AJ533">
            <v>0</v>
          </cell>
        </row>
        <row r="575">
          <cell r="C575">
            <v>93</v>
          </cell>
          <cell r="D575">
            <v>93</v>
          </cell>
          <cell r="E575">
            <v>93</v>
          </cell>
          <cell r="F575">
            <v>0</v>
          </cell>
          <cell r="G575">
            <v>0</v>
          </cell>
          <cell r="AA575">
            <v>32</v>
          </cell>
          <cell r="AB575">
            <v>13</v>
          </cell>
          <cell r="AC575">
            <v>48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205320</v>
          </cell>
        </row>
        <row r="607">
          <cell r="C607">
            <v>1011</v>
          </cell>
          <cell r="D607">
            <v>1001</v>
          </cell>
          <cell r="E607">
            <v>1001</v>
          </cell>
          <cell r="F607">
            <v>0</v>
          </cell>
          <cell r="G607">
            <v>10</v>
          </cell>
          <cell r="AA607">
            <v>232</v>
          </cell>
          <cell r="AB607">
            <v>262</v>
          </cell>
          <cell r="AC607">
            <v>517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L607">
            <v>1579510</v>
          </cell>
        </row>
        <row r="669">
          <cell r="C669">
            <v>1268</v>
          </cell>
          <cell r="D669">
            <v>1261</v>
          </cell>
          <cell r="E669">
            <v>1261</v>
          </cell>
          <cell r="F669">
            <v>0</v>
          </cell>
          <cell r="G669">
            <v>7</v>
          </cell>
          <cell r="AA669">
            <v>273</v>
          </cell>
          <cell r="AB669">
            <v>264</v>
          </cell>
          <cell r="AC669">
            <v>731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11840870</v>
          </cell>
        </row>
        <row r="692"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L692">
            <v>0</v>
          </cell>
        </row>
        <row r="722">
          <cell r="C722">
            <v>1444</v>
          </cell>
          <cell r="D722">
            <v>1440</v>
          </cell>
          <cell r="E722">
            <v>1440</v>
          </cell>
          <cell r="F722">
            <v>0</v>
          </cell>
          <cell r="G722">
            <v>4</v>
          </cell>
          <cell r="AA722">
            <v>281</v>
          </cell>
          <cell r="AB722">
            <v>176</v>
          </cell>
          <cell r="AC722">
            <v>987</v>
          </cell>
          <cell r="AD722">
            <v>2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87101310</v>
          </cell>
        </row>
        <row r="724">
          <cell r="C724">
            <v>27</v>
          </cell>
          <cell r="D724">
            <v>27</v>
          </cell>
          <cell r="E724">
            <v>27</v>
          </cell>
          <cell r="AB724">
            <v>27</v>
          </cell>
          <cell r="AL724">
            <v>163890</v>
          </cell>
        </row>
        <row r="725">
          <cell r="C725">
            <v>65</v>
          </cell>
          <cell r="D725">
            <v>65</v>
          </cell>
          <cell r="E725">
            <v>65</v>
          </cell>
          <cell r="AA725">
            <v>29</v>
          </cell>
          <cell r="AB725">
            <v>5</v>
          </cell>
          <cell r="AC725">
            <v>31</v>
          </cell>
          <cell r="AL725">
            <v>1445600</v>
          </cell>
        </row>
        <row r="746">
          <cell r="C746">
            <v>537</v>
          </cell>
          <cell r="D746">
            <v>537</v>
          </cell>
          <cell r="E746">
            <v>537</v>
          </cell>
          <cell r="F746">
            <v>0</v>
          </cell>
          <cell r="G746">
            <v>0</v>
          </cell>
          <cell r="AA746">
            <v>190</v>
          </cell>
          <cell r="AB746">
            <v>298</v>
          </cell>
          <cell r="AC746">
            <v>49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11061190</v>
          </cell>
        </row>
        <row r="779"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20</v>
          </cell>
          <cell r="AJ779">
            <v>0</v>
          </cell>
          <cell r="AL779">
            <v>0</v>
          </cell>
        </row>
        <row r="837">
          <cell r="C837">
            <v>3</v>
          </cell>
          <cell r="D837">
            <v>3</v>
          </cell>
          <cell r="E837">
            <v>3</v>
          </cell>
          <cell r="F837">
            <v>0</v>
          </cell>
          <cell r="G837">
            <v>0</v>
          </cell>
          <cell r="AA837">
            <v>0</v>
          </cell>
          <cell r="AB837">
            <v>3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</row>
        <row r="844"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51"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L851">
            <v>0</v>
          </cell>
        </row>
        <row r="855"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4</v>
          </cell>
          <cell r="AJ855">
            <v>0</v>
          </cell>
          <cell r="AL855">
            <v>0</v>
          </cell>
        </row>
        <row r="862"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L862">
            <v>0</v>
          </cell>
        </row>
        <row r="871"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L871">
            <v>0</v>
          </cell>
        </row>
        <row r="875"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L875">
            <v>0</v>
          </cell>
        </row>
        <row r="879"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L879">
            <v>0</v>
          </cell>
        </row>
        <row r="883"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L883">
            <v>0</v>
          </cell>
        </row>
        <row r="891"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L891">
            <v>0</v>
          </cell>
        </row>
        <row r="894"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L894">
            <v>0</v>
          </cell>
        </row>
        <row r="897"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L897">
            <v>0</v>
          </cell>
        </row>
        <row r="905"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L905">
            <v>0</v>
          </cell>
        </row>
        <row r="911"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L911">
            <v>0</v>
          </cell>
        </row>
        <row r="921">
          <cell r="C921">
            <v>0</v>
          </cell>
          <cell r="E921">
            <v>0</v>
          </cell>
          <cell r="AL921">
            <v>0</v>
          </cell>
        </row>
        <row r="926">
          <cell r="C926">
            <v>0</v>
          </cell>
          <cell r="E926">
            <v>0</v>
          </cell>
        </row>
        <row r="927"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47">
          <cell r="C947">
            <v>0</v>
          </cell>
          <cell r="E947">
            <v>0</v>
          </cell>
          <cell r="AL947">
            <v>0</v>
          </cell>
        </row>
        <row r="950"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</row>
        <row r="1011">
          <cell r="C1011">
            <v>6236</v>
          </cell>
          <cell r="D1011">
            <v>6236</v>
          </cell>
          <cell r="E1011">
            <v>6236</v>
          </cell>
          <cell r="F1011">
            <v>0</v>
          </cell>
          <cell r="G1011">
            <v>0</v>
          </cell>
          <cell r="AA1011">
            <v>4554</v>
          </cell>
          <cell r="AB1011">
            <v>1682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29">
          <cell r="C1029">
            <v>1102</v>
          </cell>
          <cell r="E1029">
            <v>1064</v>
          </cell>
          <cell r="AL1029">
            <v>8383060</v>
          </cell>
        </row>
        <row r="1036">
          <cell r="C1036">
            <v>0</v>
          </cell>
        </row>
        <row r="1051"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500</v>
          </cell>
          <cell r="AJ1051">
            <v>0</v>
          </cell>
          <cell r="AL1051">
            <v>0</v>
          </cell>
        </row>
        <row r="1054">
          <cell r="C1054">
            <v>0</v>
          </cell>
        </row>
        <row r="1073">
          <cell r="C1073">
            <v>26</v>
          </cell>
          <cell r="E1073">
            <v>26</v>
          </cell>
        </row>
        <row r="1075">
          <cell r="C1075">
            <v>164</v>
          </cell>
          <cell r="E1075">
            <v>163</v>
          </cell>
          <cell r="AL1075">
            <v>1343120</v>
          </cell>
        </row>
        <row r="1076">
          <cell r="C1076">
            <v>73</v>
          </cell>
          <cell r="E1076">
            <v>73</v>
          </cell>
          <cell r="AL1076">
            <v>235790</v>
          </cell>
        </row>
        <row r="1077">
          <cell r="C1077">
            <v>0</v>
          </cell>
          <cell r="AL1077">
            <v>0</v>
          </cell>
        </row>
        <row r="1078">
          <cell r="C1078">
            <v>0</v>
          </cell>
          <cell r="AL1078">
            <v>0</v>
          </cell>
        </row>
        <row r="1079">
          <cell r="C1079">
            <v>0</v>
          </cell>
          <cell r="AL1079">
            <v>0</v>
          </cell>
        </row>
        <row r="1080">
          <cell r="C1080">
            <v>0</v>
          </cell>
          <cell r="AL1080">
            <v>0</v>
          </cell>
        </row>
        <row r="1081">
          <cell r="C1081">
            <v>0</v>
          </cell>
          <cell r="AL1081">
            <v>0</v>
          </cell>
        </row>
        <row r="1082">
          <cell r="C1082">
            <v>0</v>
          </cell>
          <cell r="AL1082">
            <v>0</v>
          </cell>
        </row>
        <row r="1085">
          <cell r="C1085">
            <v>3</v>
          </cell>
          <cell r="E1085">
            <v>3</v>
          </cell>
          <cell r="AL1085">
            <v>51090</v>
          </cell>
        </row>
        <row r="1086">
          <cell r="C1086">
            <v>0</v>
          </cell>
          <cell r="AL1086">
            <v>0</v>
          </cell>
        </row>
        <row r="1087">
          <cell r="C1087">
            <v>0</v>
          </cell>
          <cell r="AL1087">
            <v>0</v>
          </cell>
        </row>
        <row r="1088">
          <cell r="C1088">
            <v>0</v>
          </cell>
          <cell r="AL1088">
            <v>0</v>
          </cell>
        </row>
        <row r="1089">
          <cell r="C1089">
            <v>0</v>
          </cell>
          <cell r="AL1089">
            <v>0</v>
          </cell>
        </row>
        <row r="1090">
          <cell r="C1090">
            <v>0</v>
          </cell>
          <cell r="AL1090">
            <v>0</v>
          </cell>
        </row>
        <row r="1091">
          <cell r="C1091">
            <v>3</v>
          </cell>
          <cell r="D1091">
            <v>3</v>
          </cell>
          <cell r="E1091">
            <v>3</v>
          </cell>
          <cell r="F1091">
            <v>0</v>
          </cell>
          <cell r="G1091">
            <v>0</v>
          </cell>
          <cell r="AA1091">
            <v>2</v>
          </cell>
          <cell r="AB1091">
            <v>1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3">
          <cell r="C1093">
            <v>0</v>
          </cell>
          <cell r="D1093">
            <v>0</v>
          </cell>
        </row>
        <row r="1094">
          <cell r="C1094">
            <v>0</v>
          </cell>
          <cell r="D1094">
            <v>0</v>
          </cell>
        </row>
        <row r="1095">
          <cell r="C1095">
            <v>1</v>
          </cell>
          <cell r="D1095">
            <v>1</v>
          </cell>
          <cell r="E1095">
            <v>1</v>
          </cell>
          <cell r="AA1095">
            <v>1</v>
          </cell>
        </row>
        <row r="1096">
          <cell r="C1096">
            <v>0</v>
          </cell>
          <cell r="D1096">
            <v>0</v>
          </cell>
        </row>
        <row r="1097">
          <cell r="C1097">
            <v>0</v>
          </cell>
          <cell r="D1097">
            <v>0</v>
          </cell>
        </row>
        <row r="1098">
          <cell r="C1098">
            <v>0</v>
          </cell>
          <cell r="D1098">
            <v>0</v>
          </cell>
        </row>
        <row r="1099">
          <cell r="C1099">
            <v>0</v>
          </cell>
          <cell r="D1099">
            <v>0</v>
          </cell>
        </row>
        <row r="1100">
          <cell r="C1100">
            <v>0</v>
          </cell>
          <cell r="D1100">
            <v>0</v>
          </cell>
        </row>
        <row r="1101">
          <cell r="C1101">
            <v>0</v>
          </cell>
          <cell r="D1101">
            <v>0</v>
          </cell>
        </row>
        <row r="1102">
          <cell r="C1102">
            <v>0</v>
          </cell>
          <cell r="D1102">
            <v>0</v>
          </cell>
        </row>
        <row r="1103">
          <cell r="C1103">
            <v>0</v>
          </cell>
          <cell r="D1103">
            <v>0</v>
          </cell>
        </row>
        <row r="1104">
          <cell r="C1104">
            <v>0</v>
          </cell>
          <cell r="D1104">
            <v>0</v>
          </cell>
        </row>
        <row r="1105">
          <cell r="C1105">
            <v>0</v>
          </cell>
          <cell r="D1105">
            <v>0</v>
          </cell>
        </row>
        <row r="1106">
          <cell r="C1106">
            <v>0</v>
          </cell>
          <cell r="D1106">
            <v>0</v>
          </cell>
        </row>
        <row r="1107">
          <cell r="C1107">
            <v>0</v>
          </cell>
          <cell r="D1107">
            <v>0</v>
          </cell>
        </row>
        <row r="1108">
          <cell r="C1108">
            <v>0</v>
          </cell>
          <cell r="D1108">
            <v>0</v>
          </cell>
        </row>
        <row r="1109">
          <cell r="C1109">
            <v>0</v>
          </cell>
          <cell r="D1109">
            <v>0</v>
          </cell>
        </row>
        <row r="1110">
          <cell r="C1110">
            <v>0</v>
          </cell>
          <cell r="D1110">
            <v>0</v>
          </cell>
        </row>
        <row r="1111">
          <cell r="C1111">
            <v>0</v>
          </cell>
          <cell r="D1111">
            <v>0</v>
          </cell>
        </row>
        <row r="1112">
          <cell r="C1112">
            <v>0</v>
          </cell>
          <cell r="D1112">
            <v>0</v>
          </cell>
        </row>
        <row r="1113">
          <cell r="C1113">
            <v>0</v>
          </cell>
          <cell r="D1113">
            <v>0</v>
          </cell>
        </row>
        <row r="1114">
          <cell r="C1114">
            <v>0</v>
          </cell>
          <cell r="D1114">
            <v>0</v>
          </cell>
        </row>
        <row r="1115">
          <cell r="C1115">
            <v>0</v>
          </cell>
          <cell r="D1115">
            <v>0</v>
          </cell>
        </row>
        <row r="1116">
          <cell r="C1116">
            <v>0</v>
          </cell>
          <cell r="D1116">
            <v>0</v>
          </cell>
        </row>
        <row r="1117">
          <cell r="C1117">
            <v>0</v>
          </cell>
          <cell r="D1117">
            <v>0</v>
          </cell>
        </row>
        <row r="1118">
          <cell r="C1118">
            <v>0</v>
          </cell>
          <cell r="D1118">
            <v>0</v>
          </cell>
        </row>
        <row r="1119">
          <cell r="C1119">
            <v>0</v>
          </cell>
          <cell r="D1119">
            <v>0</v>
          </cell>
        </row>
        <row r="1120">
          <cell r="C1120">
            <v>0</v>
          </cell>
          <cell r="D1120">
            <v>0</v>
          </cell>
        </row>
        <row r="1121">
          <cell r="C1121">
            <v>0</v>
          </cell>
          <cell r="D1121">
            <v>0</v>
          </cell>
        </row>
        <row r="1122">
          <cell r="C1122">
            <v>0</v>
          </cell>
          <cell r="D1122">
            <v>0</v>
          </cell>
        </row>
        <row r="1123">
          <cell r="C1123">
            <v>0</v>
          </cell>
          <cell r="D1123">
            <v>0</v>
          </cell>
        </row>
        <row r="1124">
          <cell r="C1124">
            <v>0</v>
          </cell>
          <cell r="D1124">
            <v>0</v>
          </cell>
        </row>
        <row r="1125">
          <cell r="C1125">
            <v>0</v>
          </cell>
          <cell r="D1125">
            <v>0</v>
          </cell>
        </row>
        <row r="1126">
          <cell r="C1126">
            <v>0</v>
          </cell>
          <cell r="D1126">
            <v>0</v>
          </cell>
        </row>
        <row r="1127">
          <cell r="C1127">
            <v>0</v>
          </cell>
          <cell r="D1127">
            <v>0</v>
          </cell>
        </row>
        <row r="1128">
          <cell r="C1128">
            <v>0</v>
          </cell>
          <cell r="D1128">
            <v>0</v>
          </cell>
        </row>
        <row r="1129">
          <cell r="C1129">
            <v>0</v>
          </cell>
          <cell r="D1129">
            <v>0</v>
          </cell>
        </row>
        <row r="1130">
          <cell r="C1130">
            <v>0</v>
          </cell>
          <cell r="D1130">
            <v>0</v>
          </cell>
        </row>
        <row r="1131">
          <cell r="C1131">
            <v>0</v>
          </cell>
          <cell r="D1131">
            <v>0</v>
          </cell>
        </row>
        <row r="1132">
          <cell r="C1132">
            <v>0</v>
          </cell>
          <cell r="D1132">
            <v>0</v>
          </cell>
        </row>
        <row r="1133">
          <cell r="C1133">
            <v>0</v>
          </cell>
          <cell r="D1133">
            <v>0</v>
          </cell>
        </row>
        <row r="1134">
          <cell r="C1134">
            <v>0</v>
          </cell>
          <cell r="D1134">
            <v>0</v>
          </cell>
        </row>
        <row r="1135">
          <cell r="C1135">
            <v>0</v>
          </cell>
          <cell r="D1135">
            <v>0</v>
          </cell>
        </row>
        <row r="1136">
          <cell r="C1136">
            <v>0</v>
          </cell>
          <cell r="D1136">
            <v>0</v>
          </cell>
        </row>
        <row r="1137">
          <cell r="C1137">
            <v>0</v>
          </cell>
          <cell r="D1137">
            <v>0</v>
          </cell>
        </row>
        <row r="1138">
          <cell r="C1138">
            <v>0</v>
          </cell>
          <cell r="D1138">
            <v>0</v>
          </cell>
        </row>
        <row r="1139">
          <cell r="C1139">
            <v>0</v>
          </cell>
          <cell r="D1139">
            <v>0</v>
          </cell>
        </row>
        <row r="1140">
          <cell r="C1140">
            <v>0</v>
          </cell>
          <cell r="D1140">
            <v>0</v>
          </cell>
        </row>
        <row r="1141">
          <cell r="C1141">
            <v>0</v>
          </cell>
          <cell r="D1141">
            <v>0</v>
          </cell>
        </row>
        <row r="1142">
          <cell r="C1142">
            <v>0</v>
          </cell>
          <cell r="D1142">
            <v>0</v>
          </cell>
        </row>
        <row r="1143">
          <cell r="C1143">
            <v>0</v>
          </cell>
          <cell r="D1143">
            <v>0</v>
          </cell>
        </row>
        <row r="1144">
          <cell r="C1144">
            <v>0</v>
          </cell>
          <cell r="D1144">
            <v>0</v>
          </cell>
        </row>
        <row r="1216">
          <cell r="C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P1216">
            <v>0</v>
          </cell>
          <cell r="Q1216">
            <v>0</v>
          </cell>
          <cell r="S1216">
            <v>0</v>
          </cell>
          <cell r="T1216">
            <v>0</v>
          </cell>
          <cell r="V1216">
            <v>0</v>
          </cell>
          <cell r="W1216">
            <v>0</v>
          </cell>
          <cell r="Y1216">
            <v>0</v>
          </cell>
          <cell r="Z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  <cell r="AL1216">
            <v>0</v>
          </cell>
        </row>
        <row r="1218">
          <cell r="C1218">
            <v>0</v>
          </cell>
          <cell r="D1218">
            <v>0</v>
          </cell>
          <cell r="AI1218">
            <v>13</v>
          </cell>
        </row>
        <row r="1221">
          <cell r="C1221">
            <v>0</v>
          </cell>
          <cell r="D1221">
            <v>0</v>
          </cell>
        </row>
        <row r="1222">
          <cell r="C1222">
            <v>0</v>
          </cell>
          <cell r="D1222">
            <v>0</v>
          </cell>
        </row>
        <row r="1223">
          <cell r="C1223">
            <v>0</v>
          </cell>
          <cell r="D1223">
            <v>0</v>
          </cell>
        </row>
        <row r="1224">
          <cell r="C1224">
            <v>0</v>
          </cell>
          <cell r="D1224">
            <v>0</v>
          </cell>
        </row>
        <row r="1225">
          <cell r="C1225">
            <v>0</v>
          </cell>
          <cell r="D1225">
            <v>0</v>
          </cell>
        </row>
        <row r="1226">
          <cell r="C1226">
            <v>0</v>
          </cell>
          <cell r="D1226">
            <v>0</v>
          </cell>
        </row>
        <row r="1227">
          <cell r="C1227">
            <v>0</v>
          </cell>
          <cell r="D1227">
            <v>0</v>
          </cell>
        </row>
        <row r="1228">
          <cell r="C1228">
            <v>0</v>
          </cell>
          <cell r="D1228">
            <v>0</v>
          </cell>
        </row>
        <row r="1229">
          <cell r="C1229">
            <v>0</v>
          </cell>
          <cell r="D1229">
            <v>0</v>
          </cell>
        </row>
        <row r="1230">
          <cell r="C1230">
            <v>5</v>
          </cell>
          <cell r="D1230">
            <v>5</v>
          </cell>
          <cell r="E1230">
            <v>5</v>
          </cell>
          <cell r="AB1230">
            <v>5</v>
          </cell>
        </row>
        <row r="1231">
          <cell r="C1231">
            <v>0</v>
          </cell>
          <cell r="D1231">
            <v>0</v>
          </cell>
        </row>
        <row r="1232">
          <cell r="C1232">
            <v>0</v>
          </cell>
          <cell r="D1232">
            <v>0</v>
          </cell>
        </row>
        <row r="1233">
          <cell r="C1233">
            <v>0</v>
          </cell>
          <cell r="D1233">
            <v>0</v>
          </cell>
        </row>
        <row r="1234">
          <cell r="C1234">
            <v>0</v>
          </cell>
          <cell r="D1234">
            <v>0</v>
          </cell>
        </row>
        <row r="1235">
          <cell r="C1235">
            <v>72</v>
          </cell>
          <cell r="D1235">
            <v>72</v>
          </cell>
          <cell r="E1235">
            <v>72</v>
          </cell>
          <cell r="AB1235">
            <v>72</v>
          </cell>
        </row>
        <row r="1236">
          <cell r="C1236">
            <v>0</v>
          </cell>
          <cell r="D1236">
            <v>0</v>
          </cell>
        </row>
        <row r="1237">
          <cell r="C1237">
            <v>0</v>
          </cell>
          <cell r="D1237">
            <v>0</v>
          </cell>
        </row>
        <row r="1238">
          <cell r="C1238">
            <v>0</v>
          </cell>
          <cell r="D1238">
            <v>0</v>
          </cell>
          <cell r="AI1238">
            <v>16</v>
          </cell>
        </row>
        <row r="1239">
          <cell r="C1239">
            <v>0</v>
          </cell>
          <cell r="D1239">
            <v>0</v>
          </cell>
        </row>
        <row r="1240">
          <cell r="C1240">
            <v>0</v>
          </cell>
          <cell r="D1240">
            <v>0</v>
          </cell>
        </row>
        <row r="1241">
          <cell r="C1241">
            <v>2</v>
          </cell>
          <cell r="D1241">
            <v>2</v>
          </cell>
          <cell r="E1241">
            <v>2</v>
          </cell>
          <cell r="AB1241">
            <v>2</v>
          </cell>
        </row>
        <row r="1242">
          <cell r="C1242">
            <v>1</v>
          </cell>
          <cell r="D1242">
            <v>1</v>
          </cell>
          <cell r="E1242">
            <v>1</v>
          </cell>
          <cell r="AB1242">
            <v>1</v>
          </cell>
          <cell r="AI1242">
            <v>3</v>
          </cell>
        </row>
        <row r="1243">
          <cell r="C1243">
            <v>0</v>
          </cell>
          <cell r="D1243">
            <v>0</v>
          </cell>
        </row>
        <row r="1244">
          <cell r="C1244">
            <v>0</v>
          </cell>
          <cell r="D1244">
            <v>0</v>
          </cell>
        </row>
        <row r="1245">
          <cell r="C1245">
            <v>0</v>
          </cell>
          <cell r="D1245">
            <v>0</v>
          </cell>
        </row>
        <row r="1246">
          <cell r="C1246">
            <v>14</v>
          </cell>
          <cell r="D1246">
            <v>12</v>
          </cell>
          <cell r="E1246">
            <v>12</v>
          </cell>
          <cell r="G1246">
            <v>2</v>
          </cell>
          <cell r="AB1246">
            <v>14</v>
          </cell>
        </row>
        <row r="1247">
          <cell r="C1247">
            <v>0</v>
          </cell>
          <cell r="D1247">
            <v>0</v>
          </cell>
        </row>
        <row r="1248">
          <cell r="C1248">
            <v>0</v>
          </cell>
          <cell r="D1248">
            <v>0</v>
          </cell>
        </row>
        <row r="1249">
          <cell r="C1249">
            <v>0</v>
          </cell>
          <cell r="D1249">
            <v>0</v>
          </cell>
        </row>
        <row r="1250">
          <cell r="C1250">
            <v>0</v>
          </cell>
          <cell r="D1250">
            <v>0</v>
          </cell>
        </row>
        <row r="1251">
          <cell r="C1251">
            <v>0</v>
          </cell>
          <cell r="D1251">
            <v>0</v>
          </cell>
        </row>
        <row r="1252">
          <cell r="C1252">
            <v>0</v>
          </cell>
          <cell r="D1252">
            <v>0</v>
          </cell>
        </row>
        <row r="1253">
          <cell r="C1253">
            <v>0</v>
          </cell>
          <cell r="D1253">
            <v>0</v>
          </cell>
        </row>
        <row r="1254">
          <cell r="C1254">
            <v>0</v>
          </cell>
          <cell r="D1254">
            <v>0</v>
          </cell>
        </row>
        <row r="1255">
          <cell r="C1255">
            <v>1</v>
          </cell>
          <cell r="D1255">
            <v>1</v>
          </cell>
          <cell r="E1255">
            <v>1</v>
          </cell>
          <cell r="AA1255">
            <v>1</v>
          </cell>
        </row>
        <row r="1256">
          <cell r="C1256">
            <v>0</v>
          </cell>
          <cell r="D1256">
            <v>0</v>
          </cell>
        </row>
        <row r="1257">
          <cell r="C1257">
            <v>0</v>
          </cell>
          <cell r="D1257">
            <v>0</v>
          </cell>
        </row>
        <row r="1258">
          <cell r="C1258">
            <v>0</v>
          </cell>
          <cell r="D1258">
            <v>0</v>
          </cell>
        </row>
        <row r="1259">
          <cell r="C1259">
            <v>0</v>
          </cell>
          <cell r="D1259">
            <v>0</v>
          </cell>
        </row>
        <row r="1260">
          <cell r="C1260">
            <v>2</v>
          </cell>
          <cell r="D1260">
            <v>2</v>
          </cell>
          <cell r="E1260">
            <v>2</v>
          </cell>
          <cell r="AB1260">
            <v>2</v>
          </cell>
        </row>
        <row r="1261">
          <cell r="C1261">
            <v>2</v>
          </cell>
          <cell r="D1261">
            <v>2</v>
          </cell>
          <cell r="E1261">
            <v>2</v>
          </cell>
          <cell r="AB1261">
            <v>2</v>
          </cell>
        </row>
        <row r="1262">
          <cell r="C1262">
            <v>0</v>
          </cell>
          <cell r="D1262">
            <v>0</v>
          </cell>
        </row>
        <row r="1263">
          <cell r="C1263">
            <v>0</v>
          </cell>
          <cell r="D1263">
            <v>0</v>
          </cell>
        </row>
        <row r="1264">
          <cell r="C1264">
            <v>0</v>
          </cell>
          <cell r="D1264">
            <v>0</v>
          </cell>
        </row>
        <row r="1265">
          <cell r="C1265">
            <v>2</v>
          </cell>
          <cell r="D1265">
            <v>2</v>
          </cell>
          <cell r="E1265">
            <v>2</v>
          </cell>
          <cell r="AB1265">
            <v>2</v>
          </cell>
        </row>
        <row r="1266">
          <cell r="C1266">
            <v>0</v>
          </cell>
          <cell r="D1266">
            <v>0</v>
          </cell>
        </row>
        <row r="1267">
          <cell r="C1267">
            <v>0</v>
          </cell>
          <cell r="D1267">
            <v>0</v>
          </cell>
        </row>
        <row r="1268">
          <cell r="C1268">
            <v>0</v>
          </cell>
          <cell r="D1268">
            <v>0</v>
          </cell>
        </row>
        <row r="1269">
          <cell r="C1269">
            <v>0</v>
          </cell>
          <cell r="D1269">
            <v>0</v>
          </cell>
        </row>
        <row r="1270">
          <cell r="C1270">
            <v>0</v>
          </cell>
          <cell r="D1270">
            <v>0</v>
          </cell>
        </row>
        <row r="1352">
          <cell r="C1352">
            <v>11</v>
          </cell>
          <cell r="H1352">
            <v>10</v>
          </cell>
          <cell r="I1352">
            <v>10</v>
          </cell>
          <cell r="J1352">
            <v>0</v>
          </cell>
          <cell r="K1352">
            <v>1</v>
          </cell>
          <cell r="L1352">
            <v>0</v>
          </cell>
          <cell r="M1352">
            <v>0</v>
          </cell>
          <cell r="N1352">
            <v>0</v>
          </cell>
          <cell r="P1352">
            <v>0</v>
          </cell>
          <cell r="Q1352">
            <v>4</v>
          </cell>
          <cell r="S1352">
            <v>0</v>
          </cell>
          <cell r="T1352">
            <v>1</v>
          </cell>
          <cell r="V1352">
            <v>0</v>
          </cell>
          <cell r="W1352">
            <v>0</v>
          </cell>
          <cell r="Y1352">
            <v>0</v>
          </cell>
          <cell r="Z1352">
            <v>1</v>
          </cell>
          <cell r="AD1352">
            <v>1</v>
          </cell>
          <cell r="AE1352">
            <v>0</v>
          </cell>
          <cell r="AF1352">
            <v>0</v>
          </cell>
          <cell r="AG1352">
            <v>0</v>
          </cell>
          <cell r="AH1352">
            <v>0</v>
          </cell>
          <cell r="AI1352">
            <v>0</v>
          </cell>
          <cell r="AJ1352">
            <v>0</v>
          </cell>
          <cell r="AL1352">
            <v>2426080</v>
          </cell>
        </row>
        <row r="1354">
          <cell r="C1354">
            <v>0</v>
          </cell>
          <cell r="D1354">
            <v>0</v>
          </cell>
        </row>
        <row r="1355">
          <cell r="C1355">
            <v>0</v>
          </cell>
          <cell r="D1355">
            <v>0</v>
          </cell>
        </row>
        <row r="1356">
          <cell r="C1356">
            <v>0</v>
          </cell>
          <cell r="D1356">
            <v>0</v>
          </cell>
        </row>
        <row r="1357">
          <cell r="C1357">
            <v>0</v>
          </cell>
          <cell r="D1357">
            <v>0</v>
          </cell>
        </row>
        <row r="1358">
          <cell r="C1358">
            <v>0</v>
          </cell>
          <cell r="D1358">
            <v>0</v>
          </cell>
        </row>
        <row r="1359">
          <cell r="C1359">
            <v>0</v>
          </cell>
          <cell r="D1359">
            <v>0</v>
          </cell>
        </row>
        <row r="1360">
          <cell r="C1360">
            <v>8</v>
          </cell>
          <cell r="D1360">
            <v>8</v>
          </cell>
          <cell r="E1360">
            <v>8</v>
          </cell>
          <cell r="AB1360">
            <v>8</v>
          </cell>
        </row>
        <row r="1361">
          <cell r="C1361">
            <v>1</v>
          </cell>
          <cell r="D1361">
            <v>1</v>
          </cell>
          <cell r="E1361">
            <v>1</v>
          </cell>
          <cell r="AB1361">
            <v>1</v>
          </cell>
        </row>
        <row r="1362">
          <cell r="C1362">
            <v>0</v>
          </cell>
          <cell r="D1362">
            <v>0</v>
          </cell>
        </row>
        <row r="1363">
          <cell r="C1363">
            <v>3</v>
          </cell>
          <cell r="D1363">
            <v>3</v>
          </cell>
          <cell r="E1363">
            <v>3</v>
          </cell>
          <cell r="AB1363">
            <v>3</v>
          </cell>
        </row>
        <row r="1364">
          <cell r="C1364">
            <v>0</v>
          </cell>
          <cell r="D1364">
            <v>0</v>
          </cell>
        </row>
        <row r="1365">
          <cell r="C1365">
            <v>0</v>
          </cell>
          <cell r="D1365">
            <v>0</v>
          </cell>
        </row>
        <row r="1366">
          <cell r="C1366">
            <v>0</v>
          </cell>
          <cell r="D1366">
            <v>0</v>
          </cell>
        </row>
        <row r="1367">
          <cell r="C1367">
            <v>0</v>
          </cell>
          <cell r="D1367">
            <v>0</v>
          </cell>
        </row>
        <row r="1368">
          <cell r="C1368">
            <v>0</v>
          </cell>
          <cell r="D1368">
            <v>0</v>
          </cell>
        </row>
        <row r="1369">
          <cell r="C1369">
            <v>0</v>
          </cell>
          <cell r="D1369">
            <v>0</v>
          </cell>
        </row>
        <row r="1370">
          <cell r="C1370">
            <v>0</v>
          </cell>
          <cell r="D1370">
            <v>0</v>
          </cell>
        </row>
        <row r="1371">
          <cell r="C1371">
            <v>0</v>
          </cell>
          <cell r="D1371">
            <v>0</v>
          </cell>
        </row>
        <row r="1372">
          <cell r="C1372">
            <v>1</v>
          </cell>
          <cell r="D1372">
            <v>1</v>
          </cell>
          <cell r="E1372">
            <v>1</v>
          </cell>
          <cell r="AC1372">
            <v>1</v>
          </cell>
        </row>
        <row r="1373">
          <cell r="C1373">
            <v>1</v>
          </cell>
          <cell r="D1373">
            <v>1</v>
          </cell>
          <cell r="E1373">
            <v>1</v>
          </cell>
          <cell r="AA1373">
            <v>1</v>
          </cell>
        </row>
        <row r="1374">
          <cell r="C1374">
            <v>0</v>
          </cell>
          <cell r="D1374">
            <v>0</v>
          </cell>
        </row>
        <row r="1375">
          <cell r="C1375">
            <v>0</v>
          </cell>
          <cell r="D1375">
            <v>0</v>
          </cell>
        </row>
        <row r="1376">
          <cell r="C1376">
            <v>0</v>
          </cell>
          <cell r="D1376">
            <v>0</v>
          </cell>
        </row>
        <row r="1377">
          <cell r="C1377">
            <v>0</v>
          </cell>
          <cell r="D1377">
            <v>0</v>
          </cell>
        </row>
        <row r="1378">
          <cell r="C1378">
            <v>0</v>
          </cell>
          <cell r="D1378">
            <v>0</v>
          </cell>
        </row>
        <row r="1379">
          <cell r="C1379">
            <v>0</v>
          </cell>
          <cell r="D1379">
            <v>0</v>
          </cell>
        </row>
        <row r="1380">
          <cell r="C1380">
            <v>0</v>
          </cell>
          <cell r="D1380">
            <v>0</v>
          </cell>
        </row>
        <row r="1381">
          <cell r="C1381">
            <v>0</v>
          </cell>
          <cell r="D1381">
            <v>0</v>
          </cell>
        </row>
        <row r="1382">
          <cell r="C1382">
            <v>0</v>
          </cell>
          <cell r="D1382">
            <v>0</v>
          </cell>
        </row>
        <row r="1383">
          <cell r="C1383">
            <v>0</v>
          </cell>
          <cell r="D1383">
            <v>0</v>
          </cell>
        </row>
        <row r="1384">
          <cell r="C1384">
            <v>0</v>
          </cell>
          <cell r="D1384">
            <v>0</v>
          </cell>
        </row>
        <row r="1385">
          <cell r="C1385">
            <v>0</v>
          </cell>
          <cell r="D1385">
            <v>0</v>
          </cell>
        </row>
        <row r="1386">
          <cell r="C1386">
            <v>0</v>
          </cell>
          <cell r="D1386">
            <v>0</v>
          </cell>
        </row>
        <row r="1387">
          <cell r="C1387">
            <v>0</v>
          </cell>
          <cell r="D1387">
            <v>0</v>
          </cell>
        </row>
        <row r="1388">
          <cell r="C1388">
            <v>168</v>
          </cell>
          <cell r="D1388">
            <v>168</v>
          </cell>
          <cell r="E1388">
            <v>168</v>
          </cell>
          <cell r="AB1388">
            <v>168</v>
          </cell>
        </row>
        <row r="1389">
          <cell r="C1389">
            <v>5</v>
          </cell>
          <cell r="D1389">
            <v>5</v>
          </cell>
          <cell r="E1389">
            <v>5</v>
          </cell>
          <cell r="AB1389">
            <v>5</v>
          </cell>
        </row>
        <row r="1390">
          <cell r="C1390">
            <v>0</v>
          </cell>
          <cell r="D1390">
            <v>0</v>
          </cell>
        </row>
        <row r="1391">
          <cell r="C1391">
            <v>0</v>
          </cell>
          <cell r="D1391">
            <v>0</v>
          </cell>
        </row>
        <row r="1392">
          <cell r="C1392">
            <v>0</v>
          </cell>
          <cell r="D1392">
            <v>0</v>
          </cell>
        </row>
        <row r="1393">
          <cell r="C1393">
            <v>0</v>
          </cell>
          <cell r="D1393">
            <v>0</v>
          </cell>
        </row>
        <row r="1394">
          <cell r="C1394">
            <v>0</v>
          </cell>
          <cell r="D1394">
            <v>0</v>
          </cell>
        </row>
        <row r="1395">
          <cell r="C1395">
            <v>0</v>
          </cell>
          <cell r="D1395">
            <v>0</v>
          </cell>
        </row>
        <row r="1396">
          <cell r="C1396">
            <v>0</v>
          </cell>
          <cell r="D1396">
            <v>0</v>
          </cell>
        </row>
        <row r="1397">
          <cell r="C1397">
            <v>0</v>
          </cell>
          <cell r="D1397">
            <v>0</v>
          </cell>
        </row>
        <row r="1398">
          <cell r="C1398">
            <v>0</v>
          </cell>
          <cell r="D1398">
            <v>0</v>
          </cell>
        </row>
        <row r="1399">
          <cell r="C1399">
            <v>0</v>
          </cell>
          <cell r="D1399">
            <v>0</v>
          </cell>
        </row>
        <row r="1400">
          <cell r="C1400">
            <v>0</v>
          </cell>
          <cell r="D1400">
            <v>0</v>
          </cell>
        </row>
        <row r="1401">
          <cell r="C1401">
            <v>0</v>
          </cell>
          <cell r="D1401">
            <v>0</v>
          </cell>
        </row>
        <row r="1402">
          <cell r="C1402">
            <v>0</v>
          </cell>
          <cell r="D1402">
            <v>0</v>
          </cell>
        </row>
        <row r="1403">
          <cell r="C1403">
            <v>0</v>
          </cell>
          <cell r="D1403">
            <v>0</v>
          </cell>
        </row>
        <row r="1404">
          <cell r="C1404">
            <v>0</v>
          </cell>
          <cell r="D1404">
            <v>0</v>
          </cell>
        </row>
        <row r="1405">
          <cell r="C1405">
            <v>3</v>
          </cell>
          <cell r="D1405">
            <v>3</v>
          </cell>
          <cell r="E1405">
            <v>3</v>
          </cell>
          <cell r="AA1405">
            <v>3</v>
          </cell>
        </row>
        <row r="1406">
          <cell r="C1406">
            <v>0</v>
          </cell>
          <cell r="D1406">
            <v>0</v>
          </cell>
        </row>
        <row r="1407">
          <cell r="C1407">
            <v>0</v>
          </cell>
          <cell r="D1407">
            <v>0</v>
          </cell>
        </row>
        <row r="1408">
          <cell r="C1408">
            <v>0</v>
          </cell>
          <cell r="D1408">
            <v>0</v>
          </cell>
        </row>
        <row r="1409">
          <cell r="C1409">
            <v>0</v>
          </cell>
          <cell r="D1409">
            <v>0</v>
          </cell>
        </row>
        <row r="1410">
          <cell r="C1410">
            <v>0</v>
          </cell>
          <cell r="D1410">
            <v>0</v>
          </cell>
        </row>
        <row r="1411">
          <cell r="C1411">
            <v>0</v>
          </cell>
          <cell r="D1411">
            <v>0</v>
          </cell>
        </row>
        <row r="1412">
          <cell r="C1412">
            <v>0</v>
          </cell>
          <cell r="D1412">
            <v>0</v>
          </cell>
        </row>
        <row r="1413">
          <cell r="C1413">
            <v>0</v>
          </cell>
          <cell r="D1413">
            <v>0</v>
          </cell>
        </row>
        <row r="1414">
          <cell r="C1414">
            <v>0</v>
          </cell>
          <cell r="D1414">
            <v>0</v>
          </cell>
        </row>
        <row r="1415">
          <cell r="C1415">
            <v>0</v>
          </cell>
          <cell r="D1415">
            <v>0</v>
          </cell>
        </row>
        <row r="1416">
          <cell r="C1416">
            <v>0</v>
          </cell>
          <cell r="D1416">
            <v>0</v>
          </cell>
        </row>
        <row r="1417">
          <cell r="C1417">
            <v>0</v>
          </cell>
          <cell r="D1417">
            <v>0</v>
          </cell>
        </row>
        <row r="1418">
          <cell r="C1418">
            <v>0</v>
          </cell>
          <cell r="D1418">
            <v>0</v>
          </cell>
        </row>
        <row r="1419">
          <cell r="C1419">
            <v>0</v>
          </cell>
          <cell r="D1419">
            <v>0</v>
          </cell>
        </row>
        <row r="1420">
          <cell r="C1420">
            <v>0</v>
          </cell>
          <cell r="D1420">
            <v>0</v>
          </cell>
        </row>
        <row r="1421">
          <cell r="C1421">
            <v>0</v>
          </cell>
          <cell r="D1421">
            <v>0</v>
          </cell>
        </row>
        <row r="1422">
          <cell r="C1422">
            <v>0</v>
          </cell>
          <cell r="D1422">
            <v>0</v>
          </cell>
        </row>
        <row r="1423">
          <cell r="C1423">
            <v>0</v>
          </cell>
          <cell r="D1423">
            <v>0</v>
          </cell>
        </row>
        <row r="1502">
          <cell r="C1502">
            <v>4</v>
          </cell>
          <cell r="H1502">
            <v>4</v>
          </cell>
          <cell r="I1502">
            <v>3</v>
          </cell>
          <cell r="J1502">
            <v>1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P1502">
            <v>0</v>
          </cell>
          <cell r="Q1502">
            <v>0</v>
          </cell>
          <cell r="S1502">
            <v>0</v>
          </cell>
          <cell r="T1502">
            <v>1</v>
          </cell>
          <cell r="V1502">
            <v>0</v>
          </cell>
          <cell r="W1502">
            <v>0</v>
          </cell>
          <cell r="Y1502">
            <v>0</v>
          </cell>
          <cell r="Z1502">
            <v>1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1</v>
          </cell>
          <cell r="AL1502">
            <v>321550</v>
          </cell>
        </row>
        <row r="1504">
          <cell r="C1504">
            <v>0</v>
          </cell>
          <cell r="D1504">
            <v>0</v>
          </cell>
          <cell r="AL1504">
            <v>0</v>
          </cell>
        </row>
        <row r="1566">
          <cell r="C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P1566">
            <v>0</v>
          </cell>
          <cell r="Q1566">
            <v>0</v>
          </cell>
          <cell r="S1566">
            <v>0</v>
          </cell>
          <cell r="T1566">
            <v>0</v>
          </cell>
          <cell r="V1566">
            <v>0</v>
          </cell>
          <cell r="W1566">
            <v>0</v>
          </cell>
          <cell r="Y1566">
            <v>0</v>
          </cell>
          <cell r="Z1566">
            <v>0</v>
          </cell>
          <cell r="AD1566">
            <v>0</v>
          </cell>
          <cell r="AE1566">
            <v>0</v>
          </cell>
          <cell r="AF1566">
            <v>0</v>
          </cell>
          <cell r="AG1566">
            <v>0</v>
          </cell>
          <cell r="AH1566">
            <v>0</v>
          </cell>
          <cell r="AI1566">
            <v>0</v>
          </cell>
          <cell r="AJ1566">
            <v>0</v>
          </cell>
          <cell r="AL1566">
            <v>0</v>
          </cell>
        </row>
        <row r="1635">
          <cell r="C1635">
            <v>24</v>
          </cell>
          <cell r="H1635">
            <v>19</v>
          </cell>
          <cell r="I1635">
            <v>19</v>
          </cell>
          <cell r="J1635">
            <v>0</v>
          </cell>
          <cell r="K1635">
            <v>0</v>
          </cell>
          <cell r="L1635">
            <v>5</v>
          </cell>
          <cell r="M1635">
            <v>0</v>
          </cell>
          <cell r="N1635">
            <v>0</v>
          </cell>
          <cell r="P1635">
            <v>0</v>
          </cell>
          <cell r="Q1635">
            <v>1</v>
          </cell>
          <cell r="S1635">
            <v>0</v>
          </cell>
          <cell r="T1635">
            <v>0</v>
          </cell>
          <cell r="V1635">
            <v>0</v>
          </cell>
          <cell r="W1635">
            <v>0</v>
          </cell>
          <cell r="Y1635">
            <v>0</v>
          </cell>
          <cell r="Z1635">
            <v>5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L1635">
            <v>1445625</v>
          </cell>
        </row>
        <row r="1653">
          <cell r="C1653">
            <v>1645</v>
          </cell>
          <cell r="D1653">
            <v>1645</v>
          </cell>
          <cell r="E1653">
            <v>1645</v>
          </cell>
          <cell r="F1653">
            <v>0</v>
          </cell>
          <cell r="G1653">
            <v>0</v>
          </cell>
          <cell r="AA1653">
            <v>1645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</row>
        <row r="1680">
          <cell r="C1680">
            <v>20</v>
          </cell>
          <cell r="H1680">
            <v>19</v>
          </cell>
          <cell r="I1680">
            <v>17</v>
          </cell>
          <cell r="J1680">
            <v>2</v>
          </cell>
          <cell r="K1680">
            <v>0</v>
          </cell>
          <cell r="L1680">
            <v>1</v>
          </cell>
          <cell r="M1680">
            <v>0</v>
          </cell>
          <cell r="N1680">
            <v>0</v>
          </cell>
          <cell r="P1680">
            <v>0</v>
          </cell>
          <cell r="Q1680">
            <v>0</v>
          </cell>
          <cell r="S1680">
            <v>0</v>
          </cell>
          <cell r="T1680">
            <v>0</v>
          </cell>
          <cell r="V1680">
            <v>0</v>
          </cell>
          <cell r="W1680">
            <v>0</v>
          </cell>
          <cell r="Y1680">
            <v>0</v>
          </cell>
          <cell r="Z1680">
            <v>0</v>
          </cell>
          <cell r="AD1680">
            <v>0</v>
          </cell>
          <cell r="AE1680">
            <v>0</v>
          </cell>
          <cell r="AF1680">
            <v>0</v>
          </cell>
          <cell r="AG1680">
            <v>0</v>
          </cell>
          <cell r="AH1680">
            <v>0</v>
          </cell>
          <cell r="AI1680">
            <v>0</v>
          </cell>
          <cell r="AJ1680">
            <v>2</v>
          </cell>
          <cell r="AL1680">
            <v>973415</v>
          </cell>
        </row>
        <row r="1682">
          <cell r="C1682">
            <v>0</v>
          </cell>
          <cell r="D1682">
            <v>0</v>
          </cell>
        </row>
        <row r="1683">
          <cell r="C1683">
            <v>0</v>
          </cell>
          <cell r="D1683">
            <v>0</v>
          </cell>
        </row>
        <row r="1684">
          <cell r="C1684">
            <v>1714</v>
          </cell>
          <cell r="D1684">
            <v>1714</v>
          </cell>
          <cell r="E1684">
            <v>1714</v>
          </cell>
          <cell r="AA1684">
            <v>1714</v>
          </cell>
        </row>
        <row r="1685">
          <cell r="C1685">
            <v>0</v>
          </cell>
          <cell r="D1685">
            <v>0</v>
          </cell>
        </row>
        <row r="1686">
          <cell r="C1686">
            <v>0</v>
          </cell>
          <cell r="D1686">
            <v>0</v>
          </cell>
        </row>
        <row r="1687">
          <cell r="C1687">
            <v>0</v>
          </cell>
          <cell r="D1687">
            <v>0</v>
          </cell>
        </row>
        <row r="1688">
          <cell r="C1688">
            <v>0</v>
          </cell>
          <cell r="D1688">
            <v>0</v>
          </cell>
        </row>
        <row r="1689">
          <cell r="C1689">
            <v>0</v>
          </cell>
          <cell r="D1689">
            <v>0</v>
          </cell>
        </row>
        <row r="1690">
          <cell r="C1690">
            <v>0</v>
          </cell>
          <cell r="D1690">
            <v>0</v>
          </cell>
        </row>
        <row r="1691">
          <cell r="C1691">
            <v>0</v>
          </cell>
          <cell r="D1691">
            <v>0</v>
          </cell>
        </row>
        <row r="1692">
          <cell r="C1692">
            <v>0</v>
          </cell>
          <cell r="D1692">
            <v>0</v>
          </cell>
        </row>
        <row r="1693">
          <cell r="C1693">
            <v>0</v>
          </cell>
          <cell r="D1693">
            <v>0</v>
          </cell>
        </row>
        <row r="1694">
          <cell r="C1694">
            <v>0</v>
          </cell>
          <cell r="D1694">
            <v>0</v>
          </cell>
        </row>
        <row r="1695">
          <cell r="C1695">
            <v>0</v>
          </cell>
          <cell r="D1695">
            <v>0</v>
          </cell>
        </row>
        <row r="1696">
          <cell r="C1696">
            <v>0</v>
          </cell>
          <cell r="D1696">
            <v>0</v>
          </cell>
        </row>
        <row r="1697">
          <cell r="C1697">
            <v>1</v>
          </cell>
          <cell r="D1697">
            <v>1</v>
          </cell>
          <cell r="E1697">
            <v>1</v>
          </cell>
          <cell r="AA1697">
            <v>1</v>
          </cell>
        </row>
        <row r="1701">
          <cell r="C1701">
            <v>0</v>
          </cell>
          <cell r="D1701">
            <v>0</v>
          </cell>
        </row>
        <row r="1702">
          <cell r="C1702">
            <v>0</v>
          </cell>
          <cell r="D1702">
            <v>0</v>
          </cell>
        </row>
        <row r="1703">
          <cell r="C1703">
            <v>0</v>
          </cell>
          <cell r="D1703">
            <v>0</v>
          </cell>
        </row>
        <row r="1704">
          <cell r="C1704">
            <v>0</v>
          </cell>
          <cell r="D1704">
            <v>0</v>
          </cell>
        </row>
        <row r="1705">
          <cell r="C1705">
            <v>0</v>
          </cell>
          <cell r="D1705">
            <v>0</v>
          </cell>
        </row>
        <row r="1706">
          <cell r="C1706">
            <v>0</v>
          </cell>
          <cell r="D1706">
            <v>0</v>
          </cell>
        </row>
        <row r="1707">
          <cell r="C1707">
            <v>0</v>
          </cell>
          <cell r="D1707">
            <v>0</v>
          </cell>
        </row>
        <row r="1708">
          <cell r="C1708">
            <v>0</v>
          </cell>
          <cell r="D1708">
            <v>0</v>
          </cell>
        </row>
        <row r="1709">
          <cell r="C1709">
            <v>0</v>
          </cell>
          <cell r="D1709">
            <v>0</v>
          </cell>
        </row>
        <row r="1710">
          <cell r="C1710">
            <v>0</v>
          </cell>
          <cell r="D1710">
            <v>0</v>
          </cell>
        </row>
        <row r="1711">
          <cell r="C1711">
            <v>0</v>
          </cell>
          <cell r="D1711">
            <v>0</v>
          </cell>
        </row>
        <row r="1712">
          <cell r="C1712">
            <v>0</v>
          </cell>
          <cell r="D1712">
            <v>0</v>
          </cell>
        </row>
        <row r="1713">
          <cell r="C1713">
            <v>0</v>
          </cell>
          <cell r="D1713">
            <v>0</v>
          </cell>
        </row>
        <row r="1714">
          <cell r="C1714">
            <v>0</v>
          </cell>
          <cell r="D1714">
            <v>0</v>
          </cell>
        </row>
        <row r="1715">
          <cell r="C1715">
            <v>0</v>
          </cell>
          <cell r="D1715">
            <v>0</v>
          </cell>
        </row>
        <row r="1716">
          <cell r="C1716">
            <v>0</v>
          </cell>
          <cell r="D1716">
            <v>0</v>
          </cell>
        </row>
        <row r="1717">
          <cell r="C1717">
            <v>0</v>
          </cell>
          <cell r="D1717">
            <v>0</v>
          </cell>
        </row>
        <row r="1718">
          <cell r="C1718">
            <v>0</v>
          </cell>
          <cell r="D1718">
            <v>0</v>
          </cell>
        </row>
        <row r="1719">
          <cell r="C1719">
            <v>0</v>
          </cell>
          <cell r="D1719">
            <v>0</v>
          </cell>
        </row>
        <row r="1720">
          <cell r="C1720">
            <v>0</v>
          </cell>
          <cell r="D1720">
            <v>0</v>
          </cell>
        </row>
        <row r="1721">
          <cell r="C1721">
            <v>0</v>
          </cell>
          <cell r="D1721">
            <v>0</v>
          </cell>
        </row>
        <row r="1722">
          <cell r="C1722">
            <v>0</v>
          </cell>
          <cell r="D1722">
            <v>0</v>
          </cell>
        </row>
        <row r="1723">
          <cell r="C1723">
            <v>0</v>
          </cell>
          <cell r="D1723">
            <v>0</v>
          </cell>
        </row>
        <row r="1724">
          <cell r="C1724">
            <v>0</v>
          </cell>
          <cell r="D1724">
            <v>0</v>
          </cell>
        </row>
        <row r="1725">
          <cell r="C1725">
            <v>0</v>
          </cell>
          <cell r="D1725">
            <v>0</v>
          </cell>
        </row>
        <row r="1726">
          <cell r="C1726">
            <v>0</v>
          </cell>
          <cell r="D1726">
            <v>0</v>
          </cell>
        </row>
        <row r="1727">
          <cell r="C1727">
            <v>0</v>
          </cell>
          <cell r="D1727">
            <v>0</v>
          </cell>
        </row>
        <row r="1728">
          <cell r="C1728">
            <v>0</v>
          </cell>
          <cell r="D1728">
            <v>0</v>
          </cell>
        </row>
        <row r="1729">
          <cell r="C1729">
            <v>0</v>
          </cell>
          <cell r="D1729">
            <v>0</v>
          </cell>
        </row>
        <row r="1730">
          <cell r="C1730">
            <v>0</v>
          </cell>
          <cell r="D1730">
            <v>0</v>
          </cell>
        </row>
        <row r="1731">
          <cell r="C1731">
            <v>0</v>
          </cell>
          <cell r="D1731">
            <v>0</v>
          </cell>
        </row>
        <row r="1732">
          <cell r="C1732">
            <v>1</v>
          </cell>
          <cell r="D1732">
            <v>1</v>
          </cell>
          <cell r="E1732">
            <v>1</v>
          </cell>
          <cell r="AA1732">
            <v>1</v>
          </cell>
        </row>
        <row r="1733">
          <cell r="C1733">
            <v>0</v>
          </cell>
          <cell r="D1733">
            <v>0</v>
          </cell>
        </row>
        <row r="1734">
          <cell r="C1734">
            <v>0</v>
          </cell>
          <cell r="D1734">
            <v>0</v>
          </cell>
        </row>
        <row r="1735">
          <cell r="C1735">
            <v>0</v>
          </cell>
          <cell r="D1735">
            <v>0</v>
          </cell>
        </row>
        <row r="1736">
          <cell r="C1736">
            <v>141</v>
          </cell>
          <cell r="D1736">
            <v>141</v>
          </cell>
          <cell r="E1736">
            <v>141</v>
          </cell>
          <cell r="AA1736">
            <v>140</v>
          </cell>
          <cell r="AB1736">
            <v>1</v>
          </cell>
        </row>
        <row r="1737">
          <cell r="C1737">
            <v>301</v>
          </cell>
          <cell r="D1737">
            <v>301</v>
          </cell>
          <cell r="E1737">
            <v>301</v>
          </cell>
          <cell r="AA1737">
            <v>301</v>
          </cell>
        </row>
        <row r="1738">
          <cell r="C1738">
            <v>11114</v>
          </cell>
          <cell r="D1738">
            <v>11024</v>
          </cell>
          <cell r="E1738">
            <v>11024</v>
          </cell>
          <cell r="G1738">
            <v>90</v>
          </cell>
          <cell r="AA1738">
            <v>9681</v>
          </cell>
          <cell r="AB1738">
            <v>537</v>
          </cell>
          <cell r="AC1738">
            <v>896</v>
          </cell>
        </row>
        <row r="1739">
          <cell r="C1739">
            <v>4807</v>
          </cell>
          <cell r="D1739">
            <v>4807</v>
          </cell>
          <cell r="E1739">
            <v>4807</v>
          </cell>
          <cell r="AA1739">
            <v>4807</v>
          </cell>
        </row>
        <row r="1740">
          <cell r="C1740">
            <v>0</v>
          </cell>
          <cell r="D1740">
            <v>0</v>
          </cell>
        </row>
        <row r="1741">
          <cell r="C1741">
            <v>6</v>
          </cell>
          <cell r="D1741">
            <v>6</v>
          </cell>
          <cell r="E1741">
            <v>6</v>
          </cell>
          <cell r="AA1741">
            <v>6</v>
          </cell>
        </row>
        <row r="1742">
          <cell r="C1742">
            <v>11</v>
          </cell>
          <cell r="D1742">
            <v>11</v>
          </cell>
          <cell r="E1742">
            <v>11</v>
          </cell>
          <cell r="AA1742">
            <v>11</v>
          </cell>
        </row>
        <row r="1743">
          <cell r="C1743">
            <v>1761</v>
          </cell>
          <cell r="D1743">
            <v>1761</v>
          </cell>
          <cell r="E1743">
            <v>1761</v>
          </cell>
          <cell r="AA1743">
            <v>1136</v>
          </cell>
          <cell r="AB1743">
            <v>0</v>
          </cell>
          <cell r="AC1743">
            <v>625</v>
          </cell>
        </row>
        <row r="1744">
          <cell r="C1744">
            <v>0</v>
          </cell>
          <cell r="D1744">
            <v>0</v>
          </cell>
        </row>
        <row r="1745">
          <cell r="C1745">
            <v>0</v>
          </cell>
          <cell r="D1745">
            <v>0</v>
          </cell>
        </row>
        <row r="1746">
          <cell r="C1746">
            <v>0</v>
          </cell>
          <cell r="D1746">
            <v>0</v>
          </cell>
        </row>
        <row r="1747">
          <cell r="C1747">
            <v>0</v>
          </cell>
          <cell r="D1747">
            <v>0</v>
          </cell>
        </row>
        <row r="1748">
          <cell r="C1748">
            <v>0</v>
          </cell>
          <cell r="D1748">
            <v>0</v>
          </cell>
        </row>
        <row r="1749">
          <cell r="C1749">
            <v>12</v>
          </cell>
          <cell r="D1749">
            <v>12</v>
          </cell>
          <cell r="E1749">
            <v>12</v>
          </cell>
          <cell r="AA1749">
            <v>12</v>
          </cell>
        </row>
        <row r="1750">
          <cell r="C1750">
            <v>203</v>
          </cell>
          <cell r="D1750">
            <v>203</v>
          </cell>
          <cell r="E1750">
            <v>203</v>
          </cell>
          <cell r="AA1750">
            <v>203</v>
          </cell>
        </row>
        <row r="1751">
          <cell r="C1751">
            <v>233</v>
          </cell>
          <cell r="D1751">
            <v>233</v>
          </cell>
          <cell r="E1751">
            <v>233</v>
          </cell>
          <cell r="AA1751">
            <v>233</v>
          </cell>
        </row>
        <row r="1752">
          <cell r="C1752">
            <v>0</v>
          </cell>
          <cell r="D1752">
            <v>0</v>
          </cell>
        </row>
        <row r="1753">
          <cell r="C1753">
            <v>0</v>
          </cell>
          <cell r="D1753">
            <v>0</v>
          </cell>
        </row>
        <row r="1754">
          <cell r="C1754">
            <v>0</v>
          </cell>
          <cell r="D1754">
            <v>0</v>
          </cell>
        </row>
        <row r="1755">
          <cell r="C1755">
            <v>0</v>
          </cell>
          <cell r="D1755">
            <v>0</v>
          </cell>
        </row>
        <row r="1756">
          <cell r="C1756">
            <v>0</v>
          </cell>
          <cell r="D1756">
            <v>0</v>
          </cell>
        </row>
        <row r="1757">
          <cell r="C1757">
            <v>0</v>
          </cell>
          <cell r="D1757">
            <v>0</v>
          </cell>
        </row>
        <row r="1758">
          <cell r="C1758">
            <v>0</v>
          </cell>
          <cell r="D1758">
            <v>0</v>
          </cell>
        </row>
        <row r="1759">
          <cell r="C1759">
            <v>0</v>
          </cell>
          <cell r="D1759">
            <v>0</v>
          </cell>
        </row>
        <row r="1760">
          <cell r="C1760">
            <v>0</v>
          </cell>
          <cell r="D1760">
            <v>0</v>
          </cell>
        </row>
        <row r="1761">
          <cell r="C1761">
            <v>0</v>
          </cell>
          <cell r="D1761">
            <v>0</v>
          </cell>
        </row>
        <row r="1762">
          <cell r="C1762">
            <v>0</v>
          </cell>
          <cell r="D1762">
            <v>0</v>
          </cell>
        </row>
        <row r="1763">
          <cell r="C1763">
            <v>0</v>
          </cell>
          <cell r="D1763">
            <v>0</v>
          </cell>
        </row>
        <row r="1764">
          <cell r="C1764">
            <v>0</v>
          </cell>
          <cell r="D1764">
            <v>0</v>
          </cell>
        </row>
        <row r="1765">
          <cell r="C1765">
            <v>0</v>
          </cell>
          <cell r="D1765">
            <v>0</v>
          </cell>
        </row>
        <row r="1766">
          <cell r="C1766">
            <v>0</v>
          </cell>
          <cell r="D1766">
            <v>0</v>
          </cell>
        </row>
        <row r="1767">
          <cell r="C1767">
            <v>0</v>
          </cell>
          <cell r="D1767">
            <v>0</v>
          </cell>
        </row>
        <row r="1768">
          <cell r="C1768">
            <v>0</v>
          </cell>
          <cell r="D1768">
            <v>0</v>
          </cell>
        </row>
        <row r="1769">
          <cell r="C1769">
            <v>0</v>
          </cell>
          <cell r="D1769">
            <v>0</v>
          </cell>
        </row>
        <row r="1770">
          <cell r="C1770">
            <v>0</v>
          </cell>
          <cell r="D1770">
            <v>0</v>
          </cell>
        </row>
        <row r="1771">
          <cell r="C1771">
            <v>0</v>
          </cell>
          <cell r="D1771">
            <v>0</v>
          </cell>
        </row>
        <row r="1772">
          <cell r="C1772">
            <v>0</v>
          </cell>
          <cell r="D1772">
            <v>0</v>
          </cell>
        </row>
        <row r="1773">
          <cell r="C1773">
            <v>0</v>
          </cell>
          <cell r="D1773">
            <v>0</v>
          </cell>
        </row>
        <row r="1774">
          <cell r="C1774">
            <v>0</v>
          </cell>
          <cell r="D1774">
            <v>0</v>
          </cell>
        </row>
        <row r="1775">
          <cell r="C1775">
            <v>0</v>
          </cell>
          <cell r="D1775">
            <v>0</v>
          </cell>
        </row>
        <row r="1776">
          <cell r="C1776">
            <v>0</v>
          </cell>
          <cell r="D1776">
            <v>0</v>
          </cell>
        </row>
        <row r="1777">
          <cell r="C1777">
            <v>0</v>
          </cell>
          <cell r="D1777">
            <v>0</v>
          </cell>
        </row>
        <row r="1778">
          <cell r="C1778">
            <v>0</v>
          </cell>
          <cell r="D1778">
            <v>0</v>
          </cell>
        </row>
        <row r="1779">
          <cell r="C1779">
            <v>0</v>
          </cell>
          <cell r="D1779">
            <v>0</v>
          </cell>
        </row>
        <row r="1780">
          <cell r="C1780">
            <v>0</v>
          </cell>
          <cell r="D1780">
            <v>0</v>
          </cell>
        </row>
        <row r="1781">
          <cell r="C1781">
            <v>0</v>
          </cell>
          <cell r="D1781">
            <v>0</v>
          </cell>
        </row>
        <row r="1782">
          <cell r="C1782">
            <v>0</v>
          </cell>
          <cell r="D1782">
            <v>0</v>
          </cell>
        </row>
        <row r="1783">
          <cell r="C1783">
            <v>0</v>
          </cell>
          <cell r="D1783">
            <v>0</v>
          </cell>
        </row>
        <row r="1784">
          <cell r="C1784">
            <v>0</v>
          </cell>
          <cell r="D1784">
            <v>0</v>
          </cell>
        </row>
        <row r="1785">
          <cell r="C1785">
            <v>0</v>
          </cell>
          <cell r="D1785">
            <v>0</v>
          </cell>
        </row>
        <row r="1788">
          <cell r="C1788">
            <v>912</v>
          </cell>
          <cell r="E1788">
            <v>909</v>
          </cell>
          <cell r="AL1788">
            <v>5308560</v>
          </cell>
        </row>
        <row r="1789">
          <cell r="C1789">
            <v>1</v>
          </cell>
          <cell r="E1789">
            <v>1</v>
          </cell>
          <cell r="AL1789">
            <v>16440</v>
          </cell>
        </row>
        <row r="1790">
          <cell r="C1790">
            <v>1</v>
          </cell>
          <cell r="E1790">
            <v>1</v>
          </cell>
          <cell r="AL1790">
            <v>27880</v>
          </cell>
        </row>
        <row r="1791">
          <cell r="C1791">
            <v>0</v>
          </cell>
          <cell r="AL1791">
            <v>0</v>
          </cell>
        </row>
        <row r="1792">
          <cell r="C1792">
            <v>44</v>
          </cell>
          <cell r="E1792">
            <v>44</v>
          </cell>
          <cell r="AL1792">
            <v>2609640</v>
          </cell>
        </row>
        <row r="1793">
          <cell r="C1793">
            <v>0</v>
          </cell>
          <cell r="AL1793">
            <v>0</v>
          </cell>
        </row>
        <row r="1794">
          <cell r="C1794">
            <v>0</v>
          </cell>
          <cell r="AL1794">
            <v>0</v>
          </cell>
        </row>
        <row r="1795">
          <cell r="C1795">
            <v>0</v>
          </cell>
          <cell r="AL1795">
            <v>0</v>
          </cell>
        </row>
        <row r="1796">
          <cell r="C1796">
            <v>0</v>
          </cell>
          <cell r="AL1796">
            <v>0</v>
          </cell>
        </row>
        <row r="1797">
          <cell r="C1797">
            <v>0</v>
          </cell>
          <cell r="AL1797">
            <v>0</v>
          </cell>
        </row>
        <row r="1798">
          <cell r="C1798">
            <v>0</v>
          </cell>
          <cell r="AL1798">
            <v>0</v>
          </cell>
        </row>
        <row r="1799">
          <cell r="C1799">
            <v>0</v>
          </cell>
          <cell r="AL1799">
            <v>0</v>
          </cell>
        </row>
        <row r="1800">
          <cell r="C1800">
            <v>0</v>
          </cell>
          <cell r="AL1800">
            <v>0</v>
          </cell>
        </row>
        <row r="1801">
          <cell r="C1801">
            <v>0</v>
          </cell>
          <cell r="AL1801">
            <v>0</v>
          </cell>
        </row>
        <row r="1802">
          <cell r="C1802">
            <v>0</v>
          </cell>
          <cell r="AL1802">
            <v>0</v>
          </cell>
        </row>
        <row r="1803">
          <cell r="C1803">
            <v>0</v>
          </cell>
          <cell r="AL1803">
            <v>0</v>
          </cell>
        </row>
        <row r="1804">
          <cell r="C1804">
            <v>0</v>
          </cell>
          <cell r="AL1804">
            <v>0</v>
          </cell>
        </row>
        <row r="1805">
          <cell r="C1805">
            <v>0</v>
          </cell>
          <cell r="AL1805">
            <v>0</v>
          </cell>
        </row>
        <row r="1806">
          <cell r="C1806">
            <v>0</v>
          </cell>
          <cell r="AL1806">
            <v>0</v>
          </cell>
        </row>
        <row r="1807">
          <cell r="C1807">
            <v>0</v>
          </cell>
          <cell r="AL1807">
            <v>0</v>
          </cell>
        </row>
        <row r="1808">
          <cell r="C1808">
            <v>0</v>
          </cell>
          <cell r="AL1808">
            <v>0</v>
          </cell>
        </row>
        <row r="1809">
          <cell r="C1809">
            <v>0</v>
          </cell>
          <cell r="AL1809">
            <v>0</v>
          </cell>
        </row>
        <row r="1810">
          <cell r="C1810">
            <v>0</v>
          </cell>
          <cell r="AL1810">
            <v>0</v>
          </cell>
        </row>
        <row r="1811">
          <cell r="C1811">
            <v>0</v>
          </cell>
          <cell r="AL1811">
            <v>0</v>
          </cell>
        </row>
        <row r="1812">
          <cell r="C1812">
            <v>958</v>
          </cell>
          <cell r="D1812">
            <v>955</v>
          </cell>
          <cell r="E1812">
            <v>955</v>
          </cell>
          <cell r="F1812">
            <v>0</v>
          </cell>
          <cell r="G1812">
            <v>3</v>
          </cell>
          <cell r="AA1812">
            <v>650</v>
          </cell>
          <cell r="AB1812">
            <v>80</v>
          </cell>
          <cell r="AC1812">
            <v>228</v>
          </cell>
          <cell r="AD1812">
            <v>0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</row>
        <row r="1815"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</row>
        <row r="1901">
          <cell r="P1901">
            <v>0</v>
          </cell>
          <cell r="Q1901">
            <v>0</v>
          </cell>
          <cell r="S1901">
            <v>0</v>
          </cell>
          <cell r="T1901">
            <v>0</v>
          </cell>
          <cell r="V1901">
            <v>0</v>
          </cell>
          <cell r="W1901">
            <v>0</v>
          </cell>
          <cell r="Y1901">
            <v>0</v>
          </cell>
          <cell r="Z1901">
            <v>2</v>
          </cell>
        </row>
        <row r="1904">
          <cell r="C1904">
            <v>0</v>
          </cell>
        </row>
        <row r="1913">
          <cell r="P1913">
            <v>0</v>
          </cell>
          <cell r="Q1913">
            <v>0</v>
          </cell>
          <cell r="S1913">
            <v>0</v>
          </cell>
          <cell r="T1913">
            <v>0</v>
          </cell>
          <cell r="V1913">
            <v>0</v>
          </cell>
          <cell r="W1913">
            <v>0</v>
          </cell>
          <cell r="Y1913">
            <v>0</v>
          </cell>
          <cell r="Z1913">
            <v>0</v>
          </cell>
        </row>
        <row r="1914">
          <cell r="C1914">
            <v>2</v>
          </cell>
          <cell r="H1914">
            <v>2</v>
          </cell>
          <cell r="I1914">
            <v>2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  <cell r="AL1914">
            <v>4200440</v>
          </cell>
        </row>
        <row r="1983">
          <cell r="C1983">
            <v>3</v>
          </cell>
          <cell r="H1983">
            <v>3</v>
          </cell>
          <cell r="I1983">
            <v>3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P1983">
            <v>0</v>
          </cell>
          <cell r="Q1983">
            <v>0</v>
          </cell>
          <cell r="S1983">
            <v>0</v>
          </cell>
          <cell r="T1983">
            <v>0</v>
          </cell>
          <cell r="V1983">
            <v>0</v>
          </cell>
          <cell r="W1983">
            <v>0</v>
          </cell>
          <cell r="Y1983">
            <v>0</v>
          </cell>
          <cell r="Z1983">
            <v>2</v>
          </cell>
          <cell r="AD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I1983">
            <v>0</v>
          </cell>
          <cell r="AJ1983">
            <v>0</v>
          </cell>
          <cell r="AL1983">
            <v>808410</v>
          </cell>
        </row>
        <row r="1985">
          <cell r="C1985">
            <v>10</v>
          </cell>
          <cell r="D1985">
            <v>10</v>
          </cell>
          <cell r="E1985">
            <v>10</v>
          </cell>
          <cell r="AA1985">
            <v>7</v>
          </cell>
          <cell r="AB1985">
            <v>3</v>
          </cell>
        </row>
        <row r="1986">
          <cell r="C1986">
            <v>0</v>
          </cell>
          <cell r="D1986">
            <v>0</v>
          </cell>
        </row>
        <row r="1987">
          <cell r="C1987">
            <v>16</v>
          </cell>
          <cell r="D1987">
            <v>16</v>
          </cell>
          <cell r="E1987">
            <v>16</v>
          </cell>
          <cell r="AB1987">
            <v>16</v>
          </cell>
        </row>
        <row r="1988">
          <cell r="C1988">
            <v>0</v>
          </cell>
          <cell r="D1988">
            <v>0</v>
          </cell>
        </row>
        <row r="1989">
          <cell r="C1989">
            <v>0</v>
          </cell>
          <cell r="D1989">
            <v>0</v>
          </cell>
        </row>
        <row r="1990">
          <cell r="C1990">
            <v>0</v>
          </cell>
          <cell r="D1990">
            <v>0</v>
          </cell>
        </row>
        <row r="1991">
          <cell r="C1991">
            <v>0</v>
          </cell>
          <cell r="D1991">
            <v>0</v>
          </cell>
        </row>
        <row r="1992">
          <cell r="C1992">
            <v>0</v>
          </cell>
          <cell r="D1992">
            <v>0</v>
          </cell>
        </row>
        <row r="1993">
          <cell r="C1993">
            <v>0</v>
          </cell>
          <cell r="D1993">
            <v>0</v>
          </cell>
        </row>
        <row r="1994">
          <cell r="C1994">
            <v>0</v>
          </cell>
          <cell r="D1994">
            <v>0</v>
          </cell>
        </row>
        <row r="1995">
          <cell r="C1995">
            <v>16</v>
          </cell>
          <cell r="D1995">
            <v>16</v>
          </cell>
          <cell r="E1995">
            <v>16</v>
          </cell>
          <cell r="AA1995">
            <v>4</v>
          </cell>
          <cell r="AB1995">
            <v>12</v>
          </cell>
        </row>
        <row r="1996">
          <cell r="C1996">
            <v>0</v>
          </cell>
          <cell r="D1996">
            <v>0</v>
          </cell>
        </row>
        <row r="1997">
          <cell r="C1997">
            <v>1</v>
          </cell>
          <cell r="D1997">
            <v>1</v>
          </cell>
          <cell r="E1997">
            <v>1</v>
          </cell>
          <cell r="AA1997">
            <v>1</v>
          </cell>
        </row>
        <row r="1998">
          <cell r="C1998">
            <v>0</v>
          </cell>
          <cell r="D1998">
            <v>0</v>
          </cell>
        </row>
        <row r="1999">
          <cell r="C1999">
            <v>0</v>
          </cell>
          <cell r="D1999">
            <v>0</v>
          </cell>
        </row>
        <row r="2000">
          <cell r="C2000">
            <v>0</v>
          </cell>
          <cell r="D2000">
            <v>0</v>
          </cell>
        </row>
        <row r="2001">
          <cell r="C2001">
            <v>0</v>
          </cell>
          <cell r="D2001">
            <v>0</v>
          </cell>
        </row>
        <row r="2002">
          <cell r="C2002">
            <v>88</v>
          </cell>
          <cell r="D2002">
            <v>88</v>
          </cell>
          <cell r="E2002">
            <v>88</v>
          </cell>
          <cell r="AA2002">
            <v>77</v>
          </cell>
          <cell r="AB2002">
            <v>10</v>
          </cell>
          <cell r="AC2002">
            <v>1</v>
          </cell>
        </row>
        <row r="2003">
          <cell r="C2003">
            <v>0</v>
          </cell>
          <cell r="D2003">
            <v>0</v>
          </cell>
        </row>
        <row r="2004">
          <cell r="C2004">
            <v>0</v>
          </cell>
          <cell r="D2004">
            <v>0</v>
          </cell>
        </row>
        <row r="2005">
          <cell r="C2005">
            <v>0</v>
          </cell>
          <cell r="D2005">
            <v>0</v>
          </cell>
        </row>
        <row r="2006">
          <cell r="C2006">
            <v>0</v>
          </cell>
          <cell r="D2006">
            <v>0</v>
          </cell>
        </row>
        <row r="2007">
          <cell r="C2007">
            <v>1</v>
          </cell>
          <cell r="D2007">
            <v>1</v>
          </cell>
          <cell r="E2007">
            <v>1</v>
          </cell>
          <cell r="AA2007">
            <v>1</v>
          </cell>
        </row>
        <row r="2008">
          <cell r="C2008">
            <v>0</v>
          </cell>
          <cell r="D2008">
            <v>0</v>
          </cell>
        </row>
        <row r="2009">
          <cell r="C2009">
            <v>0</v>
          </cell>
          <cell r="D2009">
            <v>0</v>
          </cell>
        </row>
        <row r="2010">
          <cell r="C2010">
            <v>2</v>
          </cell>
          <cell r="D2010">
            <v>2</v>
          </cell>
          <cell r="E2010">
            <v>2</v>
          </cell>
          <cell r="AB2010">
            <v>2</v>
          </cell>
        </row>
        <row r="2011">
          <cell r="C2011">
            <v>0</v>
          </cell>
          <cell r="D2011">
            <v>0</v>
          </cell>
        </row>
        <row r="2012">
          <cell r="C2012">
            <v>0</v>
          </cell>
          <cell r="D2012">
            <v>0</v>
          </cell>
        </row>
        <row r="2013">
          <cell r="C2013">
            <v>0</v>
          </cell>
          <cell r="D2013">
            <v>0</v>
          </cell>
        </row>
        <row r="2014">
          <cell r="C2014">
            <v>0</v>
          </cell>
          <cell r="D2014">
            <v>0</v>
          </cell>
        </row>
        <row r="2015">
          <cell r="C2015">
            <v>0</v>
          </cell>
          <cell r="D2015">
            <v>0</v>
          </cell>
        </row>
        <row r="2016">
          <cell r="C2016">
            <v>0</v>
          </cell>
          <cell r="D2016">
            <v>0</v>
          </cell>
        </row>
        <row r="2017">
          <cell r="C2017">
            <v>0</v>
          </cell>
          <cell r="D2017">
            <v>0</v>
          </cell>
        </row>
        <row r="2018">
          <cell r="C2018">
            <v>1</v>
          </cell>
          <cell r="D2018">
            <v>1</v>
          </cell>
          <cell r="E2018">
            <v>1</v>
          </cell>
          <cell r="AA2018">
            <v>1</v>
          </cell>
        </row>
        <row r="2019">
          <cell r="C2019">
            <v>2</v>
          </cell>
          <cell r="D2019">
            <v>2</v>
          </cell>
          <cell r="E2019">
            <v>2</v>
          </cell>
          <cell r="AA2019">
            <v>2</v>
          </cell>
        </row>
        <row r="2020">
          <cell r="C2020">
            <v>0</v>
          </cell>
          <cell r="D2020">
            <v>0</v>
          </cell>
        </row>
        <row r="2021">
          <cell r="C2021">
            <v>0</v>
          </cell>
          <cell r="D2021">
            <v>0</v>
          </cell>
        </row>
        <row r="2022">
          <cell r="C2022">
            <v>0</v>
          </cell>
          <cell r="D2022">
            <v>0</v>
          </cell>
        </row>
        <row r="2023">
          <cell r="C2023">
            <v>0</v>
          </cell>
          <cell r="D2023">
            <v>0</v>
          </cell>
        </row>
        <row r="2024">
          <cell r="C2024">
            <v>0</v>
          </cell>
          <cell r="D2024">
            <v>0</v>
          </cell>
        </row>
        <row r="2025">
          <cell r="C2025">
            <v>0</v>
          </cell>
          <cell r="D2025">
            <v>0</v>
          </cell>
        </row>
        <row r="2026">
          <cell r="C2026">
            <v>0</v>
          </cell>
          <cell r="D2026">
            <v>0</v>
          </cell>
        </row>
        <row r="2027">
          <cell r="C2027">
            <v>0</v>
          </cell>
          <cell r="D2027">
            <v>0</v>
          </cell>
        </row>
        <row r="2028">
          <cell r="C2028">
            <v>0</v>
          </cell>
          <cell r="D2028">
            <v>0</v>
          </cell>
        </row>
        <row r="2029">
          <cell r="C2029">
            <v>0</v>
          </cell>
          <cell r="D2029">
            <v>0</v>
          </cell>
        </row>
        <row r="2030">
          <cell r="C2030">
            <v>0</v>
          </cell>
          <cell r="D2030">
            <v>0</v>
          </cell>
        </row>
        <row r="2031">
          <cell r="C2031">
            <v>0</v>
          </cell>
          <cell r="D2031">
            <v>0</v>
          </cell>
        </row>
        <row r="2032">
          <cell r="C2032">
            <v>0</v>
          </cell>
          <cell r="D2032">
            <v>0</v>
          </cell>
        </row>
        <row r="2033">
          <cell r="C2033">
            <v>0</v>
          </cell>
          <cell r="D2033">
            <v>0</v>
          </cell>
        </row>
        <row r="2034">
          <cell r="C2034">
            <v>0</v>
          </cell>
          <cell r="D2034">
            <v>0</v>
          </cell>
        </row>
        <row r="2035">
          <cell r="C2035">
            <v>0</v>
          </cell>
          <cell r="D2035">
            <v>0</v>
          </cell>
        </row>
        <row r="2036">
          <cell r="C2036">
            <v>0</v>
          </cell>
          <cell r="D2036">
            <v>0</v>
          </cell>
        </row>
        <row r="2037">
          <cell r="C2037">
            <v>0</v>
          </cell>
          <cell r="D2037">
            <v>0</v>
          </cell>
        </row>
        <row r="2038">
          <cell r="C2038">
            <v>0</v>
          </cell>
          <cell r="D2038">
            <v>0</v>
          </cell>
        </row>
        <row r="2039">
          <cell r="C2039">
            <v>0</v>
          </cell>
          <cell r="D2039">
            <v>0</v>
          </cell>
        </row>
        <row r="2040">
          <cell r="C2040">
            <v>0</v>
          </cell>
          <cell r="D2040">
            <v>0</v>
          </cell>
        </row>
        <row r="2041">
          <cell r="C2041">
            <v>13</v>
          </cell>
          <cell r="D2041">
            <v>13</v>
          </cell>
          <cell r="E2041">
            <v>13</v>
          </cell>
          <cell r="AB2041">
            <v>1</v>
          </cell>
          <cell r="AC2041">
            <v>12</v>
          </cell>
        </row>
        <row r="2042">
          <cell r="C2042">
            <v>0</v>
          </cell>
          <cell r="D2042">
            <v>0</v>
          </cell>
        </row>
        <row r="2043">
          <cell r="C2043">
            <v>0</v>
          </cell>
          <cell r="D2043">
            <v>0</v>
          </cell>
        </row>
        <row r="2044">
          <cell r="C2044">
            <v>0</v>
          </cell>
          <cell r="D2044">
            <v>0</v>
          </cell>
        </row>
        <row r="2045">
          <cell r="C2045">
            <v>0</v>
          </cell>
          <cell r="D2045">
            <v>0</v>
          </cell>
        </row>
        <row r="2046">
          <cell r="C2046">
            <v>0</v>
          </cell>
          <cell r="D2046">
            <v>0</v>
          </cell>
        </row>
        <row r="2047">
          <cell r="C2047">
            <v>0</v>
          </cell>
          <cell r="D2047">
            <v>0</v>
          </cell>
        </row>
        <row r="2048">
          <cell r="C2048">
            <v>0</v>
          </cell>
          <cell r="D2048">
            <v>0</v>
          </cell>
        </row>
        <row r="2049">
          <cell r="C2049">
            <v>0</v>
          </cell>
          <cell r="D2049">
            <v>0</v>
          </cell>
        </row>
        <row r="2050">
          <cell r="C2050">
            <v>0</v>
          </cell>
          <cell r="D2050">
            <v>0</v>
          </cell>
        </row>
        <row r="2051">
          <cell r="C2051">
            <v>0</v>
          </cell>
          <cell r="D2051">
            <v>0</v>
          </cell>
        </row>
        <row r="2052">
          <cell r="C2052">
            <v>0</v>
          </cell>
          <cell r="D2052">
            <v>0</v>
          </cell>
        </row>
        <row r="2053">
          <cell r="C2053">
            <v>0</v>
          </cell>
          <cell r="D2053">
            <v>0</v>
          </cell>
        </row>
        <row r="2054">
          <cell r="C2054">
            <v>0</v>
          </cell>
          <cell r="D2054">
            <v>0</v>
          </cell>
        </row>
        <row r="2055">
          <cell r="C2055">
            <v>0</v>
          </cell>
          <cell r="D2055">
            <v>0</v>
          </cell>
        </row>
        <row r="2059">
          <cell r="C2059">
            <v>14</v>
          </cell>
          <cell r="D2059">
            <v>14</v>
          </cell>
          <cell r="E2059">
            <v>14</v>
          </cell>
          <cell r="AA2059">
            <v>8</v>
          </cell>
          <cell r="AB2059">
            <v>6</v>
          </cell>
          <cell r="AL2059">
            <v>563640</v>
          </cell>
        </row>
        <row r="2060">
          <cell r="C2060">
            <v>0</v>
          </cell>
          <cell r="D2060">
            <v>0</v>
          </cell>
          <cell r="AL2060">
            <v>0</v>
          </cell>
        </row>
        <row r="2061">
          <cell r="C2061">
            <v>7</v>
          </cell>
          <cell r="D2061">
            <v>7</v>
          </cell>
          <cell r="E2061">
            <v>7</v>
          </cell>
          <cell r="AB2061">
            <v>7</v>
          </cell>
          <cell r="AI2061">
            <v>9</v>
          </cell>
          <cell r="AL2061">
            <v>362110</v>
          </cell>
        </row>
        <row r="2110">
          <cell r="C2110">
            <v>0</v>
          </cell>
          <cell r="AL2110">
            <v>0</v>
          </cell>
        </row>
        <row r="2176">
          <cell r="C2176">
            <v>131</v>
          </cell>
          <cell r="H2176">
            <v>105</v>
          </cell>
          <cell r="I2176">
            <v>94</v>
          </cell>
          <cell r="J2176">
            <v>11</v>
          </cell>
          <cell r="K2176">
            <v>5</v>
          </cell>
          <cell r="L2176">
            <v>16</v>
          </cell>
          <cell r="M2176">
            <v>2</v>
          </cell>
          <cell r="N2176">
            <v>3</v>
          </cell>
          <cell r="P2176">
            <v>2</v>
          </cell>
          <cell r="Q2176">
            <v>19</v>
          </cell>
          <cell r="S2176">
            <v>0</v>
          </cell>
          <cell r="T2176">
            <v>2</v>
          </cell>
          <cell r="V2176">
            <v>0</v>
          </cell>
          <cell r="W2176">
            <v>0</v>
          </cell>
          <cell r="Y2176">
            <v>16</v>
          </cell>
          <cell r="Z2176">
            <v>92</v>
          </cell>
          <cell r="AD2176">
            <v>0</v>
          </cell>
          <cell r="AE2176">
            <v>0</v>
          </cell>
          <cell r="AF2176">
            <v>0</v>
          </cell>
          <cell r="AG2176">
            <v>0</v>
          </cell>
          <cell r="AH2176">
            <v>0</v>
          </cell>
          <cell r="AI2176">
            <v>0</v>
          </cell>
          <cell r="AJ2176">
            <v>13</v>
          </cell>
          <cell r="AL2176">
            <v>27318895</v>
          </cell>
        </row>
        <row r="2218">
          <cell r="C2218">
            <v>1</v>
          </cell>
          <cell r="H2218">
            <v>1</v>
          </cell>
          <cell r="I2218">
            <v>0</v>
          </cell>
          <cell r="J2218">
            <v>1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P2218">
            <v>0</v>
          </cell>
          <cell r="Q2218">
            <v>0</v>
          </cell>
          <cell r="S2218">
            <v>0</v>
          </cell>
          <cell r="T2218">
            <v>1</v>
          </cell>
          <cell r="V2218">
            <v>0</v>
          </cell>
          <cell r="W2218">
            <v>0</v>
          </cell>
          <cell r="Y2218">
            <v>0</v>
          </cell>
          <cell r="Z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1</v>
          </cell>
          <cell r="AL2218">
            <v>0</v>
          </cell>
        </row>
        <row r="2220">
          <cell r="C2220">
            <v>0</v>
          </cell>
          <cell r="D2220">
            <v>0</v>
          </cell>
        </row>
        <row r="2221">
          <cell r="C2221">
            <v>1</v>
          </cell>
          <cell r="D2221">
            <v>1</v>
          </cell>
          <cell r="E2221">
            <v>1</v>
          </cell>
          <cell r="AA2221">
            <v>1</v>
          </cell>
        </row>
        <row r="2222">
          <cell r="C2222">
            <v>7</v>
          </cell>
          <cell r="D2222">
            <v>7</v>
          </cell>
          <cell r="E2222">
            <v>7</v>
          </cell>
          <cell r="AA2222">
            <v>1</v>
          </cell>
          <cell r="AB2222">
            <v>6</v>
          </cell>
        </row>
        <row r="2223">
          <cell r="C2223">
            <v>0</v>
          </cell>
          <cell r="D2223">
            <v>0</v>
          </cell>
        </row>
        <row r="2224">
          <cell r="C2224">
            <v>0</v>
          </cell>
          <cell r="D2224">
            <v>0</v>
          </cell>
        </row>
        <row r="2225">
          <cell r="C2225">
            <v>0</v>
          </cell>
          <cell r="D2225">
            <v>0</v>
          </cell>
        </row>
        <row r="2226">
          <cell r="C2226">
            <v>0</v>
          </cell>
          <cell r="D2226">
            <v>0</v>
          </cell>
        </row>
        <row r="2227">
          <cell r="C2227">
            <v>0</v>
          </cell>
          <cell r="D2227">
            <v>0</v>
          </cell>
        </row>
        <row r="2228">
          <cell r="C2228">
            <v>0</v>
          </cell>
          <cell r="D2228">
            <v>0</v>
          </cell>
        </row>
        <row r="2229">
          <cell r="C2229">
            <v>0</v>
          </cell>
          <cell r="D2229">
            <v>0</v>
          </cell>
        </row>
        <row r="2230">
          <cell r="C2230">
            <v>0</v>
          </cell>
          <cell r="D2230">
            <v>0</v>
          </cell>
        </row>
        <row r="2231">
          <cell r="C2231">
            <v>0</v>
          </cell>
          <cell r="D2231">
            <v>0</v>
          </cell>
        </row>
        <row r="2232">
          <cell r="C2232">
            <v>0</v>
          </cell>
          <cell r="D2232">
            <v>0</v>
          </cell>
        </row>
        <row r="2233">
          <cell r="C2233">
            <v>0</v>
          </cell>
          <cell r="D2233">
            <v>0</v>
          </cell>
        </row>
        <row r="2234">
          <cell r="C2234">
            <v>0</v>
          </cell>
          <cell r="D2234">
            <v>0</v>
          </cell>
        </row>
        <row r="2235">
          <cell r="C2235">
            <v>0</v>
          </cell>
          <cell r="D2235">
            <v>0</v>
          </cell>
        </row>
        <row r="2236">
          <cell r="C2236">
            <v>31</v>
          </cell>
          <cell r="D2236">
            <v>31</v>
          </cell>
          <cell r="E2236">
            <v>31</v>
          </cell>
          <cell r="AA2236">
            <v>26</v>
          </cell>
          <cell r="AB2236">
            <v>5</v>
          </cell>
        </row>
        <row r="2237">
          <cell r="C2237">
            <v>0</v>
          </cell>
          <cell r="D2237">
            <v>0</v>
          </cell>
        </row>
        <row r="2238">
          <cell r="C2238">
            <v>0</v>
          </cell>
          <cell r="D2238">
            <v>0</v>
          </cell>
        </row>
        <row r="2239">
          <cell r="C2239">
            <v>107</v>
          </cell>
          <cell r="D2239">
            <v>100</v>
          </cell>
          <cell r="E2239">
            <v>100</v>
          </cell>
          <cell r="G2239">
            <v>7</v>
          </cell>
          <cell r="AA2239">
            <v>77</v>
          </cell>
          <cell r="AB2239">
            <v>4</v>
          </cell>
          <cell r="AC2239">
            <v>26</v>
          </cell>
        </row>
        <row r="2240">
          <cell r="C2240">
            <v>0</v>
          </cell>
          <cell r="D2240">
            <v>0</v>
          </cell>
        </row>
        <row r="2241">
          <cell r="C2241">
            <v>0</v>
          </cell>
          <cell r="D2241">
            <v>0</v>
          </cell>
        </row>
        <row r="2242">
          <cell r="C2242">
            <v>0</v>
          </cell>
          <cell r="D2242">
            <v>0</v>
          </cell>
        </row>
        <row r="2243">
          <cell r="C2243">
            <v>204</v>
          </cell>
          <cell r="D2243">
            <v>140</v>
          </cell>
          <cell r="E2243">
            <v>140</v>
          </cell>
          <cell r="G2243">
            <v>64</v>
          </cell>
          <cell r="AA2243">
            <v>101</v>
          </cell>
          <cell r="AB2243">
            <v>7</v>
          </cell>
          <cell r="AC2243">
            <v>96</v>
          </cell>
        </row>
        <row r="2244">
          <cell r="C2244">
            <v>0</v>
          </cell>
          <cell r="D2244">
            <v>0</v>
          </cell>
        </row>
        <row r="2245">
          <cell r="C2245">
            <v>0</v>
          </cell>
          <cell r="D2245">
            <v>0</v>
          </cell>
        </row>
        <row r="2249">
          <cell r="C2249">
            <v>0</v>
          </cell>
          <cell r="D2249">
            <v>0</v>
          </cell>
          <cell r="AL2249">
            <v>0</v>
          </cell>
        </row>
        <row r="2250">
          <cell r="C2250">
            <v>0</v>
          </cell>
          <cell r="D2250">
            <v>0</v>
          </cell>
          <cell r="AL2250">
            <v>0</v>
          </cell>
        </row>
        <row r="2251">
          <cell r="C2251">
            <v>0</v>
          </cell>
          <cell r="D2251">
            <v>0</v>
          </cell>
          <cell r="AL2251">
            <v>0</v>
          </cell>
        </row>
        <row r="2252">
          <cell r="C2252">
            <v>0</v>
          </cell>
          <cell r="D2252">
            <v>0</v>
          </cell>
          <cell r="AL2252">
            <v>0</v>
          </cell>
        </row>
        <row r="2253">
          <cell r="C2253">
            <v>0</v>
          </cell>
          <cell r="D2253">
            <v>0</v>
          </cell>
          <cell r="AL2253">
            <v>0</v>
          </cell>
        </row>
        <row r="2254">
          <cell r="C2254">
            <v>0</v>
          </cell>
          <cell r="D2254">
            <v>0</v>
          </cell>
          <cell r="AL2254">
            <v>0</v>
          </cell>
        </row>
        <row r="2255">
          <cell r="C2255">
            <v>0</v>
          </cell>
          <cell r="D2255">
            <v>0</v>
          </cell>
          <cell r="AL2255">
            <v>0</v>
          </cell>
        </row>
        <row r="2256">
          <cell r="C2256">
            <v>0</v>
          </cell>
          <cell r="D2256">
            <v>0</v>
          </cell>
          <cell r="AL2256">
            <v>0</v>
          </cell>
        </row>
        <row r="2257">
          <cell r="C2257">
            <v>0</v>
          </cell>
          <cell r="D2257">
            <v>0</v>
          </cell>
        </row>
        <row r="2258">
          <cell r="C2258">
            <v>0</v>
          </cell>
          <cell r="D2258">
            <v>0</v>
          </cell>
        </row>
        <row r="2259">
          <cell r="C2259">
            <v>0</v>
          </cell>
          <cell r="D2259">
            <v>0</v>
          </cell>
        </row>
        <row r="2263">
          <cell r="C2263">
            <v>0</v>
          </cell>
          <cell r="AL2263">
            <v>0</v>
          </cell>
        </row>
        <row r="2342">
          <cell r="C2342">
            <v>24</v>
          </cell>
          <cell r="H2342">
            <v>22</v>
          </cell>
          <cell r="I2342">
            <v>13</v>
          </cell>
          <cell r="J2342">
            <v>9</v>
          </cell>
          <cell r="K2342">
            <v>1</v>
          </cell>
          <cell r="L2342">
            <v>0</v>
          </cell>
          <cell r="M2342">
            <v>0</v>
          </cell>
          <cell r="N2342">
            <v>1</v>
          </cell>
          <cell r="P2342">
            <v>2</v>
          </cell>
          <cell r="Q2342">
            <v>10</v>
          </cell>
          <cell r="S2342">
            <v>0</v>
          </cell>
          <cell r="T2342">
            <v>3</v>
          </cell>
          <cell r="V2342">
            <v>0</v>
          </cell>
          <cell r="W2342">
            <v>0</v>
          </cell>
          <cell r="Y2342">
            <v>0</v>
          </cell>
          <cell r="Z2342">
            <v>9</v>
          </cell>
          <cell r="AD2342">
            <v>1</v>
          </cell>
          <cell r="AE2342">
            <v>0</v>
          </cell>
          <cell r="AF2342">
            <v>0</v>
          </cell>
          <cell r="AG2342">
            <v>0</v>
          </cell>
          <cell r="AH2342">
            <v>0</v>
          </cell>
          <cell r="AI2342">
            <v>0</v>
          </cell>
          <cell r="AJ2342">
            <v>10</v>
          </cell>
          <cell r="AL2342">
            <v>4865130</v>
          </cell>
        </row>
        <row r="2363">
          <cell r="C2363">
            <v>1046</v>
          </cell>
          <cell r="D2363">
            <v>824</v>
          </cell>
          <cell r="E2363">
            <v>824</v>
          </cell>
          <cell r="F2363">
            <v>0</v>
          </cell>
          <cell r="G2363">
            <v>222</v>
          </cell>
          <cell r="AA2363">
            <v>993</v>
          </cell>
          <cell r="AB2363">
            <v>29</v>
          </cell>
          <cell r="AC2363">
            <v>24</v>
          </cell>
          <cell r="AD2363">
            <v>0</v>
          </cell>
          <cell r="AE2363">
            <v>0</v>
          </cell>
          <cell r="AF2363">
            <v>0</v>
          </cell>
          <cell r="AG2363">
            <v>0</v>
          </cell>
          <cell r="AH2363">
            <v>0</v>
          </cell>
          <cell r="AI2363">
            <v>0</v>
          </cell>
          <cell r="AJ2363">
            <v>0</v>
          </cell>
        </row>
        <row r="2369"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AA2369">
            <v>0</v>
          </cell>
          <cell r="AB2369">
            <v>0</v>
          </cell>
          <cell r="AC2369">
            <v>0</v>
          </cell>
          <cell r="AD2369">
            <v>0</v>
          </cell>
          <cell r="AE2369">
            <v>0</v>
          </cell>
          <cell r="AF2369">
            <v>0</v>
          </cell>
          <cell r="AG2369">
            <v>0</v>
          </cell>
          <cell r="AH2369">
            <v>0</v>
          </cell>
          <cell r="AI2369">
            <v>0</v>
          </cell>
          <cell r="AJ2369">
            <v>0</v>
          </cell>
        </row>
        <row r="2370">
          <cell r="C2370">
            <v>1046</v>
          </cell>
          <cell r="E2370">
            <v>824</v>
          </cell>
        </row>
        <row r="2377">
          <cell r="C2377">
            <v>3</v>
          </cell>
          <cell r="H2377">
            <v>3</v>
          </cell>
          <cell r="I2377">
            <v>3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P2377">
            <v>0</v>
          </cell>
          <cell r="Q2377">
            <v>1</v>
          </cell>
          <cell r="S2377">
            <v>0</v>
          </cell>
          <cell r="T2377">
            <v>0</v>
          </cell>
          <cell r="V2377">
            <v>0</v>
          </cell>
          <cell r="W2377">
            <v>0</v>
          </cell>
          <cell r="Y2377">
            <v>0</v>
          </cell>
          <cell r="Z2377">
            <v>1</v>
          </cell>
          <cell r="AD2377">
            <v>1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</v>
          </cell>
          <cell r="AJ2377">
            <v>0</v>
          </cell>
          <cell r="AL2377">
            <v>634110</v>
          </cell>
        </row>
        <row r="2414">
          <cell r="C2414">
            <v>13</v>
          </cell>
          <cell r="H2414">
            <v>13</v>
          </cell>
          <cell r="I2414">
            <v>8</v>
          </cell>
          <cell r="J2414">
            <v>5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P2414">
            <v>0</v>
          </cell>
          <cell r="Q2414">
            <v>8</v>
          </cell>
          <cell r="S2414">
            <v>0</v>
          </cell>
          <cell r="T2414">
            <v>0</v>
          </cell>
          <cell r="V2414">
            <v>0</v>
          </cell>
          <cell r="W2414">
            <v>0</v>
          </cell>
          <cell r="Y2414">
            <v>0</v>
          </cell>
          <cell r="Z2414">
            <v>5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0</v>
          </cell>
          <cell r="AJ2414">
            <v>5</v>
          </cell>
          <cell r="AL2414">
            <v>1536040</v>
          </cell>
        </row>
        <row r="2416">
          <cell r="C2416">
            <v>12</v>
          </cell>
          <cell r="D2416">
            <v>12</v>
          </cell>
          <cell r="E2416">
            <v>12</v>
          </cell>
          <cell r="AA2416">
            <v>12</v>
          </cell>
          <cell r="AL2416">
            <v>1454400</v>
          </cell>
        </row>
        <row r="2417">
          <cell r="C2417">
            <v>9</v>
          </cell>
          <cell r="D2417">
            <v>9</v>
          </cell>
          <cell r="E2417">
            <v>7</v>
          </cell>
          <cell r="F2417">
            <v>2</v>
          </cell>
          <cell r="AA2417">
            <v>9</v>
          </cell>
          <cell r="AJ2417">
            <v>2</v>
          </cell>
          <cell r="AL2417">
            <v>814590</v>
          </cell>
        </row>
        <row r="2418">
          <cell r="C2418">
            <v>1</v>
          </cell>
          <cell r="D2418">
            <v>1</v>
          </cell>
          <cell r="E2418">
            <v>1</v>
          </cell>
          <cell r="AA2418">
            <v>1</v>
          </cell>
          <cell r="AL2418">
            <v>50320</v>
          </cell>
        </row>
        <row r="2420">
          <cell r="C2420">
            <v>84</v>
          </cell>
          <cell r="H2420">
            <v>81</v>
          </cell>
          <cell r="I2420">
            <v>21</v>
          </cell>
          <cell r="J2420">
            <v>60</v>
          </cell>
          <cell r="K2420">
            <v>3</v>
          </cell>
          <cell r="AJ2420">
            <v>61</v>
          </cell>
          <cell r="AL2420">
            <v>3233370</v>
          </cell>
        </row>
        <row r="2421">
          <cell r="C2421">
            <v>0</v>
          </cell>
          <cell r="H2421">
            <v>0</v>
          </cell>
          <cell r="AL2421">
            <v>0</v>
          </cell>
        </row>
        <row r="2422">
          <cell r="C2422">
            <v>0</v>
          </cell>
          <cell r="H2422">
            <v>0</v>
          </cell>
          <cell r="AL2422">
            <v>0</v>
          </cell>
        </row>
        <row r="2423">
          <cell r="C2423">
            <v>0</v>
          </cell>
          <cell r="H2423">
            <v>0</v>
          </cell>
          <cell r="AL2423">
            <v>0</v>
          </cell>
        </row>
        <row r="2424">
          <cell r="C2424">
            <v>0</v>
          </cell>
          <cell r="H2424">
            <v>0</v>
          </cell>
          <cell r="AL2424">
            <v>0</v>
          </cell>
        </row>
        <row r="2425">
          <cell r="C2425">
            <v>0</v>
          </cell>
          <cell r="H2425">
            <v>0</v>
          </cell>
          <cell r="AL2425">
            <v>0</v>
          </cell>
        </row>
        <row r="2426">
          <cell r="C2426">
            <v>0</v>
          </cell>
          <cell r="H2426">
            <v>0</v>
          </cell>
          <cell r="AL2426">
            <v>0</v>
          </cell>
        </row>
        <row r="2427">
          <cell r="C2427">
            <v>60</v>
          </cell>
          <cell r="E2427">
            <v>52</v>
          </cell>
          <cell r="AL2427">
            <v>8005920</v>
          </cell>
        </row>
        <row r="2428">
          <cell r="C2428">
            <v>1</v>
          </cell>
          <cell r="E2428">
            <v>1</v>
          </cell>
          <cell r="AL2428">
            <v>161980</v>
          </cell>
        </row>
        <row r="2429">
          <cell r="P2429">
            <v>0</v>
          </cell>
          <cell r="Q2429">
            <v>53</v>
          </cell>
          <cell r="S2429">
            <v>0</v>
          </cell>
          <cell r="T2429">
            <v>0</v>
          </cell>
          <cell r="V2429">
            <v>0</v>
          </cell>
          <cell r="W2429">
            <v>0</v>
          </cell>
          <cell r="Y2429">
            <v>1</v>
          </cell>
          <cell r="Z2429">
            <v>30</v>
          </cell>
        </row>
        <row r="2431">
          <cell r="C2431">
            <v>0</v>
          </cell>
          <cell r="AL2431">
            <v>0</v>
          </cell>
        </row>
        <row r="2435">
          <cell r="C2435">
            <v>0</v>
          </cell>
          <cell r="D2435">
            <v>0</v>
          </cell>
        </row>
        <row r="2436">
          <cell r="C2436">
            <v>0</v>
          </cell>
          <cell r="D2436">
            <v>0</v>
          </cell>
        </row>
        <row r="2437">
          <cell r="C2437">
            <v>0</v>
          </cell>
          <cell r="D2437">
            <v>0</v>
          </cell>
        </row>
        <row r="2438">
          <cell r="C2438">
            <v>0</v>
          </cell>
          <cell r="D2438">
            <v>0</v>
          </cell>
        </row>
        <row r="2439">
          <cell r="C2439">
            <v>0</v>
          </cell>
          <cell r="D2439">
            <v>0</v>
          </cell>
        </row>
        <row r="2440">
          <cell r="C2440">
            <v>0</v>
          </cell>
          <cell r="D2440">
            <v>0</v>
          </cell>
        </row>
        <row r="2441">
          <cell r="C2441">
            <v>35</v>
          </cell>
          <cell r="D2441">
            <v>35</v>
          </cell>
          <cell r="E2441">
            <v>35</v>
          </cell>
          <cell r="AB2441">
            <v>34</v>
          </cell>
          <cell r="AC2441">
            <v>1</v>
          </cell>
        </row>
        <row r="2442">
          <cell r="C2442">
            <v>0</v>
          </cell>
          <cell r="D2442">
            <v>0</v>
          </cell>
        </row>
        <row r="2443">
          <cell r="C2443">
            <v>18</v>
          </cell>
          <cell r="D2443">
            <v>18</v>
          </cell>
          <cell r="E2443">
            <v>18</v>
          </cell>
          <cell r="AB2443">
            <v>15</v>
          </cell>
          <cell r="AC2443">
            <v>3</v>
          </cell>
        </row>
        <row r="2444">
          <cell r="C2444">
            <v>14</v>
          </cell>
          <cell r="D2444">
            <v>14</v>
          </cell>
          <cell r="E2444">
            <v>14</v>
          </cell>
          <cell r="AB2444">
            <v>10</v>
          </cell>
          <cell r="AC2444">
            <v>4</v>
          </cell>
        </row>
        <row r="2445">
          <cell r="C2445">
            <v>0</v>
          </cell>
          <cell r="D2445">
            <v>0</v>
          </cell>
        </row>
        <row r="2446">
          <cell r="C2446">
            <v>0</v>
          </cell>
          <cell r="D2446">
            <v>0</v>
          </cell>
        </row>
        <row r="2447">
          <cell r="C2447">
            <v>0</v>
          </cell>
          <cell r="D2447">
            <v>0</v>
          </cell>
        </row>
        <row r="2448">
          <cell r="C2448">
            <v>0</v>
          </cell>
          <cell r="D2448">
            <v>0</v>
          </cell>
        </row>
        <row r="2449">
          <cell r="C2449">
            <v>0</v>
          </cell>
          <cell r="D2449">
            <v>0</v>
          </cell>
        </row>
        <row r="2450">
          <cell r="C2450">
            <v>0</v>
          </cell>
          <cell r="D2450">
            <v>0</v>
          </cell>
        </row>
        <row r="2451">
          <cell r="C2451">
            <v>0</v>
          </cell>
          <cell r="D2451">
            <v>0</v>
          </cell>
        </row>
        <row r="2452">
          <cell r="C2452">
            <v>16</v>
          </cell>
          <cell r="D2452">
            <v>16</v>
          </cell>
          <cell r="E2452">
            <v>16</v>
          </cell>
          <cell r="AB2452">
            <v>16</v>
          </cell>
        </row>
        <row r="2660">
          <cell r="C2660">
            <v>60</v>
          </cell>
          <cell r="H2660">
            <v>52</v>
          </cell>
          <cell r="I2660">
            <v>48</v>
          </cell>
          <cell r="J2660">
            <v>4</v>
          </cell>
          <cell r="K2660">
            <v>2</v>
          </cell>
          <cell r="L2660">
            <v>6</v>
          </cell>
          <cell r="M2660">
            <v>0</v>
          </cell>
          <cell r="N2660">
            <v>0</v>
          </cell>
          <cell r="P2660">
            <v>1</v>
          </cell>
          <cell r="Q2660">
            <v>17</v>
          </cell>
          <cell r="S2660">
            <v>0</v>
          </cell>
          <cell r="T2660">
            <v>3</v>
          </cell>
          <cell r="V2660">
            <v>0</v>
          </cell>
          <cell r="W2660">
            <v>0</v>
          </cell>
          <cell r="Y2660">
            <v>3</v>
          </cell>
          <cell r="Z2660">
            <v>29</v>
          </cell>
          <cell r="AD2660">
            <v>0</v>
          </cell>
          <cell r="AE2660">
            <v>0</v>
          </cell>
          <cell r="AF2660">
            <v>0</v>
          </cell>
          <cell r="AG2660">
            <v>0</v>
          </cell>
          <cell r="AH2660">
            <v>0</v>
          </cell>
          <cell r="AI2660">
            <v>0</v>
          </cell>
          <cell r="AJ2660">
            <v>4</v>
          </cell>
          <cell r="AL2660">
            <v>10853810</v>
          </cell>
        </row>
        <row r="2663">
          <cell r="C2663">
            <v>2</v>
          </cell>
          <cell r="H2663">
            <v>2</v>
          </cell>
        </row>
        <row r="2664">
          <cell r="C2664">
            <v>3</v>
          </cell>
          <cell r="H2664">
            <v>3</v>
          </cell>
        </row>
        <row r="2665">
          <cell r="C2665">
            <v>3</v>
          </cell>
          <cell r="H2665">
            <v>3</v>
          </cell>
        </row>
        <row r="2672">
          <cell r="C2672">
            <v>3</v>
          </cell>
          <cell r="H2672">
            <v>3</v>
          </cell>
          <cell r="I2672">
            <v>3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P2672">
            <v>0</v>
          </cell>
          <cell r="Q2672">
            <v>0</v>
          </cell>
          <cell r="S2672">
            <v>1</v>
          </cell>
          <cell r="T2672">
            <v>1</v>
          </cell>
          <cell r="V2672">
            <v>0</v>
          </cell>
          <cell r="W2672">
            <v>0</v>
          </cell>
          <cell r="Y2672">
            <v>0</v>
          </cell>
          <cell r="Z2672">
            <v>1</v>
          </cell>
          <cell r="AD2672">
            <v>0</v>
          </cell>
          <cell r="AE2672">
            <v>0</v>
          </cell>
          <cell r="AF2672">
            <v>0</v>
          </cell>
          <cell r="AG2672">
            <v>0</v>
          </cell>
          <cell r="AH2672">
            <v>0</v>
          </cell>
          <cell r="AI2672">
            <v>0</v>
          </cell>
          <cell r="AJ2672">
            <v>0</v>
          </cell>
          <cell r="AL2672">
            <v>193170</v>
          </cell>
        </row>
        <row r="2684">
          <cell r="C2684">
            <v>4</v>
          </cell>
          <cell r="D2684">
            <v>4</v>
          </cell>
          <cell r="E2684">
            <v>3</v>
          </cell>
          <cell r="F2684">
            <v>1</v>
          </cell>
          <cell r="G2684">
            <v>0</v>
          </cell>
          <cell r="AA2684">
            <v>2</v>
          </cell>
          <cell r="AB2684">
            <v>2</v>
          </cell>
          <cell r="AC2684">
            <v>0</v>
          </cell>
          <cell r="AD2684">
            <v>0</v>
          </cell>
          <cell r="AE2684">
            <v>0</v>
          </cell>
          <cell r="AF2684">
            <v>0</v>
          </cell>
          <cell r="AG2684">
            <v>0</v>
          </cell>
          <cell r="AH2684">
            <v>0</v>
          </cell>
          <cell r="AI2684">
            <v>0</v>
          </cell>
          <cell r="AJ2684">
            <v>1</v>
          </cell>
          <cell r="AL2684">
            <v>217710</v>
          </cell>
        </row>
        <row r="2739">
          <cell r="C2739">
            <v>17</v>
          </cell>
          <cell r="E2739">
            <v>17</v>
          </cell>
        </row>
        <row r="2741">
          <cell r="C2741">
            <v>27</v>
          </cell>
          <cell r="E2741">
            <v>19</v>
          </cell>
          <cell r="AL2741">
            <v>634600</v>
          </cell>
        </row>
        <row r="2751">
          <cell r="C2751">
            <v>0</v>
          </cell>
          <cell r="E2751">
            <v>0</v>
          </cell>
        </row>
        <row r="2753">
          <cell r="C2753">
            <v>166</v>
          </cell>
          <cell r="E2753">
            <v>166</v>
          </cell>
          <cell r="AL2753">
            <v>3652000</v>
          </cell>
        </row>
        <row r="2754">
          <cell r="C2754">
            <v>229</v>
          </cell>
          <cell r="E2754">
            <v>229</v>
          </cell>
          <cell r="AL2754">
            <v>15851380</v>
          </cell>
        </row>
        <row r="2755">
          <cell r="C2755">
            <v>0</v>
          </cell>
          <cell r="AL2755">
            <v>0</v>
          </cell>
        </row>
        <row r="2756">
          <cell r="C2756">
            <v>333</v>
          </cell>
          <cell r="E2756">
            <v>320</v>
          </cell>
          <cell r="AL2756">
            <v>966400</v>
          </cell>
        </row>
        <row r="2757">
          <cell r="C2757">
            <v>0</v>
          </cell>
          <cell r="AL2757">
            <v>0</v>
          </cell>
        </row>
        <row r="2758">
          <cell r="C2758">
            <v>0</v>
          </cell>
          <cell r="AL2758">
            <v>0</v>
          </cell>
        </row>
        <row r="2759">
          <cell r="C2759">
            <v>0</v>
          </cell>
          <cell r="AL2759">
            <v>0</v>
          </cell>
        </row>
        <row r="2780">
          <cell r="C2780">
            <v>118</v>
          </cell>
          <cell r="E2780">
            <v>118</v>
          </cell>
          <cell r="AL2780">
            <v>620400</v>
          </cell>
        </row>
        <row r="2806">
          <cell r="C2806">
            <v>41</v>
          </cell>
          <cell r="E2806">
            <v>41</v>
          </cell>
          <cell r="AL2806">
            <v>1750990</v>
          </cell>
        </row>
        <row r="2816">
          <cell r="C2816">
            <v>1</v>
          </cell>
          <cell r="H2816">
            <v>1</v>
          </cell>
          <cell r="I2816">
            <v>1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</row>
        <row r="2839">
          <cell r="C2839">
            <v>1</v>
          </cell>
          <cell r="E2839">
            <v>1</v>
          </cell>
          <cell r="AL2839">
            <v>36550</v>
          </cell>
        </row>
        <row r="2840">
          <cell r="C2840">
            <v>0</v>
          </cell>
          <cell r="AL2840">
            <v>0</v>
          </cell>
        </row>
        <row r="2843">
          <cell r="C2843">
            <v>7</v>
          </cell>
          <cell r="H2843">
            <v>7</v>
          </cell>
          <cell r="I2843">
            <v>7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  <cell r="P2843">
            <v>0</v>
          </cell>
          <cell r="Q2843">
            <v>0</v>
          </cell>
          <cell r="S2843">
            <v>0</v>
          </cell>
          <cell r="T2843">
            <v>0</v>
          </cell>
          <cell r="V2843">
            <v>0</v>
          </cell>
          <cell r="W2843">
            <v>0</v>
          </cell>
          <cell r="Y2843">
            <v>0</v>
          </cell>
          <cell r="Z2843">
            <v>0</v>
          </cell>
          <cell r="AD2843">
            <v>0</v>
          </cell>
          <cell r="AE2843">
            <v>0</v>
          </cell>
          <cell r="AF2843">
            <v>0</v>
          </cell>
          <cell r="AG2843">
            <v>0</v>
          </cell>
          <cell r="AH2843">
            <v>0</v>
          </cell>
          <cell r="AI2843">
            <v>0</v>
          </cell>
          <cell r="AJ2843">
            <v>0</v>
          </cell>
          <cell r="AL2843">
            <v>294240</v>
          </cell>
        </row>
        <row r="2893">
          <cell r="C2893">
            <v>0</v>
          </cell>
        </row>
        <row r="2896">
          <cell r="C2896">
            <v>0</v>
          </cell>
          <cell r="AL2896">
            <v>0</v>
          </cell>
        </row>
        <row r="2897">
          <cell r="C2897">
            <v>0</v>
          </cell>
          <cell r="AL2897">
            <v>0</v>
          </cell>
        </row>
        <row r="2900">
          <cell r="C2900">
            <v>0</v>
          </cell>
        </row>
        <row r="2901">
          <cell r="C2901">
            <v>0</v>
          </cell>
        </row>
        <row r="2902">
          <cell r="C2902">
            <v>0</v>
          </cell>
        </row>
        <row r="2903">
          <cell r="C2903">
            <v>0</v>
          </cell>
        </row>
        <row r="2904">
          <cell r="C2904">
            <v>0</v>
          </cell>
        </row>
        <row r="2905">
          <cell r="C2905">
            <v>0</v>
          </cell>
        </row>
        <row r="2906">
          <cell r="C2906">
            <v>0</v>
          </cell>
        </row>
        <row r="2909">
          <cell r="C2909">
            <v>6</v>
          </cell>
          <cell r="E2909">
            <v>6</v>
          </cell>
          <cell r="AL2909">
            <v>49380</v>
          </cell>
        </row>
        <row r="2910">
          <cell r="C2910">
            <v>0</v>
          </cell>
          <cell r="AL2910">
            <v>0</v>
          </cell>
        </row>
        <row r="2911">
          <cell r="C2911">
            <v>0</v>
          </cell>
          <cell r="AL2911">
            <v>0</v>
          </cell>
        </row>
        <row r="2912">
          <cell r="C2912">
            <v>0</v>
          </cell>
          <cell r="AL2912">
            <v>0</v>
          </cell>
        </row>
        <row r="2913">
          <cell r="C2913">
            <v>0</v>
          </cell>
          <cell r="AL2913">
            <v>0</v>
          </cell>
        </row>
        <row r="2916">
          <cell r="C2916">
            <v>0</v>
          </cell>
        </row>
        <row r="2917">
          <cell r="C2917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2020</v>
          </cell>
        </row>
      </sheetData>
      <sheetData sheetId="1">
        <row r="5">
          <cell r="C5">
            <v>0</v>
          </cell>
          <cell r="AL5">
            <v>0</v>
          </cell>
        </row>
        <row r="6">
          <cell r="C6">
            <v>0</v>
          </cell>
          <cell r="AL6">
            <v>0</v>
          </cell>
        </row>
        <row r="7">
          <cell r="C7">
            <v>3193</v>
          </cell>
          <cell r="E7">
            <v>3037</v>
          </cell>
          <cell r="AL7">
            <v>40786910</v>
          </cell>
        </row>
        <row r="8">
          <cell r="C8">
            <v>0</v>
          </cell>
          <cell r="AL8">
            <v>0</v>
          </cell>
        </row>
        <row r="9">
          <cell r="C9">
            <v>0</v>
          </cell>
          <cell r="AL9">
            <v>0</v>
          </cell>
        </row>
        <row r="10">
          <cell r="C10">
            <v>0</v>
          </cell>
          <cell r="AL10">
            <v>0</v>
          </cell>
        </row>
        <row r="11">
          <cell r="C11">
            <v>164</v>
          </cell>
          <cell r="E11">
            <v>104</v>
          </cell>
          <cell r="AL11">
            <v>1751360</v>
          </cell>
        </row>
        <row r="12">
          <cell r="C12">
            <v>0</v>
          </cell>
          <cell r="AL12">
            <v>0</v>
          </cell>
        </row>
        <row r="13">
          <cell r="C13">
            <v>0</v>
          </cell>
          <cell r="AL13">
            <v>0</v>
          </cell>
        </row>
        <row r="14">
          <cell r="C14">
            <v>0</v>
          </cell>
          <cell r="AL14">
            <v>0</v>
          </cell>
        </row>
        <row r="15">
          <cell r="C15">
            <v>754</v>
          </cell>
          <cell r="E15">
            <v>750</v>
          </cell>
          <cell r="AL15">
            <v>5085000</v>
          </cell>
        </row>
        <row r="16">
          <cell r="C16">
            <v>348</v>
          </cell>
          <cell r="E16">
            <v>348</v>
          </cell>
          <cell r="AL16">
            <v>2836200</v>
          </cell>
        </row>
        <row r="17">
          <cell r="C17">
            <v>924</v>
          </cell>
          <cell r="E17">
            <v>921</v>
          </cell>
          <cell r="AL17">
            <v>9302100</v>
          </cell>
        </row>
        <row r="18">
          <cell r="C18">
            <v>7</v>
          </cell>
          <cell r="E18">
            <v>7</v>
          </cell>
          <cell r="AL18">
            <v>106050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885</v>
          </cell>
        </row>
        <row r="25">
          <cell r="C25">
            <v>0</v>
          </cell>
        </row>
        <row r="29">
          <cell r="C29">
            <v>1649</v>
          </cell>
          <cell r="E29">
            <v>1646</v>
          </cell>
          <cell r="AL29">
            <v>2172720</v>
          </cell>
        </row>
        <row r="30">
          <cell r="C30">
            <v>0</v>
          </cell>
          <cell r="AL30">
            <v>0</v>
          </cell>
        </row>
        <row r="31">
          <cell r="C31">
            <v>0</v>
          </cell>
          <cell r="AL31">
            <v>0</v>
          </cell>
        </row>
        <row r="32">
          <cell r="C32">
            <v>0</v>
          </cell>
          <cell r="AL32">
            <v>0</v>
          </cell>
        </row>
        <row r="33">
          <cell r="C33">
            <v>2571</v>
          </cell>
          <cell r="E33">
            <v>2571</v>
          </cell>
          <cell r="AL33">
            <v>3727950</v>
          </cell>
        </row>
        <row r="34">
          <cell r="C34">
            <v>0</v>
          </cell>
          <cell r="AL34">
            <v>0</v>
          </cell>
        </row>
        <row r="36">
          <cell r="C36">
            <v>0</v>
          </cell>
        </row>
        <row r="37">
          <cell r="C37">
            <v>165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4">
          <cell r="C44">
            <v>0</v>
          </cell>
          <cell r="AL44">
            <v>0</v>
          </cell>
        </row>
        <row r="45">
          <cell r="C45">
            <v>803</v>
          </cell>
          <cell r="E45">
            <v>803</v>
          </cell>
          <cell r="AL45">
            <v>1919170</v>
          </cell>
        </row>
        <row r="46">
          <cell r="C46">
            <v>0</v>
          </cell>
          <cell r="AL46">
            <v>0</v>
          </cell>
        </row>
        <row r="47">
          <cell r="C47">
            <v>233</v>
          </cell>
          <cell r="E47">
            <v>233</v>
          </cell>
          <cell r="AL47">
            <v>170090</v>
          </cell>
        </row>
        <row r="49">
          <cell r="C49">
            <v>0</v>
          </cell>
        </row>
        <row r="53">
          <cell r="C53">
            <v>1185</v>
          </cell>
          <cell r="E53">
            <v>1185</v>
          </cell>
          <cell r="AL53">
            <v>2452950</v>
          </cell>
        </row>
        <row r="54">
          <cell r="C54">
            <v>0</v>
          </cell>
          <cell r="AL54">
            <v>0</v>
          </cell>
        </row>
        <row r="55">
          <cell r="C55">
            <v>888</v>
          </cell>
          <cell r="E55">
            <v>888</v>
          </cell>
          <cell r="AL55">
            <v>1056720</v>
          </cell>
        </row>
        <row r="57">
          <cell r="C57">
            <v>0</v>
          </cell>
        </row>
        <row r="58">
          <cell r="C58">
            <v>0</v>
          </cell>
        </row>
        <row r="62">
          <cell r="C62">
            <v>292</v>
          </cell>
          <cell r="E62">
            <v>292</v>
          </cell>
          <cell r="AL62">
            <v>262800</v>
          </cell>
        </row>
        <row r="63">
          <cell r="C63">
            <v>0</v>
          </cell>
          <cell r="AL63">
            <v>0</v>
          </cell>
        </row>
        <row r="64">
          <cell r="C64">
            <v>0</v>
          </cell>
          <cell r="AL64">
            <v>0</v>
          </cell>
        </row>
        <row r="67">
          <cell r="C67">
            <v>298</v>
          </cell>
          <cell r="E67">
            <v>290</v>
          </cell>
          <cell r="AL67">
            <v>229100</v>
          </cell>
        </row>
        <row r="68">
          <cell r="C68">
            <v>491</v>
          </cell>
          <cell r="E68">
            <v>491</v>
          </cell>
          <cell r="AL68">
            <v>8808540</v>
          </cell>
        </row>
        <row r="69">
          <cell r="C69">
            <v>68</v>
          </cell>
          <cell r="E69">
            <v>63</v>
          </cell>
          <cell r="AL69">
            <v>2596230</v>
          </cell>
        </row>
        <row r="70">
          <cell r="C70">
            <v>7959</v>
          </cell>
          <cell r="E70">
            <v>7959</v>
          </cell>
          <cell r="AL70">
            <v>19022010</v>
          </cell>
        </row>
        <row r="71">
          <cell r="C71">
            <v>0</v>
          </cell>
          <cell r="AL71">
            <v>0</v>
          </cell>
        </row>
        <row r="73">
          <cell r="C73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6">
          <cell r="C116">
            <v>3966</v>
          </cell>
          <cell r="E116">
            <v>3696</v>
          </cell>
          <cell r="AL116">
            <v>145733280</v>
          </cell>
        </row>
        <row r="117">
          <cell r="C117">
            <v>0</v>
          </cell>
          <cell r="AL117">
            <v>0</v>
          </cell>
        </row>
        <row r="118">
          <cell r="C118">
            <v>0</v>
          </cell>
          <cell r="AL118">
            <v>0</v>
          </cell>
        </row>
        <row r="119">
          <cell r="C119">
            <v>319</v>
          </cell>
          <cell r="E119">
            <v>318</v>
          </cell>
          <cell r="AL119">
            <v>52123380</v>
          </cell>
        </row>
        <row r="120">
          <cell r="C120">
            <v>0</v>
          </cell>
          <cell r="AL120">
            <v>0</v>
          </cell>
        </row>
        <row r="121">
          <cell r="C121">
            <v>0</v>
          </cell>
          <cell r="AL121">
            <v>0</v>
          </cell>
        </row>
        <row r="122">
          <cell r="C122">
            <v>176</v>
          </cell>
          <cell r="E122">
            <v>176</v>
          </cell>
          <cell r="AL122">
            <v>13935680</v>
          </cell>
        </row>
        <row r="123">
          <cell r="C123">
            <v>80</v>
          </cell>
          <cell r="E123">
            <v>79</v>
          </cell>
          <cell r="AL123">
            <v>6255220</v>
          </cell>
        </row>
        <row r="124">
          <cell r="C124">
            <v>0</v>
          </cell>
          <cell r="AL124">
            <v>0</v>
          </cell>
        </row>
        <row r="125">
          <cell r="C125">
            <v>113</v>
          </cell>
          <cell r="E125">
            <v>113</v>
          </cell>
          <cell r="AL125">
            <v>8026390</v>
          </cell>
        </row>
        <row r="126">
          <cell r="C126">
            <v>0</v>
          </cell>
          <cell r="AL126">
            <v>0</v>
          </cell>
        </row>
        <row r="127">
          <cell r="C127">
            <v>0</v>
          </cell>
          <cell r="AL127">
            <v>0</v>
          </cell>
        </row>
        <row r="128">
          <cell r="C128">
            <v>0</v>
          </cell>
          <cell r="AL128">
            <v>0</v>
          </cell>
        </row>
        <row r="131">
          <cell r="C131">
            <v>0</v>
          </cell>
          <cell r="AL131">
            <v>0</v>
          </cell>
        </row>
        <row r="132">
          <cell r="C132">
            <v>0</v>
          </cell>
          <cell r="AL132">
            <v>0</v>
          </cell>
        </row>
        <row r="133">
          <cell r="C133">
            <v>0</v>
          </cell>
          <cell r="AL133">
            <v>0</v>
          </cell>
        </row>
        <row r="134">
          <cell r="C134">
            <v>622</v>
          </cell>
          <cell r="E134">
            <v>589</v>
          </cell>
          <cell r="AL134">
            <v>3445650</v>
          </cell>
        </row>
        <row r="135">
          <cell r="C135">
            <v>0</v>
          </cell>
          <cell r="AL135">
            <v>0</v>
          </cell>
        </row>
        <row r="136">
          <cell r="C136">
            <v>0</v>
          </cell>
          <cell r="AL136">
            <v>0</v>
          </cell>
        </row>
        <row r="137">
          <cell r="C137">
            <v>0</v>
          </cell>
          <cell r="AL137">
            <v>0</v>
          </cell>
        </row>
        <row r="138">
          <cell r="C138">
            <v>17</v>
          </cell>
          <cell r="E138">
            <v>17</v>
          </cell>
          <cell r="AL138">
            <v>130050</v>
          </cell>
        </row>
        <row r="139">
          <cell r="C139">
            <v>0</v>
          </cell>
          <cell r="AL139">
            <v>0</v>
          </cell>
        </row>
        <row r="140">
          <cell r="C140">
            <v>0</v>
          </cell>
          <cell r="AL140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218">
          <cell r="C218">
            <v>32789</v>
          </cell>
          <cell r="D218">
            <v>31613</v>
          </cell>
          <cell r="E218">
            <v>31613</v>
          </cell>
          <cell r="F218">
            <v>0</v>
          </cell>
          <cell r="G218">
            <v>1176</v>
          </cell>
          <cell r="AA218">
            <v>17017</v>
          </cell>
          <cell r="AB218">
            <v>3886</v>
          </cell>
          <cell r="AC218">
            <v>11886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L218">
            <v>40944500</v>
          </cell>
        </row>
        <row r="283">
          <cell r="C283">
            <v>31519</v>
          </cell>
          <cell r="D283">
            <v>30644</v>
          </cell>
          <cell r="E283">
            <v>30644</v>
          </cell>
          <cell r="F283">
            <v>0</v>
          </cell>
          <cell r="G283">
            <v>875</v>
          </cell>
          <cell r="AA283">
            <v>15214</v>
          </cell>
          <cell r="AB283">
            <v>4892</v>
          </cell>
          <cell r="AC283">
            <v>11413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11</v>
          </cell>
          <cell r="AJ283">
            <v>0</v>
          </cell>
          <cell r="AL283">
            <v>52879790</v>
          </cell>
        </row>
        <row r="327">
          <cell r="C327">
            <v>1319</v>
          </cell>
          <cell r="D327">
            <v>1306</v>
          </cell>
          <cell r="E327">
            <v>1306</v>
          </cell>
          <cell r="F327">
            <v>0</v>
          </cell>
          <cell r="G327">
            <v>13</v>
          </cell>
          <cell r="AA327">
            <v>135</v>
          </cell>
          <cell r="AB327">
            <v>1163</v>
          </cell>
          <cell r="AC327">
            <v>21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9</v>
          </cell>
          <cell r="AJ327">
            <v>0</v>
          </cell>
          <cell r="AL327">
            <v>5707000</v>
          </cell>
        </row>
        <row r="338"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5</v>
          </cell>
          <cell r="AJ338">
            <v>0</v>
          </cell>
          <cell r="AL338">
            <v>0</v>
          </cell>
        </row>
        <row r="413">
          <cell r="C413">
            <v>2453</v>
          </cell>
          <cell r="D413">
            <v>2384</v>
          </cell>
          <cell r="E413">
            <v>2384</v>
          </cell>
          <cell r="F413">
            <v>0</v>
          </cell>
          <cell r="G413">
            <v>69</v>
          </cell>
          <cell r="AA413">
            <v>1186</v>
          </cell>
          <cell r="AB413">
            <v>380</v>
          </cell>
          <cell r="AC413">
            <v>887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52</v>
          </cell>
          <cell r="AJ413">
            <v>0</v>
          </cell>
          <cell r="AL413">
            <v>13399390</v>
          </cell>
        </row>
        <row r="464">
          <cell r="C464">
            <v>2558</v>
          </cell>
          <cell r="D464">
            <v>2492</v>
          </cell>
          <cell r="E464">
            <v>2492</v>
          </cell>
          <cell r="F464">
            <v>0</v>
          </cell>
          <cell r="G464">
            <v>66</v>
          </cell>
          <cell r="AA464">
            <v>1079</v>
          </cell>
          <cell r="AB464">
            <v>1230</v>
          </cell>
          <cell r="AC464">
            <v>249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1</v>
          </cell>
          <cell r="AJ464">
            <v>0</v>
          </cell>
          <cell r="AL464">
            <v>10796000</v>
          </cell>
        </row>
        <row r="483">
          <cell r="C483">
            <v>3</v>
          </cell>
          <cell r="D483">
            <v>3</v>
          </cell>
          <cell r="E483">
            <v>3</v>
          </cell>
          <cell r="F483">
            <v>0</v>
          </cell>
          <cell r="G483">
            <v>0</v>
          </cell>
          <cell r="AA483">
            <v>1</v>
          </cell>
          <cell r="AB483">
            <v>2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L483">
            <v>10680</v>
          </cell>
        </row>
        <row r="511">
          <cell r="C511">
            <v>13106</v>
          </cell>
          <cell r="D511">
            <v>12680</v>
          </cell>
          <cell r="E511">
            <v>12680</v>
          </cell>
          <cell r="F511">
            <v>0</v>
          </cell>
          <cell r="G511">
            <v>426</v>
          </cell>
          <cell r="AA511">
            <v>699</v>
          </cell>
          <cell r="AB511">
            <v>11350</v>
          </cell>
          <cell r="AC511">
            <v>1057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55</v>
          </cell>
          <cell r="AJ511">
            <v>0</v>
          </cell>
          <cell r="AL511">
            <v>328542850</v>
          </cell>
        </row>
        <row r="521"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33">
          <cell r="C533">
            <v>5326</v>
          </cell>
          <cell r="D533">
            <v>5281</v>
          </cell>
          <cell r="E533">
            <v>5281</v>
          </cell>
          <cell r="F533">
            <v>0</v>
          </cell>
          <cell r="G533">
            <v>45</v>
          </cell>
          <cell r="AA533">
            <v>3117</v>
          </cell>
          <cell r="AB533">
            <v>727</v>
          </cell>
          <cell r="AC533">
            <v>1482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1</v>
          </cell>
          <cell r="AJ533">
            <v>0</v>
          </cell>
        </row>
        <row r="575">
          <cell r="C575">
            <v>63</v>
          </cell>
          <cell r="D575">
            <v>62</v>
          </cell>
          <cell r="E575">
            <v>62</v>
          </cell>
          <cell r="F575">
            <v>0</v>
          </cell>
          <cell r="G575">
            <v>1</v>
          </cell>
          <cell r="AA575">
            <v>27</v>
          </cell>
          <cell r="AB575">
            <v>19</v>
          </cell>
          <cell r="AC575">
            <v>17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129160</v>
          </cell>
        </row>
        <row r="607">
          <cell r="C607">
            <v>999</v>
          </cell>
          <cell r="D607">
            <v>985</v>
          </cell>
          <cell r="E607">
            <v>985</v>
          </cell>
          <cell r="F607">
            <v>0</v>
          </cell>
          <cell r="G607">
            <v>14</v>
          </cell>
          <cell r="AA607">
            <v>197</v>
          </cell>
          <cell r="AB607">
            <v>264</v>
          </cell>
          <cell r="AC607">
            <v>538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1</v>
          </cell>
          <cell r="AJ607">
            <v>0</v>
          </cell>
          <cell r="AL607">
            <v>1544280</v>
          </cell>
        </row>
        <row r="669">
          <cell r="C669">
            <v>1488</v>
          </cell>
          <cell r="D669">
            <v>1483</v>
          </cell>
          <cell r="E669">
            <v>1482</v>
          </cell>
          <cell r="F669">
            <v>1</v>
          </cell>
          <cell r="G669">
            <v>5</v>
          </cell>
          <cell r="AA669">
            <v>242</v>
          </cell>
          <cell r="AB669">
            <v>277</v>
          </cell>
          <cell r="AC669">
            <v>969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13525160</v>
          </cell>
        </row>
        <row r="692"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L692">
            <v>0</v>
          </cell>
        </row>
        <row r="722">
          <cell r="C722">
            <v>1306</v>
          </cell>
          <cell r="D722">
            <v>1303</v>
          </cell>
          <cell r="E722">
            <v>1300</v>
          </cell>
          <cell r="F722">
            <v>3</v>
          </cell>
          <cell r="G722">
            <v>3</v>
          </cell>
          <cell r="AA722">
            <v>260</v>
          </cell>
          <cell r="AB722">
            <v>141</v>
          </cell>
          <cell r="AC722">
            <v>905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1</v>
          </cell>
          <cell r="AJ722">
            <v>0</v>
          </cell>
          <cell r="AL722">
            <v>77791830</v>
          </cell>
        </row>
        <row r="724">
          <cell r="C724">
            <v>33</v>
          </cell>
          <cell r="D724">
            <v>33</v>
          </cell>
          <cell r="E724">
            <v>33</v>
          </cell>
          <cell r="AB724">
            <v>33</v>
          </cell>
          <cell r="AL724">
            <v>200310</v>
          </cell>
        </row>
        <row r="725">
          <cell r="C725">
            <v>91</v>
          </cell>
          <cell r="D725">
            <v>91</v>
          </cell>
          <cell r="E725">
            <v>91</v>
          </cell>
          <cell r="AA725">
            <v>51</v>
          </cell>
          <cell r="AB725">
            <v>5</v>
          </cell>
          <cell r="AC725">
            <v>35</v>
          </cell>
          <cell r="AL725">
            <v>2023840</v>
          </cell>
        </row>
        <row r="746">
          <cell r="C746">
            <v>605</v>
          </cell>
          <cell r="D746">
            <v>605</v>
          </cell>
          <cell r="E746">
            <v>605</v>
          </cell>
          <cell r="F746">
            <v>0</v>
          </cell>
          <cell r="G746">
            <v>0</v>
          </cell>
          <cell r="AA746">
            <v>279</v>
          </cell>
          <cell r="AB746">
            <v>281</v>
          </cell>
          <cell r="AC746">
            <v>45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1</v>
          </cell>
          <cell r="AJ746">
            <v>0</v>
          </cell>
          <cell r="AL746">
            <v>11687610</v>
          </cell>
        </row>
        <row r="779"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1</v>
          </cell>
          <cell r="AJ779">
            <v>0</v>
          </cell>
          <cell r="AL779">
            <v>0</v>
          </cell>
        </row>
        <row r="837"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</row>
        <row r="844"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51"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L851">
            <v>0</v>
          </cell>
        </row>
        <row r="855"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8</v>
          </cell>
          <cell r="AJ855">
            <v>0</v>
          </cell>
          <cell r="AL855">
            <v>0</v>
          </cell>
        </row>
        <row r="862"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L862">
            <v>0</v>
          </cell>
        </row>
        <row r="871"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L871">
            <v>0</v>
          </cell>
        </row>
        <row r="875"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L875">
            <v>0</v>
          </cell>
        </row>
        <row r="879"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L879">
            <v>0</v>
          </cell>
        </row>
        <row r="883"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L883">
            <v>0</v>
          </cell>
        </row>
        <row r="891"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L891">
            <v>0</v>
          </cell>
        </row>
        <row r="894"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L894">
            <v>0</v>
          </cell>
        </row>
        <row r="897"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L897">
            <v>0</v>
          </cell>
        </row>
        <row r="905"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L905">
            <v>0</v>
          </cell>
        </row>
        <row r="911"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L911">
            <v>0</v>
          </cell>
        </row>
        <row r="921">
          <cell r="C921">
            <v>0</v>
          </cell>
          <cell r="E921">
            <v>0</v>
          </cell>
          <cell r="AL921">
            <v>0</v>
          </cell>
        </row>
        <row r="926">
          <cell r="C926">
            <v>0</v>
          </cell>
          <cell r="E926">
            <v>0</v>
          </cell>
        </row>
        <row r="927"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47">
          <cell r="C947">
            <v>0</v>
          </cell>
          <cell r="E947">
            <v>0</v>
          </cell>
          <cell r="AL947">
            <v>0</v>
          </cell>
        </row>
        <row r="950"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</row>
        <row r="1011">
          <cell r="C1011">
            <v>5890</v>
          </cell>
          <cell r="D1011">
            <v>5890</v>
          </cell>
          <cell r="E1011">
            <v>5890</v>
          </cell>
          <cell r="F1011">
            <v>0</v>
          </cell>
          <cell r="G1011">
            <v>0</v>
          </cell>
          <cell r="AA1011">
            <v>4224</v>
          </cell>
          <cell r="AB1011">
            <v>1666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29">
          <cell r="C1029">
            <v>1038</v>
          </cell>
          <cell r="E1029">
            <v>1016</v>
          </cell>
          <cell r="AL1029">
            <v>7942150</v>
          </cell>
        </row>
        <row r="1036">
          <cell r="C1036">
            <v>0</v>
          </cell>
        </row>
        <row r="1051"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688</v>
          </cell>
          <cell r="AJ1051">
            <v>0</v>
          </cell>
          <cell r="AL1051">
            <v>0</v>
          </cell>
        </row>
        <row r="1054">
          <cell r="C1054">
            <v>0</v>
          </cell>
        </row>
        <row r="1073">
          <cell r="C1073">
            <v>72</v>
          </cell>
          <cell r="E1073">
            <v>72</v>
          </cell>
        </row>
        <row r="1075">
          <cell r="C1075">
            <v>137</v>
          </cell>
          <cell r="E1075">
            <v>136</v>
          </cell>
          <cell r="AL1075">
            <v>1120640</v>
          </cell>
        </row>
        <row r="1076">
          <cell r="C1076">
            <v>84</v>
          </cell>
          <cell r="E1076">
            <v>84</v>
          </cell>
          <cell r="AL1076">
            <v>271320</v>
          </cell>
        </row>
        <row r="1077">
          <cell r="C1077">
            <v>39</v>
          </cell>
          <cell r="E1077">
            <v>39</v>
          </cell>
          <cell r="AL1077">
            <v>125970</v>
          </cell>
        </row>
        <row r="1078">
          <cell r="C1078">
            <v>0</v>
          </cell>
          <cell r="AL1078">
            <v>0</v>
          </cell>
        </row>
        <row r="1079">
          <cell r="C1079">
            <v>0</v>
          </cell>
          <cell r="AL1079">
            <v>0</v>
          </cell>
        </row>
        <row r="1080">
          <cell r="C1080">
            <v>12</v>
          </cell>
          <cell r="E1080">
            <v>12</v>
          </cell>
          <cell r="AL1080">
            <v>409680</v>
          </cell>
        </row>
        <row r="1081">
          <cell r="C1081">
            <v>0</v>
          </cell>
          <cell r="AL1081">
            <v>0</v>
          </cell>
        </row>
        <row r="1082">
          <cell r="C1082">
            <v>0</v>
          </cell>
          <cell r="AL1082">
            <v>0</v>
          </cell>
        </row>
        <row r="1085">
          <cell r="C1085">
            <v>2</v>
          </cell>
          <cell r="E1085">
            <v>2</v>
          </cell>
          <cell r="AL1085">
            <v>34060</v>
          </cell>
        </row>
        <row r="1086">
          <cell r="C1086">
            <v>0</v>
          </cell>
          <cell r="AL1086">
            <v>0</v>
          </cell>
        </row>
        <row r="1087">
          <cell r="C1087">
            <v>0</v>
          </cell>
          <cell r="AL1087">
            <v>0</v>
          </cell>
        </row>
        <row r="1088">
          <cell r="C1088">
            <v>0</v>
          </cell>
          <cell r="AL1088">
            <v>0</v>
          </cell>
        </row>
        <row r="1089">
          <cell r="C1089">
            <v>6</v>
          </cell>
          <cell r="E1089">
            <v>6</v>
          </cell>
          <cell r="AL1089">
            <v>1597320</v>
          </cell>
        </row>
        <row r="1090">
          <cell r="C1090">
            <v>0</v>
          </cell>
          <cell r="AL1090">
            <v>0</v>
          </cell>
        </row>
        <row r="1091">
          <cell r="C1091">
            <v>8</v>
          </cell>
          <cell r="D1091">
            <v>8</v>
          </cell>
          <cell r="E1091">
            <v>8</v>
          </cell>
          <cell r="F1091">
            <v>0</v>
          </cell>
          <cell r="G1091">
            <v>0</v>
          </cell>
          <cell r="AA1091">
            <v>8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3">
          <cell r="C1093">
            <v>0</v>
          </cell>
          <cell r="D1093">
            <v>0</v>
          </cell>
        </row>
        <row r="1094">
          <cell r="C1094">
            <v>0</v>
          </cell>
          <cell r="D1094">
            <v>0</v>
          </cell>
        </row>
        <row r="1095">
          <cell r="C1095">
            <v>7</v>
          </cell>
          <cell r="D1095">
            <v>7</v>
          </cell>
          <cell r="E1095">
            <v>7</v>
          </cell>
          <cell r="AA1095">
            <v>7</v>
          </cell>
        </row>
        <row r="1096">
          <cell r="C1096">
            <v>0</v>
          </cell>
          <cell r="D1096">
            <v>0</v>
          </cell>
        </row>
        <row r="1097">
          <cell r="C1097">
            <v>0</v>
          </cell>
          <cell r="D1097">
            <v>0</v>
          </cell>
        </row>
        <row r="1098">
          <cell r="C1098">
            <v>0</v>
          </cell>
          <cell r="D1098">
            <v>0</v>
          </cell>
        </row>
        <row r="1099">
          <cell r="C1099">
            <v>0</v>
          </cell>
          <cell r="D1099">
            <v>0</v>
          </cell>
        </row>
        <row r="1100">
          <cell r="C1100">
            <v>0</v>
          </cell>
          <cell r="D1100">
            <v>0</v>
          </cell>
        </row>
        <row r="1101">
          <cell r="C1101">
            <v>0</v>
          </cell>
          <cell r="D1101">
            <v>0</v>
          </cell>
        </row>
        <row r="1102">
          <cell r="C1102">
            <v>0</v>
          </cell>
          <cell r="D1102">
            <v>0</v>
          </cell>
        </row>
        <row r="1103">
          <cell r="C1103">
            <v>0</v>
          </cell>
          <cell r="D1103">
            <v>0</v>
          </cell>
        </row>
        <row r="1104">
          <cell r="C1104">
            <v>0</v>
          </cell>
          <cell r="D1104">
            <v>0</v>
          </cell>
        </row>
        <row r="1105">
          <cell r="C1105">
            <v>0</v>
          </cell>
          <cell r="D1105">
            <v>0</v>
          </cell>
        </row>
        <row r="1106">
          <cell r="C1106">
            <v>0</v>
          </cell>
          <cell r="D1106">
            <v>0</v>
          </cell>
        </row>
        <row r="1107">
          <cell r="C1107">
            <v>0</v>
          </cell>
          <cell r="D1107">
            <v>0</v>
          </cell>
        </row>
        <row r="1108">
          <cell r="C1108">
            <v>0</v>
          </cell>
          <cell r="D1108">
            <v>0</v>
          </cell>
        </row>
        <row r="1109">
          <cell r="C1109">
            <v>0</v>
          </cell>
          <cell r="D1109">
            <v>0</v>
          </cell>
        </row>
        <row r="1110">
          <cell r="C1110">
            <v>0</v>
          </cell>
          <cell r="D1110">
            <v>0</v>
          </cell>
        </row>
        <row r="1111">
          <cell r="C1111">
            <v>0</v>
          </cell>
          <cell r="D1111">
            <v>0</v>
          </cell>
        </row>
        <row r="1112">
          <cell r="C1112">
            <v>0</v>
          </cell>
          <cell r="D1112">
            <v>0</v>
          </cell>
        </row>
        <row r="1113">
          <cell r="C1113">
            <v>0</v>
          </cell>
          <cell r="D1113">
            <v>0</v>
          </cell>
        </row>
        <row r="1114">
          <cell r="C1114">
            <v>0</v>
          </cell>
          <cell r="D1114">
            <v>0</v>
          </cell>
        </row>
        <row r="1115">
          <cell r="C1115">
            <v>0</v>
          </cell>
          <cell r="D1115">
            <v>0</v>
          </cell>
        </row>
        <row r="1116">
          <cell r="C1116">
            <v>0</v>
          </cell>
          <cell r="D1116">
            <v>0</v>
          </cell>
        </row>
        <row r="1117">
          <cell r="C1117">
            <v>0</v>
          </cell>
          <cell r="D1117">
            <v>0</v>
          </cell>
        </row>
        <row r="1118">
          <cell r="C1118">
            <v>0</v>
          </cell>
          <cell r="D1118">
            <v>0</v>
          </cell>
        </row>
        <row r="1119">
          <cell r="C1119">
            <v>0</v>
          </cell>
          <cell r="D1119">
            <v>0</v>
          </cell>
        </row>
        <row r="1120">
          <cell r="C1120">
            <v>0</v>
          </cell>
          <cell r="D1120">
            <v>0</v>
          </cell>
        </row>
        <row r="1121">
          <cell r="C1121">
            <v>0</v>
          </cell>
          <cell r="D1121">
            <v>0</v>
          </cell>
        </row>
        <row r="1122">
          <cell r="C1122">
            <v>0</v>
          </cell>
          <cell r="D1122">
            <v>0</v>
          </cell>
        </row>
        <row r="1123">
          <cell r="C1123">
            <v>0</v>
          </cell>
          <cell r="D1123">
            <v>0</v>
          </cell>
        </row>
        <row r="1124">
          <cell r="C1124">
            <v>0</v>
          </cell>
          <cell r="D1124">
            <v>0</v>
          </cell>
        </row>
        <row r="1125">
          <cell r="C1125">
            <v>0</v>
          </cell>
          <cell r="D1125">
            <v>0</v>
          </cell>
        </row>
        <row r="1126">
          <cell r="C1126">
            <v>0</v>
          </cell>
          <cell r="D1126">
            <v>0</v>
          </cell>
        </row>
        <row r="1127">
          <cell r="C1127">
            <v>0</v>
          </cell>
          <cell r="D1127">
            <v>0</v>
          </cell>
        </row>
        <row r="1128">
          <cell r="C1128">
            <v>0</v>
          </cell>
          <cell r="D1128">
            <v>0</v>
          </cell>
        </row>
        <row r="1129">
          <cell r="C1129">
            <v>0</v>
          </cell>
          <cell r="D1129">
            <v>0</v>
          </cell>
        </row>
        <row r="1130">
          <cell r="C1130">
            <v>0</v>
          </cell>
          <cell r="D1130">
            <v>0</v>
          </cell>
        </row>
        <row r="1131">
          <cell r="C1131">
            <v>0</v>
          </cell>
          <cell r="D1131">
            <v>0</v>
          </cell>
        </row>
        <row r="1132">
          <cell r="C1132">
            <v>0</v>
          </cell>
          <cell r="D1132">
            <v>0</v>
          </cell>
        </row>
        <row r="1133">
          <cell r="C1133">
            <v>0</v>
          </cell>
          <cell r="D1133">
            <v>0</v>
          </cell>
        </row>
        <row r="1134">
          <cell r="C1134">
            <v>0</v>
          </cell>
          <cell r="D1134">
            <v>0</v>
          </cell>
        </row>
        <row r="1135">
          <cell r="C1135">
            <v>0</v>
          </cell>
          <cell r="D1135">
            <v>0</v>
          </cell>
        </row>
        <row r="1136">
          <cell r="C1136">
            <v>0</v>
          </cell>
          <cell r="D1136">
            <v>0</v>
          </cell>
        </row>
        <row r="1137">
          <cell r="C1137">
            <v>0</v>
          </cell>
          <cell r="D1137">
            <v>0</v>
          </cell>
        </row>
        <row r="1138">
          <cell r="C1138">
            <v>0</v>
          </cell>
          <cell r="D1138">
            <v>0</v>
          </cell>
        </row>
        <row r="1139">
          <cell r="C1139">
            <v>0</v>
          </cell>
          <cell r="D1139">
            <v>0</v>
          </cell>
        </row>
        <row r="1140">
          <cell r="C1140">
            <v>0</v>
          </cell>
          <cell r="D1140">
            <v>0</v>
          </cell>
        </row>
        <row r="1141">
          <cell r="C1141">
            <v>0</v>
          </cell>
          <cell r="D1141">
            <v>0</v>
          </cell>
        </row>
        <row r="1142">
          <cell r="C1142">
            <v>0</v>
          </cell>
          <cell r="D1142">
            <v>0</v>
          </cell>
        </row>
        <row r="1143">
          <cell r="C1143">
            <v>0</v>
          </cell>
          <cell r="D1143">
            <v>0</v>
          </cell>
        </row>
        <row r="1144">
          <cell r="C1144">
            <v>0</v>
          </cell>
          <cell r="D1144">
            <v>0</v>
          </cell>
        </row>
        <row r="1216">
          <cell r="C1216">
            <v>2</v>
          </cell>
          <cell r="H1216">
            <v>2</v>
          </cell>
          <cell r="I1216">
            <v>0</v>
          </cell>
          <cell r="J1216">
            <v>2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P1216">
            <v>0</v>
          </cell>
          <cell r="Q1216">
            <v>0</v>
          </cell>
          <cell r="S1216">
            <v>0</v>
          </cell>
          <cell r="T1216">
            <v>2</v>
          </cell>
          <cell r="V1216">
            <v>0</v>
          </cell>
          <cell r="W1216">
            <v>0</v>
          </cell>
          <cell r="Y1216">
            <v>0</v>
          </cell>
          <cell r="Z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2</v>
          </cell>
          <cell r="AL1216">
            <v>0</v>
          </cell>
        </row>
        <row r="1218">
          <cell r="C1218">
            <v>0</v>
          </cell>
          <cell r="D1218">
            <v>0</v>
          </cell>
        </row>
        <row r="1221">
          <cell r="C1221">
            <v>0</v>
          </cell>
          <cell r="D1221">
            <v>0</v>
          </cell>
        </row>
        <row r="1222">
          <cell r="C1222">
            <v>0</v>
          </cell>
          <cell r="D1222">
            <v>0</v>
          </cell>
        </row>
        <row r="1223">
          <cell r="C1223">
            <v>0</v>
          </cell>
          <cell r="D1223">
            <v>0</v>
          </cell>
        </row>
        <row r="1224">
          <cell r="C1224">
            <v>0</v>
          </cell>
          <cell r="D1224">
            <v>0</v>
          </cell>
        </row>
        <row r="1225">
          <cell r="C1225">
            <v>0</v>
          </cell>
          <cell r="D1225">
            <v>0</v>
          </cell>
        </row>
        <row r="1226">
          <cell r="C1226">
            <v>0</v>
          </cell>
          <cell r="D1226">
            <v>0</v>
          </cell>
        </row>
        <row r="1227">
          <cell r="C1227">
            <v>0</v>
          </cell>
          <cell r="D1227">
            <v>0</v>
          </cell>
        </row>
        <row r="1228">
          <cell r="C1228">
            <v>0</v>
          </cell>
          <cell r="D1228">
            <v>0</v>
          </cell>
        </row>
        <row r="1229">
          <cell r="C1229">
            <v>0</v>
          </cell>
          <cell r="D1229">
            <v>0</v>
          </cell>
        </row>
        <row r="1230">
          <cell r="C1230">
            <v>8</v>
          </cell>
          <cell r="D1230">
            <v>8</v>
          </cell>
          <cell r="E1230">
            <v>8</v>
          </cell>
          <cell r="AB1230">
            <v>8</v>
          </cell>
        </row>
        <row r="1231">
          <cell r="C1231">
            <v>0</v>
          </cell>
          <cell r="D1231">
            <v>0</v>
          </cell>
        </row>
        <row r="1232">
          <cell r="C1232">
            <v>0</v>
          </cell>
          <cell r="D1232">
            <v>0</v>
          </cell>
        </row>
        <row r="1233">
          <cell r="C1233">
            <v>0</v>
          </cell>
          <cell r="D1233">
            <v>0</v>
          </cell>
        </row>
        <row r="1234">
          <cell r="C1234">
            <v>0</v>
          </cell>
          <cell r="D1234">
            <v>0</v>
          </cell>
        </row>
        <row r="1235">
          <cell r="C1235">
            <v>151</v>
          </cell>
          <cell r="D1235">
            <v>151</v>
          </cell>
          <cell r="E1235">
            <v>151</v>
          </cell>
          <cell r="AB1235">
            <v>151</v>
          </cell>
        </row>
        <row r="1236">
          <cell r="C1236">
            <v>0</v>
          </cell>
          <cell r="D1236">
            <v>0</v>
          </cell>
        </row>
        <row r="1237">
          <cell r="C1237">
            <v>7</v>
          </cell>
          <cell r="D1237">
            <v>7</v>
          </cell>
          <cell r="E1237">
            <v>7</v>
          </cell>
          <cell r="AB1237">
            <v>7</v>
          </cell>
        </row>
        <row r="1238">
          <cell r="C1238">
            <v>0</v>
          </cell>
          <cell r="D1238">
            <v>0</v>
          </cell>
        </row>
        <row r="1239">
          <cell r="C1239">
            <v>0</v>
          </cell>
          <cell r="D1239">
            <v>0</v>
          </cell>
        </row>
        <row r="1240">
          <cell r="C1240">
            <v>0</v>
          </cell>
          <cell r="D1240">
            <v>0</v>
          </cell>
        </row>
        <row r="1241">
          <cell r="C1241">
            <v>9</v>
          </cell>
          <cell r="D1241">
            <v>9</v>
          </cell>
          <cell r="E1241">
            <v>9</v>
          </cell>
          <cell r="AB1241">
            <v>9</v>
          </cell>
        </row>
        <row r="1242">
          <cell r="C1242">
            <v>0</v>
          </cell>
          <cell r="D1242">
            <v>0</v>
          </cell>
        </row>
        <row r="1243">
          <cell r="C1243">
            <v>0</v>
          </cell>
          <cell r="D1243">
            <v>0</v>
          </cell>
        </row>
        <row r="1244">
          <cell r="C1244">
            <v>0</v>
          </cell>
          <cell r="D1244">
            <v>0</v>
          </cell>
        </row>
        <row r="1245">
          <cell r="C1245">
            <v>0</v>
          </cell>
          <cell r="D1245">
            <v>0</v>
          </cell>
        </row>
        <row r="1246">
          <cell r="C1246">
            <v>10</v>
          </cell>
          <cell r="D1246">
            <v>10</v>
          </cell>
          <cell r="E1246">
            <v>10</v>
          </cell>
          <cell r="AB1246">
            <v>10</v>
          </cell>
        </row>
        <row r="1247">
          <cell r="C1247">
            <v>0</v>
          </cell>
          <cell r="D1247">
            <v>0</v>
          </cell>
        </row>
        <row r="1248">
          <cell r="C1248">
            <v>0</v>
          </cell>
          <cell r="D1248">
            <v>0</v>
          </cell>
        </row>
        <row r="1249">
          <cell r="C1249">
            <v>0</v>
          </cell>
          <cell r="D1249">
            <v>0</v>
          </cell>
        </row>
        <row r="1250">
          <cell r="C1250">
            <v>0</v>
          </cell>
          <cell r="D1250">
            <v>0</v>
          </cell>
        </row>
        <row r="1251">
          <cell r="C1251">
            <v>0</v>
          </cell>
          <cell r="D1251">
            <v>0</v>
          </cell>
        </row>
        <row r="1252">
          <cell r="C1252">
            <v>0</v>
          </cell>
          <cell r="D1252">
            <v>0</v>
          </cell>
        </row>
        <row r="1253">
          <cell r="C1253">
            <v>0</v>
          </cell>
          <cell r="D1253">
            <v>0</v>
          </cell>
        </row>
        <row r="1254">
          <cell r="C1254">
            <v>0</v>
          </cell>
          <cell r="D1254">
            <v>0</v>
          </cell>
        </row>
        <row r="1255">
          <cell r="C1255">
            <v>9</v>
          </cell>
          <cell r="D1255">
            <v>9</v>
          </cell>
          <cell r="E1255">
            <v>9</v>
          </cell>
          <cell r="AA1255">
            <v>9</v>
          </cell>
        </row>
        <row r="1256">
          <cell r="C1256">
            <v>0</v>
          </cell>
          <cell r="D1256">
            <v>0</v>
          </cell>
        </row>
        <row r="1257">
          <cell r="C1257">
            <v>0</v>
          </cell>
          <cell r="D1257">
            <v>0</v>
          </cell>
        </row>
        <row r="1258">
          <cell r="C1258">
            <v>0</v>
          </cell>
          <cell r="D1258">
            <v>0</v>
          </cell>
        </row>
        <row r="1259">
          <cell r="C1259">
            <v>0</v>
          </cell>
          <cell r="D1259">
            <v>0</v>
          </cell>
        </row>
        <row r="1260">
          <cell r="C1260">
            <v>9</v>
          </cell>
          <cell r="D1260">
            <v>9</v>
          </cell>
          <cell r="E1260">
            <v>9</v>
          </cell>
          <cell r="AB1260">
            <v>9</v>
          </cell>
        </row>
        <row r="1261">
          <cell r="C1261">
            <v>9</v>
          </cell>
          <cell r="D1261">
            <v>9</v>
          </cell>
          <cell r="E1261">
            <v>9</v>
          </cell>
          <cell r="AB1261">
            <v>9</v>
          </cell>
        </row>
        <row r="1262">
          <cell r="C1262">
            <v>0</v>
          </cell>
          <cell r="D1262">
            <v>0</v>
          </cell>
        </row>
        <row r="1263">
          <cell r="C1263">
            <v>0</v>
          </cell>
          <cell r="D1263">
            <v>0</v>
          </cell>
        </row>
        <row r="1264">
          <cell r="C1264">
            <v>0</v>
          </cell>
          <cell r="D1264">
            <v>0</v>
          </cell>
        </row>
        <row r="1265">
          <cell r="C1265">
            <v>0</v>
          </cell>
          <cell r="D1265">
            <v>0</v>
          </cell>
        </row>
        <row r="1266">
          <cell r="C1266">
            <v>0</v>
          </cell>
          <cell r="D1266">
            <v>0</v>
          </cell>
        </row>
        <row r="1267">
          <cell r="C1267">
            <v>0</v>
          </cell>
          <cell r="D1267">
            <v>0</v>
          </cell>
        </row>
        <row r="1268">
          <cell r="C1268">
            <v>0</v>
          </cell>
          <cell r="D1268">
            <v>0</v>
          </cell>
        </row>
        <row r="1269">
          <cell r="C1269">
            <v>0</v>
          </cell>
          <cell r="D1269">
            <v>0</v>
          </cell>
        </row>
        <row r="1270">
          <cell r="C1270">
            <v>0</v>
          </cell>
          <cell r="D1270">
            <v>0</v>
          </cell>
        </row>
        <row r="1352">
          <cell r="C1352">
            <v>4</v>
          </cell>
          <cell r="H1352">
            <v>4</v>
          </cell>
          <cell r="I1352">
            <v>4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P1352">
            <v>0</v>
          </cell>
          <cell r="Q1352">
            <v>0</v>
          </cell>
          <cell r="S1352">
            <v>0</v>
          </cell>
          <cell r="T1352">
            <v>0</v>
          </cell>
          <cell r="V1352">
            <v>0</v>
          </cell>
          <cell r="W1352">
            <v>0</v>
          </cell>
          <cell r="Y1352">
            <v>0</v>
          </cell>
          <cell r="Z1352">
            <v>1</v>
          </cell>
          <cell r="AD1352">
            <v>0</v>
          </cell>
          <cell r="AE1352">
            <v>0</v>
          </cell>
          <cell r="AF1352">
            <v>0</v>
          </cell>
          <cell r="AG1352">
            <v>0</v>
          </cell>
          <cell r="AH1352">
            <v>0</v>
          </cell>
          <cell r="AI1352">
            <v>0</v>
          </cell>
          <cell r="AJ1352">
            <v>0</v>
          </cell>
          <cell r="AL1352">
            <v>440530</v>
          </cell>
        </row>
        <row r="1354">
          <cell r="C1354">
            <v>0</v>
          </cell>
          <cell r="D1354">
            <v>0</v>
          </cell>
        </row>
        <row r="1355">
          <cell r="C1355">
            <v>0</v>
          </cell>
          <cell r="D1355">
            <v>0</v>
          </cell>
        </row>
        <row r="1356">
          <cell r="C1356">
            <v>0</v>
          </cell>
          <cell r="D1356">
            <v>0</v>
          </cell>
        </row>
        <row r="1357">
          <cell r="C1357">
            <v>0</v>
          </cell>
          <cell r="D1357">
            <v>0</v>
          </cell>
        </row>
        <row r="1358">
          <cell r="C1358">
            <v>0</v>
          </cell>
          <cell r="D1358">
            <v>0</v>
          </cell>
        </row>
        <row r="1359">
          <cell r="C1359">
            <v>0</v>
          </cell>
          <cell r="D1359">
            <v>0</v>
          </cell>
        </row>
        <row r="1360">
          <cell r="C1360">
            <v>32</v>
          </cell>
          <cell r="D1360">
            <v>32</v>
          </cell>
          <cell r="E1360">
            <v>32</v>
          </cell>
          <cell r="AB1360">
            <v>32</v>
          </cell>
        </row>
        <row r="1361">
          <cell r="C1361">
            <v>0</v>
          </cell>
          <cell r="D1361">
            <v>0</v>
          </cell>
        </row>
        <row r="1362">
          <cell r="C1362">
            <v>9</v>
          </cell>
          <cell r="D1362">
            <v>9</v>
          </cell>
          <cell r="E1362">
            <v>9</v>
          </cell>
          <cell r="AB1362">
            <v>9</v>
          </cell>
        </row>
        <row r="1363">
          <cell r="C1363">
            <v>1</v>
          </cell>
          <cell r="D1363">
            <v>1</v>
          </cell>
          <cell r="E1363">
            <v>1</v>
          </cell>
          <cell r="AB1363">
            <v>1</v>
          </cell>
        </row>
        <row r="1364">
          <cell r="C1364">
            <v>0</v>
          </cell>
          <cell r="D1364">
            <v>0</v>
          </cell>
        </row>
        <row r="1365">
          <cell r="C1365">
            <v>0</v>
          </cell>
          <cell r="D1365">
            <v>0</v>
          </cell>
        </row>
        <row r="1366">
          <cell r="C1366">
            <v>0</v>
          </cell>
          <cell r="D1366">
            <v>0</v>
          </cell>
        </row>
        <row r="1367">
          <cell r="C1367">
            <v>0</v>
          </cell>
          <cell r="D1367">
            <v>0</v>
          </cell>
        </row>
        <row r="1368">
          <cell r="C1368">
            <v>0</v>
          </cell>
          <cell r="D1368">
            <v>0</v>
          </cell>
        </row>
        <row r="1369">
          <cell r="C1369">
            <v>0</v>
          </cell>
          <cell r="D1369">
            <v>0</v>
          </cell>
        </row>
        <row r="1370">
          <cell r="C1370">
            <v>0</v>
          </cell>
          <cell r="D1370">
            <v>0</v>
          </cell>
        </row>
        <row r="1371">
          <cell r="C1371">
            <v>0</v>
          </cell>
          <cell r="D1371">
            <v>0</v>
          </cell>
        </row>
        <row r="1372">
          <cell r="C1372">
            <v>1</v>
          </cell>
          <cell r="D1372">
            <v>1</v>
          </cell>
          <cell r="E1372">
            <v>1</v>
          </cell>
          <cell r="AC1372">
            <v>1</v>
          </cell>
        </row>
        <row r="1373">
          <cell r="C1373">
            <v>0</v>
          </cell>
          <cell r="D1373">
            <v>0</v>
          </cell>
        </row>
        <row r="1374">
          <cell r="C1374">
            <v>0</v>
          </cell>
          <cell r="D1374">
            <v>0</v>
          </cell>
        </row>
        <row r="1375">
          <cell r="C1375">
            <v>0</v>
          </cell>
          <cell r="D1375">
            <v>0</v>
          </cell>
        </row>
        <row r="1376">
          <cell r="C1376">
            <v>0</v>
          </cell>
          <cell r="D1376">
            <v>0</v>
          </cell>
        </row>
        <row r="1377">
          <cell r="C1377">
            <v>1</v>
          </cell>
          <cell r="D1377">
            <v>1</v>
          </cell>
          <cell r="E1377">
            <v>1</v>
          </cell>
          <cell r="AA1377">
            <v>1</v>
          </cell>
        </row>
        <row r="1378">
          <cell r="C1378">
            <v>0</v>
          </cell>
          <cell r="D1378">
            <v>0</v>
          </cell>
        </row>
        <row r="1379">
          <cell r="C1379">
            <v>0</v>
          </cell>
          <cell r="D1379">
            <v>0</v>
          </cell>
        </row>
        <row r="1380">
          <cell r="C1380">
            <v>0</v>
          </cell>
          <cell r="D1380">
            <v>0</v>
          </cell>
        </row>
        <row r="1381">
          <cell r="C1381">
            <v>0</v>
          </cell>
          <cell r="D1381">
            <v>0</v>
          </cell>
        </row>
        <row r="1382">
          <cell r="C1382">
            <v>0</v>
          </cell>
          <cell r="D1382">
            <v>0</v>
          </cell>
        </row>
        <row r="1383">
          <cell r="C1383">
            <v>0</v>
          </cell>
          <cell r="D1383">
            <v>0</v>
          </cell>
        </row>
        <row r="1384">
          <cell r="C1384">
            <v>0</v>
          </cell>
          <cell r="D1384">
            <v>0</v>
          </cell>
        </row>
        <row r="1385">
          <cell r="C1385">
            <v>0</v>
          </cell>
          <cell r="D1385">
            <v>0</v>
          </cell>
        </row>
        <row r="1386">
          <cell r="C1386">
            <v>0</v>
          </cell>
          <cell r="D1386">
            <v>0</v>
          </cell>
        </row>
        <row r="1387">
          <cell r="C1387">
            <v>0</v>
          </cell>
          <cell r="D1387">
            <v>0</v>
          </cell>
        </row>
        <row r="1388">
          <cell r="C1388">
            <v>184</v>
          </cell>
          <cell r="D1388">
            <v>180</v>
          </cell>
          <cell r="E1388">
            <v>180</v>
          </cell>
          <cell r="G1388">
            <v>4</v>
          </cell>
          <cell r="AB1388">
            <v>184</v>
          </cell>
        </row>
        <row r="1389">
          <cell r="C1389">
            <v>6</v>
          </cell>
          <cell r="D1389">
            <v>6</v>
          </cell>
          <cell r="E1389">
            <v>6</v>
          </cell>
          <cell r="AB1389">
            <v>6</v>
          </cell>
        </row>
        <row r="1390">
          <cell r="C1390">
            <v>0</v>
          </cell>
          <cell r="D1390">
            <v>0</v>
          </cell>
        </row>
        <row r="1391">
          <cell r="C1391">
            <v>0</v>
          </cell>
          <cell r="D1391">
            <v>0</v>
          </cell>
        </row>
        <row r="1392">
          <cell r="C1392">
            <v>0</v>
          </cell>
          <cell r="D1392">
            <v>0</v>
          </cell>
        </row>
        <row r="1393">
          <cell r="C1393">
            <v>0</v>
          </cell>
          <cell r="D1393">
            <v>0</v>
          </cell>
        </row>
        <row r="1394">
          <cell r="C1394">
            <v>0</v>
          </cell>
          <cell r="D1394">
            <v>0</v>
          </cell>
        </row>
        <row r="1395">
          <cell r="C1395">
            <v>0</v>
          </cell>
          <cell r="D1395">
            <v>0</v>
          </cell>
        </row>
        <row r="1396">
          <cell r="C1396">
            <v>0</v>
          </cell>
          <cell r="D1396">
            <v>0</v>
          </cell>
        </row>
        <row r="1397">
          <cell r="C1397">
            <v>0</v>
          </cell>
          <cell r="D1397">
            <v>0</v>
          </cell>
        </row>
        <row r="1398">
          <cell r="C1398">
            <v>0</v>
          </cell>
          <cell r="D1398">
            <v>0</v>
          </cell>
        </row>
        <row r="1399">
          <cell r="C1399">
            <v>0</v>
          </cell>
          <cell r="D1399">
            <v>0</v>
          </cell>
        </row>
        <row r="1400">
          <cell r="C1400">
            <v>0</v>
          </cell>
          <cell r="D1400">
            <v>0</v>
          </cell>
        </row>
        <row r="1401">
          <cell r="C1401">
            <v>0</v>
          </cell>
          <cell r="D1401">
            <v>0</v>
          </cell>
        </row>
        <row r="1402">
          <cell r="C1402">
            <v>0</v>
          </cell>
          <cell r="D1402">
            <v>0</v>
          </cell>
        </row>
        <row r="1403">
          <cell r="C1403">
            <v>0</v>
          </cell>
          <cell r="D1403">
            <v>0</v>
          </cell>
        </row>
        <row r="1404">
          <cell r="C1404">
            <v>0</v>
          </cell>
          <cell r="D1404">
            <v>0</v>
          </cell>
        </row>
        <row r="1405">
          <cell r="C1405">
            <v>1</v>
          </cell>
          <cell r="D1405">
            <v>1</v>
          </cell>
          <cell r="E1405">
            <v>1</v>
          </cell>
          <cell r="AA1405">
            <v>1</v>
          </cell>
        </row>
        <row r="1406">
          <cell r="C1406">
            <v>0</v>
          </cell>
          <cell r="D1406">
            <v>0</v>
          </cell>
        </row>
        <row r="1407">
          <cell r="C1407">
            <v>0</v>
          </cell>
          <cell r="D1407">
            <v>0</v>
          </cell>
        </row>
        <row r="1408">
          <cell r="C1408">
            <v>0</v>
          </cell>
          <cell r="D1408">
            <v>0</v>
          </cell>
        </row>
        <row r="1409">
          <cell r="C1409">
            <v>0</v>
          </cell>
          <cell r="D1409">
            <v>0</v>
          </cell>
        </row>
        <row r="1410">
          <cell r="C1410">
            <v>0</v>
          </cell>
          <cell r="D1410">
            <v>0</v>
          </cell>
        </row>
        <row r="1411">
          <cell r="C1411">
            <v>0</v>
          </cell>
          <cell r="D1411">
            <v>0</v>
          </cell>
        </row>
        <row r="1412">
          <cell r="C1412">
            <v>0</v>
          </cell>
          <cell r="D1412">
            <v>0</v>
          </cell>
        </row>
        <row r="1413">
          <cell r="C1413">
            <v>0</v>
          </cell>
          <cell r="D1413">
            <v>0</v>
          </cell>
        </row>
        <row r="1414">
          <cell r="C1414">
            <v>0</v>
          </cell>
          <cell r="D1414">
            <v>0</v>
          </cell>
        </row>
        <row r="1415">
          <cell r="C1415">
            <v>0</v>
          </cell>
          <cell r="D1415">
            <v>0</v>
          </cell>
        </row>
        <row r="1416">
          <cell r="C1416">
            <v>0</v>
          </cell>
          <cell r="D1416">
            <v>0</v>
          </cell>
        </row>
        <row r="1417">
          <cell r="C1417">
            <v>0</v>
          </cell>
          <cell r="D1417">
            <v>0</v>
          </cell>
        </row>
        <row r="1418">
          <cell r="C1418">
            <v>0</v>
          </cell>
          <cell r="D1418">
            <v>0</v>
          </cell>
        </row>
        <row r="1419">
          <cell r="C1419">
            <v>0</v>
          </cell>
          <cell r="D1419">
            <v>0</v>
          </cell>
        </row>
        <row r="1420">
          <cell r="C1420">
            <v>0</v>
          </cell>
          <cell r="D1420">
            <v>0</v>
          </cell>
        </row>
        <row r="1421">
          <cell r="C1421">
            <v>0</v>
          </cell>
          <cell r="D1421">
            <v>0</v>
          </cell>
        </row>
        <row r="1422">
          <cell r="C1422">
            <v>0</v>
          </cell>
          <cell r="D1422">
            <v>0</v>
          </cell>
        </row>
        <row r="1423">
          <cell r="C1423">
            <v>0</v>
          </cell>
          <cell r="D1423">
            <v>0</v>
          </cell>
        </row>
        <row r="1502">
          <cell r="C1502">
            <v>12</v>
          </cell>
          <cell r="H1502">
            <v>12</v>
          </cell>
          <cell r="I1502">
            <v>10</v>
          </cell>
          <cell r="J1502">
            <v>2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P1502">
            <v>0</v>
          </cell>
          <cell r="Q1502">
            <v>4</v>
          </cell>
          <cell r="S1502">
            <v>0</v>
          </cell>
          <cell r="T1502">
            <v>1</v>
          </cell>
          <cell r="V1502">
            <v>0</v>
          </cell>
          <cell r="W1502">
            <v>0</v>
          </cell>
          <cell r="Y1502">
            <v>0</v>
          </cell>
          <cell r="Z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2</v>
          </cell>
          <cell r="AL1502">
            <v>867200</v>
          </cell>
        </row>
        <row r="1504">
          <cell r="C1504">
            <v>0</v>
          </cell>
          <cell r="D1504">
            <v>0</v>
          </cell>
          <cell r="AL1504">
            <v>0</v>
          </cell>
        </row>
        <row r="1566">
          <cell r="C1566">
            <v>3</v>
          </cell>
          <cell r="H1566">
            <v>1</v>
          </cell>
          <cell r="I1566">
            <v>1</v>
          </cell>
          <cell r="J1566">
            <v>0</v>
          </cell>
          <cell r="K1566">
            <v>1</v>
          </cell>
          <cell r="L1566">
            <v>1</v>
          </cell>
          <cell r="M1566">
            <v>0</v>
          </cell>
          <cell r="N1566">
            <v>0</v>
          </cell>
          <cell r="P1566">
            <v>0</v>
          </cell>
          <cell r="Q1566">
            <v>0</v>
          </cell>
          <cell r="S1566">
            <v>1</v>
          </cell>
          <cell r="T1566">
            <v>0</v>
          </cell>
          <cell r="V1566">
            <v>0</v>
          </cell>
          <cell r="W1566">
            <v>0</v>
          </cell>
          <cell r="Y1566">
            <v>0</v>
          </cell>
          <cell r="Z1566">
            <v>2</v>
          </cell>
          <cell r="AD1566">
            <v>0</v>
          </cell>
          <cell r="AE1566">
            <v>0</v>
          </cell>
          <cell r="AF1566">
            <v>0</v>
          </cell>
          <cell r="AG1566">
            <v>0</v>
          </cell>
          <cell r="AH1566">
            <v>0</v>
          </cell>
          <cell r="AI1566">
            <v>0</v>
          </cell>
          <cell r="AJ1566">
            <v>1</v>
          </cell>
          <cell r="AL1566">
            <v>263160</v>
          </cell>
        </row>
        <row r="1635">
          <cell r="C1635">
            <v>32</v>
          </cell>
          <cell r="H1635">
            <v>25</v>
          </cell>
          <cell r="I1635">
            <v>25</v>
          </cell>
          <cell r="J1635">
            <v>0</v>
          </cell>
          <cell r="K1635">
            <v>2</v>
          </cell>
          <cell r="L1635">
            <v>5</v>
          </cell>
          <cell r="M1635">
            <v>0</v>
          </cell>
          <cell r="N1635">
            <v>0</v>
          </cell>
          <cell r="P1635">
            <v>0</v>
          </cell>
          <cell r="Q1635">
            <v>1</v>
          </cell>
          <cell r="S1635">
            <v>0</v>
          </cell>
          <cell r="T1635">
            <v>0</v>
          </cell>
          <cell r="V1635">
            <v>0</v>
          </cell>
          <cell r="W1635">
            <v>0</v>
          </cell>
          <cell r="Y1635">
            <v>0</v>
          </cell>
          <cell r="Z1635">
            <v>4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1</v>
          </cell>
          <cell r="AL1635">
            <v>1508755</v>
          </cell>
        </row>
        <row r="1653">
          <cell r="C1653">
            <v>1663</v>
          </cell>
          <cell r="D1653">
            <v>1663</v>
          </cell>
          <cell r="E1653">
            <v>1663</v>
          </cell>
          <cell r="F1653">
            <v>0</v>
          </cell>
          <cell r="G1653">
            <v>0</v>
          </cell>
          <cell r="AA1653">
            <v>1663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</row>
        <row r="1680">
          <cell r="C1680">
            <v>34</v>
          </cell>
          <cell r="H1680">
            <v>30</v>
          </cell>
          <cell r="I1680">
            <v>28</v>
          </cell>
          <cell r="J1680">
            <v>2</v>
          </cell>
          <cell r="K1680">
            <v>2</v>
          </cell>
          <cell r="L1680">
            <v>0</v>
          </cell>
          <cell r="M1680">
            <v>0</v>
          </cell>
          <cell r="N1680">
            <v>2</v>
          </cell>
          <cell r="P1680">
            <v>0</v>
          </cell>
          <cell r="Q1680">
            <v>0</v>
          </cell>
          <cell r="S1680">
            <v>0</v>
          </cell>
          <cell r="T1680">
            <v>0</v>
          </cell>
          <cell r="V1680">
            <v>0</v>
          </cell>
          <cell r="W1680">
            <v>0</v>
          </cell>
          <cell r="Y1680">
            <v>0</v>
          </cell>
          <cell r="Z1680">
            <v>0</v>
          </cell>
          <cell r="AD1680">
            <v>0</v>
          </cell>
          <cell r="AE1680">
            <v>0</v>
          </cell>
          <cell r="AF1680">
            <v>0</v>
          </cell>
          <cell r="AG1680">
            <v>0</v>
          </cell>
          <cell r="AH1680">
            <v>0</v>
          </cell>
          <cell r="AI1680">
            <v>0</v>
          </cell>
          <cell r="AJ1680">
            <v>4</v>
          </cell>
          <cell r="AL1680">
            <v>2173760</v>
          </cell>
        </row>
        <row r="1682">
          <cell r="C1682">
            <v>0</v>
          </cell>
          <cell r="D1682">
            <v>0</v>
          </cell>
        </row>
        <row r="1683">
          <cell r="C1683">
            <v>0</v>
          </cell>
          <cell r="D1683">
            <v>0</v>
          </cell>
        </row>
        <row r="1684">
          <cell r="C1684">
            <v>2362</v>
          </cell>
          <cell r="D1684">
            <v>2362</v>
          </cell>
          <cell r="E1684">
            <v>2362</v>
          </cell>
          <cell r="AA1684">
            <v>2362</v>
          </cell>
        </row>
        <row r="1685">
          <cell r="C1685">
            <v>0</v>
          </cell>
          <cell r="D1685">
            <v>0</v>
          </cell>
        </row>
        <row r="1686">
          <cell r="C1686">
            <v>2</v>
          </cell>
          <cell r="D1686">
            <v>2</v>
          </cell>
          <cell r="E1686">
            <v>2</v>
          </cell>
          <cell r="AA1686">
            <v>2</v>
          </cell>
        </row>
        <row r="1687">
          <cell r="C1687">
            <v>0</v>
          </cell>
          <cell r="D1687">
            <v>0</v>
          </cell>
        </row>
        <row r="1688">
          <cell r="C1688">
            <v>0</v>
          </cell>
          <cell r="D1688">
            <v>0</v>
          </cell>
          <cell r="AI1688">
            <v>2</v>
          </cell>
        </row>
        <row r="1689">
          <cell r="C1689">
            <v>0</v>
          </cell>
          <cell r="D1689">
            <v>0</v>
          </cell>
        </row>
        <row r="1690">
          <cell r="C1690">
            <v>0</v>
          </cell>
          <cell r="D1690">
            <v>0</v>
          </cell>
        </row>
        <row r="1691">
          <cell r="C1691">
            <v>0</v>
          </cell>
          <cell r="D1691">
            <v>0</v>
          </cell>
        </row>
        <row r="1692">
          <cell r="C1692">
            <v>0</v>
          </cell>
          <cell r="D1692">
            <v>0</v>
          </cell>
        </row>
        <row r="1693">
          <cell r="C1693">
            <v>0</v>
          </cell>
          <cell r="D1693">
            <v>0</v>
          </cell>
        </row>
        <row r="1694">
          <cell r="C1694">
            <v>0</v>
          </cell>
          <cell r="D1694">
            <v>0</v>
          </cell>
        </row>
        <row r="1695">
          <cell r="C1695">
            <v>0</v>
          </cell>
          <cell r="D1695">
            <v>0</v>
          </cell>
        </row>
        <row r="1696">
          <cell r="C1696">
            <v>0</v>
          </cell>
          <cell r="D1696">
            <v>0</v>
          </cell>
        </row>
        <row r="1697">
          <cell r="C1697">
            <v>5</v>
          </cell>
          <cell r="D1697">
            <v>5</v>
          </cell>
          <cell r="E1697">
            <v>5</v>
          </cell>
          <cell r="AA1697">
            <v>5</v>
          </cell>
        </row>
        <row r="1701">
          <cell r="C1701">
            <v>0</v>
          </cell>
          <cell r="D1701">
            <v>0</v>
          </cell>
        </row>
        <row r="1702">
          <cell r="C1702">
            <v>0</v>
          </cell>
          <cell r="D1702">
            <v>0</v>
          </cell>
        </row>
        <row r="1703">
          <cell r="C1703">
            <v>0</v>
          </cell>
          <cell r="D1703">
            <v>0</v>
          </cell>
        </row>
        <row r="1704">
          <cell r="C1704">
            <v>0</v>
          </cell>
          <cell r="D1704">
            <v>0</v>
          </cell>
        </row>
        <row r="1705">
          <cell r="C1705">
            <v>0</v>
          </cell>
          <cell r="D1705">
            <v>0</v>
          </cell>
        </row>
        <row r="1706">
          <cell r="C1706">
            <v>0</v>
          </cell>
          <cell r="D1706">
            <v>0</v>
          </cell>
        </row>
        <row r="1707">
          <cell r="C1707">
            <v>0</v>
          </cell>
          <cell r="D1707">
            <v>0</v>
          </cell>
        </row>
        <row r="1708">
          <cell r="C1708">
            <v>0</v>
          </cell>
          <cell r="D1708">
            <v>0</v>
          </cell>
        </row>
        <row r="1709">
          <cell r="C1709">
            <v>0</v>
          </cell>
          <cell r="D1709">
            <v>0</v>
          </cell>
        </row>
        <row r="1710">
          <cell r="C1710">
            <v>0</v>
          </cell>
          <cell r="D1710">
            <v>0</v>
          </cell>
        </row>
        <row r="1711">
          <cell r="C1711">
            <v>0</v>
          </cell>
          <cell r="D1711">
            <v>0</v>
          </cell>
        </row>
        <row r="1712">
          <cell r="C1712">
            <v>0</v>
          </cell>
          <cell r="D1712">
            <v>0</v>
          </cell>
        </row>
        <row r="1713">
          <cell r="C1713">
            <v>0</v>
          </cell>
          <cell r="D1713">
            <v>0</v>
          </cell>
        </row>
        <row r="1714">
          <cell r="C1714">
            <v>0</v>
          </cell>
          <cell r="D1714">
            <v>0</v>
          </cell>
        </row>
        <row r="1715">
          <cell r="C1715">
            <v>0</v>
          </cell>
          <cell r="D1715">
            <v>0</v>
          </cell>
        </row>
        <row r="1716">
          <cell r="C1716">
            <v>0</v>
          </cell>
          <cell r="D1716">
            <v>0</v>
          </cell>
        </row>
        <row r="1717">
          <cell r="C1717">
            <v>0</v>
          </cell>
          <cell r="D1717">
            <v>0</v>
          </cell>
        </row>
        <row r="1718">
          <cell r="C1718">
            <v>0</v>
          </cell>
          <cell r="D1718">
            <v>0</v>
          </cell>
        </row>
        <row r="1719">
          <cell r="C1719">
            <v>0</v>
          </cell>
          <cell r="D1719">
            <v>0</v>
          </cell>
        </row>
        <row r="1720">
          <cell r="C1720">
            <v>0</v>
          </cell>
          <cell r="D1720">
            <v>0</v>
          </cell>
        </row>
        <row r="1721">
          <cell r="C1721">
            <v>0</v>
          </cell>
          <cell r="D1721">
            <v>0</v>
          </cell>
        </row>
        <row r="1722">
          <cell r="C1722">
            <v>0</v>
          </cell>
          <cell r="D1722">
            <v>0</v>
          </cell>
        </row>
        <row r="1723">
          <cell r="C1723">
            <v>0</v>
          </cell>
          <cell r="D1723">
            <v>0</v>
          </cell>
        </row>
        <row r="1724">
          <cell r="C1724">
            <v>0</v>
          </cell>
          <cell r="D1724">
            <v>0</v>
          </cell>
        </row>
        <row r="1725">
          <cell r="C1725">
            <v>0</v>
          </cell>
          <cell r="D1725">
            <v>0</v>
          </cell>
        </row>
        <row r="1726">
          <cell r="C1726">
            <v>0</v>
          </cell>
          <cell r="D1726">
            <v>0</v>
          </cell>
        </row>
        <row r="1727">
          <cell r="C1727">
            <v>0</v>
          </cell>
          <cell r="D1727">
            <v>0</v>
          </cell>
        </row>
        <row r="1728">
          <cell r="C1728">
            <v>0</v>
          </cell>
          <cell r="D1728">
            <v>0</v>
          </cell>
        </row>
        <row r="1729">
          <cell r="C1729">
            <v>0</v>
          </cell>
          <cell r="D1729">
            <v>0</v>
          </cell>
        </row>
        <row r="1730">
          <cell r="C1730">
            <v>0</v>
          </cell>
          <cell r="D1730">
            <v>0</v>
          </cell>
        </row>
        <row r="1731">
          <cell r="C1731">
            <v>0</v>
          </cell>
          <cell r="D1731">
            <v>0</v>
          </cell>
        </row>
        <row r="1732">
          <cell r="C1732">
            <v>0</v>
          </cell>
          <cell r="D1732">
            <v>0</v>
          </cell>
        </row>
        <row r="1733">
          <cell r="C1733">
            <v>0</v>
          </cell>
          <cell r="D1733">
            <v>0</v>
          </cell>
        </row>
        <row r="1734">
          <cell r="C1734">
            <v>0</v>
          </cell>
          <cell r="D1734">
            <v>0</v>
          </cell>
        </row>
        <row r="1735">
          <cell r="C1735">
            <v>0</v>
          </cell>
          <cell r="D1735">
            <v>0</v>
          </cell>
        </row>
        <row r="1736">
          <cell r="C1736">
            <v>231</v>
          </cell>
          <cell r="D1736">
            <v>231</v>
          </cell>
          <cell r="E1736">
            <v>231</v>
          </cell>
          <cell r="G1736">
            <v>0</v>
          </cell>
          <cell r="AA1736">
            <v>229</v>
          </cell>
          <cell r="AB1736">
            <v>2</v>
          </cell>
          <cell r="AC1736">
            <v>0</v>
          </cell>
        </row>
        <row r="1737">
          <cell r="C1737">
            <v>260</v>
          </cell>
          <cell r="D1737">
            <v>260</v>
          </cell>
          <cell r="E1737">
            <v>260</v>
          </cell>
          <cell r="G1737">
            <v>0</v>
          </cell>
          <cell r="AA1737">
            <v>260</v>
          </cell>
          <cell r="AB1737">
            <v>0</v>
          </cell>
          <cell r="AC1737">
            <v>0</v>
          </cell>
        </row>
        <row r="1738">
          <cell r="C1738">
            <v>10741</v>
          </cell>
          <cell r="D1738">
            <v>10610</v>
          </cell>
          <cell r="E1738">
            <v>10610</v>
          </cell>
          <cell r="G1738">
            <v>131</v>
          </cell>
          <cell r="AA1738">
            <v>9348</v>
          </cell>
          <cell r="AB1738">
            <v>685</v>
          </cell>
          <cell r="AC1738">
            <v>708</v>
          </cell>
        </row>
        <row r="1739">
          <cell r="C1739">
            <v>3917</v>
          </cell>
          <cell r="D1739">
            <v>3917</v>
          </cell>
          <cell r="E1739">
            <v>3917</v>
          </cell>
          <cell r="G1739">
            <v>0</v>
          </cell>
          <cell r="AA1739">
            <v>3917</v>
          </cell>
          <cell r="AB1739">
            <v>0</v>
          </cell>
          <cell r="AC1739">
            <v>0</v>
          </cell>
        </row>
        <row r="1740">
          <cell r="C1740">
            <v>0</v>
          </cell>
          <cell r="D1740">
            <v>0</v>
          </cell>
        </row>
        <row r="1741">
          <cell r="C1741">
            <v>5</v>
          </cell>
          <cell r="D1741">
            <v>5</v>
          </cell>
          <cell r="E1741">
            <v>5</v>
          </cell>
          <cell r="AA1741">
            <v>5</v>
          </cell>
        </row>
        <row r="1742">
          <cell r="C1742">
            <v>30</v>
          </cell>
          <cell r="D1742">
            <v>30</v>
          </cell>
          <cell r="E1742">
            <v>30</v>
          </cell>
          <cell r="AA1742">
            <v>30</v>
          </cell>
          <cell r="AB1742">
            <v>0</v>
          </cell>
          <cell r="AC1742">
            <v>0</v>
          </cell>
        </row>
        <row r="1743">
          <cell r="C1743">
            <v>1674</v>
          </cell>
          <cell r="D1743">
            <v>1674</v>
          </cell>
          <cell r="E1743">
            <v>1674</v>
          </cell>
          <cell r="AA1743">
            <v>1129</v>
          </cell>
          <cell r="AB1743">
            <v>1</v>
          </cell>
          <cell r="AC1743">
            <v>544</v>
          </cell>
        </row>
        <row r="1744">
          <cell r="C1744">
            <v>0</v>
          </cell>
          <cell r="D1744">
            <v>0</v>
          </cell>
        </row>
        <row r="1745">
          <cell r="C1745">
            <v>0</v>
          </cell>
          <cell r="D1745">
            <v>0</v>
          </cell>
        </row>
        <row r="1746">
          <cell r="C1746">
            <v>0</v>
          </cell>
          <cell r="D1746">
            <v>0</v>
          </cell>
        </row>
        <row r="1747">
          <cell r="C1747">
            <v>0</v>
          </cell>
          <cell r="D1747">
            <v>0</v>
          </cell>
        </row>
        <row r="1748">
          <cell r="C1748">
            <v>0</v>
          </cell>
          <cell r="D1748">
            <v>0</v>
          </cell>
        </row>
        <row r="1749">
          <cell r="C1749">
            <v>12</v>
          </cell>
          <cell r="D1749">
            <v>12</v>
          </cell>
          <cell r="E1749">
            <v>12</v>
          </cell>
          <cell r="AA1749">
            <v>12</v>
          </cell>
        </row>
        <row r="1750">
          <cell r="C1750">
            <v>154</v>
          </cell>
          <cell r="D1750">
            <v>154</v>
          </cell>
          <cell r="E1750">
            <v>154</v>
          </cell>
          <cell r="AA1750">
            <v>154</v>
          </cell>
        </row>
        <row r="1751">
          <cell r="C1751">
            <v>218</v>
          </cell>
          <cell r="D1751">
            <v>218</v>
          </cell>
          <cell r="E1751">
            <v>218</v>
          </cell>
          <cell r="AA1751">
            <v>218</v>
          </cell>
        </row>
        <row r="1752">
          <cell r="C1752">
            <v>0</v>
          </cell>
          <cell r="D1752">
            <v>0</v>
          </cell>
        </row>
        <row r="1753">
          <cell r="C1753">
            <v>0</v>
          </cell>
          <cell r="D1753">
            <v>0</v>
          </cell>
        </row>
        <row r="1754">
          <cell r="C1754">
            <v>0</v>
          </cell>
          <cell r="D1754">
            <v>0</v>
          </cell>
        </row>
        <row r="1755">
          <cell r="C1755">
            <v>0</v>
          </cell>
          <cell r="D1755">
            <v>0</v>
          </cell>
        </row>
        <row r="1756">
          <cell r="C1756">
            <v>0</v>
          </cell>
          <cell r="D1756">
            <v>0</v>
          </cell>
        </row>
        <row r="1757">
          <cell r="C1757">
            <v>0</v>
          </cell>
          <cell r="D1757">
            <v>0</v>
          </cell>
        </row>
        <row r="1758">
          <cell r="C1758">
            <v>0</v>
          </cell>
          <cell r="D1758">
            <v>0</v>
          </cell>
        </row>
        <row r="1759">
          <cell r="C1759">
            <v>0</v>
          </cell>
          <cell r="D1759">
            <v>0</v>
          </cell>
        </row>
        <row r="1760">
          <cell r="C1760">
            <v>0</v>
          </cell>
          <cell r="D1760">
            <v>0</v>
          </cell>
        </row>
        <row r="1761">
          <cell r="C1761">
            <v>0</v>
          </cell>
          <cell r="D1761">
            <v>0</v>
          </cell>
        </row>
        <row r="1762">
          <cell r="C1762">
            <v>0</v>
          </cell>
          <cell r="D1762">
            <v>0</v>
          </cell>
        </row>
        <row r="1763">
          <cell r="C1763">
            <v>0</v>
          </cell>
          <cell r="D1763">
            <v>0</v>
          </cell>
        </row>
        <row r="1764">
          <cell r="C1764">
            <v>0</v>
          </cell>
          <cell r="D1764">
            <v>0</v>
          </cell>
        </row>
        <row r="1765">
          <cell r="C1765">
            <v>0</v>
          </cell>
          <cell r="D1765">
            <v>0</v>
          </cell>
        </row>
        <row r="1766">
          <cell r="C1766">
            <v>0</v>
          </cell>
          <cell r="D1766">
            <v>0</v>
          </cell>
        </row>
        <row r="1767">
          <cell r="C1767">
            <v>0</v>
          </cell>
          <cell r="D1767">
            <v>0</v>
          </cell>
        </row>
        <row r="1768">
          <cell r="C1768">
            <v>0</v>
          </cell>
          <cell r="D1768">
            <v>0</v>
          </cell>
        </row>
        <row r="1769">
          <cell r="C1769">
            <v>0</v>
          </cell>
          <cell r="D1769">
            <v>0</v>
          </cell>
        </row>
        <row r="1770">
          <cell r="C1770">
            <v>0</v>
          </cell>
          <cell r="D1770">
            <v>0</v>
          </cell>
        </row>
        <row r="1771">
          <cell r="C1771">
            <v>0</v>
          </cell>
          <cell r="D1771">
            <v>0</v>
          </cell>
        </row>
        <row r="1772">
          <cell r="C1772">
            <v>0</v>
          </cell>
          <cell r="D1772">
            <v>0</v>
          </cell>
        </row>
        <row r="1773">
          <cell r="C1773">
            <v>0</v>
          </cell>
          <cell r="D1773">
            <v>0</v>
          </cell>
        </row>
        <row r="1774">
          <cell r="C1774">
            <v>0</v>
          </cell>
          <cell r="D1774">
            <v>0</v>
          </cell>
        </row>
        <row r="1775">
          <cell r="C1775">
            <v>0</v>
          </cell>
          <cell r="D1775">
            <v>0</v>
          </cell>
        </row>
        <row r="1776">
          <cell r="C1776">
            <v>0</v>
          </cell>
          <cell r="D1776">
            <v>0</v>
          </cell>
        </row>
        <row r="1777">
          <cell r="C1777">
            <v>0</v>
          </cell>
          <cell r="D1777">
            <v>0</v>
          </cell>
        </row>
        <row r="1778">
          <cell r="C1778">
            <v>0</v>
          </cell>
          <cell r="D1778">
            <v>0</v>
          </cell>
        </row>
        <row r="1779">
          <cell r="C1779">
            <v>0</v>
          </cell>
          <cell r="D1779">
            <v>0</v>
          </cell>
        </row>
        <row r="1780">
          <cell r="C1780">
            <v>0</v>
          </cell>
          <cell r="D1780">
            <v>0</v>
          </cell>
        </row>
        <row r="1781">
          <cell r="C1781">
            <v>0</v>
          </cell>
          <cell r="D1781">
            <v>0</v>
          </cell>
        </row>
        <row r="1782">
          <cell r="C1782">
            <v>0</v>
          </cell>
          <cell r="D1782">
            <v>0</v>
          </cell>
        </row>
        <row r="1783">
          <cell r="C1783">
            <v>0</v>
          </cell>
          <cell r="D1783">
            <v>0</v>
          </cell>
        </row>
        <row r="1784">
          <cell r="C1784">
            <v>0</v>
          </cell>
          <cell r="D1784">
            <v>0</v>
          </cell>
        </row>
        <row r="1785">
          <cell r="C1785">
            <v>0</v>
          </cell>
          <cell r="D1785">
            <v>0</v>
          </cell>
        </row>
        <row r="1788">
          <cell r="C1788">
            <v>859</v>
          </cell>
          <cell r="E1788">
            <v>849</v>
          </cell>
          <cell r="AL1788">
            <v>4958160</v>
          </cell>
        </row>
        <row r="1789">
          <cell r="C1789">
            <v>3</v>
          </cell>
          <cell r="E1789">
            <v>3</v>
          </cell>
          <cell r="AL1789">
            <v>49320</v>
          </cell>
        </row>
        <row r="1790">
          <cell r="C1790">
            <v>9</v>
          </cell>
          <cell r="E1790">
            <v>9</v>
          </cell>
          <cell r="AL1790">
            <v>250920</v>
          </cell>
        </row>
        <row r="1791">
          <cell r="C1791">
            <v>0</v>
          </cell>
          <cell r="AL1791">
            <v>0</v>
          </cell>
        </row>
        <row r="1792">
          <cell r="C1792">
            <v>55</v>
          </cell>
          <cell r="E1792">
            <v>55</v>
          </cell>
          <cell r="AL1792">
            <v>3262050</v>
          </cell>
        </row>
        <row r="1793">
          <cell r="C1793">
            <v>0</v>
          </cell>
          <cell r="AL1793">
            <v>0</v>
          </cell>
        </row>
        <row r="1794">
          <cell r="C1794">
            <v>0</v>
          </cell>
          <cell r="AL1794">
            <v>0</v>
          </cell>
        </row>
        <row r="1795">
          <cell r="C1795">
            <v>0</v>
          </cell>
          <cell r="AL1795">
            <v>0</v>
          </cell>
        </row>
        <row r="1796">
          <cell r="C1796">
            <v>0</v>
          </cell>
          <cell r="AL1796">
            <v>0</v>
          </cell>
        </row>
        <row r="1797">
          <cell r="C1797">
            <v>0</v>
          </cell>
          <cell r="AL1797">
            <v>0</v>
          </cell>
        </row>
        <row r="1798">
          <cell r="C1798">
            <v>0</v>
          </cell>
          <cell r="AL1798">
            <v>0</v>
          </cell>
        </row>
        <row r="1799">
          <cell r="C1799">
            <v>0</v>
          </cell>
          <cell r="AL1799">
            <v>0</v>
          </cell>
        </row>
        <row r="1800">
          <cell r="C1800">
            <v>0</v>
          </cell>
          <cell r="AL1800">
            <v>0</v>
          </cell>
        </row>
        <row r="1801">
          <cell r="C1801">
            <v>0</v>
          </cell>
          <cell r="AL1801">
            <v>0</v>
          </cell>
        </row>
        <row r="1802">
          <cell r="C1802">
            <v>0</v>
          </cell>
          <cell r="AL1802">
            <v>0</v>
          </cell>
        </row>
        <row r="1803">
          <cell r="C1803">
            <v>0</v>
          </cell>
          <cell r="AL1803">
            <v>0</v>
          </cell>
        </row>
        <row r="1804">
          <cell r="C1804">
            <v>0</v>
          </cell>
          <cell r="AL1804">
            <v>0</v>
          </cell>
        </row>
        <row r="1805">
          <cell r="C1805">
            <v>0</v>
          </cell>
          <cell r="AL1805">
            <v>0</v>
          </cell>
        </row>
        <row r="1806">
          <cell r="C1806">
            <v>0</v>
          </cell>
          <cell r="AL1806">
            <v>0</v>
          </cell>
        </row>
        <row r="1807">
          <cell r="C1807">
            <v>0</v>
          </cell>
          <cell r="AL1807">
            <v>0</v>
          </cell>
        </row>
        <row r="1808">
          <cell r="C1808">
            <v>0</v>
          </cell>
          <cell r="AL1808">
            <v>0</v>
          </cell>
        </row>
        <row r="1809">
          <cell r="C1809">
            <v>0</v>
          </cell>
          <cell r="AL1809">
            <v>0</v>
          </cell>
        </row>
        <row r="1810">
          <cell r="C1810">
            <v>0</v>
          </cell>
          <cell r="AL1810">
            <v>0</v>
          </cell>
        </row>
        <row r="1811">
          <cell r="C1811">
            <v>0</v>
          </cell>
          <cell r="AL1811">
            <v>0</v>
          </cell>
        </row>
        <row r="1812">
          <cell r="C1812">
            <v>926</v>
          </cell>
          <cell r="D1812">
            <v>916</v>
          </cell>
          <cell r="E1812">
            <v>916</v>
          </cell>
          <cell r="F1812">
            <v>0</v>
          </cell>
          <cell r="G1812">
            <v>10</v>
          </cell>
          <cell r="AA1812">
            <v>593</v>
          </cell>
          <cell r="AB1812">
            <v>119</v>
          </cell>
          <cell r="AC1812">
            <v>214</v>
          </cell>
          <cell r="AD1812">
            <v>0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</row>
        <row r="1815"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</row>
        <row r="1901">
          <cell r="P1901">
            <v>0</v>
          </cell>
          <cell r="Q1901">
            <v>0</v>
          </cell>
          <cell r="S1901">
            <v>0</v>
          </cell>
          <cell r="T1901">
            <v>0</v>
          </cell>
          <cell r="V1901">
            <v>0</v>
          </cell>
          <cell r="W1901">
            <v>0</v>
          </cell>
          <cell r="Y1901">
            <v>0</v>
          </cell>
          <cell r="Z1901">
            <v>3</v>
          </cell>
        </row>
        <row r="1904">
          <cell r="C1904">
            <v>0</v>
          </cell>
        </row>
        <row r="1913">
          <cell r="P1913">
            <v>0</v>
          </cell>
          <cell r="Q1913">
            <v>0</v>
          </cell>
          <cell r="S1913">
            <v>0</v>
          </cell>
          <cell r="T1913">
            <v>0</v>
          </cell>
          <cell r="V1913">
            <v>0</v>
          </cell>
          <cell r="W1913">
            <v>0</v>
          </cell>
          <cell r="Y1913">
            <v>0</v>
          </cell>
          <cell r="Z1913">
            <v>0</v>
          </cell>
        </row>
        <row r="1914">
          <cell r="C1914">
            <v>3</v>
          </cell>
          <cell r="H1914">
            <v>3</v>
          </cell>
          <cell r="I1914">
            <v>3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  <cell r="AL1914">
            <v>4731590</v>
          </cell>
        </row>
        <row r="1983">
          <cell r="C1983">
            <v>2</v>
          </cell>
          <cell r="H1983">
            <v>2</v>
          </cell>
          <cell r="I1983">
            <v>2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P1983">
            <v>0</v>
          </cell>
          <cell r="Q1983">
            <v>1</v>
          </cell>
          <cell r="S1983">
            <v>0</v>
          </cell>
          <cell r="T1983">
            <v>0</v>
          </cell>
          <cell r="V1983">
            <v>0</v>
          </cell>
          <cell r="W1983">
            <v>0</v>
          </cell>
          <cell r="Y1983">
            <v>0</v>
          </cell>
          <cell r="Z1983">
            <v>1</v>
          </cell>
          <cell r="AD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I1983">
            <v>0</v>
          </cell>
          <cell r="AJ1983">
            <v>0</v>
          </cell>
          <cell r="AL1983">
            <v>803160</v>
          </cell>
        </row>
        <row r="1985">
          <cell r="C1985">
            <v>18</v>
          </cell>
          <cell r="D1985">
            <v>18</v>
          </cell>
          <cell r="E1985">
            <v>18</v>
          </cell>
          <cell r="AA1985">
            <v>2</v>
          </cell>
          <cell r="AB1985">
            <v>16</v>
          </cell>
        </row>
        <row r="1986">
          <cell r="C1986">
            <v>0</v>
          </cell>
          <cell r="D1986">
            <v>0</v>
          </cell>
        </row>
        <row r="1987">
          <cell r="C1987">
            <v>14</v>
          </cell>
          <cell r="D1987">
            <v>14</v>
          </cell>
          <cell r="E1987">
            <v>14</v>
          </cell>
          <cell r="AA1987">
            <v>1</v>
          </cell>
          <cell r="AB1987">
            <v>13</v>
          </cell>
        </row>
        <row r="1988">
          <cell r="C1988">
            <v>15</v>
          </cell>
          <cell r="D1988">
            <v>15</v>
          </cell>
          <cell r="E1988">
            <v>15</v>
          </cell>
          <cell r="AB1988">
            <v>15</v>
          </cell>
        </row>
        <row r="1989">
          <cell r="C1989">
            <v>0</v>
          </cell>
          <cell r="D1989">
            <v>0</v>
          </cell>
        </row>
        <row r="1990">
          <cell r="C1990">
            <v>0</v>
          </cell>
          <cell r="D1990">
            <v>0</v>
          </cell>
        </row>
        <row r="1991">
          <cell r="C1991">
            <v>0</v>
          </cell>
          <cell r="D1991">
            <v>0</v>
          </cell>
        </row>
        <row r="1992">
          <cell r="C1992">
            <v>0</v>
          </cell>
          <cell r="D1992">
            <v>0</v>
          </cell>
        </row>
        <row r="1993">
          <cell r="C1993">
            <v>0</v>
          </cell>
          <cell r="D1993">
            <v>0</v>
          </cell>
        </row>
        <row r="1994">
          <cell r="C1994">
            <v>0</v>
          </cell>
          <cell r="D1994">
            <v>0</v>
          </cell>
        </row>
        <row r="1995">
          <cell r="C1995">
            <v>0</v>
          </cell>
          <cell r="D1995">
            <v>0</v>
          </cell>
        </row>
        <row r="1996">
          <cell r="C1996">
            <v>0</v>
          </cell>
          <cell r="D1996">
            <v>0</v>
          </cell>
        </row>
        <row r="1997">
          <cell r="C1997">
            <v>0</v>
          </cell>
          <cell r="D1997">
            <v>0</v>
          </cell>
        </row>
        <row r="1998">
          <cell r="C1998">
            <v>0</v>
          </cell>
          <cell r="D1998">
            <v>0</v>
          </cell>
        </row>
        <row r="1999">
          <cell r="C1999">
            <v>0</v>
          </cell>
          <cell r="D1999">
            <v>0</v>
          </cell>
        </row>
        <row r="2000">
          <cell r="C2000">
            <v>0</v>
          </cell>
          <cell r="D2000">
            <v>0</v>
          </cell>
        </row>
        <row r="2001">
          <cell r="C2001">
            <v>0</v>
          </cell>
          <cell r="D2001">
            <v>0</v>
          </cell>
        </row>
        <row r="2002">
          <cell r="C2002">
            <v>101</v>
          </cell>
          <cell r="D2002">
            <v>101</v>
          </cell>
          <cell r="E2002">
            <v>101</v>
          </cell>
          <cell r="AA2002">
            <v>98</v>
          </cell>
          <cell r="AB2002">
            <v>3</v>
          </cell>
        </row>
        <row r="2003">
          <cell r="C2003">
            <v>0</v>
          </cell>
          <cell r="D2003">
            <v>0</v>
          </cell>
        </row>
        <row r="2004">
          <cell r="C2004">
            <v>0</v>
          </cell>
          <cell r="D2004">
            <v>0</v>
          </cell>
        </row>
        <row r="2005">
          <cell r="C2005">
            <v>0</v>
          </cell>
          <cell r="D2005">
            <v>0</v>
          </cell>
        </row>
        <row r="2006">
          <cell r="C2006">
            <v>0</v>
          </cell>
          <cell r="D2006">
            <v>0</v>
          </cell>
        </row>
        <row r="2007">
          <cell r="C2007">
            <v>0</v>
          </cell>
          <cell r="D2007">
            <v>0</v>
          </cell>
        </row>
        <row r="2008">
          <cell r="C2008">
            <v>0</v>
          </cell>
          <cell r="D2008">
            <v>0</v>
          </cell>
        </row>
        <row r="2009">
          <cell r="C2009">
            <v>0</v>
          </cell>
          <cell r="D2009">
            <v>0</v>
          </cell>
        </row>
        <row r="2010">
          <cell r="C2010">
            <v>5</v>
          </cell>
          <cell r="D2010">
            <v>5</v>
          </cell>
          <cell r="E2010">
            <v>5</v>
          </cell>
          <cell r="AB2010">
            <v>5</v>
          </cell>
        </row>
        <row r="2011">
          <cell r="C2011">
            <v>0</v>
          </cell>
          <cell r="D2011">
            <v>0</v>
          </cell>
        </row>
        <row r="2012">
          <cell r="C2012">
            <v>0</v>
          </cell>
          <cell r="D2012">
            <v>0</v>
          </cell>
        </row>
        <row r="2013">
          <cell r="C2013">
            <v>0</v>
          </cell>
          <cell r="D2013">
            <v>0</v>
          </cell>
        </row>
        <row r="2014">
          <cell r="C2014">
            <v>0</v>
          </cell>
          <cell r="D2014">
            <v>0</v>
          </cell>
        </row>
        <row r="2015">
          <cell r="C2015">
            <v>0</v>
          </cell>
          <cell r="D2015">
            <v>0</v>
          </cell>
        </row>
        <row r="2016">
          <cell r="C2016">
            <v>0</v>
          </cell>
          <cell r="D2016">
            <v>0</v>
          </cell>
        </row>
        <row r="2017">
          <cell r="C2017">
            <v>0</v>
          </cell>
          <cell r="D2017">
            <v>0</v>
          </cell>
        </row>
        <row r="2018">
          <cell r="C2018">
            <v>1</v>
          </cell>
          <cell r="D2018">
            <v>1</v>
          </cell>
          <cell r="E2018">
            <v>1</v>
          </cell>
          <cell r="AA2018">
            <v>1</v>
          </cell>
        </row>
        <row r="2019">
          <cell r="C2019">
            <v>0</v>
          </cell>
          <cell r="D2019">
            <v>0</v>
          </cell>
        </row>
        <row r="2020">
          <cell r="C2020">
            <v>0</v>
          </cell>
          <cell r="D2020">
            <v>0</v>
          </cell>
        </row>
        <row r="2021">
          <cell r="C2021">
            <v>0</v>
          </cell>
          <cell r="D2021">
            <v>0</v>
          </cell>
        </row>
        <row r="2022">
          <cell r="C2022">
            <v>0</v>
          </cell>
          <cell r="D2022">
            <v>0</v>
          </cell>
        </row>
        <row r="2023">
          <cell r="C2023">
            <v>0</v>
          </cell>
          <cell r="D2023">
            <v>0</v>
          </cell>
        </row>
        <row r="2024">
          <cell r="C2024">
            <v>0</v>
          </cell>
          <cell r="D2024">
            <v>0</v>
          </cell>
        </row>
        <row r="2025">
          <cell r="C2025">
            <v>0</v>
          </cell>
          <cell r="D2025">
            <v>0</v>
          </cell>
        </row>
        <row r="2026">
          <cell r="C2026">
            <v>0</v>
          </cell>
          <cell r="D2026">
            <v>0</v>
          </cell>
        </row>
        <row r="2027">
          <cell r="C2027">
            <v>0</v>
          </cell>
          <cell r="D2027">
            <v>0</v>
          </cell>
        </row>
        <row r="2028">
          <cell r="C2028">
            <v>0</v>
          </cell>
          <cell r="D2028">
            <v>0</v>
          </cell>
        </row>
        <row r="2029">
          <cell r="C2029">
            <v>0</v>
          </cell>
          <cell r="D2029">
            <v>0</v>
          </cell>
        </row>
        <row r="2030">
          <cell r="C2030">
            <v>0</v>
          </cell>
          <cell r="D2030">
            <v>0</v>
          </cell>
        </row>
        <row r="2031">
          <cell r="C2031">
            <v>0</v>
          </cell>
          <cell r="D2031">
            <v>0</v>
          </cell>
        </row>
        <row r="2032">
          <cell r="C2032">
            <v>0</v>
          </cell>
          <cell r="D2032">
            <v>0</v>
          </cell>
        </row>
        <row r="2033">
          <cell r="C2033">
            <v>0</v>
          </cell>
          <cell r="D2033">
            <v>0</v>
          </cell>
        </row>
        <row r="2034">
          <cell r="C2034">
            <v>0</v>
          </cell>
          <cell r="D2034">
            <v>0</v>
          </cell>
        </row>
        <row r="2035">
          <cell r="C2035">
            <v>0</v>
          </cell>
          <cell r="D2035">
            <v>0</v>
          </cell>
        </row>
        <row r="2036">
          <cell r="C2036">
            <v>0</v>
          </cell>
          <cell r="D2036">
            <v>0</v>
          </cell>
        </row>
        <row r="2037">
          <cell r="C2037">
            <v>0</v>
          </cell>
          <cell r="D2037">
            <v>0</v>
          </cell>
        </row>
        <row r="2038">
          <cell r="C2038">
            <v>0</v>
          </cell>
          <cell r="D2038">
            <v>0</v>
          </cell>
        </row>
        <row r="2039">
          <cell r="C2039">
            <v>0</v>
          </cell>
          <cell r="D2039">
            <v>0</v>
          </cell>
        </row>
        <row r="2040">
          <cell r="C2040">
            <v>0</v>
          </cell>
          <cell r="D2040">
            <v>0</v>
          </cell>
        </row>
        <row r="2041">
          <cell r="C2041">
            <v>19</v>
          </cell>
          <cell r="D2041">
            <v>19</v>
          </cell>
          <cell r="E2041">
            <v>19</v>
          </cell>
          <cell r="AB2041">
            <v>1</v>
          </cell>
          <cell r="AC2041">
            <v>18</v>
          </cell>
        </row>
        <row r="2042">
          <cell r="C2042">
            <v>0</v>
          </cell>
          <cell r="D2042">
            <v>0</v>
          </cell>
        </row>
        <row r="2043">
          <cell r="C2043">
            <v>0</v>
          </cell>
          <cell r="D2043">
            <v>0</v>
          </cell>
        </row>
        <row r="2044">
          <cell r="C2044">
            <v>0</v>
          </cell>
          <cell r="D2044">
            <v>0</v>
          </cell>
        </row>
        <row r="2045">
          <cell r="C2045">
            <v>0</v>
          </cell>
          <cell r="D2045">
            <v>0</v>
          </cell>
        </row>
        <row r="2046">
          <cell r="C2046">
            <v>0</v>
          </cell>
          <cell r="D2046">
            <v>0</v>
          </cell>
        </row>
        <row r="2047">
          <cell r="C2047">
            <v>0</v>
          </cell>
          <cell r="D2047">
            <v>0</v>
          </cell>
        </row>
        <row r="2048">
          <cell r="C2048">
            <v>0</v>
          </cell>
          <cell r="D2048">
            <v>0</v>
          </cell>
        </row>
        <row r="2049">
          <cell r="C2049">
            <v>0</v>
          </cell>
          <cell r="D2049">
            <v>0</v>
          </cell>
        </row>
        <row r="2050">
          <cell r="C2050">
            <v>0</v>
          </cell>
          <cell r="D2050">
            <v>0</v>
          </cell>
        </row>
        <row r="2051">
          <cell r="C2051">
            <v>0</v>
          </cell>
          <cell r="D2051">
            <v>0</v>
          </cell>
        </row>
        <row r="2052">
          <cell r="C2052">
            <v>0</v>
          </cell>
          <cell r="D2052">
            <v>0</v>
          </cell>
        </row>
        <row r="2053">
          <cell r="C2053">
            <v>0</v>
          </cell>
          <cell r="D2053">
            <v>0</v>
          </cell>
        </row>
        <row r="2054">
          <cell r="C2054">
            <v>0</v>
          </cell>
          <cell r="D2054">
            <v>0</v>
          </cell>
        </row>
        <row r="2055">
          <cell r="C2055">
            <v>0</v>
          </cell>
          <cell r="D2055">
            <v>0</v>
          </cell>
        </row>
        <row r="2059">
          <cell r="C2059">
            <v>25</v>
          </cell>
          <cell r="D2059">
            <v>25</v>
          </cell>
          <cell r="E2059">
            <v>25</v>
          </cell>
          <cell r="AA2059">
            <v>5</v>
          </cell>
          <cell r="AB2059">
            <v>20</v>
          </cell>
          <cell r="AL2059">
            <v>1006500</v>
          </cell>
        </row>
        <row r="2060">
          <cell r="C2060">
            <v>0</v>
          </cell>
          <cell r="D2060">
            <v>0</v>
          </cell>
          <cell r="AL2060">
            <v>0</v>
          </cell>
        </row>
        <row r="2061">
          <cell r="C2061">
            <v>13</v>
          </cell>
          <cell r="D2061">
            <v>13</v>
          </cell>
          <cell r="E2061">
            <v>13</v>
          </cell>
          <cell r="AB2061">
            <v>13</v>
          </cell>
          <cell r="AL2061">
            <v>672490</v>
          </cell>
        </row>
        <row r="2110">
          <cell r="C2110">
            <v>0</v>
          </cell>
          <cell r="AL2110">
            <v>0</v>
          </cell>
        </row>
        <row r="2176">
          <cell r="C2176">
            <v>118</v>
          </cell>
          <cell r="H2176">
            <v>92</v>
          </cell>
          <cell r="I2176">
            <v>84</v>
          </cell>
          <cell r="J2176">
            <v>8</v>
          </cell>
          <cell r="K2176">
            <v>10</v>
          </cell>
          <cell r="L2176">
            <v>16</v>
          </cell>
          <cell r="M2176">
            <v>0</v>
          </cell>
          <cell r="N2176">
            <v>0</v>
          </cell>
          <cell r="P2176">
            <v>0</v>
          </cell>
          <cell r="Q2176">
            <v>13</v>
          </cell>
          <cell r="S2176">
            <v>0</v>
          </cell>
          <cell r="T2176">
            <v>10</v>
          </cell>
          <cell r="V2176">
            <v>0</v>
          </cell>
          <cell r="W2176">
            <v>0</v>
          </cell>
          <cell r="Y2176">
            <v>11</v>
          </cell>
          <cell r="Z2176">
            <v>84</v>
          </cell>
          <cell r="AD2176">
            <v>0</v>
          </cell>
          <cell r="AE2176">
            <v>0</v>
          </cell>
          <cell r="AF2176">
            <v>0</v>
          </cell>
          <cell r="AG2176">
            <v>0</v>
          </cell>
          <cell r="AH2176">
            <v>0</v>
          </cell>
          <cell r="AI2176">
            <v>0</v>
          </cell>
          <cell r="AJ2176">
            <v>16</v>
          </cell>
          <cell r="AL2176">
            <v>26129180</v>
          </cell>
        </row>
        <row r="2218">
          <cell r="C2218">
            <v>6</v>
          </cell>
          <cell r="H2218">
            <v>6</v>
          </cell>
          <cell r="I2218">
            <v>2</v>
          </cell>
          <cell r="J2218">
            <v>4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P2218">
            <v>0</v>
          </cell>
          <cell r="Q2218">
            <v>1</v>
          </cell>
          <cell r="S2218">
            <v>1</v>
          </cell>
          <cell r="T2218">
            <v>3</v>
          </cell>
          <cell r="V2218">
            <v>0</v>
          </cell>
          <cell r="W2218">
            <v>0</v>
          </cell>
          <cell r="Y2218">
            <v>0</v>
          </cell>
          <cell r="Z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4</v>
          </cell>
          <cell r="AL2218">
            <v>444990</v>
          </cell>
        </row>
        <row r="2220">
          <cell r="C2220">
            <v>0</v>
          </cell>
          <cell r="D2220">
            <v>0</v>
          </cell>
        </row>
        <row r="2221">
          <cell r="C2221">
            <v>0</v>
          </cell>
          <cell r="D2221">
            <v>0</v>
          </cell>
        </row>
        <row r="2222">
          <cell r="C2222">
            <v>5</v>
          </cell>
          <cell r="D2222">
            <v>5</v>
          </cell>
          <cell r="E2222">
            <v>5</v>
          </cell>
          <cell r="AA2222">
            <v>2</v>
          </cell>
          <cell r="AB2222">
            <v>3</v>
          </cell>
        </row>
        <row r="2223">
          <cell r="C2223">
            <v>0</v>
          </cell>
          <cell r="D2223">
            <v>0</v>
          </cell>
        </row>
        <row r="2224">
          <cell r="C2224">
            <v>5</v>
          </cell>
          <cell r="D2224">
            <v>5</v>
          </cell>
          <cell r="E2224">
            <v>4</v>
          </cell>
          <cell r="F2224">
            <v>1</v>
          </cell>
          <cell r="AA2224">
            <v>4</v>
          </cell>
          <cell r="AB2224">
            <v>1</v>
          </cell>
          <cell r="AJ2224">
            <v>1</v>
          </cell>
        </row>
        <row r="2225">
          <cell r="C2225">
            <v>0</v>
          </cell>
          <cell r="D2225">
            <v>0</v>
          </cell>
        </row>
        <row r="2226">
          <cell r="C2226">
            <v>0</v>
          </cell>
          <cell r="D2226">
            <v>0</v>
          </cell>
        </row>
        <row r="2227">
          <cell r="C2227">
            <v>0</v>
          </cell>
          <cell r="D2227">
            <v>0</v>
          </cell>
        </row>
        <row r="2228">
          <cell r="C2228">
            <v>0</v>
          </cell>
          <cell r="D2228">
            <v>0</v>
          </cell>
        </row>
        <row r="2229">
          <cell r="C2229">
            <v>0</v>
          </cell>
          <cell r="D2229">
            <v>0</v>
          </cell>
        </row>
        <row r="2230">
          <cell r="C2230">
            <v>0</v>
          </cell>
          <cell r="D2230">
            <v>0</v>
          </cell>
        </row>
        <row r="2231">
          <cell r="C2231">
            <v>6</v>
          </cell>
          <cell r="D2231">
            <v>6</v>
          </cell>
          <cell r="E2231">
            <v>6</v>
          </cell>
          <cell r="AA2231">
            <v>6</v>
          </cell>
        </row>
        <row r="2232">
          <cell r="C2232">
            <v>0</v>
          </cell>
          <cell r="D2232">
            <v>0</v>
          </cell>
        </row>
        <row r="2233">
          <cell r="C2233">
            <v>0</v>
          </cell>
          <cell r="D2233">
            <v>0</v>
          </cell>
        </row>
        <row r="2234">
          <cell r="C2234">
            <v>0</v>
          </cell>
          <cell r="D2234">
            <v>0</v>
          </cell>
        </row>
        <row r="2235">
          <cell r="C2235">
            <v>0</v>
          </cell>
          <cell r="D2235">
            <v>0</v>
          </cell>
        </row>
        <row r="2236">
          <cell r="C2236">
            <v>43</v>
          </cell>
          <cell r="D2236">
            <v>43</v>
          </cell>
          <cell r="E2236">
            <v>43</v>
          </cell>
          <cell r="AA2236">
            <v>38</v>
          </cell>
          <cell r="AB2236">
            <v>5</v>
          </cell>
        </row>
        <row r="2237">
          <cell r="C2237">
            <v>0</v>
          </cell>
          <cell r="D2237">
            <v>0</v>
          </cell>
        </row>
        <row r="2238">
          <cell r="C2238">
            <v>0</v>
          </cell>
          <cell r="D2238">
            <v>0</v>
          </cell>
        </row>
        <row r="2239">
          <cell r="C2239">
            <v>63</v>
          </cell>
          <cell r="D2239">
            <v>62</v>
          </cell>
          <cell r="E2239">
            <v>62</v>
          </cell>
          <cell r="G2239">
            <v>1</v>
          </cell>
          <cell r="AA2239">
            <v>31</v>
          </cell>
          <cell r="AB2239">
            <v>4</v>
          </cell>
          <cell r="AC2239">
            <v>28</v>
          </cell>
        </row>
        <row r="2240">
          <cell r="C2240">
            <v>0</v>
          </cell>
          <cell r="D2240">
            <v>0</v>
          </cell>
        </row>
        <row r="2241">
          <cell r="C2241">
            <v>0</v>
          </cell>
          <cell r="D2241">
            <v>0</v>
          </cell>
        </row>
        <row r="2242">
          <cell r="C2242">
            <v>0</v>
          </cell>
          <cell r="D2242">
            <v>0</v>
          </cell>
        </row>
        <row r="2243">
          <cell r="C2243">
            <v>187</v>
          </cell>
          <cell r="D2243">
            <v>116</v>
          </cell>
          <cell r="E2243">
            <v>116</v>
          </cell>
          <cell r="G2243">
            <v>71</v>
          </cell>
          <cell r="AA2243">
            <v>106</v>
          </cell>
          <cell r="AB2243">
            <v>0</v>
          </cell>
          <cell r="AC2243">
            <v>81</v>
          </cell>
        </row>
        <row r="2244">
          <cell r="C2244">
            <v>0</v>
          </cell>
          <cell r="D2244">
            <v>0</v>
          </cell>
        </row>
        <row r="2245">
          <cell r="C2245">
            <v>0</v>
          </cell>
          <cell r="D2245">
            <v>0</v>
          </cell>
        </row>
        <row r="2249">
          <cell r="C2249">
            <v>0</v>
          </cell>
          <cell r="D2249">
            <v>0</v>
          </cell>
          <cell r="AL2249">
            <v>0</v>
          </cell>
        </row>
        <row r="2250">
          <cell r="C2250">
            <v>0</v>
          </cell>
          <cell r="D2250">
            <v>0</v>
          </cell>
          <cell r="AL2250">
            <v>0</v>
          </cell>
        </row>
        <row r="2251">
          <cell r="C2251">
            <v>0</v>
          </cell>
          <cell r="D2251">
            <v>0</v>
          </cell>
          <cell r="AL2251">
            <v>0</v>
          </cell>
        </row>
        <row r="2252">
          <cell r="C2252">
            <v>0</v>
          </cell>
          <cell r="D2252">
            <v>0</v>
          </cell>
          <cell r="AL2252">
            <v>0</v>
          </cell>
        </row>
        <row r="2253">
          <cell r="C2253">
            <v>0</v>
          </cell>
          <cell r="D2253">
            <v>0</v>
          </cell>
          <cell r="AL2253">
            <v>0</v>
          </cell>
        </row>
        <row r="2254">
          <cell r="C2254">
            <v>0</v>
          </cell>
          <cell r="D2254">
            <v>0</v>
          </cell>
          <cell r="AL2254">
            <v>0</v>
          </cell>
        </row>
        <row r="2255">
          <cell r="C2255">
            <v>0</v>
          </cell>
          <cell r="D2255">
            <v>0</v>
          </cell>
          <cell r="AL2255">
            <v>0</v>
          </cell>
        </row>
        <row r="2256">
          <cell r="C2256">
            <v>0</v>
          </cell>
          <cell r="D2256">
            <v>0</v>
          </cell>
          <cell r="AL2256">
            <v>0</v>
          </cell>
        </row>
        <row r="2257">
          <cell r="C2257">
            <v>0</v>
          </cell>
          <cell r="D2257">
            <v>0</v>
          </cell>
        </row>
        <row r="2258">
          <cell r="C2258">
            <v>0</v>
          </cell>
          <cell r="D2258">
            <v>0</v>
          </cell>
        </row>
        <row r="2259">
          <cell r="C2259">
            <v>0</v>
          </cell>
          <cell r="D2259">
            <v>0</v>
          </cell>
        </row>
        <row r="2263">
          <cell r="C2263">
            <v>0</v>
          </cell>
          <cell r="AL2263">
            <v>0</v>
          </cell>
        </row>
        <row r="2342">
          <cell r="C2342">
            <v>12</v>
          </cell>
          <cell r="H2342">
            <v>11</v>
          </cell>
          <cell r="I2342">
            <v>3</v>
          </cell>
          <cell r="J2342">
            <v>8</v>
          </cell>
          <cell r="K2342">
            <v>1</v>
          </cell>
          <cell r="L2342">
            <v>0</v>
          </cell>
          <cell r="M2342">
            <v>0</v>
          </cell>
          <cell r="N2342">
            <v>0</v>
          </cell>
          <cell r="P2342">
            <v>0</v>
          </cell>
          <cell r="Q2342">
            <v>2</v>
          </cell>
          <cell r="S2342">
            <v>6</v>
          </cell>
          <cell r="T2342">
            <v>3</v>
          </cell>
          <cell r="V2342">
            <v>0</v>
          </cell>
          <cell r="W2342">
            <v>0</v>
          </cell>
          <cell r="Y2342">
            <v>0</v>
          </cell>
          <cell r="Z2342">
            <v>1</v>
          </cell>
          <cell r="AD2342">
            <v>0</v>
          </cell>
          <cell r="AE2342">
            <v>0</v>
          </cell>
          <cell r="AF2342">
            <v>0</v>
          </cell>
          <cell r="AG2342">
            <v>0</v>
          </cell>
          <cell r="AH2342">
            <v>0</v>
          </cell>
          <cell r="AI2342">
            <v>0</v>
          </cell>
          <cell r="AJ2342">
            <v>9</v>
          </cell>
          <cell r="AL2342">
            <v>889480</v>
          </cell>
        </row>
        <row r="2363">
          <cell r="C2363">
            <v>1067</v>
          </cell>
          <cell r="D2363">
            <v>876</v>
          </cell>
          <cell r="E2363">
            <v>876</v>
          </cell>
          <cell r="F2363">
            <v>0</v>
          </cell>
          <cell r="G2363">
            <v>191</v>
          </cell>
          <cell r="AA2363">
            <v>998</v>
          </cell>
          <cell r="AB2363">
            <v>27</v>
          </cell>
          <cell r="AC2363">
            <v>42</v>
          </cell>
          <cell r="AD2363">
            <v>0</v>
          </cell>
          <cell r="AE2363">
            <v>0</v>
          </cell>
          <cell r="AF2363">
            <v>0</v>
          </cell>
          <cell r="AG2363">
            <v>0</v>
          </cell>
          <cell r="AH2363">
            <v>0</v>
          </cell>
          <cell r="AI2363">
            <v>0</v>
          </cell>
          <cell r="AJ2363">
            <v>0</v>
          </cell>
        </row>
        <row r="2369"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AA2369">
            <v>0</v>
          </cell>
          <cell r="AB2369">
            <v>0</v>
          </cell>
          <cell r="AC2369">
            <v>0</v>
          </cell>
          <cell r="AD2369">
            <v>0</v>
          </cell>
          <cell r="AE2369">
            <v>0</v>
          </cell>
          <cell r="AF2369">
            <v>0</v>
          </cell>
          <cell r="AG2369">
            <v>0</v>
          </cell>
          <cell r="AH2369">
            <v>0</v>
          </cell>
          <cell r="AI2369">
            <v>0</v>
          </cell>
          <cell r="AJ2369">
            <v>0</v>
          </cell>
        </row>
        <row r="2370">
          <cell r="C2370">
            <v>1067</v>
          </cell>
          <cell r="E2370">
            <v>876</v>
          </cell>
          <cell r="AL2370">
            <v>8659580</v>
          </cell>
        </row>
        <row r="2377">
          <cell r="C2377">
            <v>3</v>
          </cell>
          <cell r="H2377">
            <v>2</v>
          </cell>
          <cell r="I2377">
            <v>2</v>
          </cell>
          <cell r="J2377">
            <v>0</v>
          </cell>
          <cell r="K2377">
            <v>0</v>
          </cell>
          <cell r="L2377">
            <v>1</v>
          </cell>
          <cell r="M2377">
            <v>0</v>
          </cell>
          <cell r="N2377">
            <v>0</v>
          </cell>
          <cell r="P2377">
            <v>0</v>
          </cell>
          <cell r="Q2377">
            <v>2</v>
          </cell>
          <cell r="S2377">
            <v>0</v>
          </cell>
          <cell r="T2377">
            <v>1</v>
          </cell>
          <cell r="V2377">
            <v>0</v>
          </cell>
          <cell r="W2377">
            <v>0</v>
          </cell>
          <cell r="Y2377">
            <v>0</v>
          </cell>
          <cell r="Z2377">
            <v>0</v>
          </cell>
          <cell r="AD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</v>
          </cell>
          <cell r="AJ2377">
            <v>0</v>
          </cell>
          <cell r="AL2377">
            <v>703805</v>
          </cell>
        </row>
        <row r="2414">
          <cell r="C2414">
            <v>23</v>
          </cell>
          <cell r="H2414">
            <v>21</v>
          </cell>
          <cell r="I2414">
            <v>9</v>
          </cell>
          <cell r="J2414">
            <v>12</v>
          </cell>
          <cell r="K2414">
            <v>0</v>
          </cell>
          <cell r="L2414">
            <v>2</v>
          </cell>
          <cell r="M2414">
            <v>0</v>
          </cell>
          <cell r="N2414">
            <v>0</v>
          </cell>
          <cell r="P2414">
            <v>0</v>
          </cell>
          <cell r="Q2414">
            <v>18</v>
          </cell>
          <cell r="S2414">
            <v>0</v>
          </cell>
          <cell r="T2414">
            <v>0</v>
          </cell>
          <cell r="V2414">
            <v>0</v>
          </cell>
          <cell r="W2414">
            <v>0</v>
          </cell>
          <cell r="Y2414">
            <v>0</v>
          </cell>
          <cell r="Z2414">
            <v>5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0</v>
          </cell>
          <cell r="AJ2414">
            <v>12</v>
          </cell>
          <cell r="AL2414">
            <v>1658330</v>
          </cell>
        </row>
        <row r="2416">
          <cell r="C2416">
            <v>13</v>
          </cell>
          <cell r="D2416">
            <v>11</v>
          </cell>
          <cell r="E2416">
            <v>9</v>
          </cell>
          <cell r="F2416">
            <v>2</v>
          </cell>
          <cell r="G2416">
            <v>2</v>
          </cell>
          <cell r="AA2416">
            <v>13</v>
          </cell>
          <cell r="AJ2416">
            <v>2</v>
          </cell>
          <cell r="AL2416">
            <v>1090800</v>
          </cell>
        </row>
        <row r="2417">
          <cell r="C2417">
            <v>12</v>
          </cell>
          <cell r="D2417">
            <v>12</v>
          </cell>
          <cell r="E2417">
            <v>9</v>
          </cell>
          <cell r="F2417">
            <v>3</v>
          </cell>
          <cell r="AA2417">
            <v>12</v>
          </cell>
          <cell r="AJ2417">
            <v>3</v>
          </cell>
          <cell r="AL2417">
            <v>1047330</v>
          </cell>
        </row>
        <row r="2418">
          <cell r="C2418">
            <v>0</v>
          </cell>
          <cell r="D2418">
            <v>0</v>
          </cell>
          <cell r="AL2418">
            <v>0</v>
          </cell>
        </row>
        <row r="2420">
          <cell r="C2420">
            <v>81</v>
          </cell>
          <cell r="H2420">
            <v>79</v>
          </cell>
          <cell r="I2420">
            <v>23</v>
          </cell>
          <cell r="J2420">
            <v>56</v>
          </cell>
          <cell r="K2420">
            <v>2</v>
          </cell>
          <cell r="AJ2420">
            <v>56</v>
          </cell>
          <cell r="AL2420">
            <v>3541310</v>
          </cell>
        </row>
        <row r="2421">
          <cell r="C2421">
            <v>0</v>
          </cell>
          <cell r="H2421">
            <v>0</v>
          </cell>
          <cell r="AL2421">
            <v>0</v>
          </cell>
        </row>
        <row r="2422">
          <cell r="C2422">
            <v>0</v>
          </cell>
          <cell r="H2422">
            <v>0</v>
          </cell>
          <cell r="AL2422">
            <v>0</v>
          </cell>
        </row>
        <row r="2423">
          <cell r="C2423">
            <v>0</v>
          </cell>
          <cell r="H2423">
            <v>0</v>
          </cell>
          <cell r="AL2423">
            <v>0</v>
          </cell>
        </row>
        <row r="2424">
          <cell r="C2424">
            <v>0</v>
          </cell>
          <cell r="H2424">
            <v>0</v>
          </cell>
          <cell r="AL2424">
            <v>0</v>
          </cell>
        </row>
        <row r="2425">
          <cell r="C2425">
            <v>0</v>
          </cell>
          <cell r="H2425">
            <v>0</v>
          </cell>
          <cell r="AL2425">
            <v>0</v>
          </cell>
        </row>
        <row r="2426">
          <cell r="C2426">
            <v>0</v>
          </cell>
          <cell r="H2426">
            <v>0</v>
          </cell>
          <cell r="AL2426">
            <v>0</v>
          </cell>
        </row>
        <row r="2427">
          <cell r="C2427">
            <v>54</v>
          </cell>
          <cell r="E2427">
            <v>41</v>
          </cell>
          <cell r="AL2427">
            <v>6312360</v>
          </cell>
        </row>
        <row r="2428">
          <cell r="C2428">
            <v>2</v>
          </cell>
          <cell r="E2428">
            <v>1</v>
          </cell>
          <cell r="AL2428">
            <v>161980</v>
          </cell>
        </row>
        <row r="2429">
          <cell r="P2429">
            <v>0</v>
          </cell>
          <cell r="Q2429">
            <v>56</v>
          </cell>
          <cell r="S2429">
            <v>0</v>
          </cell>
          <cell r="T2429">
            <v>0</v>
          </cell>
          <cell r="V2429">
            <v>0</v>
          </cell>
          <cell r="W2429">
            <v>0</v>
          </cell>
          <cell r="Y2429">
            <v>0</v>
          </cell>
          <cell r="Z2429">
            <v>25</v>
          </cell>
        </row>
        <row r="2431">
          <cell r="C2431">
            <v>0</v>
          </cell>
          <cell r="AL2431">
            <v>0</v>
          </cell>
        </row>
        <row r="2435">
          <cell r="C2435">
            <v>0</v>
          </cell>
          <cell r="D2435">
            <v>0</v>
          </cell>
        </row>
        <row r="2436">
          <cell r="C2436">
            <v>0</v>
          </cell>
          <cell r="D2436">
            <v>0</v>
          </cell>
        </row>
        <row r="2437">
          <cell r="C2437">
            <v>0</v>
          </cell>
          <cell r="D2437">
            <v>0</v>
          </cell>
        </row>
        <row r="2438">
          <cell r="C2438">
            <v>0</v>
          </cell>
          <cell r="D2438">
            <v>0</v>
          </cell>
        </row>
        <row r="2439">
          <cell r="C2439">
            <v>0</v>
          </cell>
          <cell r="D2439">
            <v>0</v>
          </cell>
        </row>
        <row r="2440">
          <cell r="C2440">
            <v>0</v>
          </cell>
          <cell r="D2440">
            <v>0</v>
          </cell>
        </row>
        <row r="2441">
          <cell r="C2441">
            <v>34</v>
          </cell>
          <cell r="D2441">
            <v>34</v>
          </cell>
          <cell r="E2441">
            <v>34</v>
          </cell>
          <cell r="AB2441">
            <v>30</v>
          </cell>
          <cell r="AC2441">
            <v>4</v>
          </cell>
        </row>
        <row r="2442">
          <cell r="C2442">
            <v>1</v>
          </cell>
          <cell r="D2442">
            <v>1</v>
          </cell>
          <cell r="E2442">
            <v>1</v>
          </cell>
          <cell r="AB2442">
            <v>1</v>
          </cell>
          <cell r="AC2442">
            <v>0</v>
          </cell>
        </row>
        <row r="2443">
          <cell r="C2443">
            <v>34</v>
          </cell>
          <cell r="D2443">
            <v>34</v>
          </cell>
          <cell r="E2443">
            <v>34</v>
          </cell>
          <cell r="AB2443">
            <v>24</v>
          </cell>
          <cell r="AC2443">
            <v>10</v>
          </cell>
        </row>
        <row r="2444">
          <cell r="C2444">
            <v>18</v>
          </cell>
          <cell r="D2444">
            <v>18</v>
          </cell>
          <cell r="E2444">
            <v>18</v>
          </cell>
          <cell r="AB2444">
            <v>15</v>
          </cell>
          <cell r="AC2444">
            <v>3</v>
          </cell>
        </row>
        <row r="2445">
          <cell r="C2445">
            <v>0</v>
          </cell>
          <cell r="D2445">
            <v>0</v>
          </cell>
        </row>
        <row r="2446">
          <cell r="C2446">
            <v>0</v>
          </cell>
          <cell r="D2446">
            <v>0</v>
          </cell>
        </row>
        <row r="2447">
          <cell r="C2447">
            <v>0</v>
          </cell>
          <cell r="D2447">
            <v>0</v>
          </cell>
        </row>
        <row r="2448">
          <cell r="C2448">
            <v>0</v>
          </cell>
          <cell r="D2448">
            <v>0</v>
          </cell>
        </row>
        <row r="2449">
          <cell r="C2449">
            <v>0</v>
          </cell>
          <cell r="D2449">
            <v>0</v>
          </cell>
        </row>
        <row r="2450">
          <cell r="C2450">
            <v>0</v>
          </cell>
          <cell r="D2450">
            <v>0</v>
          </cell>
        </row>
        <row r="2451">
          <cell r="C2451">
            <v>0</v>
          </cell>
          <cell r="D2451">
            <v>0</v>
          </cell>
        </row>
        <row r="2452">
          <cell r="C2452">
            <v>8</v>
          </cell>
          <cell r="D2452">
            <v>8</v>
          </cell>
          <cell r="E2452">
            <v>8</v>
          </cell>
          <cell r="AB2452">
            <v>8</v>
          </cell>
        </row>
        <row r="2660">
          <cell r="C2660">
            <v>66</v>
          </cell>
          <cell r="H2660">
            <v>56</v>
          </cell>
          <cell r="I2660">
            <v>47</v>
          </cell>
          <cell r="J2660">
            <v>9</v>
          </cell>
          <cell r="K2660">
            <v>5</v>
          </cell>
          <cell r="L2660">
            <v>5</v>
          </cell>
          <cell r="M2660">
            <v>0</v>
          </cell>
          <cell r="N2660">
            <v>0</v>
          </cell>
          <cell r="P2660">
            <v>3</v>
          </cell>
          <cell r="Q2660">
            <v>5</v>
          </cell>
          <cell r="S2660">
            <v>0</v>
          </cell>
          <cell r="T2660">
            <v>18</v>
          </cell>
          <cell r="V2660">
            <v>0</v>
          </cell>
          <cell r="W2660">
            <v>0</v>
          </cell>
          <cell r="Y2660">
            <v>4</v>
          </cell>
          <cell r="Z2660">
            <v>27</v>
          </cell>
          <cell r="AD2660">
            <v>2</v>
          </cell>
          <cell r="AE2660">
            <v>0</v>
          </cell>
          <cell r="AF2660">
            <v>0</v>
          </cell>
          <cell r="AG2660">
            <v>0</v>
          </cell>
          <cell r="AH2660">
            <v>0</v>
          </cell>
          <cell r="AI2660">
            <v>0</v>
          </cell>
          <cell r="AJ2660">
            <v>7</v>
          </cell>
          <cell r="AL2660">
            <v>10103430</v>
          </cell>
        </row>
        <row r="2663">
          <cell r="C2663">
            <v>3</v>
          </cell>
          <cell r="H2663">
            <v>2</v>
          </cell>
        </row>
        <row r="2664">
          <cell r="C2664">
            <v>4</v>
          </cell>
          <cell r="H2664">
            <v>4</v>
          </cell>
        </row>
        <row r="2665">
          <cell r="C2665">
            <v>2</v>
          </cell>
          <cell r="H2665">
            <v>2</v>
          </cell>
        </row>
        <row r="2672">
          <cell r="C2672">
            <v>3</v>
          </cell>
          <cell r="H2672">
            <v>3</v>
          </cell>
          <cell r="I2672">
            <v>2</v>
          </cell>
          <cell r="J2672">
            <v>1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P2672">
            <v>0</v>
          </cell>
          <cell r="Q2672">
            <v>0</v>
          </cell>
          <cell r="S2672">
            <v>2</v>
          </cell>
          <cell r="T2672">
            <v>1</v>
          </cell>
          <cell r="V2672">
            <v>0</v>
          </cell>
          <cell r="W2672">
            <v>0</v>
          </cell>
          <cell r="Y2672">
            <v>0</v>
          </cell>
          <cell r="Z2672">
            <v>0</v>
          </cell>
          <cell r="AD2672">
            <v>0</v>
          </cell>
          <cell r="AE2672">
            <v>0</v>
          </cell>
          <cell r="AF2672">
            <v>0</v>
          </cell>
          <cell r="AG2672">
            <v>0</v>
          </cell>
          <cell r="AH2672">
            <v>0</v>
          </cell>
          <cell r="AI2672">
            <v>0</v>
          </cell>
          <cell r="AJ2672">
            <v>1</v>
          </cell>
          <cell r="AL2672">
            <v>128780</v>
          </cell>
        </row>
        <row r="2684">
          <cell r="C2684">
            <v>7</v>
          </cell>
          <cell r="D2684">
            <v>7</v>
          </cell>
          <cell r="E2684">
            <v>6</v>
          </cell>
          <cell r="F2684">
            <v>1</v>
          </cell>
          <cell r="G2684">
            <v>0</v>
          </cell>
          <cell r="AA2684">
            <v>5</v>
          </cell>
          <cell r="AB2684">
            <v>2</v>
          </cell>
          <cell r="AC2684">
            <v>0</v>
          </cell>
          <cell r="AD2684">
            <v>0</v>
          </cell>
          <cell r="AE2684">
            <v>0</v>
          </cell>
          <cell r="AF2684">
            <v>0</v>
          </cell>
          <cell r="AG2684">
            <v>0</v>
          </cell>
          <cell r="AH2684">
            <v>0</v>
          </cell>
          <cell r="AI2684">
            <v>0</v>
          </cell>
          <cell r="AJ2684">
            <v>1</v>
          </cell>
          <cell r="AL2684">
            <v>546940</v>
          </cell>
        </row>
        <row r="2739">
          <cell r="C2739">
            <v>19</v>
          </cell>
          <cell r="E2739">
            <v>19</v>
          </cell>
        </row>
        <row r="2741">
          <cell r="C2741">
            <v>26</v>
          </cell>
          <cell r="E2741">
            <v>12</v>
          </cell>
          <cell r="AL2741">
            <v>400800</v>
          </cell>
        </row>
        <row r="2751">
          <cell r="C2751">
            <v>82</v>
          </cell>
          <cell r="E2751">
            <v>20</v>
          </cell>
        </row>
        <row r="2753">
          <cell r="C2753">
            <v>137</v>
          </cell>
          <cell r="E2753">
            <v>137</v>
          </cell>
          <cell r="AL2753">
            <v>3014000</v>
          </cell>
        </row>
        <row r="2754">
          <cell r="C2754">
            <v>247</v>
          </cell>
          <cell r="E2754">
            <v>247</v>
          </cell>
          <cell r="AL2754">
            <v>17097340</v>
          </cell>
        </row>
        <row r="2755">
          <cell r="C2755">
            <v>0</v>
          </cell>
          <cell r="AL2755">
            <v>0</v>
          </cell>
        </row>
        <row r="2756">
          <cell r="C2756">
            <v>294</v>
          </cell>
          <cell r="E2756">
            <v>283</v>
          </cell>
          <cell r="AL2756">
            <v>854660</v>
          </cell>
        </row>
        <row r="2757">
          <cell r="C2757">
            <v>0</v>
          </cell>
          <cell r="AL2757">
            <v>0</v>
          </cell>
        </row>
        <row r="2758">
          <cell r="C2758">
            <v>0</v>
          </cell>
          <cell r="AL2758">
            <v>0</v>
          </cell>
        </row>
        <row r="2759">
          <cell r="C2759">
            <v>0</v>
          </cell>
          <cell r="AL2759">
            <v>0</v>
          </cell>
        </row>
        <row r="2780">
          <cell r="C2780">
            <v>190</v>
          </cell>
          <cell r="E2780">
            <v>190</v>
          </cell>
          <cell r="AL2780">
            <v>912500</v>
          </cell>
        </row>
        <row r="2806">
          <cell r="C2806">
            <v>67</v>
          </cell>
          <cell r="E2806">
            <v>67</v>
          </cell>
          <cell r="AL2806">
            <v>1397370</v>
          </cell>
        </row>
        <row r="2816">
          <cell r="C2816">
            <v>1</v>
          </cell>
          <cell r="H2816">
            <v>1</v>
          </cell>
          <cell r="I2816">
            <v>1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</row>
        <row r="2839">
          <cell r="C2839">
            <v>3</v>
          </cell>
          <cell r="E2839">
            <v>3</v>
          </cell>
          <cell r="AL2839">
            <v>109650</v>
          </cell>
        </row>
        <row r="2840">
          <cell r="C2840">
            <v>1</v>
          </cell>
          <cell r="E2840">
            <v>1</v>
          </cell>
          <cell r="AL2840">
            <v>67210</v>
          </cell>
        </row>
        <row r="2843">
          <cell r="C2843">
            <v>1</v>
          </cell>
          <cell r="H2843">
            <v>1</v>
          </cell>
          <cell r="I2843">
            <v>1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  <cell r="P2843">
            <v>0</v>
          </cell>
          <cell r="Q2843">
            <v>0</v>
          </cell>
          <cell r="S2843">
            <v>0</v>
          </cell>
          <cell r="T2843">
            <v>0</v>
          </cell>
          <cell r="V2843">
            <v>0</v>
          </cell>
          <cell r="W2843">
            <v>0</v>
          </cell>
          <cell r="Y2843">
            <v>0</v>
          </cell>
          <cell r="Z2843">
            <v>0</v>
          </cell>
          <cell r="AD2843">
            <v>0</v>
          </cell>
          <cell r="AE2843">
            <v>0</v>
          </cell>
          <cell r="AF2843">
            <v>0</v>
          </cell>
          <cell r="AG2843">
            <v>0</v>
          </cell>
          <cell r="AH2843">
            <v>0</v>
          </cell>
          <cell r="AI2843">
            <v>0</v>
          </cell>
          <cell r="AJ2843">
            <v>0</v>
          </cell>
          <cell r="AL2843">
            <v>191140</v>
          </cell>
        </row>
        <row r="2893">
          <cell r="C2893">
            <v>0</v>
          </cell>
        </row>
        <row r="2896">
          <cell r="C2896">
            <v>0</v>
          </cell>
          <cell r="AL2896">
            <v>0</v>
          </cell>
        </row>
        <row r="2897">
          <cell r="C2897">
            <v>0</v>
          </cell>
          <cell r="AL2897">
            <v>0</v>
          </cell>
        </row>
        <row r="2900">
          <cell r="C2900">
            <v>0</v>
          </cell>
        </row>
        <row r="2901">
          <cell r="C2901">
            <v>0</v>
          </cell>
        </row>
        <row r="2902">
          <cell r="C2902">
            <v>0</v>
          </cell>
        </row>
        <row r="2903">
          <cell r="C2903">
            <v>0</v>
          </cell>
        </row>
        <row r="2904">
          <cell r="C2904">
            <v>0</v>
          </cell>
        </row>
        <row r="2905">
          <cell r="C2905">
            <v>0</v>
          </cell>
        </row>
        <row r="2906">
          <cell r="C2906">
            <v>0</v>
          </cell>
        </row>
        <row r="2909">
          <cell r="C2909">
            <v>6</v>
          </cell>
          <cell r="E2909">
            <v>6</v>
          </cell>
          <cell r="AL2909">
            <v>49380</v>
          </cell>
        </row>
        <row r="2910">
          <cell r="C2910">
            <v>0</v>
          </cell>
          <cell r="AL2910">
            <v>0</v>
          </cell>
        </row>
        <row r="2911">
          <cell r="C2911">
            <v>0</v>
          </cell>
          <cell r="AL2911">
            <v>0</v>
          </cell>
        </row>
        <row r="2912">
          <cell r="C2912">
            <v>0</v>
          </cell>
          <cell r="AL2912">
            <v>0</v>
          </cell>
        </row>
        <row r="2913">
          <cell r="C2913">
            <v>0</v>
          </cell>
          <cell r="AL2913">
            <v>0</v>
          </cell>
        </row>
        <row r="2916">
          <cell r="C2916">
            <v>0</v>
          </cell>
        </row>
        <row r="2917">
          <cell r="C2917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2020</v>
          </cell>
        </row>
      </sheetData>
      <sheetData sheetId="1">
        <row r="5">
          <cell r="C5">
            <v>0</v>
          </cell>
          <cell r="AL5">
            <v>0</v>
          </cell>
        </row>
        <row r="6">
          <cell r="C6">
            <v>0</v>
          </cell>
          <cell r="AL6">
            <v>0</v>
          </cell>
        </row>
        <row r="7">
          <cell r="C7">
            <v>3017</v>
          </cell>
          <cell r="E7">
            <v>2884</v>
          </cell>
          <cell r="AL7">
            <v>38732120</v>
          </cell>
        </row>
        <row r="8">
          <cell r="C8">
            <v>0</v>
          </cell>
          <cell r="AL8">
            <v>0</v>
          </cell>
        </row>
        <row r="9">
          <cell r="C9">
            <v>0</v>
          </cell>
          <cell r="AL9">
            <v>0</v>
          </cell>
        </row>
        <row r="10">
          <cell r="C10">
            <v>0</v>
          </cell>
          <cell r="AL10">
            <v>0</v>
          </cell>
        </row>
        <row r="11">
          <cell r="C11">
            <v>190</v>
          </cell>
          <cell r="E11">
            <v>162</v>
          </cell>
          <cell r="AL11">
            <v>2728080</v>
          </cell>
        </row>
        <row r="12">
          <cell r="C12">
            <v>0</v>
          </cell>
          <cell r="AL12">
            <v>0</v>
          </cell>
        </row>
        <row r="13">
          <cell r="C13">
            <v>0</v>
          </cell>
          <cell r="AL13">
            <v>0</v>
          </cell>
        </row>
        <row r="14">
          <cell r="C14">
            <v>0</v>
          </cell>
          <cell r="AL14">
            <v>0</v>
          </cell>
        </row>
        <row r="15">
          <cell r="C15">
            <v>869</v>
          </cell>
          <cell r="E15">
            <v>862</v>
          </cell>
          <cell r="AL15">
            <v>5844360</v>
          </cell>
        </row>
        <row r="16">
          <cell r="C16">
            <v>492</v>
          </cell>
          <cell r="E16">
            <v>490</v>
          </cell>
          <cell r="AL16">
            <v>3993500</v>
          </cell>
        </row>
        <row r="17">
          <cell r="C17">
            <v>954</v>
          </cell>
          <cell r="E17">
            <v>939</v>
          </cell>
          <cell r="AL17">
            <v>9483900</v>
          </cell>
        </row>
        <row r="18">
          <cell r="C18">
            <v>8</v>
          </cell>
          <cell r="E18">
            <v>8</v>
          </cell>
          <cell r="AL18">
            <v>121200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688</v>
          </cell>
        </row>
        <row r="25">
          <cell r="C25">
            <v>0</v>
          </cell>
        </row>
        <row r="29">
          <cell r="C29">
            <v>1540</v>
          </cell>
          <cell r="E29">
            <v>1536</v>
          </cell>
          <cell r="AL29">
            <v>2027520</v>
          </cell>
        </row>
        <row r="30">
          <cell r="C30">
            <v>0</v>
          </cell>
          <cell r="AL30">
            <v>0</v>
          </cell>
        </row>
        <row r="31">
          <cell r="C31">
            <v>0</v>
          </cell>
          <cell r="AL31">
            <v>0</v>
          </cell>
        </row>
        <row r="32">
          <cell r="C32">
            <v>165</v>
          </cell>
          <cell r="E32">
            <v>165</v>
          </cell>
          <cell r="AL32">
            <v>297000</v>
          </cell>
        </row>
        <row r="33">
          <cell r="C33">
            <v>2606</v>
          </cell>
          <cell r="E33">
            <v>2606</v>
          </cell>
          <cell r="AL33">
            <v>3778700</v>
          </cell>
        </row>
        <row r="34">
          <cell r="C34">
            <v>0</v>
          </cell>
          <cell r="AL34">
            <v>0</v>
          </cell>
        </row>
        <row r="36">
          <cell r="C36">
            <v>0</v>
          </cell>
        </row>
        <row r="37">
          <cell r="C37">
            <v>163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4">
          <cell r="C44">
            <v>0</v>
          </cell>
          <cell r="AL44">
            <v>0</v>
          </cell>
        </row>
        <row r="45">
          <cell r="C45">
            <v>766</v>
          </cell>
          <cell r="E45">
            <v>766</v>
          </cell>
          <cell r="AL45">
            <v>1830740</v>
          </cell>
        </row>
        <row r="46">
          <cell r="C46">
            <v>0</v>
          </cell>
          <cell r="AL46">
            <v>0</v>
          </cell>
        </row>
        <row r="47">
          <cell r="C47">
            <v>159</v>
          </cell>
          <cell r="E47">
            <v>159</v>
          </cell>
          <cell r="AL47">
            <v>116070</v>
          </cell>
        </row>
        <row r="49">
          <cell r="C49">
            <v>0</v>
          </cell>
        </row>
        <row r="53">
          <cell r="C53">
            <v>1187</v>
          </cell>
          <cell r="E53">
            <v>1187</v>
          </cell>
          <cell r="AL53">
            <v>2457090</v>
          </cell>
        </row>
        <row r="54">
          <cell r="C54">
            <v>7</v>
          </cell>
          <cell r="E54">
            <v>7</v>
          </cell>
          <cell r="AL54">
            <v>14490</v>
          </cell>
        </row>
        <row r="55">
          <cell r="C55">
            <v>723</v>
          </cell>
          <cell r="E55">
            <v>723</v>
          </cell>
          <cell r="AL55">
            <v>860370</v>
          </cell>
        </row>
        <row r="57">
          <cell r="C57">
            <v>0</v>
          </cell>
        </row>
        <row r="58">
          <cell r="C58">
            <v>0</v>
          </cell>
        </row>
        <row r="62">
          <cell r="C62">
            <v>337</v>
          </cell>
          <cell r="E62">
            <v>337</v>
          </cell>
          <cell r="AL62">
            <v>303300</v>
          </cell>
        </row>
        <row r="63">
          <cell r="C63">
            <v>0</v>
          </cell>
          <cell r="AL63">
            <v>0</v>
          </cell>
        </row>
        <row r="64">
          <cell r="C64">
            <v>0</v>
          </cell>
          <cell r="AL64">
            <v>0</v>
          </cell>
        </row>
        <row r="67">
          <cell r="C67">
            <v>302</v>
          </cell>
          <cell r="E67">
            <v>292</v>
          </cell>
          <cell r="AL67">
            <v>230680</v>
          </cell>
        </row>
        <row r="68">
          <cell r="C68">
            <v>492</v>
          </cell>
          <cell r="E68">
            <v>492</v>
          </cell>
          <cell r="AL68">
            <v>8826480</v>
          </cell>
        </row>
        <row r="69">
          <cell r="C69">
            <v>67</v>
          </cell>
          <cell r="E69">
            <v>62</v>
          </cell>
          <cell r="AL69">
            <v>2555020</v>
          </cell>
        </row>
        <row r="70">
          <cell r="C70">
            <v>7696</v>
          </cell>
          <cell r="E70">
            <v>7696</v>
          </cell>
          <cell r="AL70">
            <v>18393440</v>
          </cell>
        </row>
        <row r="71">
          <cell r="C71">
            <v>0</v>
          </cell>
          <cell r="AL71">
            <v>0</v>
          </cell>
        </row>
        <row r="73">
          <cell r="C73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6">
          <cell r="C116">
            <v>3960</v>
          </cell>
          <cell r="E116">
            <v>3656</v>
          </cell>
          <cell r="AL116">
            <v>144156080</v>
          </cell>
        </row>
        <row r="117">
          <cell r="C117">
            <v>0</v>
          </cell>
          <cell r="AL117">
            <v>0</v>
          </cell>
        </row>
        <row r="118">
          <cell r="C118">
            <v>0</v>
          </cell>
          <cell r="AL118">
            <v>0</v>
          </cell>
        </row>
        <row r="119">
          <cell r="C119">
            <v>336</v>
          </cell>
          <cell r="E119">
            <v>335</v>
          </cell>
          <cell r="AL119">
            <v>54909850</v>
          </cell>
        </row>
        <row r="120">
          <cell r="C120">
            <v>0</v>
          </cell>
          <cell r="AL120">
            <v>0</v>
          </cell>
        </row>
        <row r="121">
          <cell r="C121">
            <v>0</v>
          </cell>
          <cell r="AL121">
            <v>0</v>
          </cell>
        </row>
        <row r="122">
          <cell r="C122">
            <v>103</v>
          </cell>
          <cell r="E122">
            <v>102</v>
          </cell>
          <cell r="AL122">
            <v>8076360</v>
          </cell>
        </row>
        <row r="123">
          <cell r="C123">
            <v>127</v>
          </cell>
          <cell r="E123">
            <v>127</v>
          </cell>
          <cell r="AL123">
            <v>10055860</v>
          </cell>
        </row>
        <row r="124">
          <cell r="C124">
            <v>0</v>
          </cell>
          <cell r="AL124">
            <v>0</v>
          </cell>
        </row>
        <row r="125">
          <cell r="C125">
            <v>91</v>
          </cell>
          <cell r="E125">
            <v>91</v>
          </cell>
          <cell r="AL125">
            <v>6463730</v>
          </cell>
        </row>
        <row r="126">
          <cell r="C126">
            <v>0</v>
          </cell>
          <cell r="AL126">
            <v>0</v>
          </cell>
        </row>
        <row r="127">
          <cell r="C127">
            <v>0</v>
          </cell>
          <cell r="AL127">
            <v>0</v>
          </cell>
        </row>
        <row r="128">
          <cell r="C128">
            <v>0</v>
          </cell>
          <cell r="AL128">
            <v>0</v>
          </cell>
        </row>
        <row r="131">
          <cell r="C131">
            <v>0</v>
          </cell>
          <cell r="AL131">
            <v>0</v>
          </cell>
        </row>
        <row r="132">
          <cell r="C132">
            <v>0</v>
          </cell>
          <cell r="AL132">
            <v>0</v>
          </cell>
        </row>
        <row r="133">
          <cell r="C133">
            <v>0</v>
          </cell>
          <cell r="AL133">
            <v>0</v>
          </cell>
        </row>
        <row r="134">
          <cell r="C134">
            <v>653</v>
          </cell>
          <cell r="E134">
            <v>617</v>
          </cell>
          <cell r="AL134">
            <v>3609450</v>
          </cell>
        </row>
        <row r="135">
          <cell r="C135">
            <v>0</v>
          </cell>
          <cell r="AL135">
            <v>0</v>
          </cell>
        </row>
        <row r="136">
          <cell r="C136">
            <v>0</v>
          </cell>
          <cell r="AL136">
            <v>0</v>
          </cell>
        </row>
        <row r="137">
          <cell r="C137">
            <v>0</v>
          </cell>
          <cell r="AL137">
            <v>0</v>
          </cell>
        </row>
        <row r="138">
          <cell r="C138">
            <v>18</v>
          </cell>
          <cell r="E138">
            <v>18</v>
          </cell>
          <cell r="AL138">
            <v>137700</v>
          </cell>
        </row>
        <row r="139">
          <cell r="C139">
            <v>0</v>
          </cell>
          <cell r="AL139">
            <v>0</v>
          </cell>
        </row>
        <row r="140">
          <cell r="C140">
            <v>0</v>
          </cell>
          <cell r="AL140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218">
          <cell r="C218">
            <v>35236</v>
          </cell>
          <cell r="D218">
            <v>33896</v>
          </cell>
          <cell r="E218">
            <v>33896</v>
          </cell>
          <cell r="F218">
            <v>0</v>
          </cell>
          <cell r="G218">
            <v>1340</v>
          </cell>
          <cell r="AA218">
            <v>17592</v>
          </cell>
          <cell r="AB218">
            <v>4514</v>
          </cell>
          <cell r="AC218">
            <v>13130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7</v>
          </cell>
          <cell r="AJ218">
            <v>0</v>
          </cell>
          <cell r="AL218">
            <v>43810280</v>
          </cell>
        </row>
        <row r="283">
          <cell r="C283">
            <v>33045</v>
          </cell>
          <cell r="D283">
            <v>32062</v>
          </cell>
          <cell r="E283">
            <v>32062</v>
          </cell>
          <cell r="F283">
            <v>0</v>
          </cell>
          <cell r="G283">
            <v>983</v>
          </cell>
          <cell r="AA283">
            <v>15655</v>
          </cell>
          <cell r="AB283">
            <v>5208</v>
          </cell>
          <cell r="AC283">
            <v>12182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11</v>
          </cell>
          <cell r="AJ283">
            <v>0</v>
          </cell>
          <cell r="AL283">
            <v>54789920</v>
          </cell>
        </row>
        <row r="327">
          <cell r="C327">
            <v>1328</v>
          </cell>
          <cell r="D327">
            <v>1310</v>
          </cell>
          <cell r="E327">
            <v>1310</v>
          </cell>
          <cell r="F327">
            <v>0</v>
          </cell>
          <cell r="G327">
            <v>18</v>
          </cell>
          <cell r="AA327">
            <v>147</v>
          </cell>
          <cell r="AB327">
            <v>1153</v>
          </cell>
          <cell r="AC327">
            <v>28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17</v>
          </cell>
          <cell r="AJ327">
            <v>0</v>
          </cell>
          <cell r="AL327">
            <v>6019360</v>
          </cell>
        </row>
        <row r="338"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L338">
            <v>0</v>
          </cell>
        </row>
        <row r="413">
          <cell r="C413">
            <v>2502</v>
          </cell>
          <cell r="D413">
            <v>2440</v>
          </cell>
          <cell r="E413">
            <v>2440</v>
          </cell>
          <cell r="F413">
            <v>0</v>
          </cell>
          <cell r="G413">
            <v>62</v>
          </cell>
          <cell r="AA413">
            <v>1165</v>
          </cell>
          <cell r="AB413">
            <v>358</v>
          </cell>
          <cell r="AC413">
            <v>979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63</v>
          </cell>
          <cell r="AJ413">
            <v>0</v>
          </cell>
          <cell r="AL413">
            <v>13563150</v>
          </cell>
        </row>
        <row r="464">
          <cell r="C464">
            <v>2609</v>
          </cell>
          <cell r="D464">
            <v>2533</v>
          </cell>
          <cell r="E464">
            <v>2533</v>
          </cell>
          <cell r="F464">
            <v>0</v>
          </cell>
          <cell r="G464">
            <v>76</v>
          </cell>
          <cell r="AA464">
            <v>1129</v>
          </cell>
          <cell r="AB464">
            <v>1180</v>
          </cell>
          <cell r="AC464">
            <v>300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3</v>
          </cell>
          <cell r="AJ464">
            <v>0</v>
          </cell>
          <cell r="AL464">
            <v>10193040</v>
          </cell>
        </row>
        <row r="483">
          <cell r="C483">
            <v>7</v>
          </cell>
          <cell r="D483">
            <v>7</v>
          </cell>
          <cell r="E483">
            <v>7</v>
          </cell>
          <cell r="F483">
            <v>0</v>
          </cell>
          <cell r="G483">
            <v>0</v>
          </cell>
          <cell r="AA483">
            <v>1</v>
          </cell>
          <cell r="AB483">
            <v>6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L483">
            <v>23220</v>
          </cell>
        </row>
        <row r="511">
          <cell r="C511">
            <v>15039</v>
          </cell>
          <cell r="D511">
            <v>14740</v>
          </cell>
          <cell r="E511">
            <v>14740</v>
          </cell>
          <cell r="F511">
            <v>0</v>
          </cell>
          <cell r="G511">
            <v>299</v>
          </cell>
          <cell r="AA511">
            <v>600</v>
          </cell>
          <cell r="AB511">
            <v>13590</v>
          </cell>
          <cell r="AC511">
            <v>849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41</v>
          </cell>
          <cell r="AJ511">
            <v>0</v>
          </cell>
          <cell r="AL511">
            <v>386712430</v>
          </cell>
        </row>
        <row r="521"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33">
          <cell r="C533">
            <v>5727</v>
          </cell>
          <cell r="D533">
            <v>5597</v>
          </cell>
          <cell r="E533">
            <v>5597</v>
          </cell>
          <cell r="F533">
            <v>0</v>
          </cell>
          <cell r="G533">
            <v>130</v>
          </cell>
          <cell r="AA533">
            <v>3684</v>
          </cell>
          <cell r="AB533">
            <v>834</v>
          </cell>
          <cell r="AC533">
            <v>1209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75">
          <cell r="C575">
            <v>62</v>
          </cell>
          <cell r="D575">
            <v>60</v>
          </cell>
          <cell r="E575">
            <v>60</v>
          </cell>
          <cell r="F575">
            <v>0</v>
          </cell>
          <cell r="G575">
            <v>2</v>
          </cell>
          <cell r="AA575">
            <v>19</v>
          </cell>
          <cell r="AB575">
            <v>24</v>
          </cell>
          <cell r="AC575">
            <v>19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112740</v>
          </cell>
        </row>
        <row r="607">
          <cell r="C607">
            <v>1103</v>
          </cell>
          <cell r="D607">
            <v>1088</v>
          </cell>
          <cell r="E607">
            <v>1088</v>
          </cell>
          <cell r="F607">
            <v>0</v>
          </cell>
          <cell r="G607">
            <v>15</v>
          </cell>
          <cell r="AA607">
            <v>238</v>
          </cell>
          <cell r="AB607">
            <v>301</v>
          </cell>
          <cell r="AC607">
            <v>564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L607">
            <v>1657570</v>
          </cell>
        </row>
        <row r="669">
          <cell r="C669">
            <v>1587</v>
          </cell>
          <cell r="D669">
            <v>1573</v>
          </cell>
          <cell r="E669">
            <v>1573</v>
          </cell>
          <cell r="F669">
            <v>0</v>
          </cell>
          <cell r="G669">
            <v>14</v>
          </cell>
          <cell r="AA669">
            <v>268</v>
          </cell>
          <cell r="AB669">
            <v>325</v>
          </cell>
          <cell r="AC669">
            <v>994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14255980</v>
          </cell>
        </row>
        <row r="692"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L692">
            <v>0</v>
          </cell>
        </row>
        <row r="722">
          <cell r="C722">
            <v>1510</v>
          </cell>
          <cell r="D722">
            <v>1510</v>
          </cell>
          <cell r="E722">
            <v>1506</v>
          </cell>
          <cell r="F722">
            <v>4</v>
          </cell>
          <cell r="G722">
            <v>0</v>
          </cell>
          <cell r="AA722">
            <v>249</v>
          </cell>
          <cell r="AB722">
            <v>167</v>
          </cell>
          <cell r="AC722">
            <v>1094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89123190</v>
          </cell>
        </row>
        <row r="724">
          <cell r="C724">
            <v>0</v>
          </cell>
          <cell r="D724">
            <v>0</v>
          </cell>
          <cell r="AL724">
            <v>0</v>
          </cell>
        </row>
        <row r="725">
          <cell r="C725">
            <v>95</v>
          </cell>
          <cell r="D725">
            <v>95</v>
          </cell>
          <cell r="E725">
            <v>95</v>
          </cell>
          <cell r="AA725">
            <v>64</v>
          </cell>
          <cell r="AB725">
            <v>11</v>
          </cell>
          <cell r="AC725">
            <v>20</v>
          </cell>
          <cell r="AL725">
            <v>2112800</v>
          </cell>
        </row>
        <row r="746">
          <cell r="C746">
            <v>673</v>
          </cell>
          <cell r="D746">
            <v>671</v>
          </cell>
          <cell r="E746">
            <v>671</v>
          </cell>
          <cell r="F746">
            <v>0</v>
          </cell>
          <cell r="G746">
            <v>2</v>
          </cell>
          <cell r="AA746">
            <v>103</v>
          </cell>
          <cell r="AB746">
            <v>531</v>
          </cell>
          <cell r="AC746">
            <v>39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11729900</v>
          </cell>
        </row>
        <row r="779"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L779">
            <v>0</v>
          </cell>
        </row>
        <row r="837">
          <cell r="C837">
            <v>9</v>
          </cell>
          <cell r="D837">
            <v>9</v>
          </cell>
          <cell r="E837">
            <v>9</v>
          </cell>
          <cell r="F837">
            <v>0</v>
          </cell>
          <cell r="G837">
            <v>0</v>
          </cell>
          <cell r="AA837">
            <v>1</v>
          </cell>
          <cell r="AB837">
            <v>8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</row>
        <row r="844"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51"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L851">
            <v>0</v>
          </cell>
        </row>
        <row r="855"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32</v>
          </cell>
          <cell r="AJ855">
            <v>0</v>
          </cell>
          <cell r="AL855">
            <v>0</v>
          </cell>
        </row>
        <row r="862"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L862">
            <v>0</v>
          </cell>
        </row>
        <row r="871"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L871">
            <v>0</v>
          </cell>
        </row>
        <row r="875"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L875">
            <v>0</v>
          </cell>
        </row>
        <row r="879"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L879">
            <v>0</v>
          </cell>
        </row>
        <row r="883"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L883">
            <v>0</v>
          </cell>
        </row>
        <row r="891"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L891">
            <v>0</v>
          </cell>
        </row>
        <row r="894"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L894">
            <v>0</v>
          </cell>
        </row>
        <row r="897"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L897">
            <v>0</v>
          </cell>
        </row>
        <row r="905"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L905">
            <v>0</v>
          </cell>
        </row>
        <row r="911"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L911">
            <v>0</v>
          </cell>
        </row>
        <row r="921">
          <cell r="C921">
            <v>0</v>
          </cell>
          <cell r="E921">
            <v>0</v>
          </cell>
          <cell r="AL921">
            <v>0</v>
          </cell>
        </row>
        <row r="926">
          <cell r="C926">
            <v>0</v>
          </cell>
          <cell r="E926">
            <v>0</v>
          </cell>
        </row>
        <row r="927"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47">
          <cell r="C947">
            <v>0</v>
          </cell>
          <cell r="E947">
            <v>0</v>
          </cell>
          <cell r="AL947">
            <v>0</v>
          </cell>
        </row>
        <row r="950"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</row>
        <row r="1011">
          <cell r="C1011">
            <v>5944</v>
          </cell>
          <cell r="D1011">
            <v>5944</v>
          </cell>
          <cell r="E1011">
            <v>5944</v>
          </cell>
          <cell r="F1011">
            <v>0</v>
          </cell>
          <cell r="G1011">
            <v>0</v>
          </cell>
          <cell r="AA1011">
            <v>4421</v>
          </cell>
          <cell r="AB1011">
            <v>1523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29">
          <cell r="C1029">
            <v>1132</v>
          </cell>
          <cell r="E1029">
            <v>1100</v>
          </cell>
          <cell r="AL1029">
            <v>8755390</v>
          </cell>
        </row>
        <row r="1036">
          <cell r="C1036">
            <v>0</v>
          </cell>
        </row>
        <row r="1051"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L1051">
            <v>0</v>
          </cell>
        </row>
        <row r="1054">
          <cell r="C1054">
            <v>0</v>
          </cell>
        </row>
        <row r="1073">
          <cell r="C1073">
            <v>90</v>
          </cell>
          <cell r="E1073">
            <v>90</v>
          </cell>
        </row>
        <row r="1075">
          <cell r="C1075">
            <v>139</v>
          </cell>
          <cell r="E1075">
            <v>138</v>
          </cell>
          <cell r="AL1075">
            <v>1137120</v>
          </cell>
        </row>
        <row r="1076">
          <cell r="C1076">
            <v>112</v>
          </cell>
          <cell r="E1076">
            <v>112</v>
          </cell>
          <cell r="AL1076">
            <v>361760</v>
          </cell>
        </row>
        <row r="1077">
          <cell r="C1077">
            <v>91</v>
          </cell>
          <cell r="E1077">
            <v>91</v>
          </cell>
          <cell r="AL1077">
            <v>293930</v>
          </cell>
        </row>
        <row r="1078">
          <cell r="C1078">
            <v>0</v>
          </cell>
          <cell r="AL1078">
            <v>0</v>
          </cell>
        </row>
        <row r="1079">
          <cell r="C1079">
            <v>0</v>
          </cell>
          <cell r="AL1079">
            <v>0</v>
          </cell>
        </row>
        <row r="1080">
          <cell r="C1080">
            <v>10</v>
          </cell>
          <cell r="E1080">
            <v>10</v>
          </cell>
          <cell r="AL1080">
            <v>341400</v>
          </cell>
        </row>
        <row r="1081">
          <cell r="C1081">
            <v>0</v>
          </cell>
          <cell r="AL1081">
            <v>0</v>
          </cell>
        </row>
        <row r="1082">
          <cell r="C1082">
            <v>0</v>
          </cell>
          <cell r="AL1082">
            <v>0</v>
          </cell>
        </row>
        <row r="1085">
          <cell r="C1085">
            <v>3</v>
          </cell>
          <cell r="E1085">
            <v>3</v>
          </cell>
          <cell r="AL1085">
            <v>51090</v>
          </cell>
        </row>
        <row r="1086">
          <cell r="C1086">
            <v>0</v>
          </cell>
          <cell r="AL1086">
            <v>0</v>
          </cell>
        </row>
        <row r="1087">
          <cell r="C1087">
            <v>0</v>
          </cell>
          <cell r="AL1087">
            <v>0</v>
          </cell>
        </row>
        <row r="1088">
          <cell r="C1088">
            <v>0</v>
          </cell>
          <cell r="AL1088">
            <v>0</v>
          </cell>
        </row>
        <row r="1089">
          <cell r="C1089">
            <v>2</v>
          </cell>
          <cell r="E1089">
            <v>2</v>
          </cell>
          <cell r="AL1089">
            <v>532440</v>
          </cell>
        </row>
        <row r="1090">
          <cell r="C1090">
            <v>0</v>
          </cell>
          <cell r="AL1090">
            <v>0</v>
          </cell>
        </row>
        <row r="1091">
          <cell r="C1091">
            <v>5</v>
          </cell>
          <cell r="D1091">
            <v>5</v>
          </cell>
          <cell r="E1091">
            <v>5</v>
          </cell>
          <cell r="F1091">
            <v>0</v>
          </cell>
          <cell r="G1091">
            <v>0</v>
          </cell>
          <cell r="AA1091">
            <v>5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3">
          <cell r="C1093">
            <v>0</v>
          </cell>
          <cell r="D1093">
            <v>0</v>
          </cell>
        </row>
        <row r="1094">
          <cell r="C1094">
            <v>0</v>
          </cell>
          <cell r="D1094">
            <v>0</v>
          </cell>
        </row>
        <row r="1095">
          <cell r="C1095">
            <v>1</v>
          </cell>
          <cell r="D1095">
            <v>1</v>
          </cell>
          <cell r="E1095">
            <v>1</v>
          </cell>
          <cell r="AA1095">
            <v>1</v>
          </cell>
        </row>
        <row r="1096">
          <cell r="C1096">
            <v>0</v>
          </cell>
          <cell r="D1096">
            <v>0</v>
          </cell>
        </row>
        <row r="1097">
          <cell r="C1097">
            <v>0</v>
          </cell>
          <cell r="D1097">
            <v>0</v>
          </cell>
        </row>
        <row r="1098">
          <cell r="C1098">
            <v>0</v>
          </cell>
          <cell r="D1098">
            <v>0</v>
          </cell>
        </row>
        <row r="1099">
          <cell r="C1099">
            <v>0</v>
          </cell>
          <cell r="D1099">
            <v>0</v>
          </cell>
        </row>
        <row r="1100">
          <cell r="C1100">
            <v>0</v>
          </cell>
          <cell r="D1100">
            <v>0</v>
          </cell>
        </row>
        <row r="1101">
          <cell r="C1101">
            <v>0</v>
          </cell>
          <cell r="D1101">
            <v>0</v>
          </cell>
        </row>
        <row r="1102">
          <cell r="C1102">
            <v>0</v>
          </cell>
          <cell r="D1102">
            <v>0</v>
          </cell>
        </row>
        <row r="1103">
          <cell r="C1103">
            <v>0</v>
          </cell>
          <cell r="D1103">
            <v>0</v>
          </cell>
        </row>
        <row r="1104">
          <cell r="C1104">
            <v>0</v>
          </cell>
          <cell r="D1104">
            <v>0</v>
          </cell>
        </row>
        <row r="1105">
          <cell r="C1105">
            <v>0</v>
          </cell>
          <cell r="D1105">
            <v>0</v>
          </cell>
        </row>
        <row r="1106">
          <cell r="C1106">
            <v>0</v>
          </cell>
          <cell r="D1106">
            <v>0</v>
          </cell>
        </row>
        <row r="1107">
          <cell r="C1107">
            <v>0</v>
          </cell>
          <cell r="D1107">
            <v>0</v>
          </cell>
        </row>
        <row r="1108">
          <cell r="C1108">
            <v>0</v>
          </cell>
          <cell r="D1108">
            <v>0</v>
          </cell>
        </row>
        <row r="1109">
          <cell r="C1109">
            <v>0</v>
          </cell>
          <cell r="D1109">
            <v>0</v>
          </cell>
        </row>
        <row r="1110">
          <cell r="C1110">
            <v>0</v>
          </cell>
          <cell r="D1110">
            <v>0</v>
          </cell>
        </row>
        <row r="1111">
          <cell r="C1111">
            <v>0</v>
          </cell>
          <cell r="D1111">
            <v>0</v>
          </cell>
        </row>
        <row r="1112">
          <cell r="C1112">
            <v>0</v>
          </cell>
          <cell r="D1112">
            <v>0</v>
          </cell>
        </row>
        <row r="1113">
          <cell r="C1113">
            <v>0</v>
          </cell>
          <cell r="D1113">
            <v>0</v>
          </cell>
        </row>
        <row r="1114">
          <cell r="C1114">
            <v>0</v>
          </cell>
          <cell r="D1114">
            <v>0</v>
          </cell>
        </row>
        <row r="1115">
          <cell r="C1115">
            <v>0</v>
          </cell>
          <cell r="D1115">
            <v>0</v>
          </cell>
        </row>
        <row r="1116">
          <cell r="C1116">
            <v>0</v>
          </cell>
          <cell r="D1116">
            <v>0</v>
          </cell>
        </row>
        <row r="1117">
          <cell r="C1117">
            <v>0</v>
          </cell>
          <cell r="D1117">
            <v>0</v>
          </cell>
        </row>
        <row r="1118">
          <cell r="C1118">
            <v>0</v>
          </cell>
          <cell r="D1118">
            <v>0</v>
          </cell>
        </row>
        <row r="1119">
          <cell r="C1119">
            <v>0</v>
          </cell>
          <cell r="D1119">
            <v>0</v>
          </cell>
        </row>
        <row r="1120">
          <cell r="C1120">
            <v>0</v>
          </cell>
          <cell r="D1120">
            <v>0</v>
          </cell>
        </row>
        <row r="1121">
          <cell r="C1121">
            <v>0</v>
          </cell>
          <cell r="D1121">
            <v>0</v>
          </cell>
        </row>
        <row r="1122">
          <cell r="C1122">
            <v>0</v>
          </cell>
          <cell r="D1122">
            <v>0</v>
          </cell>
        </row>
        <row r="1123">
          <cell r="C1123">
            <v>0</v>
          </cell>
          <cell r="D1123">
            <v>0</v>
          </cell>
        </row>
        <row r="1124">
          <cell r="C1124">
            <v>0</v>
          </cell>
          <cell r="D1124">
            <v>0</v>
          </cell>
        </row>
        <row r="1125">
          <cell r="C1125">
            <v>0</v>
          </cell>
          <cell r="D1125">
            <v>0</v>
          </cell>
        </row>
        <row r="1126">
          <cell r="C1126">
            <v>0</v>
          </cell>
          <cell r="D1126">
            <v>0</v>
          </cell>
        </row>
        <row r="1127">
          <cell r="C1127">
            <v>0</v>
          </cell>
          <cell r="D1127">
            <v>0</v>
          </cell>
        </row>
        <row r="1128">
          <cell r="C1128">
            <v>0</v>
          </cell>
          <cell r="D1128">
            <v>0</v>
          </cell>
        </row>
        <row r="1129">
          <cell r="C1129">
            <v>0</v>
          </cell>
          <cell r="D1129">
            <v>0</v>
          </cell>
        </row>
        <row r="1130">
          <cell r="C1130">
            <v>0</v>
          </cell>
          <cell r="D1130">
            <v>0</v>
          </cell>
        </row>
        <row r="1131">
          <cell r="C1131">
            <v>0</v>
          </cell>
          <cell r="D1131">
            <v>0</v>
          </cell>
        </row>
        <row r="1132">
          <cell r="C1132">
            <v>0</v>
          </cell>
          <cell r="D1132">
            <v>0</v>
          </cell>
        </row>
        <row r="1133">
          <cell r="C1133">
            <v>0</v>
          </cell>
          <cell r="D1133">
            <v>0</v>
          </cell>
        </row>
        <row r="1134">
          <cell r="C1134">
            <v>0</v>
          </cell>
          <cell r="D1134">
            <v>0</v>
          </cell>
        </row>
        <row r="1135">
          <cell r="C1135">
            <v>0</v>
          </cell>
          <cell r="D1135">
            <v>0</v>
          </cell>
        </row>
        <row r="1136">
          <cell r="C1136">
            <v>0</v>
          </cell>
          <cell r="D1136">
            <v>0</v>
          </cell>
        </row>
        <row r="1137">
          <cell r="C1137">
            <v>0</v>
          </cell>
          <cell r="D1137">
            <v>0</v>
          </cell>
        </row>
        <row r="1138">
          <cell r="C1138">
            <v>0</v>
          </cell>
          <cell r="D1138">
            <v>0</v>
          </cell>
        </row>
        <row r="1139">
          <cell r="C1139">
            <v>0</v>
          </cell>
          <cell r="D1139">
            <v>0</v>
          </cell>
        </row>
        <row r="1140">
          <cell r="C1140">
            <v>0</v>
          </cell>
          <cell r="D1140">
            <v>0</v>
          </cell>
        </row>
        <row r="1141">
          <cell r="C1141">
            <v>0</v>
          </cell>
          <cell r="D1141">
            <v>0</v>
          </cell>
        </row>
        <row r="1142">
          <cell r="C1142">
            <v>0</v>
          </cell>
          <cell r="D1142">
            <v>0</v>
          </cell>
        </row>
        <row r="1143">
          <cell r="C1143">
            <v>0</v>
          </cell>
          <cell r="D1143">
            <v>0</v>
          </cell>
        </row>
        <row r="1144">
          <cell r="C1144">
            <v>0</v>
          </cell>
          <cell r="D1144">
            <v>0</v>
          </cell>
        </row>
        <row r="1216">
          <cell r="C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P1216">
            <v>0</v>
          </cell>
          <cell r="Q1216">
            <v>0</v>
          </cell>
          <cell r="S1216">
            <v>0</v>
          </cell>
          <cell r="T1216">
            <v>0</v>
          </cell>
          <cell r="V1216">
            <v>0</v>
          </cell>
          <cell r="W1216">
            <v>0</v>
          </cell>
          <cell r="Y1216">
            <v>0</v>
          </cell>
          <cell r="Z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  <cell r="AL1216">
            <v>0</v>
          </cell>
        </row>
        <row r="1218">
          <cell r="C1218">
            <v>0</v>
          </cell>
          <cell r="D1218">
            <v>0</v>
          </cell>
        </row>
        <row r="1221">
          <cell r="C1221">
            <v>0</v>
          </cell>
          <cell r="D1221">
            <v>0</v>
          </cell>
        </row>
        <row r="1222">
          <cell r="C1222">
            <v>0</v>
          </cell>
          <cell r="D1222">
            <v>0</v>
          </cell>
        </row>
        <row r="1223">
          <cell r="C1223">
            <v>0</v>
          </cell>
          <cell r="D1223">
            <v>0</v>
          </cell>
        </row>
        <row r="1224">
          <cell r="C1224">
            <v>0</v>
          </cell>
          <cell r="D1224">
            <v>0</v>
          </cell>
        </row>
        <row r="1225">
          <cell r="C1225">
            <v>0</v>
          </cell>
          <cell r="D1225">
            <v>0</v>
          </cell>
        </row>
        <row r="1226">
          <cell r="C1226">
            <v>0</v>
          </cell>
          <cell r="D1226">
            <v>0</v>
          </cell>
        </row>
        <row r="1227">
          <cell r="C1227">
            <v>0</v>
          </cell>
          <cell r="D1227">
            <v>0</v>
          </cell>
        </row>
        <row r="1228">
          <cell r="C1228">
            <v>0</v>
          </cell>
          <cell r="D1228">
            <v>0</v>
          </cell>
        </row>
        <row r="1229">
          <cell r="C1229">
            <v>0</v>
          </cell>
          <cell r="D1229">
            <v>0</v>
          </cell>
        </row>
        <row r="1230">
          <cell r="C1230">
            <v>6</v>
          </cell>
          <cell r="D1230">
            <v>6</v>
          </cell>
          <cell r="E1230">
            <v>6</v>
          </cell>
          <cell r="AB1230">
            <v>6</v>
          </cell>
        </row>
        <row r="1231">
          <cell r="C1231">
            <v>0</v>
          </cell>
          <cell r="D1231">
            <v>0</v>
          </cell>
        </row>
        <row r="1232">
          <cell r="C1232">
            <v>0</v>
          </cell>
          <cell r="D1232">
            <v>0</v>
          </cell>
        </row>
        <row r="1233">
          <cell r="C1233">
            <v>0</v>
          </cell>
          <cell r="D1233">
            <v>0</v>
          </cell>
        </row>
        <row r="1234">
          <cell r="C1234">
            <v>0</v>
          </cell>
          <cell r="D1234">
            <v>0</v>
          </cell>
        </row>
        <row r="1235">
          <cell r="C1235">
            <v>295</v>
          </cell>
          <cell r="D1235">
            <v>295</v>
          </cell>
          <cell r="E1235">
            <v>295</v>
          </cell>
          <cell r="AB1235">
            <v>295</v>
          </cell>
        </row>
        <row r="1236">
          <cell r="C1236">
            <v>0</v>
          </cell>
          <cell r="D1236">
            <v>0</v>
          </cell>
        </row>
        <row r="1237">
          <cell r="C1237">
            <v>49</v>
          </cell>
          <cell r="D1237">
            <v>49</v>
          </cell>
          <cell r="E1237">
            <v>49</v>
          </cell>
          <cell r="AB1237">
            <v>49</v>
          </cell>
        </row>
        <row r="1238">
          <cell r="C1238">
            <v>0</v>
          </cell>
          <cell r="D1238">
            <v>0</v>
          </cell>
        </row>
        <row r="1239">
          <cell r="C1239">
            <v>0</v>
          </cell>
          <cell r="D1239">
            <v>0</v>
          </cell>
        </row>
        <row r="1240">
          <cell r="C1240">
            <v>0</v>
          </cell>
          <cell r="D1240">
            <v>0</v>
          </cell>
        </row>
        <row r="1241">
          <cell r="C1241">
            <v>3</v>
          </cell>
          <cell r="D1241">
            <v>3</v>
          </cell>
          <cell r="E1241">
            <v>3</v>
          </cell>
          <cell r="AB1241">
            <v>3</v>
          </cell>
        </row>
        <row r="1242">
          <cell r="C1242">
            <v>19</v>
          </cell>
          <cell r="D1242">
            <v>19</v>
          </cell>
          <cell r="E1242">
            <v>19</v>
          </cell>
          <cell r="AB1242">
            <v>19</v>
          </cell>
        </row>
        <row r="1243">
          <cell r="C1243">
            <v>0</v>
          </cell>
          <cell r="D1243">
            <v>0</v>
          </cell>
        </row>
        <row r="1244">
          <cell r="C1244">
            <v>0</v>
          </cell>
          <cell r="D1244">
            <v>0</v>
          </cell>
        </row>
        <row r="1245">
          <cell r="C1245">
            <v>0</v>
          </cell>
          <cell r="D1245">
            <v>0</v>
          </cell>
        </row>
        <row r="1246">
          <cell r="C1246">
            <v>19</v>
          </cell>
          <cell r="D1246">
            <v>18</v>
          </cell>
          <cell r="E1246">
            <v>18</v>
          </cell>
          <cell r="G1246">
            <v>1</v>
          </cell>
          <cell r="AB1246">
            <v>19</v>
          </cell>
        </row>
        <row r="1247">
          <cell r="C1247">
            <v>0</v>
          </cell>
          <cell r="D1247">
            <v>0</v>
          </cell>
        </row>
        <row r="1248">
          <cell r="C1248">
            <v>0</v>
          </cell>
          <cell r="D1248">
            <v>0</v>
          </cell>
        </row>
        <row r="1249">
          <cell r="C1249">
            <v>0</v>
          </cell>
          <cell r="D1249">
            <v>0</v>
          </cell>
        </row>
        <row r="1250">
          <cell r="C1250">
            <v>0</v>
          </cell>
          <cell r="D1250">
            <v>0</v>
          </cell>
        </row>
        <row r="1251">
          <cell r="C1251">
            <v>0</v>
          </cell>
          <cell r="D1251">
            <v>0</v>
          </cell>
        </row>
        <row r="1252">
          <cell r="C1252">
            <v>0</v>
          </cell>
          <cell r="D1252">
            <v>0</v>
          </cell>
        </row>
        <row r="1253">
          <cell r="C1253">
            <v>0</v>
          </cell>
          <cell r="D1253">
            <v>0</v>
          </cell>
        </row>
        <row r="1254">
          <cell r="C1254">
            <v>0</v>
          </cell>
          <cell r="D1254">
            <v>0</v>
          </cell>
        </row>
        <row r="1255">
          <cell r="C1255">
            <v>10</v>
          </cell>
          <cell r="D1255">
            <v>10</v>
          </cell>
          <cell r="E1255">
            <v>10</v>
          </cell>
          <cell r="AA1255">
            <v>10</v>
          </cell>
        </row>
        <row r="1256">
          <cell r="C1256">
            <v>0</v>
          </cell>
          <cell r="D1256">
            <v>0</v>
          </cell>
        </row>
        <row r="1257">
          <cell r="C1257">
            <v>0</v>
          </cell>
          <cell r="D1257">
            <v>0</v>
          </cell>
        </row>
        <row r="1258">
          <cell r="C1258">
            <v>0</v>
          </cell>
          <cell r="D1258">
            <v>0</v>
          </cell>
        </row>
        <row r="1259">
          <cell r="C1259">
            <v>0</v>
          </cell>
          <cell r="D1259">
            <v>0</v>
          </cell>
        </row>
        <row r="1260">
          <cell r="C1260">
            <v>3</v>
          </cell>
          <cell r="D1260">
            <v>3</v>
          </cell>
          <cell r="E1260">
            <v>3</v>
          </cell>
          <cell r="AB1260">
            <v>3</v>
          </cell>
        </row>
        <row r="1261">
          <cell r="C1261">
            <v>3</v>
          </cell>
          <cell r="D1261">
            <v>3</v>
          </cell>
          <cell r="E1261">
            <v>3</v>
          </cell>
          <cell r="AB1261">
            <v>3</v>
          </cell>
        </row>
        <row r="1262">
          <cell r="C1262">
            <v>0</v>
          </cell>
          <cell r="D1262">
            <v>0</v>
          </cell>
        </row>
        <row r="1263">
          <cell r="C1263">
            <v>0</v>
          </cell>
          <cell r="D1263">
            <v>0</v>
          </cell>
        </row>
        <row r="1264">
          <cell r="C1264">
            <v>0</v>
          </cell>
          <cell r="D1264">
            <v>0</v>
          </cell>
        </row>
        <row r="1265">
          <cell r="C1265">
            <v>2</v>
          </cell>
          <cell r="D1265">
            <v>2</v>
          </cell>
          <cell r="E1265">
            <v>2</v>
          </cell>
          <cell r="AB1265">
            <v>2</v>
          </cell>
        </row>
        <row r="1266">
          <cell r="C1266">
            <v>4</v>
          </cell>
          <cell r="D1266">
            <v>4</v>
          </cell>
          <cell r="E1266">
            <v>4</v>
          </cell>
          <cell r="AB1266">
            <v>4</v>
          </cell>
        </row>
        <row r="1267">
          <cell r="C1267">
            <v>0</v>
          </cell>
          <cell r="D1267">
            <v>0</v>
          </cell>
        </row>
        <row r="1268">
          <cell r="C1268">
            <v>0</v>
          </cell>
          <cell r="D1268">
            <v>0</v>
          </cell>
        </row>
        <row r="1269">
          <cell r="C1269">
            <v>0</v>
          </cell>
          <cell r="D1269">
            <v>0</v>
          </cell>
        </row>
        <row r="1270">
          <cell r="C1270">
            <v>0</v>
          </cell>
          <cell r="D1270">
            <v>0</v>
          </cell>
        </row>
        <row r="1352">
          <cell r="C1352">
            <v>16</v>
          </cell>
          <cell r="H1352">
            <v>14</v>
          </cell>
          <cell r="I1352">
            <v>14</v>
          </cell>
          <cell r="J1352">
            <v>0</v>
          </cell>
          <cell r="K1352">
            <v>0</v>
          </cell>
          <cell r="L1352">
            <v>2</v>
          </cell>
          <cell r="M1352">
            <v>0</v>
          </cell>
          <cell r="N1352">
            <v>0</v>
          </cell>
          <cell r="P1352">
            <v>0</v>
          </cell>
          <cell r="Q1352">
            <v>1</v>
          </cell>
          <cell r="S1352">
            <v>0</v>
          </cell>
          <cell r="T1352">
            <v>3</v>
          </cell>
          <cell r="V1352">
            <v>0</v>
          </cell>
          <cell r="W1352">
            <v>0</v>
          </cell>
          <cell r="Y1352">
            <v>0</v>
          </cell>
          <cell r="Z1352">
            <v>2</v>
          </cell>
          <cell r="AD1352">
            <v>0</v>
          </cell>
          <cell r="AE1352">
            <v>0</v>
          </cell>
          <cell r="AF1352">
            <v>0</v>
          </cell>
          <cell r="AG1352">
            <v>0</v>
          </cell>
          <cell r="AH1352">
            <v>0</v>
          </cell>
          <cell r="AI1352">
            <v>0</v>
          </cell>
          <cell r="AJ1352">
            <v>0</v>
          </cell>
          <cell r="AL1352">
            <v>3953720</v>
          </cell>
        </row>
        <row r="1354">
          <cell r="C1354">
            <v>0</v>
          </cell>
          <cell r="D1354">
            <v>0</v>
          </cell>
        </row>
        <row r="1355">
          <cell r="C1355">
            <v>0</v>
          </cell>
          <cell r="D1355">
            <v>0</v>
          </cell>
        </row>
        <row r="1356">
          <cell r="C1356">
            <v>0</v>
          </cell>
          <cell r="D1356">
            <v>0</v>
          </cell>
        </row>
        <row r="1357">
          <cell r="C1357">
            <v>0</v>
          </cell>
          <cell r="D1357">
            <v>0</v>
          </cell>
        </row>
        <row r="1358">
          <cell r="C1358">
            <v>0</v>
          </cell>
          <cell r="D1358">
            <v>0</v>
          </cell>
        </row>
        <row r="1359">
          <cell r="C1359">
            <v>0</v>
          </cell>
          <cell r="D1359">
            <v>0</v>
          </cell>
        </row>
        <row r="1360">
          <cell r="C1360">
            <v>32</v>
          </cell>
          <cell r="D1360">
            <v>32</v>
          </cell>
          <cell r="E1360">
            <v>32</v>
          </cell>
          <cell r="AB1360">
            <v>32</v>
          </cell>
        </row>
        <row r="1361">
          <cell r="C1361">
            <v>0</v>
          </cell>
          <cell r="D1361">
            <v>0</v>
          </cell>
        </row>
        <row r="1362">
          <cell r="C1362">
            <v>9</v>
          </cell>
          <cell r="D1362">
            <v>9</v>
          </cell>
          <cell r="E1362">
            <v>9</v>
          </cell>
          <cell r="AB1362">
            <v>9</v>
          </cell>
        </row>
        <row r="1363">
          <cell r="C1363">
            <v>1</v>
          </cell>
          <cell r="D1363">
            <v>1</v>
          </cell>
          <cell r="E1363">
            <v>1</v>
          </cell>
          <cell r="AB1363">
            <v>1</v>
          </cell>
        </row>
        <row r="1364">
          <cell r="C1364">
            <v>0</v>
          </cell>
          <cell r="D1364">
            <v>0</v>
          </cell>
        </row>
        <row r="1365">
          <cell r="C1365">
            <v>0</v>
          </cell>
          <cell r="D1365">
            <v>0</v>
          </cell>
        </row>
        <row r="1366">
          <cell r="C1366">
            <v>0</v>
          </cell>
          <cell r="D1366">
            <v>0</v>
          </cell>
        </row>
        <row r="1367">
          <cell r="C1367">
            <v>0</v>
          </cell>
          <cell r="D1367">
            <v>0</v>
          </cell>
        </row>
        <row r="1368">
          <cell r="C1368">
            <v>0</v>
          </cell>
          <cell r="D1368">
            <v>0</v>
          </cell>
        </row>
        <row r="1369">
          <cell r="C1369">
            <v>0</v>
          </cell>
          <cell r="D1369">
            <v>0</v>
          </cell>
        </row>
        <row r="1370">
          <cell r="C1370">
            <v>0</v>
          </cell>
          <cell r="D1370">
            <v>0</v>
          </cell>
        </row>
        <row r="1371">
          <cell r="C1371">
            <v>0</v>
          </cell>
          <cell r="D1371">
            <v>0</v>
          </cell>
        </row>
        <row r="1372">
          <cell r="C1372">
            <v>0</v>
          </cell>
          <cell r="D1372">
            <v>0</v>
          </cell>
        </row>
        <row r="1373">
          <cell r="C1373">
            <v>0</v>
          </cell>
          <cell r="D1373">
            <v>0</v>
          </cell>
        </row>
        <row r="1374">
          <cell r="C1374">
            <v>0</v>
          </cell>
          <cell r="D1374">
            <v>0</v>
          </cell>
        </row>
        <row r="1375">
          <cell r="C1375">
            <v>0</v>
          </cell>
          <cell r="D1375">
            <v>0</v>
          </cell>
        </row>
        <row r="1376">
          <cell r="C1376">
            <v>0</v>
          </cell>
          <cell r="D1376">
            <v>0</v>
          </cell>
        </row>
        <row r="1377">
          <cell r="C1377">
            <v>0</v>
          </cell>
          <cell r="D1377">
            <v>0</v>
          </cell>
        </row>
        <row r="1378">
          <cell r="C1378">
            <v>0</v>
          </cell>
          <cell r="D1378">
            <v>0</v>
          </cell>
        </row>
        <row r="1379">
          <cell r="C1379">
            <v>0</v>
          </cell>
          <cell r="D1379">
            <v>0</v>
          </cell>
        </row>
        <row r="1380">
          <cell r="C1380">
            <v>0</v>
          </cell>
          <cell r="D1380">
            <v>0</v>
          </cell>
        </row>
        <row r="1381">
          <cell r="C1381">
            <v>0</v>
          </cell>
          <cell r="D1381">
            <v>0</v>
          </cell>
        </row>
        <row r="1382">
          <cell r="C1382">
            <v>0</v>
          </cell>
          <cell r="D1382">
            <v>0</v>
          </cell>
        </row>
        <row r="1383">
          <cell r="C1383">
            <v>0</v>
          </cell>
          <cell r="D1383">
            <v>0</v>
          </cell>
        </row>
        <row r="1384">
          <cell r="C1384">
            <v>0</v>
          </cell>
          <cell r="D1384">
            <v>0</v>
          </cell>
        </row>
        <row r="1385">
          <cell r="C1385">
            <v>0</v>
          </cell>
          <cell r="D1385">
            <v>0</v>
          </cell>
        </row>
        <row r="1386">
          <cell r="C1386">
            <v>0</v>
          </cell>
          <cell r="D1386">
            <v>0</v>
          </cell>
        </row>
        <row r="1387">
          <cell r="C1387">
            <v>0</v>
          </cell>
          <cell r="D1387">
            <v>0</v>
          </cell>
        </row>
        <row r="1388">
          <cell r="C1388">
            <v>184</v>
          </cell>
          <cell r="D1388">
            <v>184</v>
          </cell>
          <cell r="E1388">
            <v>184</v>
          </cell>
          <cell r="AB1388">
            <v>184</v>
          </cell>
        </row>
        <row r="1389">
          <cell r="C1389">
            <v>6</v>
          </cell>
          <cell r="D1389">
            <v>6</v>
          </cell>
          <cell r="E1389">
            <v>6</v>
          </cell>
          <cell r="AB1389">
            <v>6</v>
          </cell>
        </row>
        <row r="1390">
          <cell r="C1390">
            <v>0</v>
          </cell>
          <cell r="D1390">
            <v>0</v>
          </cell>
        </row>
        <row r="1391">
          <cell r="C1391">
            <v>0</v>
          </cell>
          <cell r="D1391">
            <v>0</v>
          </cell>
        </row>
        <row r="1392">
          <cell r="C1392">
            <v>0</v>
          </cell>
          <cell r="D1392">
            <v>0</v>
          </cell>
        </row>
        <row r="1393">
          <cell r="C1393">
            <v>0</v>
          </cell>
          <cell r="D1393">
            <v>0</v>
          </cell>
        </row>
        <row r="1394">
          <cell r="C1394">
            <v>0</v>
          </cell>
          <cell r="D1394">
            <v>0</v>
          </cell>
        </row>
        <row r="1395">
          <cell r="C1395">
            <v>0</v>
          </cell>
          <cell r="D1395">
            <v>0</v>
          </cell>
        </row>
        <row r="1396">
          <cell r="C1396">
            <v>0</v>
          </cell>
          <cell r="D1396">
            <v>0</v>
          </cell>
        </row>
        <row r="1397">
          <cell r="C1397">
            <v>0</v>
          </cell>
          <cell r="D1397">
            <v>0</v>
          </cell>
        </row>
        <row r="1398">
          <cell r="C1398">
            <v>0</v>
          </cell>
          <cell r="D1398">
            <v>0</v>
          </cell>
        </row>
        <row r="1399">
          <cell r="C1399">
            <v>0</v>
          </cell>
          <cell r="D1399">
            <v>0</v>
          </cell>
        </row>
        <row r="1400">
          <cell r="C1400">
            <v>0</v>
          </cell>
          <cell r="D1400">
            <v>0</v>
          </cell>
        </row>
        <row r="1401">
          <cell r="C1401">
            <v>0</v>
          </cell>
          <cell r="D1401">
            <v>0</v>
          </cell>
        </row>
        <row r="1402">
          <cell r="C1402">
            <v>0</v>
          </cell>
          <cell r="D1402">
            <v>0</v>
          </cell>
        </row>
        <row r="1403">
          <cell r="C1403">
            <v>0</v>
          </cell>
          <cell r="D1403">
            <v>0</v>
          </cell>
        </row>
        <row r="1404">
          <cell r="C1404">
            <v>0</v>
          </cell>
          <cell r="D1404">
            <v>0</v>
          </cell>
        </row>
        <row r="1405">
          <cell r="C1405">
            <v>11</v>
          </cell>
          <cell r="D1405">
            <v>11</v>
          </cell>
          <cell r="E1405">
            <v>11</v>
          </cell>
          <cell r="AA1405">
            <v>11</v>
          </cell>
        </row>
        <row r="1406">
          <cell r="C1406">
            <v>0</v>
          </cell>
          <cell r="D1406">
            <v>0</v>
          </cell>
        </row>
        <row r="1407">
          <cell r="C1407">
            <v>0</v>
          </cell>
          <cell r="D1407">
            <v>0</v>
          </cell>
        </row>
        <row r="1408">
          <cell r="C1408">
            <v>0</v>
          </cell>
          <cell r="D1408">
            <v>0</v>
          </cell>
        </row>
        <row r="1409">
          <cell r="C1409">
            <v>0</v>
          </cell>
          <cell r="D1409">
            <v>0</v>
          </cell>
        </row>
        <row r="1410">
          <cell r="C1410">
            <v>0</v>
          </cell>
          <cell r="D1410">
            <v>0</v>
          </cell>
        </row>
        <row r="1411">
          <cell r="C1411">
            <v>0</v>
          </cell>
          <cell r="D1411">
            <v>0</v>
          </cell>
        </row>
        <row r="1412">
          <cell r="C1412">
            <v>0</v>
          </cell>
          <cell r="D1412">
            <v>0</v>
          </cell>
        </row>
        <row r="1413">
          <cell r="C1413">
            <v>0</v>
          </cell>
          <cell r="D1413">
            <v>0</v>
          </cell>
        </row>
        <row r="1414">
          <cell r="C1414">
            <v>0</v>
          </cell>
          <cell r="D1414">
            <v>0</v>
          </cell>
        </row>
        <row r="1415">
          <cell r="C1415">
            <v>0</v>
          </cell>
          <cell r="D1415">
            <v>0</v>
          </cell>
        </row>
        <row r="1416">
          <cell r="C1416">
            <v>0</v>
          </cell>
          <cell r="D1416">
            <v>0</v>
          </cell>
        </row>
        <row r="1417">
          <cell r="C1417">
            <v>0</v>
          </cell>
          <cell r="D1417">
            <v>0</v>
          </cell>
        </row>
        <row r="1418">
          <cell r="C1418">
            <v>0</v>
          </cell>
          <cell r="D1418">
            <v>0</v>
          </cell>
        </row>
        <row r="1419">
          <cell r="C1419">
            <v>0</v>
          </cell>
          <cell r="D1419">
            <v>0</v>
          </cell>
        </row>
        <row r="1420">
          <cell r="C1420">
            <v>0</v>
          </cell>
          <cell r="D1420">
            <v>0</v>
          </cell>
        </row>
        <row r="1421">
          <cell r="C1421">
            <v>0</v>
          </cell>
          <cell r="D1421">
            <v>0</v>
          </cell>
        </row>
        <row r="1422">
          <cell r="C1422">
            <v>0</v>
          </cell>
          <cell r="D1422">
            <v>0</v>
          </cell>
        </row>
        <row r="1423">
          <cell r="C1423">
            <v>0</v>
          </cell>
          <cell r="D1423">
            <v>0</v>
          </cell>
        </row>
        <row r="1502">
          <cell r="C1502">
            <v>11</v>
          </cell>
          <cell r="H1502">
            <v>10</v>
          </cell>
          <cell r="I1502">
            <v>10</v>
          </cell>
          <cell r="J1502">
            <v>0</v>
          </cell>
          <cell r="K1502">
            <v>0</v>
          </cell>
          <cell r="L1502">
            <v>1</v>
          </cell>
          <cell r="M1502">
            <v>0</v>
          </cell>
          <cell r="N1502">
            <v>0</v>
          </cell>
          <cell r="P1502">
            <v>0</v>
          </cell>
          <cell r="Q1502">
            <v>3</v>
          </cell>
          <cell r="S1502">
            <v>0</v>
          </cell>
          <cell r="T1502">
            <v>0</v>
          </cell>
          <cell r="V1502">
            <v>0</v>
          </cell>
          <cell r="W1502">
            <v>0</v>
          </cell>
          <cell r="Y1502">
            <v>0</v>
          </cell>
          <cell r="Z1502">
            <v>4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0</v>
          </cell>
          <cell r="AL1502">
            <v>1464665</v>
          </cell>
        </row>
        <row r="1504">
          <cell r="C1504">
            <v>0</v>
          </cell>
          <cell r="D1504">
            <v>0</v>
          </cell>
          <cell r="AL1504">
            <v>0</v>
          </cell>
        </row>
        <row r="1566">
          <cell r="C1566">
            <v>2</v>
          </cell>
          <cell r="H1566">
            <v>2</v>
          </cell>
          <cell r="I1566">
            <v>2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P1566">
            <v>0</v>
          </cell>
          <cell r="Q1566">
            <v>0</v>
          </cell>
          <cell r="S1566">
            <v>0</v>
          </cell>
          <cell r="T1566">
            <v>0</v>
          </cell>
          <cell r="V1566">
            <v>0</v>
          </cell>
          <cell r="W1566">
            <v>0</v>
          </cell>
          <cell r="Y1566">
            <v>0</v>
          </cell>
          <cell r="Z1566">
            <v>1</v>
          </cell>
          <cell r="AD1566">
            <v>0</v>
          </cell>
          <cell r="AE1566">
            <v>0</v>
          </cell>
          <cell r="AF1566">
            <v>0</v>
          </cell>
          <cell r="AG1566">
            <v>0</v>
          </cell>
          <cell r="AH1566">
            <v>0</v>
          </cell>
          <cell r="AI1566">
            <v>0</v>
          </cell>
          <cell r="AJ1566">
            <v>0</v>
          </cell>
          <cell r="AL1566">
            <v>198210</v>
          </cell>
        </row>
        <row r="1635">
          <cell r="C1635">
            <v>38</v>
          </cell>
          <cell r="H1635">
            <v>30</v>
          </cell>
          <cell r="I1635">
            <v>29</v>
          </cell>
          <cell r="J1635">
            <v>1</v>
          </cell>
          <cell r="K1635">
            <v>1</v>
          </cell>
          <cell r="L1635">
            <v>6</v>
          </cell>
          <cell r="M1635">
            <v>0</v>
          </cell>
          <cell r="N1635">
            <v>1</v>
          </cell>
          <cell r="P1635">
            <v>0</v>
          </cell>
          <cell r="Q1635">
            <v>1</v>
          </cell>
          <cell r="S1635">
            <v>0</v>
          </cell>
          <cell r="T1635">
            <v>3</v>
          </cell>
          <cell r="V1635">
            <v>0</v>
          </cell>
          <cell r="W1635">
            <v>0</v>
          </cell>
          <cell r="Y1635">
            <v>1</v>
          </cell>
          <cell r="Z1635">
            <v>6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1</v>
          </cell>
          <cell r="AL1635">
            <v>1761580</v>
          </cell>
        </row>
        <row r="1653">
          <cell r="C1653">
            <v>1162</v>
          </cell>
          <cell r="D1653">
            <v>1162</v>
          </cell>
          <cell r="E1653">
            <v>1162</v>
          </cell>
          <cell r="F1653">
            <v>0</v>
          </cell>
          <cell r="G1653">
            <v>0</v>
          </cell>
          <cell r="AA1653">
            <v>1162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</row>
        <row r="1680">
          <cell r="C1680">
            <v>36</v>
          </cell>
          <cell r="H1680">
            <v>30</v>
          </cell>
          <cell r="I1680">
            <v>26</v>
          </cell>
          <cell r="J1680">
            <v>4</v>
          </cell>
          <cell r="K1680">
            <v>0</v>
          </cell>
          <cell r="L1680">
            <v>5</v>
          </cell>
          <cell r="M1680">
            <v>1</v>
          </cell>
          <cell r="N1680">
            <v>0</v>
          </cell>
          <cell r="P1680">
            <v>0</v>
          </cell>
          <cell r="Q1680">
            <v>0</v>
          </cell>
          <cell r="S1680">
            <v>0</v>
          </cell>
          <cell r="T1680">
            <v>0</v>
          </cell>
          <cell r="V1680">
            <v>0</v>
          </cell>
          <cell r="W1680">
            <v>0</v>
          </cell>
          <cell r="Y1680">
            <v>0</v>
          </cell>
          <cell r="Z1680">
            <v>0</v>
          </cell>
          <cell r="AD1680">
            <v>0</v>
          </cell>
          <cell r="AE1680">
            <v>0</v>
          </cell>
          <cell r="AF1680">
            <v>0</v>
          </cell>
          <cell r="AG1680">
            <v>0</v>
          </cell>
          <cell r="AH1680">
            <v>0</v>
          </cell>
          <cell r="AI1680">
            <v>0</v>
          </cell>
          <cell r="AJ1680">
            <v>4</v>
          </cell>
          <cell r="AL1680">
            <v>2074045</v>
          </cell>
        </row>
        <row r="1682">
          <cell r="C1682">
            <v>0</v>
          </cell>
          <cell r="D1682">
            <v>0</v>
          </cell>
        </row>
        <row r="1683">
          <cell r="C1683">
            <v>0</v>
          </cell>
          <cell r="D1683">
            <v>0</v>
          </cell>
        </row>
        <row r="1684">
          <cell r="C1684">
            <v>2266</v>
          </cell>
          <cell r="D1684">
            <v>2266</v>
          </cell>
          <cell r="E1684">
            <v>2266</v>
          </cell>
          <cell r="AA1684">
            <v>2266</v>
          </cell>
        </row>
        <row r="1685">
          <cell r="C1685">
            <v>0</v>
          </cell>
          <cell r="D1685">
            <v>0</v>
          </cell>
        </row>
        <row r="1686">
          <cell r="C1686">
            <v>0</v>
          </cell>
          <cell r="D1686">
            <v>0</v>
          </cell>
        </row>
        <row r="1687">
          <cell r="C1687">
            <v>0</v>
          </cell>
          <cell r="D1687">
            <v>0</v>
          </cell>
        </row>
        <row r="1688">
          <cell r="C1688">
            <v>0</v>
          </cell>
          <cell r="D1688">
            <v>0</v>
          </cell>
        </row>
        <row r="1689">
          <cell r="C1689">
            <v>0</v>
          </cell>
          <cell r="D1689">
            <v>0</v>
          </cell>
        </row>
        <row r="1690">
          <cell r="C1690">
            <v>0</v>
          </cell>
          <cell r="D1690">
            <v>0</v>
          </cell>
        </row>
        <row r="1691">
          <cell r="C1691">
            <v>0</v>
          </cell>
          <cell r="D1691">
            <v>0</v>
          </cell>
        </row>
        <row r="1692">
          <cell r="C1692">
            <v>0</v>
          </cell>
          <cell r="D1692">
            <v>0</v>
          </cell>
        </row>
        <row r="1693">
          <cell r="C1693">
            <v>0</v>
          </cell>
          <cell r="D1693">
            <v>0</v>
          </cell>
        </row>
        <row r="1694">
          <cell r="C1694">
            <v>0</v>
          </cell>
          <cell r="D1694">
            <v>0</v>
          </cell>
        </row>
        <row r="1695">
          <cell r="C1695">
            <v>0</v>
          </cell>
          <cell r="D1695">
            <v>0</v>
          </cell>
        </row>
        <row r="1696">
          <cell r="C1696">
            <v>0</v>
          </cell>
          <cell r="D1696">
            <v>0</v>
          </cell>
        </row>
        <row r="1697">
          <cell r="C1697">
            <v>6</v>
          </cell>
          <cell r="D1697">
            <v>6</v>
          </cell>
          <cell r="E1697">
            <v>6</v>
          </cell>
          <cell r="AA1697">
            <v>6</v>
          </cell>
        </row>
        <row r="1701">
          <cell r="C1701">
            <v>0</v>
          </cell>
          <cell r="D1701">
            <v>0</v>
          </cell>
        </row>
        <row r="1702">
          <cell r="C1702">
            <v>0</v>
          </cell>
          <cell r="D1702">
            <v>0</v>
          </cell>
        </row>
        <row r="1703">
          <cell r="C1703">
            <v>0</v>
          </cell>
          <cell r="D1703">
            <v>0</v>
          </cell>
        </row>
        <row r="1704">
          <cell r="C1704">
            <v>0</v>
          </cell>
          <cell r="D1704">
            <v>0</v>
          </cell>
        </row>
        <row r="1705">
          <cell r="C1705">
            <v>0</v>
          </cell>
          <cell r="D1705">
            <v>0</v>
          </cell>
        </row>
        <row r="1706">
          <cell r="C1706">
            <v>0</v>
          </cell>
          <cell r="D1706">
            <v>0</v>
          </cell>
        </row>
        <row r="1707">
          <cell r="C1707">
            <v>0</v>
          </cell>
          <cell r="D1707">
            <v>0</v>
          </cell>
        </row>
        <row r="1708">
          <cell r="C1708">
            <v>0</v>
          </cell>
          <cell r="D1708">
            <v>0</v>
          </cell>
        </row>
        <row r="1709">
          <cell r="C1709">
            <v>0</v>
          </cell>
          <cell r="D1709">
            <v>0</v>
          </cell>
        </row>
        <row r="1710">
          <cell r="C1710">
            <v>0</v>
          </cell>
          <cell r="D1710">
            <v>0</v>
          </cell>
        </row>
        <row r="1711">
          <cell r="C1711">
            <v>0</v>
          </cell>
          <cell r="D1711">
            <v>0</v>
          </cell>
        </row>
        <row r="1712">
          <cell r="C1712">
            <v>1</v>
          </cell>
          <cell r="D1712">
            <v>1</v>
          </cell>
          <cell r="E1712">
            <v>1</v>
          </cell>
          <cell r="AC1712">
            <v>1</v>
          </cell>
        </row>
        <row r="1713">
          <cell r="C1713">
            <v>0</v>
          </cell>
          <cell r="D1713">
            <v>0</v>
          </cell>
        </row>
        <row r="1714">
          <cell r="C1714">
            <v>0</v>
          </cell>
          <cell r="D1714">
            <v>0</v>
          </cell>
        </row>
        <row r="1715">
          <cell r="C1715">
            <v>0</v>
          </cell>
          <cell r="D1715">
            <v>0</v>
          </cell>
        </row>
        <row r="1716">
          <cell r="C1716">
            <v>0</v>
          </cell>
          <cell r="D1716">
            <v>0</v>
          </cell>
        </row>
        <row r="1717">
          <cell r="C1717">
            <v>0</v>
          </cell>
          <cell r="D1717">
            <v>0</v>
          </cell>
        </row>
        <row r="1718">
          <cell r="C1718">
            <v>0</v>
          </cell>
          <cell r="D1718">
            <v>0</v>
          </cell>
        </row>
        <row r="1719">
          <cell r="C1719">
            <v>0</v>
          </cell>
          <cell r="D1719">
            <v>0</v>
          </cell>
        </row>
        <row r="1720">
          <cell r="C1720">
            <v>0</v>
          </cell>
          <cell r="D1720">
            <v>0</v>
          </cell>
        </row>
        <row r="1721">
          <cell r="C1721">
            <v>0</v>
          </cell>
          <cell r="D1721">
            <v>0</v>
          </cell>
        </row>
        <row r="1722">
          <cell r="C1722">
            <v>0</v>
          </cell>
          <cell r="D1722">
            <v>0</v>
          </cell>
        </row>
        <row r="1723">
          <cell r="C1723">
            <v>0</v>
          </cell>
          <cell r="D1723">
            <v>0</v>
          </cell>
        </row>
        <row r="1724">
          <cell r="C1724">
            <v>0</v>
          </cell>
          <cell r="D1724">
            <v>0</v>
          </cell>
        </row>
        <row r="1725">
          <cell r="C1725">
            <v>0</v>
          </cell>
          <cell r="D1725">
            <v>0</v>
          </cell>
        </row>
        <row r="1726">
          <cell r="C1726">
            <v>0</v>
          </cell>
          <cell r="D1726">
            <v>0</v>
          </cell>
        </row>
        <row r="1727">
          <cell r="C1727">
            <v>0</v>
          </cell>
          <cell r="D1727">
            <v>0</v>
          </cell>
        </row>
        <row r="1728">
          <cell r="C1728">
            <v>0</v>
          </cell>
          <cell r="D1728">
            <v>0</v>
          </cell>
        </row>
        <row r="1729">
          <cell r="C1729">
            <v>0</v>
          </cell>
          <cell r="D1729">
            <v>0</v>
          </cell>
        </row>
        <row r="1730">
          <cell r="C1730">
            <v>0</v>
          </cell>
          <cell r="D1730">
            <v>0</v>
          </cell>
        </row>
        <row r="1731">
          <cell r="C1731">
            <v>0</v>
          </cell>
          <cell r="D1731">
            <v>0</v>
          </cell>
        </row>
        <row r="1732">
          <cell r="C1732">
            <v>0</v>
          </cell>
          <cell r="D1732">
            <v>0</v>
          </cell>
        </row>
        <row r="1733">
          <cell r="C1733">
            <v>0</v>
          </cell>
          <cell r="D1733">
            <v>0</v>
          </cell>
        </row>
        <row r="1734">
          <cell r="C1734">
            <v>0</v>
          </cell>
          <cell r="D1734">
            <v>0</v>
          </cell>
        </row>
        <row r="1735">
          <cell r="C1735">
            <v>0</v>
          </cell>
          <cell r="D1735">
            <v>0</v>
          </cell>
        </row>
        <row r="1736">
          <cell r="C1736">
            <v>493</v>
          </cell>
          <cell r="D1736">
            <v>493</v>
          </cell>
          <cell r="E1736">
            <v>493</v>
          </cell>
          <cell r="AA1736">
            <v>492</v>
          </cell>
          <cell r="AB1736">
            <v>1</v>
          </cell>
        </row>
        <row r="1737">
          <cell r="C1737">
            <v>531</v>
          </cell>
          <cell r="D1737">
            <v>531</v>
          </cell>
          <cell r="E1737">
            <v>531</v>
          </cell>
          <cell r="AA1737">
            <v>531</v>
          </cell>
        </row>
        <row r="1738">
          <cell r="C1738">
            <v>11695</v>
          </cell>
          <cell r="D1738">
            <v>11112</v>
          </cell>
          <cell r="E1738">
            <v>11112</v>
          </cell>
          <cell r="G1738">
            <v>583</v>
          </cell>
          <cell r="AA1738">
            <v>10352</v>
          </cell>
          <cell r="AB1738">
            <v>652</v>
          </cell>
          <cell r="AC1738">
            <v>691</v>
          </cell>
        </row>
        <row r="1739">
          <cell r="C1739">
            <v>3621</v>
          </cell>
          <cell r="D1739">
            <v>3621</v>
          </cell>
          <cell r="E1739">
            <v>3621</v>
          </cell>
          <cell r="AA1739">
            <v>3621</v>
          </cell>
          <cell r="AB1739">
            <v>0</v>
          </cell>
          <cell r="AC1739">
            <v>0</v>
          </cell>
        </row>
        <row r="1740">
          <cell r="C1740">
            <v>0</v>
          </cell>
          <cell r="D1740">
            <v>0</v>
          </cell>
        </row>
        <row r="1741">
          <cell r="C1741">
            <v>146</v>
          </cell>
          <cell r="D1741">
            <v>146</v>
          </cell>
          <cell r="E1741">
            <v>146</v>
          </cell>
          <cell r="AA1741">
            <v>146</v>
          </cell>
        </row>
        <row r="1742">
          <cell r="C1742">
            <v>1</v>
          </cell>
          <cell r="D1742">
            <v>1</v>
          </cell>
          <cell r="E1742">
            <v>1</v>
          </cell>
          <cell r="AA1742">
            <v>1</v>
          </cell>
        </row>
        <row r="1743">
          <cell r="C1743">
            <v>1698</v>
          </cell>
          <cell r="D1743">
            <v>1698</v>
          </cell>
          <cell r="E1743">
            <v>1698</v>
          </cell>
          <cell r="AA1743">
            <v>1115</v>
          </cell>
          <cell r="AB1743">
            <v>59</v>
          </cell>
          <cell r="AC1743">
            <v>524</v>
          </cell>
        </row>
        <row r="1744">
          <cell r="C1744">
            <v>0</v>
          </cell>
          <cell r="D1744">
            <v>0</v>
          </cell>
        </row>
        <row r="1745">
          <cell r="C1745">
            <v>0</v>
          </cell>
          <cell r="D1745">
            <v>0</v>
          </cell>
        </row>
        <row r="1746">
          <cell r="C1746">
            <v>0</v>
          </cell>
          <cell r="D1746">
            <v>0</v>
          </cell>
        </row>
        <row r="1747">
          <cell r="C1747">
            <v>0</v>
          </cell>
          <cell r="D1747">
            <v>0</v>
          </cell>
        </row>
        <row r="1748">
          <cell r="C1748">
            <v>0</v>
          </cell>
          <cell r="D1748">
            <v>0</v>
          </cell>
        </row>
        <row r="1749">
          <cell r="C1749">
            <v>15</v>
          </cell>
          <cell r="D1749">
            <v>15</v>
          </cell>
          <cell r="E1749">
            <v>15</v>
          </cell>
          <cell r="AA1749">
            <v>15</v>
          </cell>
        </row>
        <row r="1750">
          <cell r="C1750">
            <v>136</v>
          </cell>
          <cell r="D1750">
            <v>136</v>
          </cell>
          <cell r="E1750">
            <v>136</v>
          </cell>
          <cell r="AA1750">
            <v>136</v>
          </cell>
        </row>
        <row r="1751">
          <cell r="C1751">
            <v>136</v>
          </cell>
          <cell r="D1751">
            <v>136</v>
          </cell>
          <cell r="E1751">
            <v>136</v>
          </cell>
          <cell r="AA1751">
            <v>136</v>
          </cell>
        </row>
        <row r="1752">
          <cell r="C1752">
            <v>0</v>
          </cell>
          <cell r="D1752">
            <v>0</v>
          </cell>
        </row>
        <row r="1753">
          <cell r="C1753">
            <v>0</v>
          </cell>
          <cell r="D1753">
            <v>0</v>
          </cell>
        </row>
        <row r="1754">
          <cell r="C1754">
            <v>0</v>
          </cell>
          <cell r="D1754">
            <v>0</v>
          </cell>
        </row>
        <row r="1755">
          <cell r="C1755">
            <v>0</v>
          </cell>
          <cell r="D1755">
            <v>0</v>
          </cell>
        </row>
        <row r="1756">
          <cell r="C1756">
            <v>0</v>
          </cell>
          <cell r="D1756">
            <v>0</v>
          </cell>
        </row>
        <row r="1757">
          <cell r="C1757">
            <v>0</v>
          </cell>
          <cell r="D1757">
            <v>0</v>
          </cell>
        </row>
        <row r="1758">
          <cell r="C1758">
            <v>0</v>
          </cell>
          <cell r="D1758">
            <v>0</v>
          </cell>
        </row>
        <row r="1759">
          <cell r="C1759">
            <v>0</v>
          </cell>
          <cell r="D1759">
            <v>0</v>
          </cell>
        </row>
        <row r="1760">
          <cell r="C1760">
            <v>0</v>
          </cell>
          <cell r="D1760">
            <v>0</v>
          </cell>
        </row>
        <row r="1761">
          <cell r="C1761">
            <v>0</v>
          </cell>
          <cell r="D1761">
            <v>0</v>
          </cell>
        </row>
        <row r="1762">
          <cell r="C1762">
            <v>0</v>
          </cell>
          <cell r="D1762">
            <v>0</v>
          </cell>
        </row>
        <row r="1763">
          <cell r="C1763">
            <v>0</v>
          </cell>
          <cell r="D1763">
            <v>0</v>
          </cell>
        </row>
        <row r="1764">
          <cell r="C1764">
            <v>0</v>
          </cell>
          <cell r="D1764">
            <v>0</v>
          </cell>
        </row>
        <row r="1765">
          <cell r="C1765">
            <v>0</v>
          </cell>
          <cell r="D1765">
            <v>0</v>
          </cell>
        </row>
        <row r="1766">
          <cell r="C1766">
            <v>0</v>
          </cell>
          <cell r="D1766">
            <v>0</v>
          </cell>
        </row>
        <row r="1767">
          <cell r="C1767">
            <v>0</v>
          </cell>
          <cell r="D1767">
            <v>0</v>
          </cell>
        </row>
        <row r="1768">
          <cell r="C1768">
            <v>0</v>
          </cell>
          <cell r="D1768">
            <v>0</v>
          </cell>
        </row>
        <row r="1769">
          <cell r="C1769">
            <v>0</v>
          </cell>
          <cell r="D1769">
            <v>0</v>
          </cell>
        </row>
        <row r="1770">
          <cell r="C1770">
            <v>0</v>
          </cell>
          <cell r="D1770">
            <v>0</v>
          </cell>
        </row>
        <row r="1771">
          <cell r="C1771">
            <v>0</v>
          </cell>
          <cell r="D1771">
            <v>0</v>
          </cell>
        </row>
        <row r="1772">
          <cell r="C1772">
            <v>0</v>
          </cell>
          <cell r="D1772">
            <v>0</v>
          </cell>
        </row>
        <row r="1773">
          <cell r="C1773">
            <v>0</v>
          </cell>
          <cell r="D1773">
            <v>0</v>
          </cell>
        </row>
        <row r="1774">
          <cell r="C1774">
            <v>0</v>
          </cell>
          <cell r="D1774">
            <v>0</v>
          </cell>
        </row>
        <row r="1775">
          <cell r="C1775">
            <v>0</v>
          </cell>
          <cell r="D1775">
            <v>0</v>
          </cell>
        </row>
        <row r="1776">
          <cell r="C1776">
            <v>0</v>
          </cell>
          <cell r="D1776">
            <v>0</v>
          </cell>
        </row>
        <row r="1777">
          <cell r="C1777">
            <v>0</v>
          </cell>
          <cell r="D1777">
            <v>0</v>
          </cell>
        </row>
        <row r="1778">
          <cell r="C1778">
            <v>0</v>
          </cell>
          <cell r="D1778">
            <v>0</v>
          </cell>
        </row>
        <row r="1779">
          <cell r="C1779">
            <v>0</v>
          </cell>
          <cell r="D1779">
            <v>0</v>
          </cell>
        </row>
        <row r="1780">
          <cell r="C1780">
            <v>0</v>
          </cell>
          <cell r="D1780">
            <v>0</v>
          </cell>
        </row>
        <row r="1781">
          <cell r="C1781">
            <v>0</v>
          </cell>
          <cell r="D1781">
            <v>0</v>
          </cell>
        </row>
        <row r="1782">
          <cell r="C1782">
            <v>0</v>
          </cell>
          <cell r="D1782">
            <v>0</v>
          </cell>
        </row>
        <row r="1783">
          <cell r="C1783">
            <v>0</v>
          </cell>
          <cell r="D1783">
            <v>0</v>
          </cell>
        </row>
        <row r="1784">
          <cell r="C1784">
            <v>0</v>
          </cell>
          <cell r="D1784">
            <v>0</v>
          </cell>
        </row>
        <row r="1785">
          <cell r="C1785">
            <v>0</v>
          </cell>
          <cell r="D1785">
            <v>0</v>
          </cell>
        </row>
        <row r="1788">
          <cell r="C1788">
            <v>1024</v>
          </cell>
          <cell r="E1788">
            <v>1016</v>
          </cell>
          <cell r="AL1788">
            <v>5933440</v>
          </cell>
        </row>
        <row r="1789">
          <cell r="C1789">
            <v>2</v>
          </cell>
          <cell r="E1789">
            <v>2</v>
          </cell>
          <cell r="AL1789">
            <v>32880</v>
          </cell>
        </row>
        <row r="1790">
          <cell r="C1790">
            <v>13</v>
          </cell>
          <cell r="E1790">
            <v>12</v>
          </cell>
          <cell r="AL1790">
            <v>334560</v>
          </cell>
        </row>
        <row r="1791">
          <cell r="C1791">
            <v>0</v>
          </cell>
          <cell r="AL1791">
            <v>0</v>
          </cell>
        </row>
        <row r="1792">
          <cell r="C1792">
            <v>71</v>
          </cell>
          <cell r="E1792">
            <v>71</v>
          </cell>
          <cell r="AL1792">
            <v>4211010</v>
          </cell>
        </row>
        <row r="1793">
          <cell r="C1793">
            <v>0</v>
          </cell>
          <cell r="AL1793">
            <v>0</v>
          </cell>
        </row>
        <row r="1794">
          <cell r="C1794">
            <v>0</v>
          </cell>
          <cell r="AL1794">
            <v>0</v>
          </cell>
        </row>
        <row r="1795">
          <cell r="C1795">
            <v>0</v>
          </cell>
          <cell r="AL1795">
            <v>0</v>
          </cell>
        </row>
        <row r="1796">
          <cell r="C1796">
            <v>0</v>
          </cell>
          <cell r="AL1796">
            <v>0</v>
          </cell>
        </row>
        <row r="1797">
          <cell r="C1797">
            <v>0</v>
          </cell>
          <cell r="AL1797">
            <v>0</v>
          </cell>
        </row>
        <row r="1798">
          <cell r="C1798">
            <v>0</v>
          </cell>
          <cell r="AL1798">
            <v>0</v>
          </cell>
        </row>
        <row r="1799">
          <cell r="C1799">
            <v>0</v>
          </cell>
          <cell r="AL1799">
            <v>0</v>
          </cell>
        </row>
        <row r="1800">
          <cell r="C1800">
            <v>0</v>
          </cell>
          <cell r="AL1800">
            <v>0</v>
          </cell>
        </row>
        <row r="1801">
          <cell r="C1801">
            <v>0</v>
          </cell>
          <cell r="AL1801">
            <v>0</v>
          </cell>
        </row>
        <row r="1802">
          <cell r="C1802">
            <v>0</v>
          </cell>
          <cell r="AL1802">
            <v>0</v>
          </cell>
        </row>
        <row r="1803">
          <cell r="C1803">
            <v>0</v>
          </cell>
          <cell r="AL1803">
            <v>0</v>
          </cell>
        </row>
        <row r="1804">
          <cell r="C1804">
            <v>0</v>
          </cell>
          <cell r="AL1804">
            <v>0</v>
          </cell>
        </row>
        <row r="1805">
          <cell r="C1805">
            <v>0</v>
          </cell>
          <cell r="AL1805">
            <v>0</v>
          </cell>
        </row>
        <row r="1806">
          <cell r="C1806">
            <v>0</v>
          </cell>
          <cell r="AL1806">
            <v>0</v>
          </cell>
        </row>
        <row r="1807">
          <cell r="C1807">
            <v>0</v>
          </cell>
          <cell r="AL1807">
            <v>0</v>
          </cell>
        </row>
        <row r="1808">
          <cell r="C1808">
            <v>0</v>
          </cell>
          <cell r="AL1808">
            <v>0</v>
          </cell>
        </row>
        <row r="1809">
          <cell r="C1809">
            <v>0</v>
          </cell>
          <cell r="AL1809">
            <v>0</v>
          </cell>
        </row>
        <row r="1810">
          <cell r="C1810">
            <v>0</v>
          </cell>
          <cell r="AL1810">
            <v>0</v>
          </cell>
        </row>
        <row r="1811">
          <cell r="C1811">
            <v>0</v>
          </cell>
          <cell r="AL1811">
            <v>0</v>
          </cell>
        </row>
        <row r="1812">
          <cell r="C1812">
            <v>1110</v>
          </cell>
          <cell r="D1812">
            <v>1101</v>
          </cell>
          <cell r="E1812">
            <v>1101</v>
          </cell>
          <cell r="F1812">
            <v>0</v>
          </cell>
          <cell r="G1812">
            <v>9</v>
          </cell>
          <cell r="AA1812">
            <v>719</v>
          </cell>
          <cell r="AB1812">
            <v>158</v>
          </cell>
          <cell r="AC1812">
            <v>233</v>
          </cell>
          <cell r="AD1812">
            <v>0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</row>
        <row r="1815"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</row>
        <row r="1901">
          <cell r="P1901">
            <v>0</v>
          </cell>
          <cell r="Q1901">
            <v>0</v>
          </cell>
          <cell r="S1901">
            <v>0</v>
          </cell>
          <cell r="T1901">
            <v>0</v>
          </cell>
          <cell r="V1901">
            <v>0</v>
          </cell>
          <cell r="W1901">
            <v>0</v>
          </cell>
          <cell r="Y1901">
            <v>0</v>
          </cell>
          <cell r="Z1901">
            <v>2</v>
          </cell>
        </row>
        <row r="1904">
          <cell r="C1904">
            <v>0</v>
          </cell>
        </row>
        <row r="1913">
          <cell r="P1913">
            <v>0</v>
          </cell>
          <cell r="Q1913">
            <v>0</v>
          </cell>
          <cell r="S1913">
            <v>0</v>
          </cell>
          <cell r="T1913">
            <v>0</v>
          </cell>
          <cell r="V1913">
            <v>0</v>
          </cell>
          <cell r="W1913">
            <v>0</v>
          </cell>
          <cell r="Y1913">
            <v>0</v>
          </cell>
          <cell r="Z1913">
            <v>0</v>
          </cell>
        </row>
        <row r="1914">
          <cell r="C1914">
            <v>5</v>
          </cell>
          <cell r="H1914">
            <v>4</v>
          </cell>
          <cell r="I1914">
            <v>4</v>
          </cell>
          <cell r="J1914">
            <v>0</v>
          </cell>
          <cell r="K1914">
            <v>0</v>
          </cell>
          <cell r="L1914">
            <v>1</v>
          </cell>
          <cell r="M1914">
            <v>0</v>
          </cell>
          <cell r="N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  <cell r="AL1914">
            <v>4432990</v>
          </cell>
        </row>
        <row r="1983">
          <cell r="C1983">
            <v>6</v>
          </cell>
          <cell r="H1983">
            <v>4</v>
          </cell>
          <cell r="I1983">
            <v>4</v>
          </cell>
          <cell r="J1983">
            <v>0</v>
          </cell>
          <cell r="K1983">
            <v>0</v>
          </cell>
          <cell r="L1983">
            <v>2</v>
          </cell>
          <cell r="M1983">
            <v>0</v>
          </cell>
          <cell r="N1983">
            <v>0</v>
          </cell>
          <cell r="P1983">
            <v>0</v>
          </cell>
          <cell r="Q1983">
            <v>0</v>
          </cell>
          <cell r="S1983">
            <v>0</v>
          </cell>
          <cell r="T1983">
            <v>0</v>
          </cell>
          <cell r="V1983">
            <v>0</v>
          </cell>
          <cell r="W1983">
            <v>0</v>
          </cell>
          <cell r="Y1983">
            <v>0</v>
          </cell>
          <cell r="Z1983">
            <v>5</v>
          </cell>
          <cell r="AD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I1983">
            <v>0</v>
          </cell>
          <cell r="AJ1983">
            <v>0</v>
          </cell>
          <cell r="AL1983">
            <v>1397590</v>
          </cell>
        </row>
        <row r="1985">
          <cell r="C1985">
            <v>18</v>
          </cell>
          <cell r="D1985">
            <v>18</v>
          </cell>
          <cell r="E1985">
            <v>18</v>
          </cell>
          <cell r="AA1985">
            <v>5</v>
          </cell>
          <cell r="AB1985">
            <v>13</v>
          </cell>
        </row>
        <row r="1986">
          <cell r="C1986">
            <v>0</v>
          </cell>
          <cell r="D1986">
            <v>0</v>
          </cell>
        </row>
        <row r="1987">
          <cell r="C1987">
            <v>13</v>
          </cell>
          <cell r="D1987">
            <v>13</v>
          </cell>
          <cell r="E1987">
            <v>13</v>
          </cell>
          <cell r="AA1987">
            <v>3</v>
          </cell>
          <cell r="AB1987">
            <v>10</v>
          </cell>
        </row>
        <row r="1988">
          <cell r="C1988">
            <v>0</v>
          </cell>
          <cell r="D1988">
            <v>0</v>
          </cell>
        </row>
        <row r="1989">
          <cell r="C1989">
            <v>0</v>
          </cell>
          <cell r="D1989">
            <v>0</v>
          </cell>
        </row>
        <row r="1990">
          <cell r="C1990">
            <v>0</v>
          </cell>
          <cell r="D1990">
            <v>0</v>
          </cell>
        </row>
        <row r="1991">
          <cell r="C1991">
            <v>0</v>
          </cell>
          <cell r="D1991">
            <v>0</v>
          </cell>
        </row>
        <row r="1992">
          <cell r="C1992">
            <v>0</v>
          </cell>
          <cell r="D1992">
            <v>0</v>
          </cell>
        </row>
        <row r="1993">
          <cell r="C1993">
            <v>0</v>
          </cell>
          <cell r="D1993">
            <v>0</v>
          </cell>
        </row>
        <row r="1994">
          <cell r="C1994">
            <v>0</v>
          </cell>
          <cell r="D1994">
            <v>0</v>
          </cell>
        </row>
        <row r="1995">
          <cell r="C1995">
            <v>13</v>
          </cell>
          <cell r="D1995">
            <v>13</v>
          </cell>
          <cell r="E1995">
            <v>13</v>
          </cell>
          <cell r="AA1995">
            <v>1</v>
          </cell>
          <cell r="AB1995">
            <v>12</v>
          </cell>
        </row>
        <row r="1996">
          <cell r="C1996">
            <v>0</v>
          </cell>
          <cell r="D1996">
            <v>0</v>
          </cell>
        </row>
        <row r="1997">
          <cell r="C1997">
            <v>1</v>
          </cell>
          <cell r="D1997">
            <v>1</v>
          </cell>
          <cell r="E1997">
            <v>1</v>
          </cell>
          <cell r="AA1997">
            <v>1</v>
          </cell>
        </row>
        <row r="1998">
          <cell r="C1998">
            <v>0</v>
          </cell>
          <cell r="D1998">
            <v>0</v>
          </cell>
        </row>
        <row r="1999">
          <cell r="C1999">
            <v>0</v>
          </cell>
          <cell r="D1999">
            <v>0</v>
          </cell>
        </row>
        <row r="2000">
          <cell r="C2000">
            <v>0</v>
          </cell>
          <cell r="D2000">
            <v>0</v>
          </cell>
        </row>
        <row r="2001">
          <cell r="C2001">
            <v>0</v>
          </cell>
          <cell r="D2001">
            <v>0</v>
          </cell>
        </row>
        <row r="2002">
          <cell r="C2002">
            <v>138</v>
          </cell>
          <cell r="D2002">
            <v>138</v>
          </cell>
          <cell r="E2002">
            <v>138</v>
          </cell>
          <cell r="AA2002">
            <v>132</v>
          </cell>
          <cell r="AB2002">
            <v>4</v>
          </cell>
          <cell r="AC2002">
            <v>2</v>
          </cell>
        </row>
        <row r="2003">
          <cell r="C2003">
            <v>0</v>
          </cell>
          <cell r="D2003">
            <v>0</v>
          </cell>
        </row>
        <row r="2004">
          <cell r="C2004">
            <v>0</v>
          </cell>
          <cell r="D2004">
            <v>0</v>
          </cell>
        </row>
        <row r="2005">
          <cell r="C2005">
            <v>0</v>
          </cell>
          <cell r="D2005">
            <v>0</v>
          </cell>
        </row>
        <row r="2006">
          <cell r="C2006">
            <v>0</v>
          </cell>
          <cell r="D2006">
            <v>0</v>
          </cell>
        </row>
        <row r="2007">
          <cell r="C2007">
            <v>0</v>
          </cell>
          <cell r="D2007">
            <v>0</v>
          </cell>
        </row>
        <row r="2008">
          <cell r="C2008">
            <v>0</v>
          </cell>
          <cell r="D2008">
            <v>0</v>
          </cell>
        </row>
        <row r="2009">
          <cell r="C2009">
            <v>0</v>
          </cell>
          <cell r="D2009">
            <v>0</v>
          </cell>
        </row>
        <row r="2010">
          <cell r="C2010">
            <v>4</v>
          </cell>
          <cell r="D2010">
            <v>4</v>
          </cell>
          <cell r="E2010">
            <v>4</v>
          </cell>
          <cell r="AB2010">
            <v>4</v>
          </cell>
        </row>
        <row r="2011">
          <cell r="C2011">
            <v>0</v>
          </cell>
          <cell r="D2011">
            <v>0</v>
          </cell>
        </row>
        <row r="2012">
          <cell r="C2012">
            <v>0</v>
          </cell>
          <cell r="D2012">
            <v>0</v>
          </cell>
        </row>
        <row r="2013">
          <cell r="C2013">
            <v>2</v>
          </cell>
          <cell r="D2013">
            <v>2</v>
          </cell>
          <cell r="E2013">
            <v>2</v>
          </cell>
          <cell r="AA2013">
            <v>2</v>
          </cell>
        </row>
        <row r="2014">
          <cell r="C2014">
            <v>0</v>
          </cell>
          <cell r="D2014">
            <v>0</v>
          </cell>
        </row>
        <row r="2015">
          <cell r="C2015">
            <v>0</v>
          </cell>
          <cell r="D2015">
            <v>0</v>
          </cell>
        </row>
        <row r="2016">
          <cell r="C2016">
            <v>0</v>
          </cell>
          <cell r="D2016">
            <v>0</v>
          </cell>
        </row>
        <row r="2017">
          <cell r="C2017">
            <v>0</v>
          </cell>
          <cell r="D2017">
            <v>0</v>
          </cell>
        </row>
        <row r="2018">
          <cell r="C2018">
            <v>5</v>
          </cell>
          <cell r="D2018">
            <v>5</v>
          </cell>
          <cell r="E2018">
            <v>5</v>
          </cell>
          <cell r="AA2018">
            <v>5</v>
          </cell>
        </row>
        <row r="2019">
          <cell r="C2019">
            <v>0</v>
          </cell>
          <cell r="D2019">
            <v>0</v>
          </cell>
        </row>
        <row r="2020">
          <cell r="C2020">
            <v>0</v>
          </cell>
          <cell r="D2020">
            <v>0</v>
          </cell>
        </row>
        <row r="2021">
          <cell r="C2021">
            <v>0</v>
          </cell>
          <cell r="D2021">
            <v>0</v>
          </cell>
        </row>
        <row r="2022">
          <cell r="C2022">
            <v>0</v>
          </cell>
          <cell r="D2022">
            <v>0</v>
          </cell>
        </row>
        <row r="2023">
          <cell r="C2023">
            <v>0</v>
          </cell>
          <cell r="D2023">
            <v>0</v>
          </cell>
        </row>
        <row r="2024">
          <cell r="C2024">
            <v>0</v>
          </cell>
          <cell r="D2024">
            <v>0</v>
          </cell>
        </row>
        <row r="2025">
          <cell r="C2025">
            <v>0</v>
          </cell>
          <cell r="D2025">
            <v>0</v>
          </cell>
        </row>
        <row r="2026">
          <cell r="C2026">
            <v>0</v>
          </cell>
          <cell r="D2026">
            <v>0</v>
          </cell>
        </row>
        <row r="2027">
          <cell r="C2027">
            <v>0</v>
          </cell>
          <cell r="D2027">
            <v>0</v>
          </cell>
        </row>
        <row r="2028">
          <cell r="C2028">
            <v>0</v>
          </cell>
          <cell r="D2028">
            <v>0</v>
          </cell>
        </row>
        <row r="2029">
          <cell r="C2029">
            <v>0</v>
          </cell>
          <cell r="D2029">
            <v>0</v>
          </cell>
        </row>
        <row r="2030">
          <cell r="C2030">
            <v>0</v>
          </cell>
          <cell r="D2030">
            <v>0</v>
          </cell>
        </row>
        <row r="2031">
          <cell r="C2031">
            <v>0</v>
          </cell>
          <cell r="D2031">
            <v>0</v>
          </cell>
        </row>
        <row r="2032">
          <cell r="C2032">
            <v>0</v>
          </cell>
          <cell r="D2032">
            <v>0</v>
          </cell>
        </row>
        <row r="2033">
          <cell r="C2033">
            <v>0</v>
          </cell>
          <cell r="D2033">
            <v>0</v>
          </cell>
        </row>
        <row r="2034">
          <cell r="C2034">
            <v>0</v>
          </cell>
          <cell r="D2034">
            <v>0</v>
          </cell>
        </row>
        <row r="2035">
          <cell r="C2035">
            <v>0</v>
          </cell>
          <cell r="D2035">
            <v>0</v>
          </cell>
        </row>
        <row r="2036">
          <cell r="C2036">
            <v>0</v>
          </cell>
          <cell r="D2036">
            <v>0</v>
          </cell>
        </row>
        <row r="2037">
          <cell r="C2037">
            <v>0</v>
          </cell>
          <cell r="D2037">
            <v>0</v>
          </cell>
        </row>
        <row r="2038">
          <cell r="C2038">
            <v>0</v>
          </cell>
          <cell r="D2038">
            <v>0</v>
          </cell>
        </row>
        <row r="2039">
          <cell r="C2039">
            <v>0</v>
          </cell>
          <cell r="D2039">
            <v>0</v>
          </cell>
        </row>
        <row r="2040">
          <cell r="C2040">
            <v>0</v>
          </cell>
          <cell r="D2040">
            <v>0</v>
          </cell>
        </row>
        <row r="2041">
          <cell r="C2041">
            <v>19</v>
          </cell>
          <cell r="D2041">
            <v>19</v>
          </cell>
          <cell r="E2041">
            <v>19</v>
          </cell>
          <cell r="AC2041">
            <v>19</v>
          </cell>
        </row>
        <row r="2042">
          <cell r="C2042">
            <v>0</v>
          </cell>
          <cell r="D2042">
            <v>0</v>
          </cell>
        </row>
        <row r="2043">
          <cell r="C2043">
            <v>0</v>
          </cell>
          <cell r="D2043">
            <v>0</v>
          </cell>
        </row>
        <row r="2044">
          <cell r="C2044">
            <v>0</v>
          </cell>
          <cell r="D2044">
            <v>0</v>
          </cell>
        </row>
        <row r="2045">
          <cell r="C2045">
            <v>0</v>
          </cell>
          <cell r="D2045">
            <v>0</v>
          </cell>
        </row>
        <row r="2046">
          <cell r="C2046">
            <v>0</v>
          </cell>
          <cell r="D2046">
            <v>0</v>
          </cell>
        </row>
        <row r="2047">
          <cell r="C2047">
            <v>0</v>
          </cell>
          <cell r="D2047">
            <v>0</v>
          </cell>
        </row>
        <row r="2048">
          <cell r="C2048">
            <v>0</v>
          </cell>
          <cell r="D2048">
            <v>0</v>
          </cell>
        </row>
        <row r="2049">
          <cell r="C2049">
            <v>0</v>
          </cell>
          <cell r="D2049">
            <v>0</v>
          </cell>
        </row>
        <row r="2050">
          <cell r="C2050">
            <v>3</v>
          </cell>
          <cell r="D2050">
            <v>3</v>
          </cell>
          <cell r="E2050">
            <v>3</v>
          </cell>
          <cell r="AB2050">
            <v>3</v>
          </cell>
        </row>
        <row r="2051">
          <cell r="C2051">
            <v>0</v>
          </cell>
          <cell r="D2051">
            <v>0</v>
          </cell>
        </row>
        <row r="2052">
          <cell r="C2052">
            <v>0</v>
          </cell>
          <cell r="D2052">
            <v>0</v>
          </cell>
        </row>
        <row r="2053">
          <cell r="C2053">
            <v>0</v>
          </cell>
          <cell r="D2053">
            <v>0</v>
          </cell>
        </row>
        <row r="2054">
          <cell r="C2054">
            <v>0</v>
          </cell>
          <cell r="D2054">
            <v>0</v>
          </cell>
        </row>
        <row r="2055">
          <cell r="C2055">
            <v>0</v>
          </cell>
          <cell r="D2055">
            <v>0</v>
          </cell>
        </row>
        <row r="2059">
          <cell r="C2059">
            <v>26</v>
          </cell>
          <cell r="D2059">
            <v>26</v>
          </cell>
          <cell r="E2059">
            <v>26</v>
          </cell>
          <cell r="AA2059">
            <v>7</v>
          </cell>
          <cell r="AB2059">
            <v>19</v>
          </cell>
          <cell r="AL2059">
            <v>1046760</v>
          </cell>
        </row>
        <row r="2060">
          <cell r="C2060">
            <v>0</v>
          </cell>
          <cell r="D2060">
            <v>0</v>
          </cell>
          <cell r="AL2060">
            <v>0</v>
          </cell>
        </row>
        <row r="2061">
          <cell r="C2061">
            <v>6</v>
          </cell>
          <cell r="D2061">
            <v>6</v>
          </cell>
          <cell r="E2061">
            <v>6</v>
          </cell>
          <cell r="AB2061">
            <v>6</v>
          </cell>
          <cell r="AL2061">
            <v>310380</v>
          </cell>
        </row>
        <row r="2110">
          <cell r="C2110">
            <v>0</v>
          </cell>
          <cell r="AL2110">
            <v>0</v>
          </cell>
        </row>
        <row r="2176">
          <cell r="C2176">
            <v>133</v>
          </cell>
          <cell r="H2176">
            <v>113</v>
          </cell>
          <cell r="I2176">
            <v>92</v>
          </cell>
          <cell r="J2176">
            <v>21</v>
          </cell>
          <cell r="K2176">
            <v>5</v>
          </cell>
          <cell r="L2176">
            <v>14</v>
          </cell>
          <cell r="M2176">
            <v>0</v>
          </cell>
          <cell r="N2176">
            <v>1</v>
          </cell>
          <cell r="P2176">
            <v>0</v>
          </cell>
          <cell r="Q2176">
            <v>8</v>
          </cell>
          <cell r="S2176">
            <v>1</v>
          </cell>
          <cell r="T2176">
            <v>35</v>
          </cell>
          <cell r="V2176">
            <v>0</v>
          </cell>
          <cell r="W2176">
            <v>0</v>
          </cell>
          <cell r="Y2176">
            <v>14</v>
          </cell>
          <cell r="Z2176">
            <v>75</v>
          </cell>
          <cell r="AD2176">
            <v>0</v>
          </cell>
          <cell r="AE2176">
            <v>0</v>
          </cell>
          <cell r="AF2176">
            <v>0</v>
          </cell>
          <cell r="AG2176">
            <v>0</v>
          </cell>
          <cell r="AH2176">
            <v>0</v>
          </cell>
          <cell r="AI2176">
            <v>0</v>
          </cell>
          <cell r="AJ2176">
            <v>24</v>
          </cell>
          <cell r="AL2176">
            <v>28514455</v>
          </cell>
        </row>
        <row r="2218">
          <cell r="C2218">
            <v>8</v>
          </cell>
          <cell r="H2218">
            <v>8</v>
          </cell>
          <cell r="I2218">
            <v>4</v>
          </cell>
          <cell r="J2218">
            <v>4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P2218">
            <v>0</v>
          </cell>
          <cell r="Q2218">
            <v>2</v>
          </cell>
          <cell r="S2218">
            <v>0</v>
          </cell>
          <cell r="T2218">
            <v>4</v>
          </cell>
          <cell r="V2218">
            <v>0</v>
          </cell>
          <cell r="W2218">
            <v>0</v>
          </cell>
          <cell r="Y2218">
            <v>0</v>
          </cell>
          <cell r="Z2218">
            <v>1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4</v>
          </cell>
          <cell r="AL2218">
            <v>954630</v>
          </cell>
        </row>
        <row r="2220">
          <cell r="C2220">
            <v>0</v>
          </cell>
          <cell r="D2220">
            <v>0</v>
          </cell>
        </row>
        <row r="2221">
          <cell r="C2221">
            <v>0</v>
          </cell>
          <cell r="D2221">
            <v>0</v>
          </cell>
        </row>
        <row r="2222">
          <cell r="C2222">
            <v>6</v>
          </cell>
          <cell r="D2222">
            <v>6</v>
          </cell>
          <cell r="E2222">
            <v>5</v>
          </cell>
          <cell r="F2222">
            <v>1</v>
          </cell>
          <cell r="AA2222">
            <v>1</v>
          </cell>
          <cell r="AB2222">
            <v>5</v>
          </cell>
          <cell r="AJ2222">
            <v>1</v>
          </cell>
        </row>
        <row r="2223">
          <cell r="C2223">
            <v>0</v>
          </cell>
          <cell r="D2223">
            <v>0</v>
          </cell>
        </row>
        <row r="2224">
          <cell r="C2224">
            <v>4</v>
          </cell>
          <cell r="D2224">
            <v>4</v>
          </cell>
          <cell r="E2224">
            <v>4</v>
          </cell>
          <cell r="AA2224">
            <v>3</v>
          </cell>
          <cell r="AB2224">
            <v>1</v>
          </cell>
        </row>
        <row r="2225">
          <cell r="C2225">
            <v>0</v>
          </cell>
          <cell r="D2225">
            <v>0</v>
          </cell>
        </row>
        <row r="2226">
          <cell r="C2226">
            <v>0</v>
          </cell>
          <cell r="D2226">
            <v>0</v>
          </cell>
        </row>
        <row r="2227">
          <cell r="C2227">
            <v>0</v>
          </cell>
          <cell r="D2227">
            <v>0</v>
          </cell>
        </row>
        <row r="2228">
          <cell r="C2228">
            <v>0</v>
          </cell>
          <cell r="D2228">
            <v>0</v>
          </cell>
        </row>
        <row r="2229">
          <cell r="C2229">
            <v>0</v>
          </cell>
          <cell r="D2229">
            <v>0</v>
          </cell>
        </row>
        <row r="2230">
          <cell r="C2230">
            <v>0</v>
          </cell>
          <cell r="D2230">
            <v>0</v>
          </cell>
        </row>
        <row r="2231">
          <cell r="C2231">
            <v>0</v>
          </cell>
          <cell r="D2231">
            <v>0</v>
          </cell>
        </row>
        <row r="2232">
          <cell r="C2232">
            <v>0</v>
          </cell>
          <cell r="D2232">
            <v>0</v>
          </cell>
        </row>
        <row r="2233">
          <cell r="C2233">
            <v>0</v>
          </cell>
          <cell r="D2233">
            <v>0</v>
          </cell>
        </row>
        <row r="2234">
          <cell r="C2234">
            <v>0</v>
          </cell>
          <cell r="D2234">
            <v>0</v>
          </cell>
        </row>
        <row r="2235">
          <cell r="C2235">
            <v>0</v>
          </cell>
          <cell r="D2235">
            <v>0</v>
          </cell>
        </row>
        <row r="2236">
          <cell r="C2236">
            <v>42</v>
          </cell>
          <cell r="D2236">
            <v>42</v>
          </cell>
          <cell r="E2236">
            <v>42</v>
          </cell>
          <cell r="AA2236">
            <v>31</v>
          </cell>
          <cell r="AB2236">
            <v>11</v>
          </cell>
        </row>
        <row r="2237">
          <cell r="C2237">
            <v>0</v>
          </cell>
          <cell r="D2237">
            <v>0</v>
          </cell>
        </row>
        <row r="2238">
          <cell r="C2238">
            <v>0</v>
          </cell>
          <cell r="D2238">
            <v>0</v>
          </cell>
        </row>
        <row r="2239">
          <cell r="C2239">
            <v>63</v>
          </cell>
          <cell r="D2239">
            <v>63</v>
          </cell>
          <cell r="E2239">
            <v>63</v>
          </cell>
          <cell r="AA2239">
            <v>35</v>
          </cell>
          <cell r="AB2239">
            <v>1</v>
          </cell>
          <cell r="AC2239">
            <v>27</v>
          </cell>
        </row>
        <row r="2240">
          <cell r="C2240">
            <v>0</v>
          </cell>
          <cell r="D2240">
            <v>0</v>
          </cell>
        </row>
        <row r="2241">
          <cell r="C2241">
            <v>0</v>
          </cell>
          <cell r="D2241">
            <v>0</v>
          </cell>
        </row>
        <row r="2242">
          <cell r="C2242">
            <v>0</v>
          </cell>
          <cell r="D2242">
            <v>0</v>
          </cell>
        </row>
        <row r="2243">
          <cell r="C2243">
            <v>245</v>
          </cell>
          <cell r="D2243">
            <v>163</v>
          </cell>
          <cell r="E2243">
            <v>163</v>
          </cell>
          <cell r="G2243">
            <v>82</v>
          </cell>
          <cell r="AA2243">
            <v>162</v>
          </cell>
          <cell r="AB2243">
            <v>0</v>
          </cell>
          <cell r="AC2243">
            <v>83</v>
          </cell>
        </row>
        <row r="2244">
          <cell r="C2244">
            <v>0</v>
          </cell>
          <cell r="D2244">
            <v>0</v>
          </cell>
        </row>
        <row r="2245">
          <cell r="C2245">
            <v>0</v>
          </cell>
          <cell r="D2245">
            <v>0</v>
          </cell>
        </row>
        <row r="2249">
          <cell r="C2249">
            <v>0</v>
          </cell>
          <cell r="D2249">
            <v>0</v>
          </cell>
          <cell r="AL2249">
            <v>0</v>
          </cell>
        </row>
        <row r="2250">
          <cell r="C2250">
            <v>0</v>
          </cell>
          <cell r="D2250">
            <v>0</v>
          </cell>
          <cell r="AL2250">
            <v>0</v>
          </cell>
        </row>
        <row r="2251">
          <cell r="C2251">
            <v>0</v>
          </cell>
          <cell r="D2251">
            <v>0</v>
          </cell>
          <cell r="AL2251">
            <v>0</v>
          </cell>
        </row>
        <row r="2252">
          <cell r="C2252">
            <v>0</v>
          </cell>
          <cell r="D2252">
            <v>0</v>
          </cell>
          <cell r="AL2252">
            <v>0</v>
          </cell>
        </row>
        <row r="2253">
          <cell r="C2253">
            <v>0</v>
          </cell>
          <cell r="D2253">
            <v>0</v>
          </cell>
          <cell r="AL2253">
            <v>0</v>
          </cell>
        </row>
        <row r="2254">
          <cell r="C2254">
            <v>0</v>
          </cell>
          <cell r="D2254">
            <v>0</v>
          </cell>
          <cell r="AL2254">
            <v>0</v>
          </cell>
        </row>
        <row r="2255">
          <cell r="C2255">
            <v>0</v>
          </cell>
          <cell r="D2255">
            <v>0</v>
          </cell>
          <cell r="AL2255">
            <v>0</v>
          </cell>
        </row>
        <row r="2256">
          <cell r="C2256">
            <v>0</v>
          </cell>
          <cell r="D2256">
            <v>0</v>
          </cell>
          <cell r="AL2256">
            <v>0</v>
          </cell>
        </row>
        <row r="2257">
          <cell r="C2257">
            <v>0</v>
          </cell>
          <cell r="D2257">
            <v>0</v>
          </cell>
        </row>
        <row r="2258">
          <cell r="C2258">
            <v>0</v>
          </cell>
          <cell r="D2258">
            <v>0</v>
          </cell>
        </row>
        <row r="2259">
          <cell r="C2259">
            <v>0</v>
          </cell>
          <cell r="D2259">
            <v>0</v>
          </cell>
        </row>
        <row r="2263">
          <cell r="C2263">
            <v>0</v>
          </cell>
          <cell r="AL2263">
            <v>0</v>
          </cell>
        </row>
        <row r="2342">
          <cell r="C2342">
            <v>26</v>
          </cell>
          <cell r="H2342">
            <v>25</v>
          </cell>
          <cell r="I2342">
            <v>14</v>
          </cell>
          <cell r="J2342">
            <v>11</v>
          </cell>
          <cell r="K2342">
            <v>0</v>
          </cell>
          <cell r="L2342">
            <v>0</v>
          </cell>
          <cell r="M2342">
            <v>1</v>
          </cell>
          <cell r="N2342">
            <v>0</v>
          </cell>
          <cell r="P2342">
            <v>0</v>
          </cell>
          <cell r="Q2342">
            <v>10</v>
          </cell>
          <cell r="S2342">
            <v>4</v>
          </cell>
          <cell r="T2342">
            <v>7</v>
          </cell>
          <cell r="V2342">
            <v>0</v>
          </cell>
          <cell r="W2342">
            <v>0</v>
          </cell>
          <cell r="Y2342">
            <v>0</v>
          </cell>
          <cell r="Z2342">
            <v>5</v>
          </cell>
          <cell r="AD2342">
            <v>0</v>
          </cell>
          <cell r="AE2342">
            <v>0</v>
          </cell>
          <cell r="AF2342">
            <v>0</v>
          </cell>
          <cell r="AG2342">
            <v>0</v>
          </cell>
          <cell r="AH2342">
            <v>0</v>
          </cell>
          <cell r="AI2342">
            <v>0</v>
          </cell>
          <cell r="AJ2342">
            <v>11</v>
          </cell>
          <cell r="AL2342">
            <v>4846180</v>
          </cell>
        </row>
        <row r="2363">
          <cell r="C2363">
            <v>1226</v>
          </cell>
          <cell r="D2363">
            <v>945</v>
          </cell>
          <cell r="E2363">
            <v>945</v>
          </cell>
          <cell r="F2363">
            <v>0</v>
          </cell>
          <cell r="G2363">
            <v>281</v>
          </cell>
          <cell r="AA2363">
            <v>1144</v>
          </cell>
          <cell r="AB2363">
            <v>37</v>
          </cell>
          <cell r="AC2363">
            <v>45</v>
          </cell>
          <cell r="AD2363">
            <v>0</v>
          </cell>
          <cell r="AE2363">
            <v>0</v>
          </cell>
          <cell r="AF2363">
            <v>0</v>
          </cell>
          <cell r="AG2363">
            <v>0</v>
          </cell>
          <cell r="AH2363">
            <v>0</v>
          </cell>
          <cell r="AI2363">
            <v>0</v>
          </cell>
          <cell r="AJ2363">
            <v>0</v>
          </cell>
        </row>
        <row r="2369"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AA2369">
            <v>0</v>
          </cell>
          <cell r="AB2369">
            <v>0</v>
          </cell>
          <cell r="AC2369">
            <v>0</v>
          </cell>
          <cell r="AD2369">
            <v>0</v>
          </cell>
          <cell r="AE2369">
            <v>0</v>
          </cell>
          <cell r="AF2369">
            <v>0</v>
          </cell>
          <cell r="AG2369">
            <v>0</v>
          </cell>
          <cell r="AH2369">
            <v>0</v>
          </cell>
          <cell r="AI2369">
            <v>0</v>
          </cell>
          <cell r="AJ2369">
            <v>0</v>
          </cell>
        </row>
        <row r="2370">
          <cell r="C2370">
            <v>1226</v>
          </cell>
          <cell r="E2370">
            <v>945</v>
          </cell>
          <cell r="AL2370">
            <v>12411300</v>
          </cell>
        </row>
        <row r="2377">
          <cell r="C2377">
            <v>7</v>
          </cell>
          <cell r="H2377">
            <v>7</v>
          </cell>
          <cell r="I2377">
            <v>7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P2377">
            <v>0</v>
          </cell>
          <cell r="Q2377">
            <v>4</v>
          </cell>
          <cell r="S2377">
            <v>0</v>
          </cell>
          <cell r="T2377">
            <v>1</v>
          </cell>
          <cell r="V2377">
            <v>0</v>
          </cell>
          <cell r="W2377">
            <v>0</v>
          </cell>
          <cell r="Y2377">
            <v>0</v>
          </cell>
          <cell r="Z2377">
            <v>0</v>
          </cell>
          <cell r="AD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</v>
          </cell>
          <cell r="AJ2377">
            <v>0</v>
          </cell>
          <cell r="AL2377">
            <v>1481030</v>
          </cell>
        </row>
        <row r="2414">
          <cell r="C2414">
            <v>29</v>
          </cell>
          <cell r="H2414">
            <v>28</v>
          </cell>
          <cell r="I2414">
            <v>16</v>
          </cell>
          <cell r="J2414">
            <v>12</v>
          </cell>
          <cell r="K2414">
            <v>0</v>
          </cell>
          <cell r="L2414">
            <v>1</v>
          </cell>
          <cell r="M2414">
            <v>0</v>
          </cell>
          <cell r="N2414">
            <v>0</v>
          </cell>
          <cell r="P2414">
            <v>0</v>
          </cell>
          <cell r="Q2414">
            <v>20</v>
          </cell>
          <cell r="S2414">
            <v>0</v>
          </cell>
          <cell r="T2414">
            <v>0</v>
          </cell>
          <cell r="V2414">
            <v>0</v>
          </cell>
          <cell r="W2414">
            <v>0</v>
          </cell>
          <cell r="Y2414">
            <v>0</v>
          </cell>
          <cell r="Z2414">
            <v>9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0</v>
          </cell>
          <cell r="AJ2414">
            <v>12</v>
          </cell>
          <cell r="AL2414">
            <v>2757050</v>
          </cell>
        </row>
        <row r="2416">
          <cell r="C2416">
            <v>6</v>
          </cell>
          <cell r="D2416">
            <v>5</v>
          </cell>
          <cell r="E2416">
            <v>4</v>
          </cell>
          <cell r="F2416">
            <v>1</v>
          </cell>
          <cell r="G2416">
            <v>1</v>
          </cell>
          <cell r="AA2416">
            <v>6</v>
          </cell>
          <cell r="AJ2416">
            <v>1</v>
          </cell>
          <cell r="AL2416">
            <v>484800</v>
          </cell>
        </row>
        <row r="2417">
          <cell r="C2417">
            <v>11</v>
          </cell>
          <cell r="D2417">
            <v>11</v>
          </cell>
          <cell r="E2417">
            <v>10</v>
          </cell>
          <cell r="F2417">
            <v>1</v>
          </cell>
          <cell r="AA2417">
            <v>11</v>
          </cell>
          <cell r="AJ2417">
            <v>1</v>
          </cell>
          <cell r="AL2417">
            <v>1163700</v>
          </cell>
        </row>
        <row r="2418">
          <cell r="C2418">
            <v>2</v>
          </cell>
          <cell r="D2418">
            <v>2</v>
          </cell>
          <cell r="E2418">
            <v>2</v>
          </cell>
          <cell r="AA2418">
            <v>2</v>
          </cell>
          <cell r="AL2418">
            <v>100640</v>
          </cell>
        </row>
        <row r="2420">
          <cell r="C2420">
            <v>96</v>
          </cell>
          <cell r="H2420">
            <v>94</v>
          </cell>
          <cell r="I2420">
            <v>21</v>
          </cell>
          <cell r="J2420">
            <v>73</v>
          </cell>
          <cell r="K2420">
            <v>2</v>
          </cell>
          <cell r="AJ2420">
            <v>74</v>
          </cell>
          <cell r="AL2420">
            <v>3233370</v>
          </cell>
        </row>
        <row r="2421">
          <cell r="C2421">
            <v>0</v>
          </cell>
          <cell r="H2421">
            <v>0</v>
          </cell>
          <cell r="AL2421">
            <v>0</v>
          </cell>
        </row>
        <row r="2422">
          <cell r="C2422">
            <v>0</v>
          </cell>
          <cell r="H2422">
            <v>0</v>
          </cell>
          <cell r="AL2422">
            <v>0</v>
          </cell>
        </row>
        <row r="2423">
          <cell r="C2423">
            <v>0</v>
          </cell>
          <cell r="H2423">
            <v>0</v>
          </cell>
          <cell r="AL2423">
            <v>0</v>
          </cell>
        </row>
        <row r="2424">
          <cell r="C2424">
            <v>0</v>
          </cell>
          <cell r="H2424">
            <v>0</v>
          </cell>
          <cell r="AL2424">
            <v>0</v>
          </cell>
        </row>
        <row r="2425">
          <cell r="C2425">
            <v>0</v>
          </cell>
          <cell r="H2425">
            <v>0</v>
          </cell>
          <cell r="AL2425">
            <v>0</v>
          </cell>
        </row>
        <row r="2426">
          <cell r="C2426">
            <v>0</v>
          </cell>
          <cell r="H2426">
            <v>0</v>
          </cell>
          <cell r="AL2426">
            <v>0</v>
          </cell>
        </row>
        <row r="2427">
          <cell r="C2427">
            <v>68</v>
          </cell>
          <cell r="E2427">
            <v>60</v>
          </cell>
          <cell r="AL2427">
            <v>9237600</v>
          </cell>
        </row>
        <row r="2428">
          <cell r="C2428">
            <v>0</v>
          </cell>
          <cell r="AL2428">
            <v>0</v>
          </cell>
        </row>
        <row r="2429">
          <cell r="P2429">
            <v>0</v>
          </cell>
          <cell r="Q2429">
            <v>70</v>
          </cell>
          <cell r="S2429">
            <v>0</v>
          </cell>
          <cell r="T2429">
            <v>0</v>
          </cell>
          <cell r="V2429">
            <v>0</v>
          </cell>
          <cell r="W2429">
            <v>0</v>
          </cell>
          <cell r="Y2429">
            <v>0</v>
          </cell>
          <cell r="Z2429">
            <v>26</v>
          </cell>
        </row>
        <row r="2431">
          <cell r="C2431">
            <v>0</v>
          </cell>
          <cell r="AL2431">
            <v>0</v>
          </cell>
        </row>
        <row r="2435">
          <cell r="C2435">
            <v>0</v>
          </cell>
          <cell r="D2435">
            <v>0</v>
          </cell>
        </row>
        <row r="2436">
          <cell r="C2436">
            <v>0</v>
          </cell>
          <cell r="D2436">
            <v>0</v>
          </cell>
        </row>
        <row r="2437">
          <cell r="C2437">
            <v>0</v>
          </cell>
          <cell r="D2437">
            <v>0</v>
          </cell>
        </row>
        <row r="2438">
          <cell r="C2438">
            <v>0</v>
          </cell>
          <cell r="D2438">
            <v>0</v>
          </cell>
        </row>
        <row r="2439">
          <cell r="C2439">
            <v>0</v>
          </cell>
          <cell r="D2439">
            <v>0</v>
          </cell>
        </row>
        <row r="2440">
          <cell r="C2440">
            <v>0</v>
          </cell>
          <cell r="D2440">
            <v>0</v>
          </cell>
        </row>
        <row r="2441">
          <cell r="C2441">
            <v>53</v>
          </cell>
          <cell r="D2441">
            <v>53</v>
          </cell>
          <cell r="E2441">
            <v>53</v>
          </cell>
          <cell r="AB2441">
            <v>41</v>
          </cell>
          <cell r="AC2441">
            <v>12</v>
          </cell>
        </row>
        <row r="2442">
          <cell r="C2442">
            <v>0</v>
          </cell>
          <cell r="D2442">
            <v>0</v>
          </cell>
        </row>
        <row r="2443">
          <cell r="C2443">
            <v>23</v>
          </cell>
          <cell r="D2443">
            <v>23</v>
          </cell>
          <cell r="E2443">
            <v>23</v>
          </cell>
          <cell r="AB2443">
            <v>17</v>
          </cell>
          <cell r="AC2443">
            <v>6</v>
          </cell>
        </row>
        <row r="2444">
          <cell r="C2444">
            <v>18</v>
          </cell>
          <cell r="D2444">
            <v>18</v>
          </cell>
          <cell r="E2444">
            <v>18</v>
          </cell>
          <cell r="AB2444">
            <v>17</v>
          </cell>
          <cell r="AC2444">
            <v>1</v>
          </cell>
        </row>
        <row r="2445">
          <cell r="C2445">
            <v>0</v>
          </cell>
          <cell r="D2445">
            <v>0</v>
          </cell>
        </row>
        <row r="2446">
          <cell r="C2446">
            <v>0</v>
          </cell>
          <cell r="D2446">
            <v>0</v>
          </cell>
        </row>
        <row r="2447">
          <cell r="C2447">
            <v>0</v>
          </cell>
          <cell r="D2447">
            <v>0</v>
          </cell>
        </row>
        <row r="2448">
          <cell r="C2448">
            <v>0</v>
          </cell>
          <cell r="D2448">
            <v>0</v>
          </cell>
        </row>
        <row r="2449">
          <cell r="C2449">
            <v>0</v>
          </cell>
          <cell r="D2449">
            <v>0</v>
          </cell>
        </row>
        <row r="2450">
          <cell r="C2450">
            <v>0</v>
          </cell>
          <cell r="D2450">
            <v>0</v>
          </cell>
        </row>
        <row r="2451">
          <cell r="C2451">
            <v>269</v>
          </cell>
          <cell r="D2451">
            <v>269</v>
          </cell>
          <cell r="E2451">
            <v>269</v>
          </cell>
          <cell r="AB2451">
            <v>269</v>
          </cell>
        </row>
        <row r="2452">
          <cell r="C2452">
            <v>7</v>
          </cell>
          <cell r="D2452">
            <v>7</v>
          </cell>
          <cell r="E2452">
            <v>7</v>
          </cell>
          <cell r="AB2452">
            <v>7</v>
          </cell>
        </row>
        <row r="2660">
          <cell r="C2660">
            <v>59</v>
          </cell>
          <cell r="H2660">
            <v>50</v>
          </cell>
          <cell r="I2660">
            <v>49</v>
          </cell>
          <cell r="J2660">
            <v>1</v>
          </cell>
          <cell r="K2660">
            <v>1</v>
          </cell>
          <cell r="L2660">
            <v>7</v>
          </cell>
          <cell r="M2660">
            <v>1</v>
          </cell>
          <cell r="N2660">
            <v>0</v>
          </cell>
          <cell r="P2660">
            <v>1</v>
          </cell>
          <cell r="Q2660">
            <v>7</v>
          </cell>
          <cell r="S2660">
            <v>0</v>
          </cell>
          <cell r="T2660">
            <v>11</v>
          </cell>
          <cell r="V2660">
            <v>0</v>
          </cell>
          <cell r="W2660">
            <v>0</v>
          </cell>
          <cell r="Y2660">
            <v>4</v>
          </cell>
          <cell r="Z2660">
            <v>26</v>
          </cell>
          <cell r="AD2660">
            <v>0</v>
          </cell>
          <cell r="AE2660">
            <v>0</v>
          </cell>
          <cell r="AF2660">
            <v>0</v>
          </cell>
          <cell r="AG2660">
            <v>0</v>
          </cell>
          <cell r="AH2660">
            <v>0</v>
          </cell>
          <cell r="AI2660">
            <v>0</v>
          </cell>
          <cell r="AJ2660">
            <v>1</v>
          </cell>
          <cell r="AL2660">
            <v>14528880</v>
          </cell>
        </row>
        <row r="2663">
          <cell r="C2663">
            <v>1</v>
          </cell>
          <cell r="H2663">
            <v>1</v>
          </cell>
        </row>
        <row r="2664">
          <cell r="C2664">
            <v>2</v>
          </cell>
          <cell r="H2664">
            <v>2</v>
          </cell>
        </row>
        <row r="2665">
          <cell r="C2665">
            <v>2</v>
          </cell>
          <cell r="H2665">
            <v>2</v>
          </cell>
        </row>
        <row r="2672">
          <cell r="C2672">
            <v>11</v>
          </cell>
          <cell r="H2672">
            <v>11</v>
          </cell>
          <cell r="I2672">
            <v>11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P2672">
            <v>0</v>
          </cell>
          <cell r="Q2672">
            <v>1</v>
          </cell>
          <cell r="S2672">
            <v>2</v>
          </cell>
          <cell r="T2672">
            <v>8</v>
          </cell>
          <cell r="V2672">
            <v>0</v>
          </cell>
          <cell r="W2672">
            <v>0</v>
          </cell>
          <cell r="Y2672">
            <v>0</v>
          </cell>
          <cell r="Z2672">
            <v>0</v>
          </cell>
          <cell r="AD2672">
            <v>0</v>
          </cell>
          <cell r="AE2672">
            <v>0</v>
          </cell>
          <cell r="AF2672">
            <v>0</v>
          </cell>
          <cell r="AG2672">
            <v>0</v>
          </cell>
          <cell r="AH2672">
            <v>0</v>
          </cell>
          <cell r="AI2672">
            <v>0</v>
          </cell>
          <cell r="AJ2672">
            <v>0</v>
          </cell>
          <cell r="AL2672">
            <v>874620</v>
          </cell>
        </row>
        <row r="2684">
          <cell r="C2684">
            <v>2</v>
          </cell>
          <cell r="D2684">
            <v>2</v>
          </cell>
          <cell r="E2684">
            <v>2</v>
          </cell>
          <cell r="F2684">
            <v>0</v>
          </cell>
          <cell r="G2684">
            <v>0</v>
          </cell>
          <cell r="AA2684">
            <v>1</v>
          </cell>
          <cell r="AB2684">
            <v>1</v>
          </cell>
          <cell r="AC2684">
            <v>0</v>
          </cell>
          <cell r="AD2684">
            <v>0</v>
          </cell>
          <cell r="AE2684">
            <v>0</v>
          </cell>
          <cell r="AF2684">
            <v>0</v>
          </cell>
          <cell r="AG2684">
            <v>0</v>
          </cell>
          <cell r="AH2684">
            <v>0</v>
          </cell>
          <cell r="AI2684">
            <v>0</v>
          </cell>
          <cell r="AJ2684">
            <v>0</v>
          </cell>
          <cell r="AL2684">
            <v>173020</v>
          </cell>
        </row>
        <row r="2739">
          <cell r="C2739">
            <v>13</v>
          </cell>
          <cell r="E2739">
            <v>13</v>
          </cell>
        </row>
        <row r="2741">
          <cell r="C2741">
            <v>23</v>
          </cell>
          <cell r="E2741">
            <v>15</v>
          </cell>
          <cell r="AL2741">
            <v>501000</v>
          </cell>
        </row>
        <row r="2751">
          <cell r="C2751">
            <v>97</v>
          </cell>
          <cell r="E2751">
            <v>21</v>
          </cell>
        </row>
        <row r="2753">
          <cell r="C2753">
            <v>163</v>
          </cell>
          <cell r="E2753">
            <v>163</v>
          </cell>
          <cell r="AL2753">
            <v>3586000</v>
          </cell>
        </row>
        <row r="2754">
          <cell r="C2754">
            <v>173</v>
          </cell>
          <cell r="E2754">
            <v>173</v>
          </cell>
          <cell r="AL2754">
            <v>11975060</v>
          </cell>
        </row>
        <row r="2755">
          <cell r="C2755">
            <v>0</v>
          </cell>
          <cell r="AL2755">
            <v>0</v>
          </cell>
        </row>
        <row r="2756">
          <cell r="C2756">
            <v>307</v>
          </cell>
          <cell r="E2756">
            <v>299</v>
          </cell>
          <cell r="AL2756">
            <v>902980</v>
          </cell>
        </row>
        <row r="2757">
          <cell r="C2757">
            <v>0</v>
          </cell>
          <cell r="AL2757">
            <v>0</v>
          </cell>
        </row>
        <row r="2758">
          <cell r="C2758">
            <v>0</v>
          </cell>
          <cell r="AL2758">
            <v>0</v>
          </cell>
        </row>
        <row r="2759">
          <cell r="C2759">
            <v>0</v>
          </cell>
          <cell r="AL2759">
            <v>0</v>
          </cell>
        </row>
        <row r="2780">
          <cell r="C2780">
            <v>181</v>
          </cell>
          <cell r="E2780">
            <v>181</v>
          </cell>
          <cell r="AL2780">
            <v>865070</v>
          </cell>
        </row>
        <row r="2806">
          <cell r="C2806">
            <v>84</v>
          </cell>
          <cell r="E2806">
            <v>84</v>
          </cell>
          <cell r="AL2806">
            <v>3162450</v>
          </cell>
        </row>
        <row r="2816">
          <cell r="C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</row>
        <row r="2839">
          <cell r="C2839">
            <v>3</v>
          </cell>
          <cell r="E2839">
            <v>3</v>
          </cell>
          <cell r="AL2839">
            <v>109650</v>
          </cell>
        </row>
        <row r="2840">
          <cell r="C2840">
            <v>1</v>
          </cell>
          <cell r="E2840">
            <v>1</v>
          </cell>
          <cell r="AL2840">
            <v>67210</v>
          </cell>
        </row>
        <row r="2843">
          <cell r="C2843">
            <v>5</v>
          </cell>
          <cell r="H2843">
            <v>5</v>
          </cell>
          <cell r="I2843">
            <v>5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  <cell r="P2843">
            <v>0</v>
          </cell>
          <cell r="Q2843">
            <v>1</v>
          </cell>
          <cell r="S2843">
            <v>0</v>
          </cell>
          <cell r="T2843">
            <v>0</v>
          </cell>
          <cell r="V2843">
            <v>0</v>
          </cell>
          <cell r="W2843">
            <v>0</v>
          </cell>
          <cell r="Y2843">
            <v>0</v>
          </cell>
          <cell r="Z2843">
            <v>0</v>
          </cell>
          <cell r="AD2843">
            <v>0</v>
          </cell>
          <cell r="AE2843">
            <v>0</v>
          </cell>
          <cell r="AF2843">
            <v>0</v>
          </cell>
          <cell r="AG2843">
            <v>0</v>
          </cell>
          <cell r="AH2843">
            <v>0</v>
          </cell>
          <cell r="AI2843">
            <v>0</v>
          </cell>
          <cell r="AJ2843">
            <v>0</v>
          </cell>
          <cell r="AL2843">
            <v>367170</v>
          </cell>
        </row>
        <row r="2893">
          <cell r="C2893">
            <v>0</v>
          </cell>
        </row>
        <row r="2896">
          <cell r="C2896">
            <v>0</v>
          </cell>
          <cell r="AL2896">
            <v>0</v>
          </cell>
        </row>
        <row r="2897">
          <cell r="C2897">
            <v>0</v>
          </cell>
          <cell r="AL2897">
            <v>0</v>
          </cell>
        </row>
        <row r="2900">
          <cell r="C2900">
            <v>0</v>
          </cell>
        </row>
        <row r="2901">
          <cell r="C2901">
            <v>0</v>
          </cell>
        </row>
        <row r="2902">
          <cell r="C2902">
            <v>0</v>
          </cell>
        </row>
        <row r="2903">
          <cell r="C2903">
            <v>0</v>
          </cell>
        </row>
        <row r="2904">
          <cell r="C2904">
            <v>0</v>
          </cell>
        </row>
        <row r="2905">
          <cell r="C2905">
            <v>0</v>
          </cell>
        </row>
        <row r="2906">
          <cell r="C2906">
            <v>0</v>
          </cell>
        </row>
        <row r="2909">
          <cell r="C2909">
            <v>6</v>
          </cell>
          <cell r="E2909">
            <v>6</v>
          </cell>
          <cell r="AL2909">
            <v>49380</v>
          </cell>
        </row>
        <row r="2910">
          <cell r="C2910">
            <v>0</v>
          </cell>
          <cell r="AL2910">
            <v>0</v>
          </cell>
        </row>
        <row r="2911">
          <cell r="C2911">
            <v>0</v>
          </cell>
          <cell r="AL2911">
            <v>0</v>
          </cell>
        </row>
        <row r="2912">
          <cell r="C2912">
            <v>0</v>
          </cell>
          <cell r="AL2912">
            <v>0</v>
          </cell>
        </row>
        <row r="2913">
          <cell r="C2913">
            <v>0</v>
          </cell>
          <cell r="AL2913">
            <v>0</v>
          </cell>
        </row>
        <row r="2916">
          <cell r="C2916">
            <v>0</v>
          </cell>
        </row>
        <row r="2917">
          <cell r="C2917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2020</v>
          </cell>
        </row>
      </sheetData>
      <sheetData sheetId="1">
        <row r="5">
          <cell r="C5">
            <v>0</v>
          </cell>
          <cell r="AL5">
            <v>0</v>
          </cell>
        </row>
        <row r="6">
          <cell r="C6">
            <v>0</v>
          </cell>
          <cell r="AL6">
            <v>0</v>
          </cell>
        </row>
        <row r="7">
          <cell r="C7">
            <v>3681</v>
          </cell>
          <cell r="E7">
            <v>3512</v>
          </cell>
          <cell r="AL7">
            <v>47166160</v>
          </cell>
        </row>
        <row r="8">
          <cell r="C8">
            <v>0</v>
          </cell>
          <cell r="AL8">
            <v>0</v>
          </cell>
        </row>
        <row r="9">
          <cell r="C9">
            <v>0</v>
          </cell>
          <cell r="AL9">
            <v>0</v>
          </cell>
        </row>
        <row r="10">
          <cell r="C10">
            <v>0</v>
          </cell>
          <cell r="AL10">
            <v>0</v>
          </cell>
        </row>
        <row r="11">
          <cell r="C11">
            <v>149</v>
          </cell>
          <cell r="E11">
            <v>85</v>
          </cell>
          <cell r="AL11">
            <v>1431400</v>
          </cell>
        </row>
        <row r="12">
          <cell r="C12">
            <v>0</v>
          </cell>
          <cell r="AL12">
            <v>0</v>
          </cell>
        </row>
        <row r="13">
          <cell r="C13">
            <v>0</v>
          </cell>
          <cell r="AL13">
            <v>0</v>
          </cell>
        </row>
        <row r="14">
          <cell r="C14">
            <v>0</v>
          </cell>
          <cell r="AL14">
            <v>0</v>
          </cell>
        </row>
        <row r="15">
          <cell r="C15">
            <v>1261</v>
          </cell>
          <cell r="E15">
            <v>1254</v>
          </cell>
          <cell r="AL15">
            <v>8502120</v>
          </cell>
        </row>
        <row r="16">
          <cell r="C16">
            <v>952</v>
          </cell>
          <cell r="E16">
            <v>950</v>
          </cell>
          <cell r="AL16">
            <v>7742500</v>
          </cell>
        </row>
        <row r="17">
          <cell r="C17">
            <v>1743</v>
          </cell>
          <cell r="E17">
            <v>1731</v>
          </cell>
          <cell r="AL17">
            <v>17483100</v>
          </cell>
        </row>
        <row r="18">
          <cell r="C18">
            <v>3</v>
          </cell>
          <cell r="E18">
            <v>3</v>
          </cell>
          <cell r="AL18">
            <v>45450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761</v>
          </cell>
        </row>
        <row r="25">
          <cell r="C25">
            <v>0</v>
          </cell>
        </row>
        <row r="29">
          <cell r="C29">
            <v>1966</v>
          </cell>
          <cell r="E29">
            <v>1959</v>
          </cell>
          <cell r="AL29">
            <v>2585880</v>
          </cell>
        </row>
        <row r="30">
          <cell r="C30">
            <v>0</v>
          </cell>
          <cell r="AL30">
            <v>0</v>
          </cell>
        </row>
        <row r="31">
          <cell r="C31">
            <v>0</v>
          </cell>
          <cell r="AL31">
            <v>0</v>
          </cell>
        </row>
        <row r="32">
          <cell r="C32">
            <v>217</v>
          </cell>
          <cell r="E32">
            <v>217</v>
          </cell>
          <cell r="AL32">
            <v>390600</v>
          </cell>
        </row>
        <row r="33">
          <cell r="C33">
            <v>2877</v>
          </cell>
          <cell r="E33">
            <v>2877</v>
          </cell>
          <cell r="AL33">
            <v>4171650</v>
          </cell>
        </row>
        <row r="34">
          <cell r="C34">
            <v>93</v>
          </cell>
          <cell r="E34">
            <v>93</v>
          </cell>
          <cell r="AL34">
            <v>122760</v>
          </cell>
        </row>
        <row r="36">
          <cell r="C36">
            <v>175</v>
          </cell>
        </row>
        <row r="37">
          <cell r="C37">
            <v>202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4">
          <cell r="C44">
            <v>0</v>
          </cell>
          <cell r="AL44">
            <v>0</v>
          </cell>
        </row>
        <row r="45">
          <cell r="C45">
            <v>1002</v>
          </cell>
          <cell r="E45">
            <v>1002</v>
          </cell>
          <cell r="AL45">
            <v>2394780</v>
          </cell>
        </row>
        <row r="46">
          <cell r="C46">
            <v>0</v>
          </cell>
          <cell r="AL46">
            <v>0</v>
          </cell>
        </row>
        <row r="47">
          <cell r="C47">
            <v>312</v>
          </cell>
          <cell r="E47">
            <v>312</v>
          </cell>
          <cell r="AL47">
            <v>227760</v>
          </cell>
        </row>
        <row r="49">
          <cell r="C49">
            <v>0</v>
          </cell>
        </row>
        <row r="53">
          <cell r="C53">
            <v>1328</v>
          </cell>
          <cell r="E53">
            <v>1328</v>
          </cell>
          <cell r="AL53">
            <v>2748960</v>
          </cell>
        </row>
        <row r="54">
          <cell r="C54">
            <v>9</v>
          </cell>
          <cell r="E54">
            <v>9</v>
          </cell>
          <cell r="AL54">
            <v>18630</v>
          </cell>
        </row>
        <row r="55">
          <cell r="C55">
            <v>796</v>
          </cell>
          <cell r="E55">
            <v>796</v>
          </cell>
          <cell r="AL55">
            <v>947240</v>
          </cell>
        </row>
        <row r="57">
          <cell r="C57">
            <v>0</v>
          </cell>
        </row>
        <row r="58">
          <cell r="C58">
            <v>0</v>
          </cell>
        </row>
        <row r="62">
          <cell r="C62">
            <v>273</v>
          </cell>
          <cell r="E62">
            <v>273</v>
          </cell>
          <cell r="AL62">
            <v>245700</v>
          </cell>
        </row>
        <row r="63">
          <cell r="C63">
            <v>0</v>
          </cell>
          <cell r="AL63">
            <v>0</v>
          </cell>
        </row>
        <row r="64">
          <cell r="C64">
            <v>0</v>
          </cell>
          <cell r="AL64">
            <v>0</v>
          </cell>
        </row>
        <row r="67">
          <cell r="C67">
            <v>337</v>
          </cell>
          <cell r="E67">
            <v>312</v>
          </cell>
          <cell r="AL67">
            <v>246480</v>
          </cell>
        </row>
        <row r="68">
          <cell r="C68">
            <v>495</v>
          </cell>
          <cell r="E68">
            <v>495</v>
          </cell>
          <cell r="AL68">
            <v>8880300</v>
          </cell>
        </row>
        <row r="69">
          <cell r="C69">
            <v>66</v>
          </cell>
          <cell r="E69">
            <v>61</v>
          </cell>
          <cell r="AL69">
            <v>2513810</v>
          </cell>
        </row>
        <row r="70">
          <cell r="C70">
            <v>9676</v>
          </cell>
          <cell r="E70">
            <v>9676</v>
          </cell>
          <cell r="AL70">
            <v>23125640</v>
          </cell>
        </row>
        <row r="71">
          <cell r="C71">
            <v>0</v>
          </cell>
          <cell r="AL71">
            <v>0</v>
          </cell>
        </row>
        <row r="73">
          <cell r="C73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6">
          <cell r="C116">
            <v>4045</v>
          </cell>
          <cell r="E116">
            <v>3764</v>
          </cell>
          <cell r="AL116">
            <v>148414520</v>
          </cell>
        </row>
        <row r="117">
          <cell r="C117">
            <v>0</v>
          </cell>
          <cell r="AL117">
            <v>0</v>
          </cell>
        </row>
        <row r="118">
          <cell r="C118">
            <v>0</v>
          </cell>
          <cell r="AL118">
            <v>0</v>
          </cell>
        </row>
        <row r="119">
          <cell r="C119">
            <v>358</v>
          </cell>
          <cell r="E119">
            <v>358</v>
          </cell>
          <cell r="AL119">
            <v>58679780</v>
          </cell>
        </row>
        <row r="120">
          <cell r="C120">
            <v>0</v>
          </cell>
          <cell r="AL120">
            <v>0</v>
          </cell>
        </row>
        <row r="121">
          <cell r="C121">
            <v>0</v>
          </cell>
          <cell r="AL121">
            <v>0</v>
          </cell>
        </row>
        <row r="122">
          <cell r="C122">
            <v>210</v>
          </cell>
          <cell r="E122">
            <v>210</v>
          </cell>
          <cell r="AL122">
            <v>16627800</v>
          </cell>
        </row>
        <row r="123">
          <cell r="C123">
            <v>104</v>
          </cell>
          <cell r="E123">
            <v>104</v>
          </cell>
          <cell r="AL123">
            <v>8234720</v>
          </cell>
        </row>
        <row r="124">
          <cell r="C124">
            <v>0</v>
          </cell>
          <cell r="AL124">
            <v>0</v>
          </cell>
        </row>
        <row r="125">
          <cell r="C125">
            <v>77</v>
          </cell>
          <cell r="E125">
            <v>76</v>
          </cell>
          <cell r="AL125">
            <v>5398280</v>
          </cell>
        </row>
        <row r="126">
          <cell r="C126">
            <v>0</v>
          </cell>
          <cell r="AL126">
            <v>0</v>
          </cell>
        </row>
        <row r="127">
          <cell r="C127">
            <v>0</v>
          </cell>
          <cell r="AL127">
            <v>0</v>
          </cell>
        </row>
        <row r="128">
          <cell r="C128">
            <v>0</v>
          </cell>
          <cell r="AL128">
            <v>0</v>
          </cell>
        </row>
        <row r="131">
          <cell r="C131">
            <v>0</v>
          </cell>
          <cell r="AL131">
            <v>0</v>
          </cell>
        </row>
        <row r="132">
          <cell r="C132">
            <v>0</v>
          </cell>
          <cell r="AL132">
            <v>0</v>
          </cell>
        </row>
        <row r="133">
          <cell r="C133">
            <v>0</v>
          </cell>
          <cell r="AL133">
            <v>0</v>
          </cell>
        </row>
        <row r="134">
          <cell r="C134">
            <v>670</v>
          </cell>
          <cell r="E134">
            <v>639</v>
          </cell>
          <cell r="AL134">
            <v>3738150</v>
          </cell>
        </row>
        <row r="135">
          <cell r="C135">
            <v>0</v>
          </cell>
          <cell r="AL135">
            <v>0</v>
          </cell>
        </row>
        <row r="136">
          <cell r="C136">
            <v>0</v>
          </cell>
          <cell r="AL136">
            <v>0</v>
          </cell>
        </row>
        <row r="137">
          <cell r="C137">
            <v>0</v>
          </cell>
          <cell r="AL137">
            <v>0</v>
          </cell>
        </row>
        <row r="138">
          <cell r="C138">
            <v>18</v>
          </cell>
          <cell r="E138">
            <v>18</v>
          </cell>
          <cell r="AL138">
            <v>137700</v>
          </cell>
        </row>
        <row r="139">
          <cell r="C139">
            <v>0</v>
          </cell>
          <cell r="AL139">
            <v>0</v>
          </cell>
        </row>
        <row r="140">
          <cell r="C140">
            <v>0</v>
          </cell>
          <cell r="AL140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218">
          <cell r="C218">
            <v>37353</v>
          </cell>
          <cell r="D218">
            <v>35725</v>
          </cell>
          <cell r="E218">
            <v>35725</v>
          </cell>
          <cell r="F218">
            <v>0</v>
          </cell>
          <cell r="G218">
            <v>1628</v>
          </cell>
          <cell r="AA218">
            <v>16958</v>
          </cell>
          <cell r="AB218">
            <v>6243</v>
          </cell>
          <cell r="AC218">
            <v>14152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4</v>
          </cell>
          <cell r="AJ218">
            <v>0</v>
          </cell>
          <cell r="AL218">
            <v>46058690</v>
          </cell>
        </row>
        <row r="283">
          <cell r="C283">
            <v>36401</v>
          </cell>
          <cell r="D283">
            <v>35281</v>
          </cell>
          <cell r="E283">
            <v>35281</v>
          </cell>
          <cell r="F283">
            <v>0</v>
          </cell>
          <cell r="G283">
            <v>1120</v>
          </cell>
          <cell r="AA283">
            <v>14797</v>
          </cell>
          <cell r="AB283">
            <v>8717</v>
          </cell>
          <cell r="AC283">
            <v>12887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39</v>
          </cell>
          <cell r="AJ283">
            <v>0</v>
          </cell>
          <cell r="AL283">
            <v>56864060</v>
          </cell>
        </row>
        <row r="327">
          <cell r="C327">
            <v>1904</v>
          </cell>
          <cell r="D327">
            <v>1890</v>
          </cell>
          <cell r="E327">
            <v>1890</v>
          </cell>
          <cell r="F327">
            <v>0</v>
          </cell>
          <cell r="G327">
            <v>14</v>
          </cell>
          <cell r="AA327">
            <v>218</v>
          </cell>
          <cell r="AB327">
            <v>1651</v>
          </cell>
          <cell r="AC327">
            <v>35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18</v>
          </cell>
          <cell r="AJ327">
            <v>0</v>
          </cell>
          <cell r="AL327">
            <v>8908280</v>
          </cell>
        </row>
        <row r="338"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0</v>
          </cell>
          <cell r="AL338">
            <v>0</v>
          </cell>
        </row>
        <row r="413">
          <cell r="C413">
            <v>2737</v>
          </cell>
          <cell r="D413">
            <v>2650</v>
          </cell>
          <cell r="E413">
            <v>2650</v>
          </cell>
          <cell r="F413">
            <v>0</v>
          </cell>
          <cell r="G413">
            <v>87</v>
          </cell>
          <cell r="AA413">
            <v>1134</v>
          </cell>
          <cell r="AB413">
            <v>534</v>
          </cell>
          <cell r="AC413">
            <v>1069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120</v>
          </cell>
          <cell r="AJ413">
            <v>0</v>
          </cell>
          <cell r="AL413">
            <v>14851630</v>
          </cell>
        </row>
        <row r="464">
          <cell r="C464">
            <v>2683</v>
          </cell>
          <cell r="D464">
            <v>2629</v>
          </cell>
          <cell r="E464">
            <v>2629</v>
          </cell>
          <cell r="F464">
            <v>0</v>
          </cell>
          <cell r="G464">
            <v>54</v>
          </cell>
          <cell r="AA464">
            <v>875</v>
          </cell>
          <cell r="AB464">
            <v>1556</v>
          </cell>
          <cell r="AC464">
            <v>252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4</v>
          </cell>
          <cell r="AJ464">
            <v>0</v>
          </cell>
          <cell r="AL464">
            <v>9660540</v>
          </cell>
        </row>
        <row r="483">
          <cell r="C483">
            <v>5</v>
          </cell>
          <cell r="D483">
            <v>5</v>
          </cell>
          <cell r="E483">
            <v>5</v>
          </cell>
          <cell r="F483">
            <v>0</v>
          </cell>
          <cell r="G483">
            <v>0</v>
          </cell>
          <cell r="AA483">
            <v>1</v>
          </cell>
          <cell r="AB483">
            <v>4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L483">
            <v>16100</v>
          </cell>
        </row>
        <row r="511">
          <cell r="C511">
            <v>12295</v>
          </cell>
          <cell r="D511">
            <v>12140</v>
          </cell>
          <cell r="E511">
            <v>12140</v>
          </cell>
          <cell r="F511">
            <v>0</v>
          </cell>
          <cell r="G511">
            <v>155</v>
          </cell>
          <cell r="AA511">
            <v>575</v>
          </cell>
          <cell r="AB511">
            <v>11010</v>
          </cell>
          <cell r="AC511">
            <v>710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44</v>
          </cell>
          <cell r="AJ511">
            <v>0</v>
          </cell>
          <cell r="AL511">
            <v>318388930</v>
          </cell>
        </row>
        <row r="521"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33">
          <cell r="C533">
            <v>6248</v>
          </cell>
          <cell r="D533">
            <v>6023</v>
          </cell>
          <cell r="E533">
            <v>6023</v>
          </cell>
          <cell r="F533">
            <v>0</v>
          </cell>
          <cell r="G533">
            <v>225</v>
          </cell>
          <cell r="AA533">
            <v>3845</v>
          </cell>
          <cell r="AB533">
            <v>1113</v>
          </cell>
          <cell r="AC533">
            <v>1290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1</v>
          </cell>
          <cell r="AJ533">
            <v>0</v>
          </cell>
        </row>
        <row r="575">
          <cell r="C575">
            <v>81</v>
          </cell>
          <cell r="D575">
            <v>74</v>
          </cell>
          <cell r="E575">
            <v>74</v>
          </cell>
          <cell r="F575">
            <v>0</v>
          </cell>
          <cell r="G575">
            <v>7</v>
          </cell>
          <cell r="AA575">
            <v>30</v>
          </cell>
          <cell r="AB575">
            <v>16</v>
          </cell>
          <cell r="AC575">
            <v>35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172840</v>
          </cell>
        </row>
        <row r="607">
          <cell r="C607">
            <v>1583</v>
          </cell>
          <cell r="D607">
            <v>1566</v>
          </cell>
          <cell r="E607">
            <v>1566</v>
          </cell>
          <cell r="F607">
            <v>0</v>
          </cell>
          <cell r="G607">
            <v>17</v>
          </cell>
          <cell r="AA607">
            <v>283</v>
          </cell>
          <cell r="AB607">
            <v>550</v>
          </cell>
          <cell r="AC607">
            <v>750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L607">
            <v>2445960</v>
          </cell>
        </row>
        <row r="669">
          <cell r="C669">
            <v>2347</v>
          </cell>
          <cell r="D669">
            <v>2343</v>
          </cell>
          <cell r="E669">
            <v>2343</v>
          </cell>
          <cell r="F669">
            <v>0</v>
          </cell>
          <cell r="G669">
            <v>4</v>
          </cell>
          <cell r="AA669">
            <v>266</v>
          </cell>
          <cell r="AB669">
            <v>558</v>
          </cell>
          <cell r="AC669">
            <v>1523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21600980</v>
          </cell>
        </row>
        <row r="692"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L692">
            <v>0</v>
          </cell>
        </row>
        <row r="722">
          <cell r="C722">
            <v>844</v>
          </cell>
          <cell r="D722">
            <v>844</v>
          </cell>
          <cell r="E722">
            <v>844</v>
          </cell>
          <cell r="F722">
            <v>0</v>
          </cell>
          <cell r="G722">
            <v>0</v>
          </cell>
          <cell r="AA722">
            <v>176</v>
          </cell>
          <cell r="AB722">
            <v>81</v>
          </cell>
          <cell r="AC722">
            <v>587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6</v>
          </cell>
          <cell r="AJ722">
            <v>0</v>
          </cell>
          <cell r="AL722">
            <v>48913960</v>
          </cell>
        </row>
        <row r="724">
          <cell r="C724">
            <v>3</v>
          </cell>
          <cell r="D724">
            <v>3</v>
          </cell>
          <cell r="E724">
            <v>3</v>
          </cell>
          <cell r="AB724">
            <v>3</v>
          </cell>
          <cell r="AL724">
            <v>18210</v>
          </cell>
        </row>
        <row r="725">
          <cell r="C725">
            <v>117</v>
          </cell>
          <cell r="D725">
            <v>117</v>
          </cell>
          <cell r="E725">
            <v>117</v>
          </cell>
          <cell r="AA725">
            <v>58</v>
          </cell>
          <cell r="AB725">
            <v>12</v>
          </cell>
          <cell r="AC725">
            <v>47</v>
          </cell>
          <cell r="AL725">
            <v>2602080</v>
          </cell>
        </row>
        <row r="746">
          <cell r="C746">
            <v>741</v>
          </cell>
          <cell r="D746">
            <v>736</v>
          </cell>
          <cell r="E746">
            <v>736</v>
          </cell>
          <cell r="F746">
            <v>0</v>
          </cell>
          <cell r="G746">
            <v>5</v>
          </cell>
          <cell r="AA746">
            <v>318</v>
          </cell>
          <cell r="AB746">
            <v>353</v>
          </cell>
          <cell r="AC746">
            <v>70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13572540</v>
          </cell>
        </row>
        <row r="779"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13</v>
          </cell>
          <cell r="AJ779">
            <v>0</v>
          </cell>
          <cell r="AL779">
            <v>0</v>
          </cell>
        </row>
        <row r="837">
          <cell r="C837">
            <v>8</v>
          </cell>
          <cell r="D837">
            <v>8</v>
          </cell>
          <cell r="E837">
            <v>8</v>
          </cell>
          <cell r="F837">
            <v>0</v>
          </cell>
          <cell r="G837">
            <v>0</v>
          </cell>
          <cell r="AA837">
            <v>0</v>
          </cell>
          <cell r="AB837">
            <v>8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</row>
        <row r="844"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51"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L851">
            <v>0</v>
          </cell>
        </row>
        <row r="855"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20</v>
          </cell>
          <cell r="AJ855">
            <v>0</v>
          </cell>
          <cell r="AL855">
            <v>0</v>
          </cell>
        </row>
        <row r="862"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L862">
            <v>0</v>
          </cell>
        </row>
        <row r="871"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L871">
            <v>0</v>
          </cell>
        </row>
        <row r="875"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L875">
            <v>0</v>
          </cell>
        </row>
        <row r="879"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L879">
            <v>0</v>
          </cell>
        </row>
        <row r="883"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L883">
            <v>0</v>
          </cell>
        </row>
        <row r="891"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L891">
            <v>0</v>
          </cell>
        </row>
        <row r="894"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L894">
            <v>0</v>
          </cell>
        </row>
        <row r="897"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L897">
            <v>0</v>
          </cell>
        </row>
        <row r="905"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L905">
            <v>0</v>
          </cell>
        </row>
        <row r="911"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L911">
            <v>0</v>
          </cell>
        </row>
        <row r="921">
          <cell r="C921">
            <v>0</v>
          </cell>
          <cell r="E921">
            <v>0</v>
          </cell>
          <cell r="AL921">
            <v>0</v>
          </cell>
        </row>
        <row r="926">
          <cell r="C926">
            <v>0</v>
          </cell>
          <cell r="E926">
            <v>0</v>
          </cell>
        </row>
        <row r="927"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47">
          <cell r="C947">
            <v>0</v>
          </cell>
          <cell r="E947">
            <v>0</v>
          </cell>
          <cell r="AL947">
            <v>0</v>
          </cell>
        </row>
        <row r="950"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</row>
        <row r="1011">
          <cell r="C1011">
            <v>5368</v>
          </cell>
          <cell r="D1011">
            <v>5368</v>
          </cell>
          <cell r="E1011">
            <v>5368</v>
          </cell>
          <cell r="F1011">
            <v>0</v>
          </cell>
          <cell r="G1011">
            <v>0</v>
          </cell>
          <cell r="AA1011">
            <v>3796</v>
          </cell>
          <cell r="AB1011">
            <v>1572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29">
          <cell r="C1029">
            <v>1207</v>
          </cell>
          <cell r="E1029">
            <v>1105</v>
          </cell>
          <cell r="AL1029">
            <v>8698480</v>
          </cell>
        </row>
        <row r="1036">
          <cell r="C1036">
            <v>0</v>
          </cell>
        </row>
        <row r="1051"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678</v>
          </cell>
          <cell r="AJ1051">
            <v>0</v>
          </cell>
          <cell r="AL1051">
            <v>0</v>
          </cell>
        </row>
        <row r="1054">
          <cell r="C1054">
            <v>0</v>
          </cell>
        </row>
        <row r="1073">
          <cell r="C1073">
            <v>123</v>
          </cell>
          <cell r="E1073">
            <v>123</v>
          </cell>
        </row>
        <row r="1075">
          <cell r="C1075">
            <v>197</v>
          </cell>
          <cell r="E1075">
            <v>197</v>
          </cell>
          <cell r="AL1075">
            <v>1623280</v>
          </cell>
        </row>
        <row r="1076">
          <cell r="C1076">
            <v>200</v>
          </cell>
          <cell r="E1076">
            <v>200</v>
          </cell>
          <cell r="AL1076">
            <v>646000</v>
          </cell>
        </row>
        <row r="1077">
          <cell r="C1077">
            <v>168</v>
          </cell>
          <cell r="E1077">
            <v>168</v>
          </cell>
          <cell r="AL1077">
            <v>542640</v>
          </cell>
        </row>
        <row r="1078">
          <cell r="C1078">
            <v>0</v>
          </cell>
          <cell r="AL1078">
            <v>0</v>
          </cell>
        </row>
        <row r="1079">
          <cell r="C1079">
            <v>0</v>
          </cell>
          <cell r="AL1079">
            <v>0</v>
          </cell>
        </row>
        <row r="1080">
          <cell r="C1080">
            <v>11</v>
          </cell>
          <cell r="E1080">
            <v>11</v>
          </cell>
          <cell r="AL1080">
            <v>375540</v>
          </cell>
        </row>
        <row r="1081">
          <cell r="C1081">
            <v>0</v>
          </cell>
          <cell r="AL1081">
            <v>0</v>
          </cell>
        </row>
        <row r="1082">
          <cell r="C1082">
            <v>0</v>
          </cell>
          <cell r="AL1082">
            <v>0</v>
          </cell>
        </row>
        <row r="1085">
          <cell r="C1085">
            <v>0</v>
          </cell>
          <cell r="AL1085">
            <v>0</v>
          </cell>
        </row>
        <row r="1086">
          <cell r="C1086">
            <v>0</v>
          </cell>
          <cell r="AL1086">
            <v>0</v>
          </cell>
        </row>
        <row r="1087">
          <cell r="C1087">
            <v>0</v>
          </cell>
          <cell r="AL1087">
            <v>0</v>
          </cell>
        </row>
        <row r="1088">
          <cell r="C1088">
            <v>0</v>
          </cell>
          <cell r="AL1088">
            <v>0</v>
          </cell>
        </row>
        <row r="1089">
          <cell r="C1089">
            <v>2</v>
          </cell>
          <cell r="E1089">
            <v>2</v>
          </cell>
          <cell r="AL1089">
            <v>532440</v>
          </cell>
        </row>
        <row r="1090">
          <cell r="C1090">
            <v>0</v>
          </cell>
          <cell r="AL1090">
            <v>0</v>
          </cell>
        </row>
        <row r="1091">
          <cell r="C1091">
            <v>2</v>
          </cell>
          <cell r="D1091">
            <v>2</v>
          </cell>
          <cell r="E1091">
            <v>2</v>
          </cell>
          <cell r="F1091">
            <v>0</v>
          </cell>
          <cell r="G1091">
            <v>0</v>
          </cell>
          <cell r="AA1091">
            <v>2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3">
          <cell r="C1093">
            <v>0</v>
          </cell>
          <cell r="D1093">
            <v>0</v>
          </cell>
        </row>
        <row r="1094">
          <cell r="C1094">
            <v>0</v>
          </cell>
          <cell r="D1094">
            <v>0</v>
          </cell>
        </row>
        <row r="1095">
          <cell r="C1095">
            <v>1</v>
          </cell>
          <cell r="D1095">
            <v>1</v>
          </cell>
          <cell r="E1095">
            <v>1</v>
          </cell>
          <cell r="AA1095">
            <v>1</v>
          </cell>
        </row>
        <row r="1096">
          <cell r="C1096">
            <v>0</v>
          </cell>
          <cell r="D1096">
            <v>0</v>
          </cell>
        </row>
        <row r="1097">
          <cell r="C1097">
            <v>0</v>
          </cell>
          <cell r="D1097">
            <v>0</v>
          </cell>
        </row>
        <row r="1098">
          <cell r="C1098">
            <v>0</v>
          </cell>
          <cell r="D1098">
            <v>0</v>
          </cell>
        </row>
        <row r="1099">
          <cell r="C1099">
            <v>0</v>
          </cell>
          <cell r="D1099">
            <v>0</v>
          </cell>
        </row>
        <row r="1100">
          <cell r="C1100">
            <v>0</v>
          </cell>
          <cell r="D1100">
            <v>0</v>
          </cell>
        </row>
        <row r="1101">
          <cell r="C1101">
            <v>0</v>
          </cell>
          <cell r="D1101">
            <v>0</v>
          </cell>
        </row>
        <row r="1102">
          <cell r="C1102">
            <v>0</v>
          </cell>
          <cell r="D1102">
            <v>0</v>
          </cell>
        </row>
        <row r="1103">
          <cell r="C1103">
            <v>0</v>
          </cell>
          <cell r="D1103">
            <v>0</v>
          </cell>
        </row>
        <row r="1104">
          <cell r="C1104">
            <v>0</v>
          </cell>
          <cell r="D1104">
            <v>0</v>
          </cell>
        </row>
        <row r="1105">
          <cell r="C1105">
            <v>0</v>
          </cell>
          <cell r="D1105">
            <v>0</v>
          </cell>
        </row>
        <row r="1106">
          <cell r="C1106">
            <v>0</v>
          </cell>
          <cell r="D1106">
            <v>0</v>
          </cell>
        </row>
        <row r="1107">
          <cell r="C1107">
            <v>0</v>
          </cell>
          <cell r="D1107">
            <v>0</v>
          </cell>
        </row>
        <row r="1108">
          <cell r="C1108">
            <v>0</v>
          </cell>
          <cell r="D1108">
            <v>0</v>
          </cell>
        </row>
        <row r="1109">
          <cell r="C1109">
            <v>0</v>
          </cell>
          <cell r="D1109">
            <v>0</v>
          </cell>
        </row>
        <row r="1110">
          <cell r="C1110">
            <v>0</v>
          </cell>
          <cell r="D1110">
            <v>0</v>
          </cell>
        </row>
        <row r="1111">
          <cell r="C1111">
            <v>0</v>
          </cell>
          <cell r="D1111">
            <v>0</v>
          </cell>
        </row>
        <row r="1112">
          <cell r="C1112">
            <v>0</v>
          </cell>
          <cell r="D1112">
            <v>0</v>
          </cell>
        </row>
        <row r="1113">
          <cell r="C1113">
            <v>0</v>
          </cell>
          <cell r="D1113">
            <v>0</v>
          </cell>
        </row>
        <row r="1114">
          <cell r="C1114">
            <v>0</v>
          </cell>
          <cell r="D1114">
            <v>0</v>
          </cell>
        </row>
        <row r="1115">
          <cell r="C1115">
            <v>0</v>
          </cell>
          <cell r="D1115">
            <v>0</v>
          </cell>
        </row>
        <row r="1116">
          <cell r="C1116">
            <v>0</v>
          </cell>
          <cell r="D1116">
            <v>0</v>
          </cell>
        </row>
        <row r="1117">
          <cell r="C1117">
            <v>0</v>
          </cell>
          <cell r="D1117">
            <v>0</v>
          </cell>
        </row>
        <row r="1118">
          <cell r="C1118">
            <v>0</v>
          </cell>
          <cell r="D1118">
            <v>0</v>
          </cell>
        </row>
        <row r="1119">
          <cell r="C1119">
            <v>0</v>
          </cell>
          <cell r="D1119">
            <v>0</v>
          </cell>
        </row>
        <row r="1120">
          <cell r="C1120">
            <v>0</v>
          </cell>
          <cell r="D1120">
            <v>0</v>
          </cell>
        </row>
        <row r="1121">
          <cell r="C1121">
            <v>0</v>
          </cell>
          <cell r="D1121">
            <v>0</v>
          </cell>
        </row>
        <row r="1122">
          <cell r="C1122">
            <v>0</v>
          </cell>
          <cell r="D1122">
            <v>0</v>
          </cell>
        </row>
        <row r="1123">
          <cell r="C1123">
            <v>0</v>
          </cell>
          <cell r="D1123">
            <v>0</v>
          </cell>
        </row>
        <row r="1124">
          <cell r="C1124">
            <v>0</v>
          </cell>
          <cell r="D1124">
            <v>0</v>
          </cell>
        </row>
        <row r="1125">
          <cell r="C1125">
            <v>0</v>
          </cell>
          <cell r="D1125">
            <v>0</v>
          </cell>
        </row>
        <row r="1126">
          <cell r="C1126">
            <v>0</v>
          </cell>
          <cell r="D1126">
            <v>0</v>
          </cell>
        </row>
        <row r="1127">
          <cell r="C1127">
            <v>0</v>
          </cell>
          <cell r="D1127">
            <v>0</v>
          </cell>
        </row>
        <row r="1128">
          <cell r="C1128">
            <v>0</v>
          </cell>
          <cell r="D1128">
            <v>0</v>
          </cell>
        </row>
        <row r="1129">
          <cell r="C1129">
            <v>0</v>
          </cell>
          <cell r="D1129">
            <v>0</v>
          </cell>
        </row>
        <row r="1130">
          <cell r="C1130">
            <v>0</v>
          </cell>
          <cell r="D1130">
            <v>0</v>
          </cell>
        </row>
        <row r="1131">
          <cell r="C1131">
            <v>0</v>
          </cell>
          <cell r="D1131">
            <v>0</v>
          </cell>
        </row>
        <row r="1132">
          <cell r="C1132">
            <v>0</v>
          </cell>
          <cell r="D1132">
            <v>0</v>
          </cell>
        </row>
        <row r="1133">
          <cell r="C1133">
            <v>0</v>
          </cell>
          <cell r="D1133">
            <v>0</v>
          </cell>
        </row>
        <row r="1134">
          <cell r="C1134">
            <v>0</v>
          </cell>
          <cell r="D1134">
            <v>0</v>
          </cell>
        </row>
        <row r="1135">
          <cell r="C1135">
            <v>0</v>
          </cell>
          <cell r="D1135">
            <v>0</v>
          </cell>
        </row>
        <row r="1136">
          <cell r="C1136">
            <v>0</v>
          </cell>
          <cell r="D1136">
            <v>0</v>
          </cell>
        </row>
        <row r="1137">
          <cell r="C1137">
            <v>0</v>
          </cell>
          <cell r="D1137">
            <v>0</v>
          </cell>
        </row>
        <row r="1138">
          <cell r="C1138">
            <v>0</v>
          </cell>
          <cell r="D1138">
            <v>0</v>
          </cell>
        </row>
        <row r="1139">
          <cell r="C1139">
            <v>0</v>
          </cell>
          <cell r="D1139">
            <v>0</v>
          </cell>
        </row>
        <row r="1140">
          <cell r="C1140">
            <v>0</v>
          </cell>
          <cell r="D1140">
            <v>0</v>
          </cell>
        </row>
        <row r="1141">
          <cell r="C1141">
            <v>0</v>
          </cell>
          <cell r="D1141">
            <v>0</v>
          </cell>
        </row>
        <row r="1142">
          <cell r="C1142">
            <v>0</v>
          </cell>
          <cell r="D1142">
            <v>0</v>
          </cell>
        </row>
        <row r="1143">
          <cell r="C1143">
            <v>0</v>
          </cell>
          <cell r="D1143">
            <v>0</v>
          </cell>
        </row>
        <row r="1144">
          <cell r="C1144">
            <v>0</v>
          </cell>
          <cell r="D1144">
            <v>0</v>
          </cell>
        </row>
        <row r="1216">
          <cell r="C1216">
            <v>3</v>
          </cell>
          <cell r="H1216">
            <v>3</v>
          </cell>
          <cell r="I1216">
            <v>0</v>
          </cell>
          <cell r="J1216">
            <v>3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P1216">
            <v>0</v>
          </cell>
          <cell r="Q1216">
            <v>0</v>
          </cell>
          <cell r="S1216">
            <v>0</v>
          </cell>
          <cell r="T1216">
            <v>3</v>
          </cell>
          <cell r="V1216">
            <v>0</v>
          </cell>
          <cell r="W1216">
            <v>0</v>
          </cell>
          <cell r="Y1216">
            <v>0</v>
          </cell>
          <cell r="Z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3</v>
          </cell>
          <cell r="AL1216">
            <v>0</v>
          </cell>
        </row>
        <row r="1218">
          <cell r="C1218">
            <v>0</v>
          </cell>
          <cell r="D1218">
            <v>0</v>
          </cell>
        </row>
        <row r="1221">
          <cell r="C1221">
            <v>0</v>
          </cell>
          <cell r="D1221">
            <v>0</v>
          </cell>
        </row>
        <row r="1222">
          <cell r="C1222">
            <v>21</v>
          </cell>
          <cell r="D1222">
            <v>21</v>
          </cell>
          <cell r="E1222">
            <v>21</v>
          </cell>
          <cell r="AB1222">
            <v>21</v>
          </cell>
        </row>
        <row r="1223">
          <cell r="C1223">
            <v>0</v>
          </cell>
          <cell r="D1223">
            <v>0</v>
          </cell>
        </row>
        <row r="1224">
          <cell r="C1224">
            <v>0</v>
          </cell>
          <cell r="D1224">
            <v>0</v>
          </cell>
        </row>
        <row r="1225">
          <cell r="C1225">
            <v>0</v>
          </cell>
          <cell r="D1225">
            <v>0</v>
          </cell>
        </row>
        <row r="1226">
          <cell r="C1226">
            <v>0</v>
          </cell>
          <cell r="D1226">
            <v>0</v>
          </cell>
        </row>
        <row r="1227">
          <cell r="C1227">
            <v>0</v>
          </cell>
          <cell r="D1227">
            <v>0</v>
          </cell>
        </row>
        <row r="1228">
          <cell r="C1228">
            <v>0</v>
          </cell>
          <cell r="D1228">
            <v>0</v>
          </cell>
        </row>
        <row r="1229">
          <cell r="C1229">
            <v>0</v>
          </cell>
          <cell r="D1229">
            <v>0</v>
          </cell>
        </row>
        <row r="1230">
          <cell r="C1230">
            <v>11</v>
          </cell>
          <cell r="D1230">
            <v>11</v>
          </cell>
          <cell r="E1230">
            <v>11</v>
          </cell>
          <cell r="AB1230">
            <v>11</v>
          </cell>
        </row>
        <row r="1231">
          <cell r="C1231">
            <v>0</v>
          </cell>
          <cell r="D1231">
            <v>0</v>
          </cell>
        </row>
        <row r="1232">
          <cell r="C1232">
            <v>0</v>
          </cell>
          <cell r="D1232">
            <v>0</v>
          </cell>
        </row>
        <row r="1233">
          <cell r="C1233">
            <v>0</v>
          </cell>
          <cell r="D1233">
            <v>0</v>
          </cell>
        </row>
        <row r="1234">
          <cell r="C1234">
            <v>0</v>
          </cell>
          <cell r="D1234">
            <v>0</v>
          </cell>
        </row>
        <row r="1235">
          <cell r="C1235">
            <v>1055</v>
          </cell>
          <cell r="D1235">
            <v>1055</v>
          </cell>
          <cell r="E1235">
            <v>1055</v>
          </cell>
          <cell r="AB1235">
            <v>1055</v>
          </cell>
        </row>
        <row r="1236">
          <cell r="C1236">
            <v>0</v>
          </cell>
          <cell r="D1236">
            <v>0</v>
          </cell>
        </row>
        <row r="1237">
          <cell r="C1237">
            <v>170</v>
          </cell>
          <cell r="D1237">
            <v>170</v>
          </cell>
          <cell r="E1237">
            <v>170</v>
          </cell>
          <cell r="AB1237">
            <v>170</v>
          </cell>
        </row>
        <row r="1238">
          <cell r="C1238">
            <v>0</v>
          </cell>
          <cell r="D1238">
            <v>0</v>
          </cell>
        </row>
        <row r="1239">
          <cell r="C1239">
            <v>0</v>
          </cell>
          <cell r="D1239">
            <v>0</v>
          </cell>
        </row>
        <row r="1240">
          <cell r="C1240">
            <v>0</v>
          </cell>
          <cell r="D1240">
            <v>0</v>
          </cell>
        </row>
        <row r="1241">
          <cell r="C1241">
            <v>19</v>
          </cell>
          <cell r="D1241">
            <v>19</v>
          </cell>
          <cell r="E1241">
            <v>19</v>
          </cell>
          <cell r="AB1241">
            <v>19</v>
          </cell>
        </row>
        <row r="1242">
          <cell r="C1242">
            <v>72</v>
          </cell>
          <cell r="D1242">
            <v>72</v>
          </cell>
          <cell r="E1242">
            <v>72</v>
          </cell>
          <cell r="AB1242">
            <v>72</v>
          </cell>
        </row>
        <row r="1243">
          <cell r="C1243">
            <v>0</v>
          </cell>
          <cell r="D1243">
            <v>0</v>
          </cell>
        </row>
        <row r="1244">
          <cell r="C1244">
            <v>0</v>
          </cell>
          <cell r="D1244">
            <v>0</v>
          </cell>
        </row>
        <row r="1245">
          <cell r="C1245">
            <v>0</v>
          </cell>
          <cell r="D1245">
            <v>0</v>
          </cell>
        </row>
        <row r="1246">
          <cell r="C1246">
            <v>7</v>
          </cell>
          <cell r="D1246">
            <v>7</v>
          </cell>
          <cell r="E1246">
            <v>7</v>
          </cell>
          <cell r="AB1246">
            <v>7</v>
          </cell>
        </row>
        <row r="1247">
          <cell r="C1247">
            <v>0</v>
          </cell>
          <cell r="D1247">
            <v>0</v>
          </cell>
        </row>
        <row r="1248">
          <cell r="C1248">
            <v>0</v>
          </cell>
          <cell r="D1248">
            <v>0</v>
          </cell>
        </row>
        <row r="1249">
          <cell r="C1249">
            <v>0</v>
          </cell>
          <cell r="D1249">
            <v>0</v>
          </cell>
        </row>
        <row r="1250">
          <cell r="C1250">
            <v>0</v>
          </cell>
          <cell r="D1250">
            <v>0</v>
          </cell>
        </row>
        <row r="1251">
          <cell r="C1251">
            <v>0</v>
          </cell>
          <cell r="D1251">
            <v>0</v>
          </cell>
        </row>
        <row r="1252">
          <cell r="C1252">
            <v>0</v>
          </cell>
          <cell r="D1252">
            <v>0</v>
          </cell>
        </row>
        <row r="1253">
          <cell r="C1253">
            <v>0</v>
          </cell>
          <cell r="D1253">
            <v>0</v>
          </cell>
        </row>
        <row r="1254">
          <cell r="C1254">
            <v>0</v>
          </cell>
          <cell r="D1254">
            <v>0</v>
          </cell>
        </row>
        <row r="1255">
          <cell r="C1255">
            <v>15</v>
          </cell>
          <cell r="D1255">
            <v>14</v>
          </cell>
          <cell r="E1255">
            <v>14</v>
          </cell>
          <cell r="G1255">
            <v>1</v>
          </cell>
          <cell r="AA1255">
            <v>15</v>
          </cell>
        </row>
        <row r="1256">
          <cell r="C1256">
            <v>0</v>
          </cell>
          <cell r="D1256">
            <v>0</v>
          </cell>
        </row>
        <row r="1257">
          <cell r="C1257">
            <v>0</v>
          </cell>
          <cell r="D1257">
            <v>0</v>
          </cell>
        </row>
        <row r="1258">
          <cell r="C1258">
            <v>0</v>
          </cell>
          <cell r="D1258">
            <v>0</v>
          </cell>
        </row>
        <row r="1259">
          <cell r="C1259">
            <v>0</v>
          </cell>
          <cell r="D1259">
            <v>0</v>
          </cell>
        </row>
        <row r="1260">
          <cell r="C1260">
            <v>19</v>
          </cell>
          <cell r="D1260">
            <v>19</v>
          </cell>
          <cell r="E1260">
            <v>19</v>
          </cell>
          <cell r="AB1260">
            <v>19</v>
          </cell>
        </row>
        <row r="1261">
          <cell r="C1261">
            <v>19</v>
          </cell>
          <cell r="D1261">
            <v>19</v>
          </cell>
          <cell r="E1261">
            <v>19</v>
          </cell>
          <cell r="AB1261">
            <v>19</v>
          </cell>
        </row>
        <row r="1262">
          <cell r="C1262">
            <v>0</v>
          </cell>
          <cell r="D1262">
            <v>0</v>
          </cell>
        </row>
        <row r="1263">
          <cell r="C1263">
            <v>0</v>
          </cell>
          <cell r="D1263">
            <v>0</v>
          </cell>
        </row>
        <row r="1264">
          <cell r="C1264">
            <v>0</v>
          </cell>
          <cell r="D1264">
            <v>0</v>
          </cell>
        </row>
        <row r="1265">
          <cell r="C1265">
            <v>7</v>
          </cell>
          <cell r="D1265">
            <v>7</v>
          </cell>
          <cell r="E1265">
            <v>7</v>
          </cell>
          <cell r="AB1265">
            <v>7</v>
          </cell>
          <cell r="AI1265">
            <v>1</v>
          </cell>
        </row>
        <row r="1266">
          <cell r="C1266">
            <v>9</v>
          </cell>
          <cell r="D1266">
            <v>9</v>
          </cell>
          <cell r="E1266">
            <v>9</v>
          </cell>
          <cell r="AB1266">
            <v>9</v>
          </cell>
        </row>
        <row r="1267">
          <cell r="C1267">
            <v>0</v>
          </cell>
          <cell r="D1267">
            <v>0</v>
          </cell>
        </row>
        <row r="1268">
          <cell r="C1268">
            <v>0</v>
          </cell>
          <cell r="D1268">
            <v>0</v>
          </cell>
        </row>
        <row r="1269">
          <cell r="C1269">
            <v>0</v>
          </cell>
          <cell r="D1269">
            <v>0</v>
          </cell>
        </row>
        <row r="1270">
          <cell r="C1270">
            <v>0</v>
          </cell>
          <cell r="D1270">
            <v>0</v>
          </cell>
        </row>
        <row r="1352">
          <cell r="C1352">
            <v>94</v>
          </cell>
          <cell r="H1352">
            <v>91</v>
          </cell>
          <cell r="I1352">
            <v>91</v>
          </cell>
          <cell r="J1352">
            <v>0</v>
          </cell>
          <cell r="K1352">
            <v>0</v>
          </cell>
          <cell r="L1352">
            <v>3</v>
          </cell>
          <cell r="M1352">
            <v>0</v>
          </cell>
          <cell r="N1352">
            <v>0</v>
          </cell>
          <cell r="P1352">
            <v>0</v>
          </cell>
          <cell r="Q1352">
            <v>7</v>
          </cell>
          <cell r="S1352">
            <v>0</v>
          </cell>
          <cell r="T1352">
            <v>75</v>
          </cell>
          <cell r="V1352">
            <v>0</v>
          </cell>
          <cell r="W1352">
            <v>0</v>
          </cell>
          <cell r="Y1352">
            <v>0</v>
          </cell>
          <cell r="Z1352">
            <v>0</v>
          </cell>
          <cell r="AD1352">
            <v>1</v>
          </cell>
          <cell r="AE1352">
            <v>0</v>
          </cell>
          <cell r="AF1352">
            <v>0</v>
          </cell>
          <cell r="AG1352">
            <v>0</v>
          </cell>
          <cell r="AH1352">
            <v>0</v>
          </cell>
          <cell r="AI1352">
            <v>0</v>
          </cell>
          <cell r="AJ1352">
            <v>0</v>
          </cell>
          <cell r="AL1352">
            <v>49787825</v>
          </cell>
        </row>
        <row r="1354">
          <cell r="C1354">
            <v>0</v>
          </cell>
          <cell r="D1354">
            <v>0</v>
          </cell>
        </row>
        <row r="1355">
          <cell r="C1355">
            <v>0</v>
          </cell>
          <cell r="D1355">
            <v>0</v>
          </cell>
        </row>
        <row r="1356">
          <cell r="C1356">
            <v>0</v>
          </cell>
          <cell r="D1356">
            <v>0</v>
          </cell>
        </row>
        <row r="1357">
          <cell r="C1357">
            <v>0</v>
          </cell>
          <cell r="D1357">
            <v>0</v>
          </cell>
        </row>
        <row r="1358">
          <cell r="C1358">
            <v>0</v>
          </cell>
          <cell r="D1358">
            <v>0</v>
          </cell>
        </row>
        <row r="1359">
          <cell r="C1359">
            <v>0</v>
          </cell>
          <cell r="D1359">
            <v>0</v>
          </cell>
        </row>
        <row r="1360">
          <cell r="C1360">
            <v>30</v>
          </cell>
          <cell r="D1360">
            <v>30</v>
          </cell>
          <cell r="E1360">
            <v>30</v>
          </cell>
          <cell r="AB1360">
            <v>30</v>
          </cell>
        </row>
        <row r="1361">
          <cell r="C1361">
            <v>0</v>
          </cell>
          <cell r="D1361">
            <v>0</v>
          </cell>
        </row>
        <row r="1362">
          <cell r="C1362">
            <v>37</v>
          </cell>
          <cell r="D1362">
            <v>37</v>
          </cell>
          <cell r="E1362">
            <v>37</v>
          </cell>
          <cell r="AB1362">
            <v>37</v>
          </cell>
        </row>
        <row r="1363">
          <cell r="C1363">
            <v>1</v>
          </cell>
          <cell r="D1363">
            <v>1</v>
          </cell>
          <cell r="E1363">
            <v>1</v>
          </cell>
          <cell r="AB1363">
            <v>1</v>
          </cell>
        </row>
        <row r="1364">
          <cell r="C1364">
            <v>0</v>
          </cell>
          <cell r="D1364">
            <v>0</v>
          </cell>
        </row>
        <row r="1365">
          <cell r="C1365">
            <v>0</v>
          </cell>
          <cell r="D1365">
            <v>0</v>
          </cell>
        </row>
        <row r="1366">
          <cell r="C1366">
            <v>0</v>
          </cell>
          <cell r="D1366">
            <v>0</v>
          </cell>
        </row>
        <row r="1367">
          <cell r="C1367">
            <v>0</v>
          </cell>
          <cell r="D1367">
            <v>0</v>
          </cell>
        </row>
        <row r="1368">
          <cell r="C1368">
            <v>0</v>
          </cell>
          <cell r="D1368">
            <v>0</v>
          </cell>
        </row>
        <row r="1369">
          <cell r="C1369">
            <v>0</v>
          </cell>
          <cell r="D1369">
            <v>0</v>
          </cell>
        </row>
        <row r="1370">
          <cell r="C1370">
            <v>4</v>
          </cell>
          <cell r="D1370">
            <v>4</v>
          </cell>
          <cell r="E1370">
            <v>4</v>
          </cell>
          <cell r="AB1370">
            <v>4</v>
          </cell>
        </row>
        <row r="1371">
          <cell r="C1371">
            <v>0</v>
          </cell>
          <cell r="D1371">
            <v>0</v>
          </cell>
        </row>
        <row r="1372">
          <cell r="C1372">
            <v>2</v>
          </cell>
          <cell r="D1372">
            <v>2</v>
          </cell>
          <cell r="E1372">
            <v>2</v>
          </cell>
          <cell r="AC1372">
            <v>2</v>
          </cell>
        </row>
        <row r="1373">
          <cell r="C1373">
            <v>0</v>
          </cell>
          <cell r="D1373">
            <v>0</v>
          </cell>
        </row>
        <row r="1374">
          <cell r="C1374">
            <v>0</v>
          </cell>
          <cell r="D1374">
            <v>0</v>
          </cell>
        </row>
        <row r="1375">
          <cell r="C1375">
            <v>0</v>
          </cell>
          <cell r="D1375">
            <v>0</v>
          </cell>
        </row>
        <row r="1376">
          <cell r="C1376">
            <v>0</v>
          </cell>
          <cell r="D1376">
            <v>0</v>
          </cell>
        </row>
        <row r="1377">
          <cell r="C1377">
            <v>1</v>
          </cell>
          <cell r="D1377">
            <v>1</v>
          </cell>
          <cell r="E1377">
            <v>1</v>
          </cell>
          <cell r="AC1377">
            <v>1</v>
          </cell>
        </row>
        <row r="1378">
          <cell r="C1378">
            <v>0</v>
          </cell>
          <cell r="D1378">
            <v>0</v>
          </cell>
        </row>
        <row r="1379">
          <cell r="C1379">
            <v>0</v>
          </cell>
          <cell r="D1379">
            <v>0</v>
          </cell>
        </row>
        <row r="1380">
          <cell r="C1380">
            <v>0</v>
          </cell>
          <cell r="D1380">
            <v>0</v>
          </cell>
        </row>
        <row r="1381">
          <cell r="C1381">
            <v>0</v>
          </cell>
          <cell r="D1381">
            <v>0</v>
          </cell>
        </row>
        <row r="1382">
          <cell r="C1382">
            <v>0</v>
          </cell>
          <cell r="D1382">
            <v>0</v>
          </cell>
        </row>
        <row r="1383">
          <cell r="C1383">
            <v>0</v>
          </cell>
          <cell r="D1383">
            <v>0</v>
          </cell>
        </row>
        <row r="1384">
          <cell r="C1384">
            <v>0</v>
          </cell>
          <cell r="D1384">
            <v>0</v>
          </cell>
        </row>
        <row r="1385">
          <cell r="C1385">
            <v>0</v>
          </cell>
          <cell r="D1385">
            <v>0</v>
          </cell>
        </row>
        <row r="1386">
          <cell r="C1386">
            <v>0</v>
          </cell>
          <cell r="D1386">
            <v>0</v>
          </cell>
        </row>
        <row r="1387">
          <cell r="C1387">
            <v>0</v>
          </cell>
          <cell r="D1387">
            <v>0</v>
          </cell>
        </row>
        <row r="1388">
          <cell r="C1388">
            <v>100</v>
          </cell>
          <cell r="D1388">
            <v>95</v>
          </cell>
          <cell r="E1388">
            <v>95</v>
          </cell>
          <cell r="G1388">
            <v>5</v>
          </cell>
          <cell r="AB1388">
            <v>100</v>
          </cell>
        </row>
        <row r="1389">
          <cell r="C1389">
            <v>4</v>
          </cell>
          <cell r="D1389">
            <v>3</v>
          </cell>
          <cell r="E1389">
            <v>3</v>
          </cell>
          <cell r="G1389">
            <v>1</v>
          </cell>
          <cell r="AB1389">
            <v>4</v>
          </cell>
        </row>
        <row r="1390">
          <cell r="C1390">
            <v>0</v>
          </cell>
          <cell r="D1390">
            <v>0</v>
          </cell>
        </row>
        <row r="1391">
          <cell r="C1391">
            <v>0</v>
          </cell>
          <cell r="D1391">
            <v>0</v>
          </cell>
        </row>
        <row r="1392">
          <cell r="C1392">
            <v>0</v>
          </cell>
          <cell r="D1392">
            <v>0</v>
          </cell>
        </row>
        <row r="1393">
          <cell r="C1393">
            <v>0</v>
          </cell>
          <cell r="D1393">
            <v>0</v>
          </cell>
        </row>
        <row r="1394">
          <cell r="C1394">
            <v>0</v>
          </cell>
          <cell r="D1394">
            <v>0</v>
          </cell>
        </row>
        <row r="1395">
          <cell r="C1395">
            <v>0</v>
          </cell>
          <cell r="D1395">
            <v>0</v>
          </cell>
        </row>
        <row r="1396">
          <cell r="C1396">
            <v>0</v>
          </cell>
          <cell r="D1396">
            <v>0</v>
          </cell>
        </row>
        <row r="1397">
          <cell r="C1397">
            <v>0</v>
          </cell>
          <cell r="D1397">
            <v>0</v>
          </cell>
        </row>
        <row r="1398">
          <cell r="C1398">
            <v>13</v>
          </cell>
          <cell r="D1398">
            <v>13</v>
          </cell>
          <cell r="E1398">
            <v>13</v>
          </cell>
          <cell r="AB1398">
            <v>13</v>
          </cell>
        </row>
        <row r="1399">
          <cell r="C1399">
            <v>0</v>
          </cell>
          <cell r="D1399">
            <v>0</v>
          </cell>
        </row>
        <row r="1400">
          <cell r="C1400">
            <v>11</v>
          </cell>
          <cell r="D1400">
            <v>11</v>
          </cell>
          <cell r="E1400">
            <v>11</v>
          </cell>
          <cell r="AB1400">
            <v>11</v>
          </cell>
        </row>
        <row r="1401">
          <cell r="C1401">
            <v>0</v>
          </cell>
          <cell r="D1401">
            <v>0</v>
          </cell>
        </row>
        <row r="1402">
          <cell r="C1402">
            <v>0</v>
          </cell>
          <cell r="D1402">
            <v>0</v>
          </cell>
        </row>
        <row r="1403">
          <cell r="C1403">
            <v>0</v>
          </cell>
          <cell r="D1403">
            <v>0</v>
          </cell>
        </row>
        <row r="1404">
          <cell r="C1404">
            <v>0</v>
          </cell>
          <cell r="D1404">
            <v>0</v>
          </cell>
        </row>
        <row r="1405">
          <cell r="C1405">
            <v>1</v>
          </cell>
          <cell r="D1405">
            <v>1</v>
          </cell>
          <cell r="E1405">
            <v>1</v>
          </cell>
          <cell r="AA1405">
            <v>1</v>
          </cell>
        </row>
        <row r="1406">
          <cell r="C1406">
            <v>0</v>
          </cell>
          <cell r="D1406">
            <v>0</v>
          </cell>
        </row>
        <row r="1407">
          <cell r="C1407">
            <v>0</v>
          </cell>
          <cell r="D1407">
            <v>0</v>
          </cell>
        </row>
        <row r="1408">
          <cell r="C1408">
            <v>0</v>
          </cell>
          <cell r="D1408">
            <v>0</v>
          </cell>
        </row>
        <row r="1409">
          <cell r="C1409">
            <v>0</v>
          </cell>
          <cell r="D1409">
            <v>0</v>
          </cell>
        </row>
        <row r="1410">
          <cell r="C1410">
            <v>0</v>
          </cell>
          <cell r="D1410">
            <v>0</v>
          </cell>
        </row>
        <row r="1411">
          <cell r="C1411">
            <v>0</v>
          </cell>
          <cell r="D1411">
            <v>0</v>
          </cell>
        </row>
        <row r="1412">
          <cell r="C1412">
            <v>0</v>
          </cell>
          <cell r="D1412">
            <v>0</v>
          </cell>
        </row>
        <row r="1413">
          <cell r="C1413">
            <v>0</v>
          </cell>
          <cell r="D1413">
            <v>0</v>
          </cell>
        </row>
        <row r="1414">
          <cell r="C1414">
            <v>0</v>
          </cell>
          <cell r="D1414">
            <v>0</v>
          </cell>
        </row>
        <row r="1415">
          <cell r="C1415">
            <v>0</v>
          </cell>
          <cell r="D1415">
            <v>0</v>
          </cell>
        </row>
        <row r="1416">
          <cell r="C1416">
            <v>0</v>
          </cell>
          <cell r="D1416">
            <v>0</v>
          </cell>
        </row>
        <row r="1417">
          <cell r="C1417">
            <v>0</v>
          </cell>
          <cell r="D1417">
            <v>0</v>
          </cell>
        </row>
        <row r="1418">
          <cell r="C1418">
            <v>0</v>
          </cell>
          <cell r="D1418">
            <v>0</v>
          </cell>
        </row>
        <row r="1419">
          <cell r="C1419">
            <v>0</v>
          </cell>
          <cell r="D1419">
            <v>0</v>
          </cell>
        </row>
        <row r="1420">
          <cell r="C1420">
            <v>0</v>
          </cell>
          <cell r="D1420">
            <v>0</v>
          </cell>
        </row>
        <row r="1421">
          <cell r="C1421">
            <v>0</v>
          </cell>
          <cell r="D1421">
            <v>0</v>
          </cell>
        </row>
        <row r="1422">
          <cell r="C1422">
            <v>0</v>
          </cell>
          <cell r="D1422">
            <v>0</v>
          </cell>
        </row>
        <row r="1423">
          <cell r="C1423">
            <v>0</v>
          </cell>
          <cell r="D1423">
            <v>0</v>
          </cell>
        </row>
        <row r="1502">
          <cell r="C1502">
            <v>32</v>
          </cell>
          <cell r="H1502">
            <v>26</v>
          </cell>
          <cell r="I1502">
            <v>21</v>
          </cell>
          <cell r="J1502">
            <v>5</v>
          </cell>
          <cell r="K1502">
            <v>2</v>
          </cell>
          <cell r="L1502">
            <v>3</v>
          </cell>
          <cell r="M1502">
            <v>1</v>
          </cell>
          <cell r="N1502">
            <v>0</v>
          </cell>
          <cell r="P1502">
            <v>3</v>
          </cell>
          <cell r="Q1502">
            <v>7</v>
          </cell>
          <cell r="S1502">
            <v>1</v>
          </cell>
          <cell r="T1502">
            <v>4</v>
          </cell>
          <cell r="V1502">
            <v>0</v>
          </cell>
          <cell r="W1502">
            <v>0</v>
          </cell>
          <cell r="Y1502">
            <v>0</v>
          </cell>
          <cell r="Z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6</v>
          </cell>
          <cell r="AL1502">
            <v>2486405</v>
          </cell>
        </row>
        <row r="1504">
          <cell r="C1504">
            <v>0</v>
          </cell>
          <cell r="D1504">
            <v>0</v>
          </cell>
          <cell r="AL1504">
            <v>0</v>
          </cell>
        </row>
        <row r="1566">
          <cell r="C1566">
            <v>14</v>
          </cell>
          <cell r="H1566">
            <v>12</v>
          </cell>
          <cell r="I1566">
            <v>12</v>
          </cell>
          <cell r="J1566">
            <v>0</v>
          </cell>
          <cell r="K1566">
            <v>0</v>
          </cell>
          <cell r="L1566">
            <v>2</v>
          </cell>
          <cell r="M1566">
            <v>0</v>
          </cell>
          <cell r="N1566">
            <v>0</v>
          </cell>
          <cell r="P1566">
            <v>0</v>
          </cell>
          <cell r="Q1566">
            <v>2</v>
          </cell>
          <cell r="S1566">
            <v>0</v>
          </cell>
          <cell r="T1566">
            <v>2</v>
          </cell>
          <cell r="V1566">
            <v>0</v>
          </cell>
          <cell r="W1566">
            <v>0</v>
          </cell>
          <cell r="Y1566">
            <v>0</v>
          </cell>
          <cell r="Z1566">
            <v>0</v>
          </cell>
          <cell r="AD1566">
            <v>0</v>
          </cell>
          <cell r="AE1566">
            <v>0</v>
          </cell>
          <cell r="AF1566">
            <v>0</v>
          </cell>
          <cell r="AG1566">
            <v>0</v>
          </cell>
          <cell r="AH1566">
            <v>0</v>
          </cell>
          <cell r="AI1566">
            <v>0</v>
          </cell>
          <cell r="AJ1566">
            <v>0</v>
          </cell>
          <cell r="AL1566">
            <v>920815</v>
          </cell>
        </row>
        <row r="1635">
          <cell r="C1635">
            <v>37</v>
          </cell>
          <cell r="H1635">
            <v>32</v>
          </cell>
          <cell r="I1635">
            <v>32</v>
          </cell>
          <cell r="J1635">
            <v>0</v>
          </cell>
          <cell r="K1635">
            <v>1</v>
          </cell>
          <cell r="L1635">
            <v>3</v>
          </cell>
          <cell r="M1635">
            <v>0</v>
          </cell>
          <cell r="N1635">
            <v>1</v>
          </cell>
          <cell r="P1635">
            <v>0</v>
          </cell>
          <cell r="Q1635">
            <v>0</v>
          </cell>
          <cell r="S1635">
            <v>0</v>
          </cell>
          <cell r="T1635">
            <v>0</v>
          </cell>
          <cell r="V1635">
            <v>0</v>
          </cell>
          <cell r="W1635">
            <v>0</v>
          </cell>
          <cell r="Y1635">
            <v>1</v>
          </cell>
          <cell r="Z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L1635">
            <v>1439880</v>
          </cell>
        </row>
        <row r="1653">
          <cell r="C1653">
            <v>1095</v>
          </cell>
          <cell r="D1653">
            <v>1095</v>
          </cell>
          <cell r="E1653">
            <v>1095</v>
          </cell>
          <cell r="F1653">
            <v>0</v>
          </cell>
          <cell r="G1653">
            <v>0</v>
          </cell>
          <cell r="AA1653">
            <v>1095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</row>
        <row r="1680">
          <cell r="C1680">
            <v>56</v>
          </cell>
          <cell r="H1680">
            <v>51</v>
          </cell>
          <cell r="I1680">
            <v>47</v>
          </cell>
          <cell r="J1680">
            <v>4</v>
          </cell>
          <cell r="K1680">
            <v>3</v>
          </cell>
          <cell r="L1680">
            <v>2</v>
          </cell>
          <cell r="M1680">
            <v>0</v>
          </cell>
          <cell r="N1680">
            <v>0</v>
          </cell>
          <cell r="P1680">
            <v>0</v>
          </cell>
          <cell r="Q1680">
            <v>0</v>
          </cell>
          <cell r="S1680">
            <v>0</v>
          </cell>
          <cell r="T1680">
            <v>0</v>
          </cell>
          <cell r="V1680">
            <v>0</v>
          </cell>
          <cell r="W1680">
            <v>0</v>
          </cell>
          <cell r="Y1680">
            <v>0</v>
          </cell>
          <cell r="Z1680">
            <v>0</v>
          </cell>
          <cell r="AD1680">
            <v>0</v>
          </cell>
          <cell r="AE1680">
            <v>0</v>
          </cell>
          <cell r="AF1680">
            <v>0</v>
          </cell>
          <cell r="AG1680">
            <v>0</v>
          </cell>
          <cell r="AH1680">
            <v>0</v>
          </cell>
          <cell r="AI1680">
            <v>0</v>
          </cell>
          <cell r="AJ1680">
            <v>5</v>
          </cell>
          <cell r="AL1680">
            <v>3815485</v>
          </cell>
        </row>
        <row r="1682">
          <cell r="C1682">
            <v>0</v>
          </cell>
          <cell r="D1682">
            <v>0</v>
          </cell>
        </row>
        <row r="1683">
          <cell r="C1683">
            <v>0</v>
          </cell>
          <cell r="D1683">
            <v>0</v>
          </cell>
        </row>
        <row r="1684">
          <cell r="C1684">
            <v>2969</v>
          </cell>
          <cell r="D1684">
            <v>2969</v>
          </cell>
          <cell r="E1684">
            <v>2969</v>
          </cell>
          <cell r="AA1684">
            <v>2969</v>
          </cell>
        </row>
        <row r="1685">
          <cell r="C1685">
            <v>0</v>
          </cell>
          <cell r="D1685">
            <v>0</v>
          </cell>
        </row>
        <row r="1686">
          <cell r="C1686">
            <v>2</v>
          </cell>
          <cell r="D1686">
            <v>2</v>
          </cell>
          <cell r="E1686">
            <v>2</v>
          </cell>
          <cell r="AA1686">
            <v>2</v>
          </cell>
        </row>
        <row r="1687">
          <cell r="C1687">
            <v>0</v>
          </cell>
          <cell r="D1687">
            <v>0</v>
          </cell>
        </row>
        <row r="1688">
          <cell r="C1688">
            <v>0</v>
          </cell>
          <cell r="D1688">
            <v>0</v>
          </cell>
        </row>
        <row r="1689">
          <cell r="C1689">
            <v>0</v>
          </cell>
          <cell r="D1689">
            <v>0</v>
          </cell>
        </row>
        <row r="1690">
          <cell r="C1690">
            <v>0</v>
          </cell>
          <cell r="D1690">
            <v>0</v>
          </cell>
        </row>
        <row r="1691">
          <cell r="C1691">
            <v>0</v>
          </cell>
          <cell r="D1691">
            <v>0</v>
          </cell>
        </row>
        <row r="1692">
          <cell r="C1692">
            <v>0</v>
          </cell>
          <cell r="D1692">
            <v>0</v>
          </cell>
        </row>
        <row r="1693">
          <cell r="C1693">
            <v>0</v>
          </cell>
          <cell r="D1693">
            <v>0</v>
          </cell>
        </row>
        <row r="1694">
          <cell r="C1694">
            <v>0</v>
          </cell>
          <cell r="D1694">
            <v>0</v>
          </cell>
        </row>
        <row r="1695">
          <cell r="C1695">
            <v>0</v>
          </cell>
          <cell r="D1695">
            <v>0</v>
          </cell>
        </row>
        <row r="1696">
          <cell r="C1696">
            <v>0</v>
          </cell>
          <cell r="D1696">
            <v>0</v>
          </cell>
        </row>
        <row r="1697">
          <cell r="C1697">
            <v>0</v>
          </cell>
          <cell r="D1697">
            <v>0</v>
          </cell>
        </row>
        <row r="1701">
          <cell r="C1701">
            <v>0</v>
          </cell>
          <cell r="D1701">
            <v>0</v>
          </cell>
        </row>
        <row r="1702">
          <cell r="C1702">
            <v>0</v>
          </cell>
          <cell r="D1702">
            <v>0</v>
          </cell>
        </row>
        <row r="1703">
          <cell r="C1703">
            <v>0</v>
          </cell>
          <cell r="D1703">
            <v>0</v>
          </cell>
        </row>
        <row r="1704">
          <cell r="C1704">
            <v>0</v>
          </cell>
          <cell r="D1704">
            <v>0</v>
          </cell>
        </row>
        <row r="1705">
          <cell r="C1705">
            <v>0</v>
          </cell>
          <cell r="D1705">
            <v>0</v>
          </cell>
        </row>
        <row r="1706">
          <cell r="C1706">
            <v>0</v>
          </cell>
          <cell r="D1706">
            <v>0</v>
          </cell>
        </row>
        <row r="1707">
          <cell r="C1707">
            <v>0</v>
          </cell>
          <cell r="D1707">
            <v>0</v>
          </cell>
        </row>
        <row r="1708">
          <cell r="C1708">
            <v>0</v>
          </cell>
          <cell r="D1708">
            <v>0</v>
          </cell>
        </row>
        <row r="1709">
          <cell r="C1709">
            <v>0</v>
          </cell>
          <cell r="D1709">
            <v>0</v>
          </cell>
        </row>
        <row r="1710">
          <cell r="C1710">
            <v>0</v>
          </cell>
          <cell r="D1710">
            <v>0</v>
          </cell>
        </row>
        <row r="1711">
          <cell r="C1711">
            <v>0</v>
          </cell>
          <cell r="D1711">
            <v>0</v>
          </cell>
        </row>
        <row r="1712">
          <cell r="C1712">
            <v>0</v>
          </cell>
          <cell r="D1712">
            <v>0</v>
          </cell>
        </row>
        <row r="1713">
          <cell r="C1713">
            <v>0</v>
          </cell>
          <cell r="D1713">
            <v>0</v>
          </cell>
        </row>
        <row r="1714">
          <cell r="C1714">
            <v>0</v>
          </cell>
          <cell r="D1714">
            <v>0</v>
          </cell>
        </row>
        <row r="1715">
          <cell r="C1715">
            <v>0</v>
          </cell>
          <cell r="D1715">
            <v>0</v>
          </cell>
        </row>
        <row r="1716">
          <cell r="C1716">
            <v>0</v>
          </cell>
          <cell r="D1716">
            <v>0</v>
          </cell>
        </row>
        <row r="1717">
          <cell r="C1717">
            <v>0</v>
          </cell>
          <cell r="D1717">
            <v>0</v>
          </cell>
        </row>
        <row r="1718">
          <cell r="C1718">
            <v>0</v>
          </cell>
          <cell r="D1718">
            <v>0</v>
          </cell>
        </row>
        <row r="1719">
          <cell r="C1719">
            <v>0</v>
          </cell>
          <cell r="D1719">
            <v>0</v>
          </cell>
        </row>
        <row r="1720">
          <cell r="C1720">
            <v>0</v>
          </cell>
          <cell r="D1720">
            <v>0</v>
          </cell>
        </row>
        <row r="1721">
          <cell r="C1721">
            <v>0</v>
          </cell>
          <cell r="D1721">
            <v>0</v>
          </cell>
        </row>
        <row r="1722">
          <cell r="C1722">
            <v>0</v>
          </cell>
          <cell r="D1722">
            <v>0</v>
          </cell>
        </row>
        <row r="1723">
          <cell r="C1723">
            <v>0</v>
          </cell>
          <cell r="D1723">
            <v>0</v>
          </cell>
        </row>
        <row r="1724">
          <cell r="C1724">
            <v>0</v>
          </cell>
          <cell r="D1724">
            <v>0</v>
          </cell>
        </row>
        <row r="1725">
          <cell r="C1725">
            <v>0</v>
          </cell>
          <cell r="D1725">
            <v>0</v>
          </cell>
        </row>
        <row r="1726">
          <cell r="C1726">
            <v>0</v>
          </cell>
          <cell r="D1726">
            <v>0</v>
          </cell>
        </row>
        <row r="1727">
          <cell r="C1727">
            <v>0</v>
          </cell>
          <cell r="D1727">
            <v>0</v>
          </cell>
        </row>
        <row r="1728">
          <cell r="C1728">
            <v>0</v>
          </cell>
          <cell r="D1728">
            <v>0</v>
          </cell>
        </row>
        <row r="1729">
          <cell r="C1729">
            <v>0</v>
          </cell>
          <cell r="D1729">
            <v>0</v>
          </cell>
        </row>
        <row r="1730">
          <cell r="C1730">
            <v>0</v>
          </cell>
          <cell r="D1730">
            <v>0</v>
          </cell>
        </row>
        <row r="1731">
          <cell r="C1731">
            <v>0</v>
          </cell>
          <cell r="D1731">
            <v>0</v>
          </cell>
        </row>
        <row r="1732">
          <cell r="C1732">
            <v>0</v>
          </cell>
          <cell r="D1732">
            <v>0</v>
          </cell>
        </row>
        <row r="1733">
          <cell r="C1733">
            <v>0</v>
          </cell>
          <cell r="D1733">
            <v>0</v>
          </cell>
        </row>
        <row r="1734">
          <cell r="C1734">
            <v>0</v>
          </cell>
          <cell r="D1734">
            <v>0</v>
          </cell>
        </row>
        <row r="1735">
          <cell r="C1735">
            <v>0</v>
          </cell>
          <cell r="D1735">
            <v>0</v>
          </cell>
        </row>
        <row r="1736">
          <cell r="C1736">
            <v>226</v>
          </cell>
          <cell r="D1736">
            <v>226</v>
          </cell>
          <cell r="E1736">
            <v>226</v>
          </cell>
          <cell r="AA1736">
            <v>226</v>
          </cell>
        </row>
        <row r="1737">
          <cell r="C1737">
            <v>247</v>
          </cell>
          <cell r="D1737">
            <v>247</v>
          </cell>
          <cell r="E1737">
            <v>247</v>
          </cell>
          <cell r="AA1737">
            <v>247</v>
          </cell>
        </row>
        <row r="1738">
          <cell r="C1738">
            <v>11432</v>
          </cell>
          <cell r="D1738">
            <v>10787</v>
          </cell>
          <cell r="E1738">
            <v>10787</v>
          </cell>
          <cell r="G1738">
            <v>645</v>
          </cell>
          <cell r="AA1738">
            <v>10114</v>
          </cell>
          <cell r="AB1738">
            <v>651</v>
          </cell>
          <cell r="AC1738">
            <v>667</v>
          </cell>
        </row>
        <row r="1739">
          <cell r="C1739">
            <v>5182</v>
          </cell>
          <cell r="D1739">
            <v>5182</v>
          </cell>
          <cell r="E1739">
            <v>5182</v>
          </cell>
          <cell r="G1739">
            <v>0</v>
          </cell>
          <cell r="AA1739">
            <v>5182</v>
          </cell>
          <cell r="AB1739">
            <v>0</v>
          </cell>
          <cell r="AC1739">
            <v>0</v>
          </cell>
        </row>
        <row r="1740">
          <cell r="C1740">
            <v>0</v>
          </cell>
          <cell r="D1740">
            <v>0</v>
          </cell>
        </row>
        <row r="1741">
          <cell r="C1741">
            <v>61</v>
          </cell>
          <cell r="D1741">
            <v>61</v>
          </cell>
          <cell r="E1741">
            <v>61</v>
          </cell>
          <cell r="G1741">
            <v>0</v>
          </cell>
          <cell r="AA1741">
            <v>61</v>
          </cell>
          <cell r="AB1741">
            <v>0</v>
          </cell>
          <cell r="AC1741">
            <v>0</v>
          </cell>
        </row>
        <row r="1742">
          <cell r="C1742">
            <v>13</v>
          </cell>
          <cell r="D1742">
            <v>13</v>
          </cell>
          <cell r="E1742">
            <v>13</v>
          </cell>
          <cell r="G1742">
            <v>0</v>
          </cell>
          <cell r="AA1742">
            <v>13</v>
          </cell>
          <cell r="AB1742">
            <v>0</v>
          </cell>
          <cell r="AC1742">
            <v>0</v>
          </cell>
        </row>
        <row r="1743">
          <cell r="C1743">
            <v>2066</v>
          </cell>
          <cell r="D1743">
            <v>2046</v>
          </cell>
          <cell r="E1743">
            <v>2046</v>
          </cell>
          <cell r="G1743">
            <v>20</v>
          </cell>
          <cell r="AA1743">
            <v>1726</v>
          </cell>
          <cell r="AB1743">
            <v>0</v>
          </cell>
          <cell r="AC1743">
            <v>340</v>
          </cell>
        </row>
        <row r="1744">
          <cell r="C1744">
            <v>1</v>
          </cell>
          <cell r="D1744">
            <v>1</v>
          </cell>
          <cell r="E1744">
            <v>1</v>
          </cell>
          <cell r="G1744">
            <v>0</v>
          </cell>
          <cell r="AA1744">
            <v>1</v>
          </cell>
          <cell r="AB1744">
            <v>0</v>
          </cell>
          <cell r="AC1744">
            <v>0</v>
          </cell>
        </row>
        <row r="1745">
          <cell r="C1745">
            <v>0</v>
          </cell>
          <cell r="D1745">
            <v>0</v>
          </cell>
        </row>
        <row r="1746">
          <cell r="C1746">
            <v>0</v>
          </cell>
          <cell r="D1746">
            <v>0</v>
          </cell>
        </row>
        <row r="1747">
          <cell r="C1747">
            <v>0</v>
          </cell>
          <cell r="D1747">
            <v>0</v>
          </cell>
        </row>
        <row r="1748">
          <cell r="C1748">
            <v>0</v>
          </cell>
          <cell r="D1748">
            <v>0</v>
          </cell>
        </row>
        <row r="1749">
          <cell r="C1749">
            <v>19</v>
          </cell>
          <cell r="D1749">
            <v>19</v>
          </cell>
          <cell r="E1749">
            <v>19</v>
          </cell>
          <cell r="AA1749">
            <v>19</v>
          </cell>
        </row>
        <row r="1750">
          <cell r="C1750">
            <v>205</v>
          </cell>
          <cell r="D1750">
            <v>205</v>
          </cell>
          <cell r="E1750">
            <v>205</v>
          </cell>
          <cell r="AA1750">
            <v>205</v>
          </cell>
        </row>
        <row r="1751">
          <cell r="C1751">
            <v>181</v>
          </cell>
          <cell r="D1751">
            <v>181</v>
          </cell>
          <cell r="E1751">
            <v>181</v>
          </cell>
          <cell r="AA1751">
            <v>181</v>
          </cell>
        </row>
        <row r="1752">
          <cell r="C1752">
            <v>0</v>
          </cell>
          <cell r="D1752">
            <v>0</v>
          </cell>
        </row>
        <row r="1753">
          <cell r="C1753">
            <v>0</v>
          </cell>
          <cell r="D1753">
            <v>0</v>
          </cell>
        </row>
        <row r="1754">
          <cell r="C1754">
            <v>0</v>
          </cell>
          <cell r="D1754">
            <v>0</v>
          </cell>
        </row>
        <row r="1755">
          <cell r="C1755">
            <v>0</v>
          </cell>
          <cell r="D1755">
            <v>0</v>
          </cell>
        </row>
        <row r="1756">
          <cell r="C1756">
            <v>0</v>
          </cell>
          <cell r="D1756">
            <v>0</v>
          </cell>
        </row>
        <row r="1757">
          <cell r="C1757">
            <v>0</v>
          </cell>
          <cell r="D1757">
            <v>0</v>
          </cell>
        </row>
        <row r="1758">
          <cell r="C1758">
            <v>0</v>
          </cell>
          <cell r="D1758">
            <v>0</v>
          </cell>
        </row>
        <row r="1759">
          <cell r="C1759">
            <v>0</v>
          </cell>
          <cell r="D1759">
            <v>0</v>
          </cell>
        </row>
        <row r="1760">
          <cell r="C1760">
            <v>0</v>
          </cell>
          <cell r="D1760">
            <v>0</v>
          </cell>
        </row>
        <row r="1761">
          <cell r="C1761">
            <v>0</v>
          </cell>
          <cell r="D1761">
            <v>0</v>
          </cell>
        </row>
        <row r="1762">
          <cell r="C1762">
            <v>0</v>
          </cell>
          <cell r="D1762">
            <v>0</v>
          </cell>
        </row>
        <row r="1763">
          <cell r="C1763">
            <v>0</v>
          </cell>
          <cell r="D1763">
            <v>0</v>
          </cell>
        </row>
        <row r="1764">
          <cell r="C1764">
            <v>0</v>
          </cell>
          <cell r="D1764">
            <v>0</v>
          </cell>
        </row>
        <row r="1765">
          <cell r="C1765">
            <v>0</v>
          </cell>
          <cell r="D1765">
            <v>0</v>
          </cell>
        </row>
        <row r="1766">
          <cell r="C1766">
            <v>0</v>
          </cell>
          <cell r="D1766">
            <v>0</v>
          </cell>
        </row>
        <row r="1767">
          <cell r="C1767">
            <v>0</v>
          </cell>
          <cell r="D1767">
            <v>0</v>
          </cell>
        </row>
        <row r="1768">
          <cell r="C1768">
            <v>0</v>
          </cell>
          <cell r="D1768">
            <v>0</v>
          </cell>
        </row>
        <row r="1769">
          <cell r="C1769">
            <v>0</v>
          </cell>
          <cell r="D1769">
            <v>0</v>
          </cell>
        </row>
        <row r="1770">
          <cell r="C1770">
            <v>0</v>
          </cell>
          <cell r="D1770">
            <v>0</v>
          </cell>
        </row>
        <row r="1771">
          <cell r="C1771">
            <v>0</v>
          </cell>
          <cell r="D1771">
            <v>0</v>
          </cell>
        </row>
        <row r="1772">
          <cell r="C1772">
            <v>0</v>
          </cell>
          <cell r="D1772">
            <v>0</v>
          </cell>
        </row>
        <row r="1773">
          <cell r="C1773">
            <v>0</v>
          </cell>
          <cell r="D1773">
            <v>0</v>
          </cell>
        </row>
        <row r="1774">
          <cell r="C1774">
            <v>0</v>
          </cell>
          <cell r="D1774">
            <v>0</v>
          </cell>
        </row>
        <row r="1775">
          <cell r="C1775">
            <v>0</v>
          </cell>
          <cell r="D1775">
            <v>0</v>
          </cell>
        </row>
        <row r="1776">
          <cell r="C1776">
            <v>0</v>
          </cell>
          <cell r="D1776">
            <v>0</v>
          </cell>
        </row>
        <row r="1777">
          <cell r="C1777">
            <v>0</v>
          </cell>
          <cell r="D1777">
            <v>0</v>
          </cell>
        </row>
        <row r="1778">
          <cell r="C1778">
            <v>0</v>
          </cell>
          <cell r="D1778">
            <v>0</v>
          </cell>
        </row>
        <row r="1779">
          <cell r="C1779">
            <v>0</v>
          </cell>
          <cell r="D1779">
            <v>0</v>
          </cell>
        </row>
        <row r="1780">
          <cell r="C1780">
            <v>0</v>
          </cell>
          <cell r="D1780">
            <v>0</v>
          </cell>
        </row>
        <row r="1781">
          <cell r="C1781">
            <v>0</v>
          </cell>
          <cell r="D1781">
            <v>0</v>
          </cell>
        </row>
        <row r="1782">
          <cell r="C1782">
            <v>0</v>
          </cell>
          <cell r="D1782">
            <v>0</v>
          </cell>
        </row>
        <row r="1783">
          <cell r="C1783">
            <v>0</v>
          </cell>
          <cell r="D1783">
            <v>0</v>
          </cell>
        </row>
        <row r="1784">
          <cell r="C1784">
            <v>0</v>
          </cell>
          <cell r="D1784">
            <v>0</v>
          </cell>
        </row>
        <row r="1785">
          <cell r="C1785">
            <v>0</v>
          </cell>
          <cell r="D1785">
            <v>0</v>
          </cell>
        </row>
        <row r="1788">
          <cell r="C1788">
            <v>1075</v>
          </cell>
          <cell r="E1788">
            <v>1065</v>
          </cell>
          <cell r="AL1788">
            <v>6219600</v>
          </cell>
        </row>
        <row r="1789">
          <cell r="C1789">
            <v>7</v>
          </cell>
          <cell r="E1789">
            <v>7</v>
          </cell>
          <cell r="AL1789">
            <v>115080</v>
          </cell>
        </row>
        <row r="1790">
          <cell r="C1790">
            <v>8</v>
          </cell>
          <cell r="E1790">
            <v>8</v>
          </cell>
          <cell r="AL1790">
            <v>223040</v>
          </cell>
        </row>
        <row r="1791">
          <cell r="C1791">
            <v>0</v>
          </cell>
          <cell r="AL1791">
            <v>0</v>
          </cell>
        </row>
        <row r="1792">
          <cell r="C1792">
            <v>61</v>
          </cell>
          <cell r="E1792">
            <v>61</v>
          </cell>
          <cell r="AL1792">
            <v>3617910</v>
          </cell>
        </row>
        <row r="1793">
          <cell r="C1793">
            <v>0</v>
          </cell>
          <cell r="AL1793">
            <v>0</v>
          </cell>
        </row>
        <row r="1794">
          <cell r="C1794">
            <v>0</v>
          </cell>
          <cell r="AL1794">
            <v>0</v>
          </cell>
        </row>
        <row r="1795">
          <cell r="C1795">
            <v>0</v>
          </cell>
          <cell r="AL1795">
            <v>0</v>
          </cell>
        </row>
        <row r="1796">
          <cell r="C1796">
            <v>0</v>
          </cell>
          <cell r="AL1796">
            <v>0</v>
          </cell>
        </row>
        <row r="1797">
          <cell r="C1797">
            <v>0</v>
          </cell>
          <cell r="AL1797">
            <v>0</v>
          </cell>
        </row>
        <row r="1798">
          <cell r="C1798">
            <v>0</v>
          </cell>
          <cell r="AL1798">
            <v>0</v>
          </cell>
        </row>
        <row r="1799">
          <cell r="C1799">
            <v>0</v>
          </cell>
          <cell r="AL1799">
            <v>0</v>
          </cell>
        </row>
        <row r="1800">
          <cell r="C1800">
            <v>0</v>
          </cell>
          <cell r="AL1800">
            <v>0</v>
          </cell>
        </row>
        <row r="1801">
          <cell r="C1801">
            <v>0</v>
          </cell>
          <cell r="AL1801">
            <v>0</v>
          </cell>
        </row>
        <row r="1802">
          <cell r="C1802">
            <v>0</v>
          </cell>
          <cell r="AL1802">
            <v>0</v>
          </cell>
        </row>
        <row r="1803">
          <cell r="C1803">
            <v>0</v>
          </cell>
          <cell r="AL1803">
            <v>0</v>
          </cell>
        </row>
        <row r="1804">
          <cell r="C1804">
            <v>0</v>
          </cell>
          <cell r="AL1804">
            <v>0</v>
          </cell>
        </row>
        <row r="1805">
          <cell r="C1805">
            <v>0</v>
          </cell>
          <cell r="AL1805">
            <v>0</v>
          </cell>
        </row>
        <row r="1806">
          <cell r="C1806">
            <v>0</v>
          </cell>
          <cell r="AL1806">
            <v>0</v>
          </cell>
        </row>
        <row r="1807">
          <cell r="C1807">
            <v>0</v>
          </cell>
          <cell r="AL1807">
            <v>0</v>
          </cell>
        </row>
        <row r="1808">
          <cell r="C1808">
            <v>0</v>
          </cell>
          <cell r="AL1808">
            <v>0</v>
          </cell>
        </row>
        <row r="1809">
          <cell r="C1809">
            <v>0</v>
          </cell>
          <cell r="AL1809">
            <v>0</v>
          </cell>
        </row>
        <row r="1810">
          <cell r="C1810">
            <v>0</v>
          </cell>
          <cell r="AL1810">
            <v>0</v>
          </cell>
        </row>
        <row r="1811">
          <cell r="C1811">
            <v>0</v>
          </cell>
          <cell r="AL1811">
            <v>0</v>
          </cell>
        </row>
        <row r="1812">
          <cell r="C1812">
            <v>1151</v>
          </cell>
          <cell r="D1812">
            <v>1141</v>
          </cell>
          <cell r="E1812">
            <v>1141</v>
          </cell>
          <cell r="F1812">
            <v>0</v>
          </cell>
          <cell r="G1812">
            <v>10</v>
          </cell>
          <cell r="AA1812">
            <v>590</v>
          </cell>
          <cell r="AB1812">
            <v>281</v>
          </cell>
          <cell r="AC1812">
            <v>280</v>
          </cell>
          <cell r="AD1812">
            <v>0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</row>
        <row r="1815"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</row>
        <row r="1901">
          <cell r="P1901">
            <v>0</v>
          </cell>
          <cell r="Q1901">
            <v>0</v>
          </cell>
          <cell r="S1901">
            <v>0</v>
          </cell>
          <cell r="T1901">
            <v>1</v>
          </cell>
          <cell r="V1901">
            <v>0</v>
          </cell>
          <cell r="W1901">
            <v>0</v>
          </cell>
          <cell r="Y1901">
            <v>0</v>
          </cell>
          <cell r="Z1901">
            <v>1</v>
          </cell>
        </row>
        <row r="1904">
          <cell r="C1904">
            <v>0</v>
          </cell>
        </row>
        <row r="1913">
          <cell r="P1913">
            <v>0</v>
          </cell>
          <cell r="Q1913">
            <v>0</v>
          </cell>
          <cell r="S1913">
            <v>0</v>
          </cell>
          <cell r="T1913">
            <v>0</v>
          </cell>
          <cell r="V1913">
            <v>0</v>
          </cell>
          <cell r="W1913">
            <v>0</v>
          </cell>
          <cell r="Y1913">
            <v>0</v>
          </cell>
          <cell r="Z1913">
            <v>0</v>
          </cell>
        </row>
        <row r="1914">
          <cell r="C1914">
            <v>2</v>
          </cell>
          <cell r="H1914">
            <v>2</v>
          </cell>
          <cell r="I1914">
            <v>1</v>
          </cell>
          <cell r="J1914">
            <v>1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1</v>
          </cell>
          <cell r="AL1914">
            <v>2100220</v>
          </cell>
        </row>
        <row r="1983">
          <cell r="C1983">
            <v>7</v>
          </cell>
          <cell r="H1983">
            <v>6</v>
          </cell>
          <cell r="I1983">
            <v>6</v>
          </cell>
          <cell r="J1983">
            <v>0</v>
          </cell>
          <cell r="K1983">
            <v>0</v>
          </cell>
          <cell r="L1983">
            <v>1</v>
          </cell>
          <cell r="M1983">
            <v>0</v>
          </cell>
          <cell r="N1983">
            <v>0</v>
          </cell>
          <cell r="P1983">
            <v>0</v>
          </cell>
          <cell r="Q1983">
            <v>3</v>
          </cell>
          <cell r="S1983">
            <v>0</v>
          </cell>
          <cell r="T1983">
            <v>0</v>
          </cell>
          <cell r="V1983">
            <v>0</v>
          </cell>
          <cell r="W1983">
            <v>0</v>
          </cell>
          <cell r="Y1983">
            <v>0</v>
          </cell>
          <cell r="Z1983">
            <v>2</v>
          </cell>
          <cell r="AD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I1983">
            <v>0</v>
          </cell>
          <cell r="AJ1983">
            <v>0</v>
          </cell>
          <cell r="AL1983">
            <v>1796030</v>
          </cell>
        </row>
        <row r="1985">
          <cell r="C1985">
            <v>20</v>
          </cell>
          <cell r="D1985">
            <v>20</v>
          </cell>
          <cell r="E1985">
            <v>20</v>
          </cell>
          <cell r="AA1985">
            <v>5</v>
          </cell>
          <cell r="AB1985">
            <v>15</v>
          </cell>
        </row>
        <row r="1986">
          <cell r="C1986">
            <v>0</v>
          </cell>
          <cell r="D1986">
            <v>0</v>
          </cell>
        </row>
        <row r="1987">
          <cell r="C1987">
            <v>6</v>
          </cell>
          <cell r="D1987">
            <v>6</v>
          </cell>
          <cell r="E1987">
            <v>6</v>
          </cell>
          <cell r="AA1987">
            <v>1</v>
          </cell>
          <cell r="AB1987">
            <v>5</v>
          </cell>
        </row>
        <row r="1988">
          <cell r="C1988">
            <v>0</v>
          </cell>
          <cell r="D1988">
            <v>0</v>
          </cell>
        </row>
        <row r="1989">
          <cell r="C1989">
            <v>0</v>
          </cell>
          <cell r="D1989">
            <v>0</v>
          </cell>
        </row>
        <row r="1990">
          <cell r="C1990">
            <v>0</v>
          </cell>
          <cell r="D1990">
            <v>0</v>
          </cell>
        </row>
        <row r="1991">
          <cell r="C1991">
            <v>0</v>
          </cell>
          <cell r="D1991">
            <v>0</v>
          </cell>
        </row>
        <row r="1992">
          <cell r="C1992">
            <v>0</v>
          </cell>
          <cell r="D1992">
            <v>0</v>
          </cell>
        </row>
        <row r="1993">
          <cell r="C1993">
            <v>0</v>
          </cell>
          <cell r="D1993">
            <v>0</v>
          </cell>
        </row>
        <row r="1994">
          <cell r="C1994">
            <v>0</v>
          </cell>
          <cell r="D1994">
            <v>0</v>
          </cell>
        </row>
        <row r="1995">
          <cell r="C1995">
            <v>15</v>
          </cell>
          <cell r="D1995">
            <v>15</v>
          </cell>
          <cell r="E1995">
            <v>15</v>
          </cell>
          <cell r="AA1995">
            <v>3</v>
          </cell>
          <cell r="AB1995">
            <v>12</v>
          </cell>
        </row>
        <row r="1996">
          <cell r="C1996">
            <v>0</v>
          </cell>
          <cell r="D1996">
            <v>0</v>
          </cell>
        </row>
        <row r="1997">
          <cell r="C1997">
            <v>3</v>
          </cell>
          <cell r="D1997">
            <v>3</v>
          </cell>
          <cell r="E1997">
            <v>3</v>
          </cell>
          <cell r="AA1997">
            <v>3</v>
          </cell>
        </row>
        <row r="1998">
          <cell r="C1998">
            <v>0</v>
          </cell>
          <cell r="D1998">
            <v>0</v>
          </cell>
        </row>
        <row r="1999">
          <cell r="C1999">
            <v>0</v>
          </cell>
          <cell r="D1999">
            <v>0</v>
          </cell>
        </row>
        <row r="2000">
          <cell r="C2000">
            <v>0</v>
          </cell>
          <cell r="D2000">
            <v>0</v>
          </cell>
        </row>
        <row r="2001">
          <cell r="C2001">
            <v>1</v>
          </cell>
          <cell r="D2001">
            <v>1</v>
          </cell>
          <cell r="E2001">
            <v>1</v>
          </cell>
          <cell r="AA2001">
            <v>0</v>
          </cell>
          <cell r="AB2001">
            <v>0</v>
          </cell>
          <cell r="AC2001">
            <v>1</v>
          </cell>
        </row>
        <row r="2002">
          <cell r="C2002">
            <v>109</v>
          </cell>
          <cell r="D2002">
            <v>109</v>
          </cell>
          <cell r="E2002">
            <v>109</v>
          </cell>
          <cell r="AA2002">
            <v>105</v>
          </cell>
          <cell r="AB2002">
            <v>4</v>
          </cell>
          <cell r="AC2002">
            <v>0</v>
          </cell>
        </row>
        <row r="2003">
          <cell r="C2003">
            <v>2</v>
          </cell>
          <cell r="D2003">
            <v>2</v>
          </cell>
          <cell r="E2003">
            <v>2</v>
          </cell>
          <cell r="AA2003">
            <v>2</v>
          </cell>
          <cell r="AB2003">
            <v>0</v>
          </cell>
          <cell r="AC2003">
            <v>0</v>
          </cell>
        </row>
        <row r="2004">
          <cell r="C2004">
            <v>0</v>
          </cell>
          <cell r="D2004">
            <v>0</v>
          </cell>
        </row>
        <row r="2005">
          <cell r="C2005">
            <v>0</v>
          </cell>
          <cell r="D2005">
            <v>0</v>
          </cell>
        </row>
        <row r="2006">
          <cell r="C2006">
            <v>0</v>
          </cell>
          <cell r="D2006">
            <v>0</v>
          </cell>
        </row>
        <row r="2007">
          <cell r="C2007">
            <v>0</v>
          </cell>
          <cell r="D2007">
            <v>0</v>
          </cell>
        </row>
        <row r="2008">
          <cell r="C2008">
            <v>0</v>
          </cell>
          <cell r="D2008">
            <v>0</v>
          </cell>
        </row>
        <row r="2009">
          <cell r="C2009">
            <v>0</v>
          </cell>
          <cell r="D2009">
            <v>0</v>
          </cell>
        </row>
        <row r="2010">
          <cell r="C2010">
            <v>4</v>
          </cell>
          <cell r="D2010">
            <v>4</v>
          </cell>
          <cell r="E2010">
            <v>4</v>
          </cell>
          <cell r="AB2010">
            <v>4</v>
          </cell>
        </row>
        <row r="2011">
          <cell r="C2011">
            <v>0</v>
          </cell>
          <cell r="D2011">
            <v>0</v>
          </cell>
        </row>
        <row r="2012">
          <cell r="C2012">
            <v>0</v>
          </cell>
          <cell r="D2012">
            <v>0</v>
          </cell>
        </row>
        <row r="2013">
          <cell r="C2013">
            <v>1</v>
          </cell>
          <cell r="D2013">
            <v>1</v>
          </cell>
          <cell r="E2013">
            <v>1</v>
          </cell>
          <cell r="AB2013">
            <v>1</v>
          </cell>
        </row>
        <row r="2014">
          <cell r="C2014">
            <v>0</v>
          </cell>
          <cell r="D2014">
            <v>0</v>
          </cell>
        </row>
        <row r="2015">
          <cell r="C2015">
            <v>0</v>
          </cell>
          <cell r="D2015">
            <v>0</v>
          </cell>
        </row>
        <row r="2016">
          <cell r="C2016">
            <v>0</v>
          </cell>
          <cell r="D2016">
            <v>0</v>
          </cell>
        </row>
        <row r="2017">
          <cell r="C2017">
            <v>0</v>
          </cell>
          <cell r="D2017">
            <v>0</v>
          </cell>
        </row>
        <row r="2018">
          <cell r="C2018">
            <v>0</v>
          </cell>
          <cell r="D2018">
            <v>0</v>
          </cell>
        </row>
        <row r="2019">
          <cell r="C2019">
            <v>0</v>
          </cell>
          <cell r="D2019">
            <v>0</v>
          </cell>
        </row>
        <row r="2020">
          <cell r="C2020">
            <v>0</v>
          </cell>
          <cell r="D2020">
            <v>0</v>
          </cell>
        </row>
        <row r="2021">
          <cell r="C2021">
            <v>0</v>
          </cell>
          <cell r="D2021">
            <v>0</v>
          </cell>
        </row>
        <row r="2022">
          <cell r="C2022">
            <v>0</v>
          </cell>
          <cell r="D2022">
            <v>0</v>
          </cell>
        </row>
        <row r="2023">
          <cell r="C2023">
            <v>0</v>
          </cell>
          <cell r="D2023">
            <v>0</v>
          </cell>
        </row>
        <row r="2024">
          <cell r="C2024">
            <v>0</v>
          </cell>
          <cell r="D2024">
            <v>0</v>
          </cell>
        </row>
        <row r="2025">
          <cell r="C2025">
            <v>0</v>
          </cell>
          <cell r="D2025">
            <v>0</v>
          </cell>
        </row>
        <row r="2026">
          <cell r="C2026">
            <v>0</v>
          </cell>
          <cell r="D2026">
            <v>0</v>
          </cell>
        </row>
        <row r="2027">
          <cell r="C2027">
            <v>0</v>
          </cell>
          <cell r="D2027">
            <v>0</v>
          </cell>
        </row>
        <row r="2028">
          <cell r="C2028">
            <v>0</v>
          </cell>
          <cell r="D2028">
            <v>0</v>
          </cell>
        </row>
        <row r="2029">
          <cell r="C2029">
            <v>0</v>
          </cell>
          <cell r="D2029">
            <v>0</v>
          </cell>
        </row>
        <row r="2030">
          <cell r="C2030">
            <v>0</v>
          </cell>
          <cell r="D2030">
            <v>0</v>
          </cell>
        </row>
        <row r="2031">
          <cell r="C2031">
            <v>0</v>
          </cell>
          <cell r="D2031">
            <v>0</v>
          </cell>
        </row>
        <row r="2032">
          <cell r="C2032">
            <v>0</v>
          </cell>
          <cell r="D2032">
            <v>0</v>
          </cell>
        </row>
        <row r="2033">
          <cell r="C2033">
            <v>0</v>
          </cell>
          <cell r="D2033">
            <v>0</v>
          </cell>
        </row>
        <row r="2034">
          <cell r="C2034">
            <v>0</v>
          </cell>
          <cell r="D2034">
            <v>0</v>
          </cell>
        </row>
        <row r="2035">
          <cell r="C2035">
            <v>0</v>
          </cell>
          <cell r="D2035">
            <v>0</v>
          </cell>
        </row>
        <row r="2036">
          <cell r="C2036">
            <v>0</v>
          </cell>
          <cell r="D2036">
            <v>0</v>
          </cell>
        </row>
        <row r="2037">
          <cell r="C2037">
            <v>0</v>
          </cell>
          <cell r="D2037">
            <v>0</v>
          </cell>
        </row>
        <row r="2038">
          <cell r="C2038">
            <v>0</v>
          </cell>
          <cell r="D2038">
            <v>0</v>
          </cell>
        </row>
        <row r="2039">
          <cell r="C2039">
            <v>0</v>
          </cell>
          <cell r="D2039">
            <v>0</v>
          </cell>
        </row>
        <row r="2040">
          <cell r="C2040">
            <v>0</v>
          </cell>
          <cell r="D2040">
            <v>0</v>
          </cell>
        </row>
        <row r="2041">
          <cell r="C2041">
            <v>22</v>
          </cell>
          <cell r="D2041">
            <v>22</v>
          </cell>
          <cell r="E2041">
            <v>22</v>
          </cell>
          <cell r="AA2041">
            <v>4</v>
          </cell>
          <cell r="AB2041">
            <v>1</v>
          </cell>
          <cell r="AC2041">
            <v>17</v>
          </cell>
        </row>
        <row r="2042">
          <cell r="C2042">
            <v>0</v>
          </cell>
          <cell r="D2042">
            <v>0</v>
          </cell>
        </row>
        <row r="2043">
          <cell r="C2043">
            <v>0</v>
          </cell>
          <cell r="D2043">
            <v>0</v>
          </cell>
        </row>
        <row r="2044">
          <cell r="C2044">
            <v>0</v>
          </cell>
          <cell r="D2044">
            <v>0</v>
          </cell>
        </row>
        <row r="2045">
          <cell r="C2045">
            <v>0</v>
          </cell>
          <cell r="D2045">
            <v>0</v>
          </cell>
        </row>
        <row r="2046">
          <cell r="C2046">
            <v>0</v>
          </cell>
          <cell r="D2046">
            <v>0</v>
          </cell>
        </row>
        <row r="2047">
          <cell r="C2047">
            <v>0</v>
          </cell>
          <cell r="D2047">
            <v>0</v>
          </cell>
        </row>
        <row r="2048">
          <cell r="C2048">
            <v>0</v>
          </cell>
          <cell r="D2048">
            <v>0</v>
          </cell>
        </row>
        <row r="2049">
          <cell r="C2049">
            <v>0</v>
          </cell>
          <cell r="D2049">
            <v>0</v>
          </cell>
        </row>
        <row r="2050">
          <cell r="C2050">
            <v>0</v>
          </cell>
          <cell r="D2050">
            <v>0</v>
          </cell>
        </row>
        <row r="2051">
          <cell r="C2051">
            <v>0</v>
          </cell>
          <cell r="D2051">
            <v>0</v>
          </cell>
        </row>
        <row r="2052">
          <cell r="C2052">
            <v>0</v>
          </cell>
          <cell r="D2052">
            <v>0</v>
          </cell>
        </row>
        <row r="2053">
          <cell r="C2053">
            <v>0</v>
          </cell>
          <cell r="D2053">
            <v>0</v>
          </cell>
        </row>
        <row r="2054">
          <cell r="C2054">
            <v>0</v>
          </cell>
          <cell r="D2054">
            <v>0</v>
          </cell>
        </row>
        <row r="2055">
          <cell r="C2055">
            <v>0</v>
          </cell>
          <cell r="D2055">
            <v>0</v>
          </cell>
        </row>
        <row r="2059">
          <cell r="C2059">
            <v>26</v>
          </cell>
          <cell r="D2059">
            <v>26</v>
          </cell>
          <cell r="E2059">
            <v>26</v>
          </cell>
          <cell r="AA2059">
            <v>7</v>
          </cell>
          <cell r="AB2059">
            <v>19</v>
          </cell>
          <cell r="AL2059">
            <v>1046760</v>
          </cell>
        </row>
        <row r="2060">
          <cell r="C2060">
            <v>0</v>
          </cell>
          <cell r="D2060">
            <v>0</v>
          </cell>
          <cell r="AL2060">
            <v>0</v>
          </cell>
        </row>
        <row r="2061">
          <cell r="C2061">
            <v>17</v>
          </cell>
          <cell r="D2061">
            <v>17</v>
          </cell>
          <cell r="E2061">
            <v>17</v>
          </cell>
          <cell r="AB2061">
            <v>17</v>
          </cell>
          <cell r="AI2061">
            <v>11</v>
          </cell>
          <cell r="AL2061">
            <v>879410</v>
          </cell>
        </row>
        <row r="2110">
          <cell r="C2110">
            <v>0</v>
          </cell>
          <cell r="AL2110">
            <v>0</v>
          </cell>
        </row>
        <row r="2176">
          <cell r="C2176">
            <v>178</v>
          </cell>
          <cell r="H2176">
            <v>149</v>
          </cell>
          <cell r="I2176">
            <v>122</v>
          </cell>
          <cell r="J2176">
            <v>27</v>
          </cell>
          <cell r="K2176">
            <v>4</v>
          </cell>
          <cell r="L2176">
            <v>20</v>
          </cell>
          <cell r="M2176">
            <v>5</v>
          </cell>
          <cell r="N2176">
            <v>0</v>
          </cell>
          <cell r="P2176">
            <v>1</v>
          </cell>
          <cell r="Q2176">
            <v>19</v>
          </cell>
          <cell r="S2176">
            <v>2</v>
          </cell>
          <cell r="T2176">
            <v>36</v>
          </cell>
          <cell r="V2176">
            <v>0</v>
          </cell>
          <cell r="W2176">
            <v>0</v>
          </cell>
          <cell r="Y2176">
            <v>19</v>
          </cell>
          <cell r="Z2176">
            <v>101</v>
          </cell>
          <cell r="AD2176">
            <v>0</v>
          </cell>
          <cell r="AE2176">
            <v>0</v>
          </cell>
          <cell r="AF2176">
            <v>0</v>
          </cell>
          <cell r="AG2176">
            <v>0</v>
          </cell>
          <cell r="AH2176">
            <v>0</v>
          </cell>
          <cell r="AI2176">
            <v>0</v>
          </cell>
          <cell r="AJ2176">
            <v>29</v>
          </cell>
          <cell r="AL2176">
            <v>36868670</v>
          </cell>
        </row>
        <row r="2218">
          <cell r="C2218">
            <v>8</v>
          </cell>
          <cell r="H2218">
            <v>6</v>
          </cell>
          <cell r="I2218">
            <v>5</v>
          </cell>
          <cell r="J2218">
            <v>1</v>
          </cell>
          <cell r="K2218">
            <v>0</v>
          </cell>
          <cell r="L2218">
            <v>2</v>
          </cell>
          <cell r="M2218">
            <v>0</v>
          </cell>
          <cell r="N2218">
            <v>0</v>
          </cell>
          <cell r="P2218">
            <v>0</v>
          </cell>
          <cell r="Q2218">
            <v>4</v>
          </cell>
          <cell r="S2218">
            <v>0</v>
          </cell>
          <cell r="T2218">
            <v>1</v>
          </cell>
          <cell r="V2218">
            <v>0</v>
          </cell>
          <cell r="W2218">
            <v>0</v>
          </cell>
          <cell r="Y2218">
            <v>0</v>
          </cell>
          <cell r="Z2218">
            <v>2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1</v>
          </cell>
          <cell r="AL2218">
            <v>1391255</v>
          </cell>
        </row>
        <row r="2220">
          <cell r="C2220">
            <v>0</v>
          </cell>
          <cell r="D2220">
            <v>0</v>
          </cell>
        </row>
        <row r="2221">
          <cell r="C2221">
            <v>1</v>
          </cell>
          <cell r="D2221">
            <v>1</v>
          </cell>
          <cell r="E2221">
            <v>1</v>
          </cell>
          <cell r="AA2221">
            <v>1</v>
          </cell>
        </row>
        <row r="2222">
          <cell r="C2222">
            <v>12</v>
          </cell>
          <cell r="D2222">
            <v>12</v>
          </cell>
          <cell r="E2222">
            <v>12</v>
          </cell>
          <cell r="AB2222">
            <v>12</v>
          </cell>
        </row>
        <row r="2223">
          <cell r="C2223">
            <v>0</v>
          </cell>
          <cell r="D2223">
            <v>0</v>
          </cell>
        </row>
        <row r="2224">
          <cell r="C2224">
            <v>7</v>
          </cell>
          <cell r="D2224">
            <v>7</v>
          </cell>
          <cell r="E2224">
            <v>6</v>
          </cell>
          <cell r="F2224">
            <v>1</v>
          </cell>
          <cell r="AA2224">
            <v>5</v>
          </cell>
          <cell r="AB2224">
            <v>2</v>
          </cell>
          <cell r="AJ2224">
            <v>1</v>
          </cell>
        </row>
        <row r="2225">
          <cell r="C2225">
            <v>0</v>
          </cell>
          <cell r="D2225">
            <v>0</v>
          </cell>
        </row>
        <row r="2226">
          <cell r="C2226">
            <v>0</v>
          </cell>
          <cell r="D2226">
            <v>0</v>
          </cell>
        </row>
        <row r="2227">
          <cell r="C2227">
            <v>0</v>
          </cell>
          <cell r="D2227">
            <v>0</v>
          </cell>
        </row>
        <row r="2228">
          <cell r="C2228">
            <v>0</v>
          </cell>
          <cell r="D2228">
            <v>0</v>
          </cell>
        </row>
        <row r="2229">
          <cell r="C2229">
            <v>0</v>
          </cell>
          <cell r="D2229">
            <v>0</v>
          </cell>
        </row>
        <row r="2230">
          <cell r="C2230">
            <v>0</v>
          </cell>
          <cell r="D2230">
            <v>0</v>
          </cell>
        </row>
        <row r="2231">
          <cell r="C2231">
            <v>0</v>
          </cell>
          <cell r="D2231">
            <v>0</v>
          </cell>
        </row>
        <row r="2232">
          <cell r="C2232">
            <v>0</v>
          </cell>
          <cell r="D2232">
            <v>0</v>
          </cell>
        </row>
        <row r="2233">
          <cell r="C2233">
            <v>0</v>
          </cell>
          <cell r="D2233">
            <v>0</v>
          </cell>
        </row>
        <row r="2234">
          <cell r="C2234">
            <v>0</v>
          </cell>
          <cell r="D2234">
            <v>0</v>
          </cell>
        </row>
        <row r="2235">
          <cell r="C2235">
            <v>0</v>
          </cell>
          <cell r="D2235">
            <v>0</v>
          </cell>
        </row>
        <row r="2236">
          <cell r="C2236">
            <v>25</v>
          </cell>
          <cell r="D2236">
            <v>25</v>
          </cell>
          <cell r="E2236">
            <v>25</v>
          </cell>
          <cell r="AA2236">
            <v>24</v>
          </cell>
          <cell r="AB2236">
            <v>1</v>
          </cell>
        </row>
        <row r="2237">
          <cell r="C2237">
            <v>0</v>
          </cell>
          <cell r="D2237">
            <v>0</v>
          </cell>
        </row>
        <row r="2238">
          <cell r="C2238">
            <v>2</v>
          </cell>
          <cell r="D2238">
            <v>2</v>
          </cell>
          <cell r="E2238">
            <v>2</v>
          </cell>
          <cell r="AA2238">
            <v>2</v>
          </cell>
        </row>
        <row r="2239">
          <cell r="C2239">
            <v>132</v>
          </cell>
          <cell r="D2239">
            <v>131</v>
          </cell>
          <cell r="E2239">
            <v>131</v>
          </cell>
          <cell r="G2239">
            <v>1</v>
          </cell>
          <cell r="AA2239">
            <v>90</v>
          </cell>
          <cell r="AB2239">
            <v>5</v>
          </cell>
          <cell r="AC2239">
            <v>37</v>
          </cell>
        </row>
        <row r="2240">
          <cell r="C2240">
            <v>0</v>
          </cell>
          <cell r="D2240">
            <v>0</v>
          </cell>
        </row>
        <row r="2241">
          <cell r="C2241">
            <v>0</v>
          </cell>
          <cell r="D2241">
            <v>0</v>
          </cell>
        </row>
        <row r="2242">
          <cell r="C2242">
            <v>0</v>
          </cell>
          <cell r="D2242">
            <v>0</v>
          </cell>
        </row>
        <row r="2243">
          <cell r="C2243">
            <v>212</v>
          </cell>
          <cell r="D2243">
            <v>152</v>
          </cell>
          <cell r="E2243">
            <v>152</v>
          </cell>
          <cell r="G2243">
            <v>60</v>
          </cell>
          <cell r="AA2243">
            <v>119</v>
          </cell>
          <cell r="AB2243">
            <v>0</v>
          </cell>
          <cell r="AC2243">
            <v>93</v>
          </cell>
        </row>
        <row r="2244">
          <cell r="C2244">
            <v>0</v>
          </cell>
          <cell r="D2244">
            <v>0</v>
          </cell>
        </row>
        <row r="2245">
          <cell r="C2245">
            <v>0</v>
          </cell>
          <cell r="D2245">
            <v>0</v>
          </cell>
        </row>
        <row r="2249">
          <cell r="C2249">
            <v>0</v>
          </cell>
          <cell r="D2249">
            <v>0</v>
          </cell>
          <cell r="AL2249">
            <v>0</v>
          </cell>
        </row>
        <row r="2250">
          <cell r="C2250">
            <v>0</v>
          </cell>
          <cell r="D2250">
            <v>0</v>
          </cell>
          <cell r="AL2250">
            <v>0</v>
          </cell>
        </row>
        <row r="2251">
          <cell r="C2251">
            <v>0</v>
          </cell>
          <cell r="D2251">
            <v>0</v>
          </cell>
          <cell r="AL2251">
            <v>0</v>
          </cell>
        </row>
        <row r="2252">
          <cell r="C2252">
            <v>0</v>
          </cell>
          <cell r="D2252">
            <v>0</v>
          </cell>
          <cell r="AL2252">
            <v>0</v>
          </cell>
        </row>
        <row r="2253">
          <cell r="C2253">
            <v>0</v>
          </cell>
          <cell r="D2253">
            <v>0</v>
          </cell>
          <cell r="AL2253">
            <v>0</v>
          </cell>
        </row>
        <row r="2254">
          <cell r="C2254">
            <v>0</v>
          </cell>
          <cell r="D2254">
            <v>0</v>
          </cell>
          <cell r="AL2254">
            <v>0</v>
          </cell>
        </row>
        <row r="2255">
          <cell r="C2255">
            <v>0</v>
          </cell>
          <cell r="D2255">
            <v>0</v>
          </cell>
          <cell r="AL2255">
            <v>0</v>
          </cell>
        </row>
        <row r="2256">
          <cell r="C2256">
            <v>0</v>
          </cell>
          <cell r="D2256">
            <v>0</v>
          </cell>
          <cell r="AL2256">
            <v>0</v>
          </cell>
        </row>
        <row r="2257">
          <cell r="C2257">
            <v>0</v>
          </cell>
          <cell r="D2257">
            <v>0</v>
          </cell>
        </row>
        <row r="2258">
          <cell r="C2258">
            <v>0</v>
          </cell>
          <cell r="D2258">
            <v>0</v>
          </cell>
        </row>
        <row r="2259">
          <cell r="C2259">
            <v>0</v>
          </cell>
          <cell r="D2259">
            <v>0</v>
          </cell>
        </row>
        <row r="2263">
          <cell r="C2263">
            <v>0</v>
          </cell>
          <cell r="AL2263">
            <v>0</v>
          </cell>
        </row>
        <row r="2342">
          <cell r="C2342">
            <v>38</v>
          </cell>
          <cell r="H2342">
            <v>37</v>
          </cell>
          <cell r="I2342">
            <v>22</v>
          </cell>
          <cell r="J2342">
            <v>15</v>
          </cell>
          <cell r="K2342">
            <v>1</v>
          </cell>
          <cell r="L2342">
            <v>0</v>
          </cell>
          <cell r="M2342">
            <v>0</v>
          </cell>
          <cell r="N2342">
            <v>0</v>
          </cell>
          <cell r="P2342">
            <v>0</v>
          </cell>
          <cell r="Q2342">
            <v>13</v>
          </cell>
          <cell r="S2342">
            <v>8</v>
          </cell>
          <cell r="T2342">
            <v>4</v>
          </cell>
          <cell r="V2342">
            <v>0</v>
          </cell>
          <cell r="W2342">
            <v>0</v>
          </cell>
          <cell r="Y2342">
            <v>0</v>
          </cell>
          <cell r="Z2342">
            <v>12</v>
          </cell>
          <cell r="AD2342">
            <v>1</v>
          </cell>
          <cell r="AE2342">
            <v>0</v>
          </cell>
          <cell r="AF2342">
            <v>0</v>
          </cell>
          <cell r="AG2342">
            <v>0</v>
          </cell>
          <cell r="AH2342">
            <v>0</v>
          </cell>
          <cell r="AI2342">
            <v>0</v>
          </cell>
          <cell r="AJ2342">
            <v>16</v>
          </cell>
          <cell r="AL2342">
            <v>7649680</v>
          </cell>
        </row>
        <row r="2363">
          <cell r="C2363">
            <v>1031</v>
          </cell>
          <cell r="D2363">
            <v>819</v>
          </cell>
          <cell r="E2363">
            <v>819</v>
          </cell>
          <cell r="F2363">
            <v>0</v>
          </cell>
          <cell r="G2363">
            <v>212</v>
          </cell>
          <cell r="AA2363">
            <v>957</v>
          </cell>
          <cell r="AB2363">
            <v>33</v>
          </cell>
          <cell r="AC2363">
            <v>41</v>
          </cell>
          <cell r="AD2363">
            <v>0</v>
          </cell>
          <cell r="AE2363">
            <v>0</v>
          </cell>
          <cell r="AF2363">
            <v>0</v>
          </cell>
          <cell r="AG2363">
            <v>0</v>
          </cell>
          <cell r="AH2363">
            <v>0</v>
          </cell>
          <cell r="AI2363">
            <v>0</v>
          </cell>
          <cell r="AJ2363">
            <v>0</v>
          </cell>
        </row>
        <row r="2369"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AA2369">
            <v>0</v>
          </cell>
          <cell r="AB2369">
            <v>0</v>
          </cell>
          <cell r="AC2369">
            <v>0</v>
          </cell>
          <cell r="AD2369">
            <v>0</v>
          </cell>
          <cell r="AE2369">
            <v>0</v>
          </cell>
          <cell r="AF2369">
            <v>0</v>
          </cell>
          <cell r="AG2369">
            <v>0</v>
          </cell>
          <cell r="AH2369">
            <v>0</v>
          </cell>
          <cell r="AI2369">
            <v>0</v>
          </cell>
          <cell r="AJ2369">
            <v>0</v>
          </cell>
        </row>
        <row r="2370">
          <cell r="C2370">
            <v>1031</v>
          </cell>
          <cell r="E2370">
            <v>819</v>
          </cell>
          <cell r="AL2370">
            <v>9751820</v>
          </cell>
        </row>
        <row r="2377">
          <cell r="C2377">
            <v>9</v>
          </cell>
          <cell r="H2377">
            <v>9</v>
          </cell>
          <cell r="I2377">
            <v>9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P2377">
            <v>0</v>
          </cell>
          <cell r="Q2377">
            <v>8</v>
          </cell>
          <cell r="S2377">
            <v>0</v>
          </cell>
          <cell r="T2377">
            <v>0</v>
          </cell>
          <cell r="V2377">
            <v>0</v>
          </cell>
          <cell r="W2377">
            <v>0</v>
          </cell>
          <cell r="Y2377">
            <v>0</v>
          </cell>
          <cell r="Z2377">
            <v>0</v>
          </cell>
          <cell r="AD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</v>
          </cell>
          <cell r="AJ2377">
            <v>0</v>
          </cell>
          <cell r="AL2377">
            <v>2082750</v>
          </cell>
        </row>
        <row r="2414">
          <cell r="C2414">
            <v>50</v>
          </cell>
          <cell r="H2414">
            <v>44</v>
          </cell>
          <cell r="I2414">
            <v>23</v>
          </cell>
          <cell r="J2414">
            <v>21</v>
          </cell>
          <cell r="K2414">
            <v>0</v>
          </cell>
          <cell r="L2414">
            <v>6</v>
          </cell>
          <cell r="M2414">
            <v>0</v>
          </cell>
          <cell r="N2414">
            <v>0</v>
          </cell>
          <cell r="P2414">
            <v>0</v>
          </cell>
          <cell r="Q2414">
            <v>43</v>
          </cell>
          <cell r="S2414">
            <v>0</v>
          </cell>
          <cell r="T2414">
            <v>0</v>
          </cell>
          <cell r="V2414">
            <v>0</v>
          </cell>
          <cell r="W2414">
            <v>0</v>
          </cell>
          <cell r="Y2414">
            <v>0</v>
          </cell>
          <cell r="Z2414">
            <v>6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0</v>
          </cell>
          <cell r="AJ2414">
            <v>21</v>
          </cell>
          <cell r="AL2414">
            <v>5798355</v>
          </cell>
        </row>
        <row r="2416">
          <cell r="C2416">
            <v>0</v>
          </cell>
          <cell r="D2416">
            <v>0</v>
          </cell>
          <cell r="AL2416">
            <v>0</v>
          </cell>
        </row>
        <row r="2417">
          <cell r="C2417">
            <v>8</v>
          </cell>
          <cell r="D2417">
            <v>8</v>
          </cell>
          <cell r="E2417">
            <v>6</v>
          </cell>
          <cell r="F2417">
            <v>2</v>
          </cell>
          <cell r="AA2417">
            <v>8</v>
          </cell>
          <cell r="AJ2417">
            <v>2</v>
          </cell>
          <cell r="AL2417">
            <v>698220</v>
          </cell>
        </row>
        <row r="2418">
          <cell r="C2418">
            <v>1</v>
          </cell>
          <cell r="D2418">
            <v>1</v>
          </cell>
          <cell r="E2418">
            <v>1</v>
          </cell>
          <cell r="AA2418">
            <v>1</v>
          </cell>
          <cell r="AL2418">
            <v>50320</v>
          </cell>
        </row>
        <row r="2420">
          <cell r="C2420">
            <v>83</v>
          </cell>
          <cell r="H2420">
            <v>81</v>
          </cell>
          <cell r="I2420">
            <v>23</v>
          </cell>
          <cell r="J2420">
            <v>58</v>
          </cell>
          <cell r="K2420">
            <v>2</v>
          </cell>
          <cell r="AJ2420">
            <v>57</v>
          </cell>
          <cell r="AL2420">
            <v>3541310</v>
          </cell>
        </row>
        <row r="2421">
          <cell r="C2421">
            <v>1</v>
          </cell>
          <cell r="H2421">
            <v>1</v>
          </cell>
          <cell r="I2421">
            <v>1</v>
          </cell>
          <cell r="AL2421">
            <v>302560</v>
          </cell>
        </row>
        <row r="2422">
          <cell r="C2422">
            <v>0</v>
          </cell>
          <cell r="H2422">
            <v>0</v>
          </cell>
          <cell r="AL2422">
            <v>0</v>
          </cell>
        </row>
        <row r="2423">
          <cell r="C2423">
            <v>0</v>
          </cell>
          <cell r="H2423">
            <v>0</v>
          </cell>
          <cell r="AL2423">
            <v>0</v>
          </cell>
        </row>
        <row r="2424">
          <cell r="C2424">
            <v>0</v>
          </cell>
          <cell r="H2424">
            <v>0</v>
          </cell>
          <cell r="AL2424">
            <v>0</v>
          </cell>
        </row>
        <row r="2425">
          <cell r="C2425">
            <v>0</v>
          </cell>
          <cell r="H2425">
            <v>0</v>
          </cell>
          <cell r="AL2425">
            <v>0</v>
          </cell>
        </row>
        <row r="2426">
          <cell r="C2426">
            <v>0</v>
          </cell>
          <cell r="H2426">
            <v>0</v>
          </cell>
          <cell r="AL2426">
            <v>0</v>
          </cell>
        </row>
        <row r="2427">
          <cell r="C2427">
            <v>42</v>
          </cell>
          <cell r="E2427">
            <v>38</v>
          </cell>
          <cell r="AL2427">
            <v>5850480</v>
          </cell>
        </row>
        <row r="2428">
          <cell r="C2428">
            <v>0</v>
          </cell>
          <cell r="AL2428">
            <v>0</v>
          </cell>
        </row>
        <row r="2429">
          <cell r="P2429">
            <v>0</v>
          </cell>
          <cell r="Q2429">
            <v>58</v>
          </cell>
          <cell r="S2429">
            <v>0</v>
          </cell>
          <cell r="T2429">
            <v>0</v>
          </cell>
          <cell r="V2429">
            <v>0</v>
          </cell>
          <cell r="W2429">
            <v>0</v>
          </cell>
          <cell r="Y2429">
            <v>0</v>
          </cell>
          <cell r="Z2429">
            <v>26</v>
          </cell>
        </row>
        <row r="2431">
          <cell r="C2431">
            <v>0</v>
          </cell>
          <cell r="AL2431">
            <v>0</v>
          </cell>
        </row>
        <row r="2435">
          <cell r="C2435">
            <v>0</v>
          </cell>
          <cell r="D2435">
            <v>0</v>
          </cell>
        </row>
        <row r="2436">
          <cell r="C2436">
            <v>0</v>
          </cell>
          <cell r="D2436">
            <v>0</v>
          </cell>
        </row>
        <row r="2437">
          <cell r="C2437">
            <v>0</v>
          </cell>
          <cell r="D2437">
            <v>0</v>
          </cell>
        </row>
        <row r="2438">
          <cell r="C2438">
            <v>0</v>
          </cell>
          <cell r="D2438">
            <v>0</v>
          </cell>
        </row>
        <row r="2439">
          <cell r="C2439">
            <v>0</v>
          </cell>
          <cell r="D2439">
            <v>0</v>
          </cell>
        </row>
        <row r="2440">
          <cell r="C2440">
            <v>4</v>
          </cell>
          <cell r="D2440">
            <v>4</v>
          </cell>
          <cell r="E2440">
            <v>4</v>
          </cell>
          <cell r="AB2440">
            <v>4</v>
          </cell>
          <cell r="AC2440">
            <v>0</v>
          </cell>
        </row>
        <row r="2441">
          <cell r="C2441">
            <v>94</v>
          </cell>
          <cell r="D2441">
            <v>94</v>
          </cell>
          <cell r="E2441">
            <v>94</v>
          </cell>
          <cell r="AB2441">
            <v>81</v>
          </cell>
          <cell r="AC2441">
            <v>13</v>
          </cell>
        </row>
        <row r="2442">
          <cell r="C2442">
            <v>2</v>
          </cell>
          <cell r="D2442">
            <v>2</v>
          </cell>
          <cell r="E2442">
            <v>2</v>
          </cell>
          <cell r="AB2442">
            <v>2</v>
          </cell>
          <cell r="AC2442">
            <v>0</v>
          </cell>
        </row>
        <row r="2443">
          <cell r="C2443">
            <v>38</v>
          </cell>
          <cell r="D2443">
            <v>38</v>
          </cell>
          <cell r="E2443">
            <v>38</v>
          </cell>
          <cell r="AB2443">
            <v>22</v>
          </cell>
          <cell r="AC2443">
            <v>16</v>
          </cell>
        </row>
        <row r="2444">
          <cell r="C2444">
            <v>38</v>
          </cell>
          <cell r="D2444">
            <v>38</v>
          </cell>
          <cell r="E2444">
            <v>38</v>
          </cell>
          <cell r="AB2444">
            <v>32</v>
          </cell>
          <cell r="AC2444">
            <v>6</v>
          </cell>
        </row>
        <row r="2445">
          <cell r="C2445">
            <v>0</v>
          </cell>
          <cell r="D2445">
            <v>0</v>
          </cell>
        </row>
        <row r="2446">
          <cell r="C2446">
            <v>0</v>
          </cell>
          <cell r="D2446">
            <v>0</v>
          </cell>
        </row>
        <row r="2447">
          <cell r="C2447">
            <v>2</v>
          </cell>
          <cell r="D2447">
            <v>2</v>
          </cell>
          <cell r="E2447">
            <v>2</v>
          </cell>
          <cell r="AB2447">
            <v>2</v>
          </cell>
        </row>
        <row r="2448">
          <cell r="C2448">
            <v>0</v>
          </cell>
          <cell r="D2448">
            <v>0</v>
          </cell>
        </row>
        <row r="2449">
          <cell r="C2449">
            <v>0</v>
          </cell>
          <cell r="D2449">
            <v>0</v>
          </cell>
        </row>
        <row r="2450">
          <cell r="C2450">
            <v>0</v>
          </cell>
          <cell r="D2450">
            <v>0</v>
          </cell>
        </row>
        <row r="2451">
          <cell r="C2451">
            <v>53</v>
          </cell>
          <cell r="D2451">
            <v>53</v>
          </cell>
          <cell r="E2451">
            <v>53</v>
          </cell>
          <cell r="AB2451">
            <v>53</v>
          </cell>
        </row>
        <row r="2452">
          <cell r="C2452">
            <v>30</v>
          </cell>
          <cell r="D2452">
            <v>30</v>
          </cell>
          <cell r="E2452">
            <v>30</v>
          </cell>
          <cell r="AB2452">
            <v>30</v>
          </cell>
        </row>
        <row r="2660">
          <cell r="C2660">
            <v>90</v>
          </cell>
          <cell r="H2660">
            <v>83</v>
          </cell>
          <cell r="I2660">
            <v>75</v>
          </cell>
          <cell r="J2660">
            <v>8</v>
          </cell>
          <cell r="K2660">
            <v>2</v>
          </cell>
          <cell r="L2660">
            <v>5</v>
          </cell>
          <cell r="M2660">
            <v>0</v>
          </cell>
          <cell r="N2660">
            <v>0</v>
          </cell>
          <cell r="P2660">
            <v>8</v>
          </cell>
          <cell r="Q2660">
            <v>19</v>
          </cell>
          <cell r="S2660">
            <v>0</v>
          </cell>
          <cell r="T2660">
            <v>13</v>
          </cell>
          <cell r="V2660">
            <v>0</v>
          </cell>
          <cell r="W2660">
            <v>0</v>
          </cell>
          <cell r="Y2660">
            <v>5</v>
          </cell>
          <cell r="Z2660">
            <v>37</v>
          </cell>
          <cell r="AD2660">
            <v>0</v>
          </cell>
          <cell r="AE2660">
            <v>0</v>
          </cell>
          <cell r="AF2660">
            <v>0</v>
          </cell>
          <cell r="AG2660">
            <v>0</v>
          </cell>
          <cell r="AH2660">
            <v>0</v>
          </cell>
          <cell r="AI2660">
            <v>0</v>
          </cell>
          <cell r="AJ2660">
            <v>7</v>
          </cell>
          <cell r="AL2660">
            <v>26573080</v>
          </cell>
        </row>
        <row r="2663">
          <cell r="C2663">
            <v>2</v>
          </cell>
          <cell r="H2663">
            <v>2</v>
          </cell>
        </row>
        <row r="2664">
          <cell r="C2664">
            <v>7</v>
          </cell>
          <cell r="H2664">
            <v>7</v>
          </cell>
        </row>
        <row r="2665">
          <cell r="C2665">
            <v>1</v>
          </cell>
          <cell r="H2665">
            <v>1</v>
          </cell>
        </row>
        <row r="2672">
          <cell r="C2672">
            <v>6</v>
          </cell>
          <cell r="H2672">
            <v>6</v>
          </cell>
          <cell r="I2672">
            <v>6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P2672">
            <v>1</v>
          </cell>
          <cell r="Q2672">
            <v>0</v>
          </cell>
          <cell r="S2672">
            <v>3</v>
          </cell>
          <cell r="T2672">
            <v>2</v>
          </cell>
          <cell r="V2672">
            <v>0</v>
          </cell>
          <cell r="W2672">
            <v>0</v>
          </cell>
          <cell r="Y2672">
            <v>0</v>
          </cell>
          <cell r="Z2672">
            <v>0</v>
          </cell>
          <cell r="AD2672">
            <v>0</v>
          </cell>
          <cell r="AE2672">
            <v>0</v>
          </cell>
          <cell r="AF2672">
            <v>0</v>
          </cell>
          <cell r="AG2672">
            <v>0</v>
          </cell>
          <cell r="AH2672">
            <v>0</v>
          </cell>
          <cell r="AI2672">
            <v>0</v>
          </cell>
          <cell r="AJ2672">
            <v>0</v>
          </cell>
          <cell r="AL2672">
            <v>386340</v>
          </cell>
        </row>
        <row r="2684">
          <cell r="C2684">
            <v>12</v>
          </cell>
          <cell r="D2684">
            <v>12</v>
          </cell>
          <cell r="E2684">
            <v>12</v>
          </cell>
          <cell r="F2684">
            <v>0</v>
          </cell>
          <cell r="G2684">
            <v>0</v>
          </cell>
          <cell r="AA2684">
            <v>4</v>
          </cell>
          <cell r="AB2684">
            <v>8</v>
          </cell>
          <cell r="AC2684">
            <v>0</v>
          </cell>
          <cell r="AD2684">
            <v>0</v>
          </cell>
          <cell r="AE2684">
            <v>0</v>
          </cell>
          <cell r="AF2684">
            <v>0</v>
          </cell>
          <cell r="AG2684">
            <v>0</v>
          </cell>
          <cell r="AH2684">
            <v>0</v>
          </cell>
          <cell r="AI2684">
            <v>0</v>
          </cell>
          <cell r="AJ2684">
            <v>0</v>
          </cell>
          <cell r="AL2684">
            <v>964770</v>
          </cell>
        </row>
        <row r="2739">
          <cell r="C2739">
            <v>21</v>
          </cell>
          <cell r="E2739">
            <v>21</v>
          </cell>
        </row>
        <row r="2741">
          <cell r="C2741">
            <v>20</v>
          </cell>
          <cell r="E2741">
            <v>16</v>
          </cell>
          <cell r="AL2741">
            <v>534400</v>
          </cell>
        </row>
        <row r="2751">
          <cell r="C2751">
            <v>83</v>
          </cell>
          <cell r="E2751">
            <v>23</v>
          </cell>
        </row>
        <row r="2753">
          <cell r="C2753">
            <v>179</v>
          </cell>
          <cell r="E2753">
            <v>179</v>
          </cell>
          <cell r="AL2753">
            <v>3938000</v>
          </cell>
        </row>
        <row r="2754">
          <cell r="C2754">
            <v>181</v>
          </cell>
          <cell r="E2754">
            <v>181</v>
          </cell>
          <cell r="AL2754">
            <v>12528820</v>
          </cell>
        </row>
        <row r="2755">
          <cell r="C2755">
            <v>0</v>
          </cell>
          <cell r="AL2755">
            <v>0</v>
          </cell>
        </row>
        <row r="2756">
          <cell r="C2756">
            <v>305</v>
          </cell>
          <cell r="E2756">
            <v>295</v>
          </cell>
          <cell r="AL2756">
            <v>890900</v>
          </cell>
        </row>
        <row r="2757">
          <cell r="C2757">
            <v>0</v>
          </cell>
          <cell r="AL2757">
            <v>0</v>
          </cell>
        </row>
        <row r="2758">
          <cell r="C2758">
            <v>0</v>
          </cell>
          <cell r="AL2758">
            <v>0</v>
          </cell>
        </row>
        <row r="2759">
          <cell r="C2759">
            <v>0</v>
          </cell>
          <cell r="AL2759">
            <v>0</v>
          </cell>
        </row>
        <row r="2780">
          <cell r="C2780">
            <v>496</v>
          </cell>
          <cell r="E2780">
            <v>496</v>
          </cell>
          <cell r="AL2780">
            <v>2342830</v>
          </cell>
        </row>
        <row r="2806">
          <cell r="C2806">
            <v>207</v>
          </cell>
          <cell r="E2806">
            <v>207</v>
          </cell>
          <cell r="AL2806">
            <v>4819610</v>
          </cell>
        </row>
        <row r="2816">
          <cell r="C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</row>
        <row r="2839">
          <cell r="C2839">
            <v>2</v>
          </cell>
          <cell r="E2839">
            <v>2</v>
          </cell>
          <cell r="AL2839">
            <v>73100</v>
          </cell>
        </row>
        <row r="2840">
          <cell r="C2840">
            <v>0</v>
          </cell>
          <cell r="AL2840">
            <v>0</v>
          </cell>
        </row>
        <row r="2843">
          <cell r="C2843">
            <v>16</v>
          </cell>
          <cell r="H2843">
            <v>12</v>
          </cell>
          <cell r="I2843">
            <v>12</v>
          </cell>
          <cell r="J2843">
            <v>0</v>
          </cell>
          <cell r="K2843">
            <v>0</v>
          </cell>
          <cell r="L2843">
            <v>4</v>
          </cell>
          <cell r="M2843">
            <v>0</v>
          </cell>
          <cell r="N2843">
            <v>0</v>
          </cell>
          <cell r="P2843">
            <v>0</v>
          </cell>
          <cell r="Q2843">
            <v>1</v>
          </cell>
          <cell r="S2843">
            <v>0</v>
          </cell>
          <cell r="T2843">
            <v>0</v>
          </cell>
          <cell r="V2843">
            <v>0</v>
          </cell>
          <cell r="W2843">
            <v>0</v>
          </cell>
          <cell r="Y2843">
            <v>0</v>
          </cell>
          <cell r="Z2843">
            <v>0</v>
          </cell>
          <cell r="AD2843">
            <v>0</v>
          </cell>
          <cell r="AE2843">
            <v>0</v>
          </cell>
          <cell r="AF2843">
            <v>0</v>
          </cell>
          <cell r="AG2843">
            <v>0</v>
          </cell>
          <cell r="AH2843">
            <v>0</v>
          </cell>
          <cell r="AI2843">
            <v>0</v>
          </cell>
          <cell r="AJ2843">
            <v>0</v>
          </cell>
          <cell r="AL2843">
            <v>474720</v>
          </cell>
        </row>
        <row r="2893">
          <cell r="C2893">
            <v>0</v>
          </cell>
        </row>
        <row r="2896">
          <cell r="C2896">
            <v>23</v>
          </cell>
          <cell r="E2896">
            <v>23</v>
          </cell>
          <cell r="AL2896">
            <v>530150</v>
          </cell>
        </row>
        <row r="2897">
          <cell r="C2897">
            <v>0</v>
          </cell>
          <cell r="AL2897">
            <v>0</v>
          </cell>
        </row>
        <row r="2900">
          <cell r="C2900">
            <v>0</v>
          </cell>
        </row>
        <row r="2901">
          <cell r="C2901">
            <v>0</v>
          </cell>
        </row>
        <row r="2902">
          <cell r="C2902">
            <v>0</v>
          </cell>
        </row>
        <row r="2903">
          <cell r="C2903">
            <v>0</v>
          </cell>
        </row>
        <row r="2904">
          <cell r="C2904">
            <v>0</v>
          </cell>
        </row>
        <row r="2905">
          <cell r="C2905">
            <v>0</v>
          </cell>
        </row>
        <row r="2906">
          <cell r="C2906">
            <v>0</v>
          </cell>
        </row>
        <row r="2909">
          <cell r="C2909">
            <v>6</v>
          </cell>
          <cell r="E2909">
            <v>6</v>
          </cell>
          <cell r="AL2909">
            <v>49380</v>
          </cell>
        </row>
        <row r="2910">
          <cell r="C2910">
            <v>0</v>
          </cell>
          <cell r="AL2910">
            <v>0</v>
          </cell>
        </row>
        <row r="2911">
          <cell r="C2911">
            <v>0</v>
          </cell>
          <cell r="AL2911">
            <v>0</v>
          </cell>
        </row>
        <row r="2912">
          <cell r="C2912">
            <v>0</v>
          </cell>
          <cell r="AL2912">
            <v>0</v>
          </cell>
        </row>
        <row r="2913">
          <cell r="C2913">
            <v>0</v>
          </cell>
          <cell r="AL2913">
            <v>0</v>
          </cell>
        </row>
        <row r="2916">
          <cell r="C2916">
            <v>0</v>
          </cell>
        </row>
        <row r="2917">
          <cell r="C2917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2020</v>
          </cell>
        </row>
      </sheetData>
      <sheetData sheetId="1">
        <row r="5">
          <cell r="C5">
            <v>0</v>
          </cell>
          <cell r="AL5">
            <v>0</v>
          </cell>
        </row>
        <row r="6">
          <cell r="C6">
            <v>0</v>
          </cell>
          <cell r="AL6">
            <v>0</v>
          </cell>
        </row>
        <row r="7">
          <cell r="C7">
            <v>3804</v>
          </cell>
          <cell r="E7">
            <v>3633</v>
          </cell>
          <cell r="AL7">
            <v>48791190</v>
          </cell>
        </row>
        <row r="8">
          <cell r="C8">
            <v>0</v>
          </cell>
          <cell r="AL8">
            <v>0</v>
          </cell>
        </row>
        <row r="9">
          <cell r="C9">
            <v>0</v>
          </cell>
          <cell r="AL9">
            <v>0</v>
          </cell>
        </row>
        <row r="10">
          <cell r="C10">
            <v>0</v>
          </cell>
          <cell r="AL10">
            <v>0</v>
          </cell>
        </row>
        <row r="11">
          <cell r="C11">
            <v>194</v>
          </cell>
          <cell r="E11">
            <v>137</v>
          </cell>
          <cell r="AL11">
            <v>2307080</v>
          </cell>
        </row>
        <row r="12">
          <cell r="C12">
            <v>0</v>
          </cell>
          <cell r="AL12">
            <v>0</v>
          </cell>
        </row>
        <row r="13">
          <cell r="C13">
            <v>0</v>
          </cell>
          <cell r="AL13">
            <v>0</v>
          </cell>
        </row>
        <row r="14">
          <cell r="C14">
            <v>0</v>
          </cell>
          <cell r="AL14">
            <v>0</v>
          </cell>
        </row>
        <row r="15">
          <cell r="C15">
            <v>1607</v>
          </cell>
          <cell r="E15">
            <v>1596</v>
          </cell>
          <cell r="AL15">
            <v>10820880</v>
          </cell>
        </row>
        <row r="16">
          <cell r="C16">
            <v>1197</v>
          </cell>
          <cell r="E16">
            <v>1191</v>
          </cell>
          <cell r="AL16">
            <v>9706650</v>
          </cell>
        </row>
        <row r="17">
          <cell r="C17">
            <v>2030</v>
          </cell>
          <cell r="E17">
            <v>2017</v>
          </cell>
          <cell r="AL17">
            <v>20371700</v>
          </cell>
        </row>
        <row r="18">
          <cell r="C18">
            <v>12</v>
          </cell>
          <cell r="E18">
            <v>12</v>
          </cell>
          <cell r="AL18">
            <v>181800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711</v>
          </cell>
        </row>
        <row r="25">
          <cell r="C25">
            <v>0</v>
          </cell>
        </row>
        <row r="29">
          <cell r="C29">
            <v>2345</v>
          </cell>
          <cell r="E29">
            <v>2343</v>
          </cell>
          <cell r="AL29">
            <v>3092760</v>
          </cell>
        </row>
        <row r="30">
          <cell r="C30">
            <v>0</v>
          </cell>
          <cell r="AL30">
            <v>0</v>
          </cell>
        </row>
        <row r="31">
          <cell r="C31">
            <v>0</v>
          </cell>
          <cell r="AL31">
            <v>0</v>
          </cell>
        </row>
        <row r="32">
          <cell r="C32">
            <v>307</v>
          </cell>
          <cell r="E32">
            <v>307</v>
          </cell>
          <cell r="AL32">
            <v>552600</v>
          </cell>
        </row>
        <row r="33">
          <cell r="C33">
            <v>3478</v>
          </cell>
          <cell r="E33">
            <v>3478</v>
          </cell>
          <cell r="AL33">
            <v>5043100</v>
          </cell>
        </row>
        <row r="34">
          <cell r="C34">
            <v>155</v>
          </cell>
          <cell r="E34">
            <v>155</v>
          </cell>
          <cell r="AL34">
            <v>204600</v>
          </cell>
        </row>
        <row r="36">
          <cell r="C36">
            <v>327</v>
          </cell>
        </row>
        <row r="37">
          <cell r="C37">
            <v>244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4">
          <cell r="C44">
            <v>30</v>
          </cell>
          <cell r="E44">
            <v>30</v>
          </cell>
          <cell r="AL44">
            <v>130200</v>
          </cell>
        </row>
        <row r="45">
          <cell r="C45">
            <v>1310</v>
          </cell>
          <cell r="E45">
            <v>1310</v>
          </cell>
          <cell r="AL45">
            <v>3130900</v>
          </cell>
        </row>
        <row r="46">
          <cell r="C46">
            <v>0</v>
          </cell>
          <cell r="AL46">
            <v>0</v>
          </cell>
        </row>
        <row r="47">
          <cell r="C47">
            <v>341</v>
          </cell>
          <cell r="E47">
            <v>341</v>
          </cell>
          <cell r="AL47">
            <v>248930</v>
          </cell>
        </row>
        <row r="49">
          <cell r="C49">
            <v>0</v>
          </cell>
        </row>
        <row r="53">
          <cell r="C53">
            <v>1516</v>
          </cell>
          <cell r="E53">
            <v>1516</v>
          </cell>
          <cell r="AL53">
            <v>3138120</v>
          </cell>
        </row>
        <row r="54">
          <cell r="C54">
            <v>7</v>
          </cell>
          <cell r="E54">
            <v>7</v>
          </cell>
          <cell r="AL54">
            <v>14490</v>
          </cell>
        </row>
        <row r="55">
          <cell r="C55">
            <v>782</v>
          </cell>
          <cell r="E55">
            <v>782</v>
          </cell>
          <cell r="AL55">
            <v>930580</v>
          </cell>
        </row>
        <row r="57">
          <cell r="C57">
            <v>0</v>
          </cell>
        </row>
        <row r="58">
          <cell r="C58">
            <v>0</v>
          </cell>
        </row>
        <row r="62">
          <cell r="C62">
            <v>301</v>
          </cell>
          <cell r="E62">
            <v>301</v>
          </cell>
          <cell r="AL62">
            <v>270900</v>
          </cell>
        </row>
        <row r="63">
          <cell r="C63">
            <v>0</v>
          </cell>
          <cell r="AL63">
            <v>0</v>
          </cell>
        </row>
        <row r="64">
          <cell r="C64">
            <v>0</v>
          </cell>
          <cell r="AL64">
            <v>0</v>
          </cell>
        </row>
        <row r="67">
          <cell r="C67">
            <v>333</v>
          </cell>
          <cell r="E67">
            <v>309</v>
          </cell>
          <cell r="AL67">
            <v>244110</v>
          </cell>
        </row>
        <row r="68">
          <cell r="C68">
            <v>495</v>
          </cell>
          <cell r="E68">
            <v>495</v>
          </cell>
          <cell r="AL68">
            <v>8880300</v>
          </cell>
        </row>
        <row r="69">
          <cell r="C69">
            <v>65</v>
          </cell>
          <cell r="E69">
            <v>60</v>
          </cell>
          <cell r="AL69">
            <v>2472600</v>
          </cell>
        </row>
        <row r="70">
          <cell r="C70">
            <v>10053</v>
          </cell>
          <cell r="E70">
            <v>10053</v>
          </cell>
          <cell r="AL70">
            <v>24026670</v>
          </cell>
        </row>
        <row r="71">
          <cell r="C71">
            <v>0</v>
          </cell>
          <cell r="AL71">
            <v>0</v>
          </cell>
        </row>
        <row r="73">
          <cell r="C73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6">
          <cell r="C116">
            <v>4286</v>
          </cell>
          <cell r="E116">
            <v>3981</v>
          </cell>
          <cell r="AL116">
            <v>156970830</v>
          </cell>
        </row>
        <row r="117">
          <cell r="C117">
            <v>0</v>
          </cell>
          <cell r="AL117">
            <v>0</v>
          </cell>
        </row>
        <row r="118">
          <cell r="C118">
            <v>0</v>
          </cell>
          <cell r="AL118">
            <v>0</v>
          </cell>
        </row>
        <row r="119">
          <cell r="C119">
            <v>406</v>
          </cell>
          <cell r="E119">
            <v>404</v>
          </cell>
          <cell r="AL119">
            <v>66219640</v>
          </cell>
        </row>
        <row r="120">
          <cell r="C120">
            <v>0</v>
          </cell>
          <cell r="AL120">
            <v>0</v>
          </cell>
        </row>
        <row r="121">
          <cell r="C121">
            <v>0</v>
          </cell>
          <cell r="AL121">
            <v>0</v>
          </cell>
        </row>
        <row r="122">
          <cell r="C122">
            <v>283</v>
          </cell>
          <cell r="E122">
            <v>283</v>
          </cell>
          <cell r="AL122">
            <v>22407940</v>
          </cell>
        </row>
        <row r="123">
          <cell r="C123">
            <v>123</v>
          </cell>
          <cell r="E123">
            <v>123</v>
          </cell>
          <cell r="AL123">
            <v>9739140</v>
          </cell>
        </row>
        <row r="124">
          <cell r="C124">
            <v>0</v>
          </cell>
          <cell r="AL124">
            <v>0</v>
          </cell>
        </row>
        <row r="125">
          <cell r="C125">
            <v>69</v>
          </cell>
          <cell r="E125">
            <v>69</v>
          </cell>
          <cell r="AL125">
            <v>4901070</v>
          </cell>
        </row>
        <row r="126">
          <cell r="C126">
            <v>0</v>
          </cell>
          <cell r="AL126">
            <v>0</v>
          </cell>
        </row>
        <row r="127">
          <cell r="C127">
            <v>0</v>
          </cell>
          <cell r="AL127">
            <v>0</v>
          </cell>
        </row>
        <row r="128">
          <cell r="C128">
            <v>0</v>
          </cell>
          <cell r="AL128">
            <v>0</v>
          </cell>
        </row>
        <row r="131">
          <cell r="C131">
            <v>0</v>
          </cell>
          <cell r="AL131">
            <v>0</v>
          </cell>
        </row>
        <row r="132">
          <cell r="C132">
            <v>0</v>
          </cell>
          <cell r="AL132">
            <v>0</v>
          </cell>
        </row>
        <row r="133">
          <cell r="C133">
            <v>0</v>
          </cell>
          <cell r="AL133">
            <v>0</v>
          </cell>
        </row>
        <row r="134">
          <cell r="C134">
            <v>741</v>
          </cell>
          <cell r="E134">
            <v>709</v>
          </cell>
          <cell r="AL134">
            <v>4147650</v>
          </cell>
        </row>
        <row r="135">
          <cell r="C135">
            <v>0</v>
          </cell>
          <cell r="AL135">
            <v>0</v>
          </cell>
        </row>
        <row r="136">
          <cell r="C136">
            <v>0</v>
          </cell>
          <cell r="AL136">
            <v>0</v>
          </cell>
        </row>
        <row r="137">
          <cell r="C137">
            <v>0</v>
          </cell>
          <cell r="AL137">
            <v>0</v>
          </cell>
        </row>
        <row r="138">
          <cell r="C138">
            <v>30</v>
          </cell>
          <cell r="E138">
            <v>29</v>
          </cell>
          <cell r="AL138">
            <v>221850</v>
          </cell>
        </row>
        <row r="139">
          <cell r="C139">
            <v>0</v>
          </cell>
          <cell r="AL139">
            <v>0</v>
          </cell>
        </row>
        <row r="140">
          <cell r="C140">
            <v>0</v>
          </cell>
          <cell r="AL140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218">
          <cell r="C218">
            <v>38246</v>
          </cell>
          <cell r="D218">
            <v>36748</v>
          </cell>
          <cell r="E218">
            <v>36748</v>
          </cell>
          <cell r="F218">
            <v>0</v>
          </cell>
          <cell r="G218">
            <v>1498</v>
          </cell>
          <cell r="AA218">
            <v>16442</v>
          </cell>
          <cell r="AB218">
            <v>7044</v>
          </cell>
          <cell r="AC218">
            <v>14760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5</v>
          </cell>
          <cell r="AJ218">
            <v>0</v>
          </cell>
          <cell r="AL218">
            <v>44266990</v>
          </cell>
        </row>
        <row r="283">
          <cell r="C283">
            <v>41328</v>
          </cell>
          <cell r="D283">
            <v>39584</v>
          </cell>
          <cell r="E283">
            <v>39584</v>
          </cell>
          <cell r="F283">
            <v>0</v>
          </cell>
          <cell r="G283">
            <v>1744</v>
          </cell>
          <cell r="AA283">
            <v>16140</v>
          </cell>
          <cell r="AB283">
            <v>11327</v>
          </cell>
          <cell r="AC283">
            <v>13861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46</v>
          </cell>
          <cell r="AJ283">
            <v>0</v>
          </cell>
          <cell r="AL283">
            <v>62656220</v>
          </cell>
        </row>
        <row r="327">
          <cell r="C327">
            <v>1644</v>
          </cell>
          <cell r="D327">
            <v>1626</v>
          </cell>
          <cell r="E327">
            <v>1626</v>
          </cell>
          <cell r="F327">
            <v>0</v>
          </cell>
          <cell r="G327">
            <v>18</v>
          </cell>
          <cell r="AA327">
            <v>184</v>
          </cell>
          <cell r="AB327">
            <v>1426</v>
          </cell>
          <cell r="AC327">
            <v>34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32</v>
          </cell>
          <cell r="AJ327">
            <v>0</v>
          </cell>
          <cell r="AL327">
            <v>7291960</v>
          </cell>
        </row>
        <row r="338"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7</v>
          </cell>
          <cell r="AJ338">
            <v>0</v>
          </cell>
          <cell r="AL338">
            <v>0</v>
          </cell>
        </row>
        <row r="413">
          <cell r="C413">
            <v>2922</v>
          </cell>
          <cell r="D413">
            <v>2824</v>
          </cell>
          <cell r="E413">
            <v>2824</v>
          </cell>
          <cell r="F413">
            <v>0</v>
          </cell>
          <cell r="G413">
            <v>98</v>
          </cell>
          <cell r="AA413">
            <v>1237</v>
          </cell>
          <cell r="AB413">
            <v>461</v>
          </cell>
          <cell r="AC413">
            <v>1224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135</v>
          </cell>
          <cell r="AJ413">
            <v>0</v>
          </cell>
          <cell r="AL413">
            <v>15707090</v>
          </cell>
        </row>
        <row r="464">
          <cell r="C464">
            <v>2806</v>
          </cell>
          <cell r="D464">
            <v>2736</v>
          </cell>
          <cell r="E464">
            <v>2736</v>
          </cell>
          <cell r="F464">
            <v>0</v>
          </cell>
          <cell r="G464">
            <v>70</v>
          </cell>
          <cell r="AA464">
            <v>1054</v>
          </cell>
          <cell r="AB464">
            <v>1507</v>
          </cell>
          <cell r="AC464">
            <v>245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5</v>
          </cell>
          <cell r="AJ464">
            <v>0</v>
          </cell>
          <cell r="AL464">
            <v>10665330</v>
          </cell>
        </row>
        <row r="483">
          <cell r="C483">
            <v>7</v>
          </cell>
          <cell r="D483">
            <v>7</v>
          </cell>
          <cell r="E483">
            <v>7</v>
          </cell>
          <cell r="F483">
            <v>0</v>
          </cell>
          <cell r="G483">
            <v>0</v>
          </cell>
          <cell r="AA483">
            <v>0</v>
          </cell>
          <cell r="AB483">
            <v>7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L483">
            <v>24920</v>
          </cell>
        </row>
        <row r="511">
          <cell r="C511">
            <v>13050</v>
          </cell>
          <cell r="D511">
            <v>12709</v>
          </cell>
          <cell r="E511">
            <v>12709</v>
          </cell>
          <cell r="F511">
            <v>0</v>
          </cell>
          <cell r="G511">
            <v>341</v>
          </cell>
          <cell r="AA511">
            <v>537</v>
          </cell>
          <cell r="AB511">
            <v>11685</v>
          </cell>
          <cell r="AC511">
            <v>828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22</v>
          </cell>
          <cell r="AJ511">
            <v>0</v>
          </cell>
          <cell r="AL511">
            <v>335569370</v>
          </cell>
        </row>
        <row r="521"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33">
          <cell r="C533">
            <v>6809</v>
          </cell>
          <cell r="D533">
            <v>6634</v>
          </cell>
          <cell r="E533">
            <v>6634</v>
          </cell>
          <cell r="F533">
            <v>0</v>
          </cell>
          <cell r="G533">
            <v>175</v>
          </cell>
          <cell r="AA533">
            <v>3831</v>
          </cell>
          <cell r="AB533">
            <v>1634</v>
          </cell>
          <cell r="AC533">
            <v>1344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1</v>
          </cell>
          <cell r="AJ533">
            <v>0</v>
          </cell>
        </row>
        <row r="575">
          <cell r="C575">
            <v>79</v>
          </cell>
          <cell r="D575">
            <v>79</v>
          </cell>
          <cell r="E575">
            <v>79</v>
          </cell>
          <cell r="F575">
            <v>0</v>
          </cell>
          <cell r="G575">
            <v>0</v>
          </cell>
          <cell r="AA575">
            <v>29</v>
          </cell>
          <cell r="AB575">
            <v>25</v>
          </cell>
          <cell r="AC575">
            <v>25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1</v>
          </cell>
          <cell r="AJ575">
            <v>0</v>
          </cell>
          <cell r="AL575">
            <v>171390</v>
          </cell>
        </row>
        <row r="607">
          <cell r="C607">
            <v>1940</v>
          </cell>
          <cell r="D607">
            <v>1928</v>
          </cell>
          <cell r="E607">
            <v>1928</v>
          </cell>
          <cell r="F607">
            <v>0</v>
          </cell>
          <cell r="G607">
            <v>12</v>
          </cell>
          <cell r="AA607">
            <v>300</v>
          </cell>
          <cell r="AB607">
            <v>813</v>
          </cell>
          <cell r="AC607">
            <v>827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2</v>
          </cell>
          <cell r="AJ607">
            <v>0</v>
          </cell>
          <cell r="AL607">
            <v>3039250</v>
          </cell>
        </row>
        <row r="669">
          <cell r="C669">
            <v>2351</v>
          </cell>
          <cell r="D669">
            <v>2336</v>
          </cell>
          <cell r="E669">
            <v>2336</v>
          </cell>
          <cell r="F669">
            <v>0</v>
          </cell>
          <cell r="G669">
            <v>15</v>
          </cell>
          <cell r="AA669">
            <v>285</v>
          </cell>
          <cell r="AB669">
            <v>692</v>
          </cell>
          <cell r="AC669">
            <v>1374</v>
          </cell>
          <cell r="AD669">
            <v>1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21752830</v>
          </cell>
        </row>
        <row r="692"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L692">
            <v>0</v>
          </cell>
        </row>
        <row r="722">
          <cell r="C722">
            <v>1716</v>
          </cell>
          <cell r="D722">
            <v>1706</v>
          </cell>
          <cell r="E722">
            <v>1702</v>
          </cell>
          <cell r="F722">
            <v>4</v>
          </cell>
          <cell r="G722">
            <v>10</v>
          </cell>
          <cell r="AA722">
            <v>245</v>
          </cell>
          <cell r="AB722">
            <v>183</v>
          </cell>
          <cell r="AC722">
            <v>1288</v>
          </cell>
          <cell r="AD722">
            <v>1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97122160</v>
          </cell>
        </row>
        <row r="724">
          <cell r="C724">
            <v>0</v>
          </cell>
          <cell r="D724">
            <v>0</v>
          </cell>
          <cell r="AL724">
            <v>0</v>
          </cell>
        </row>
        <row r="725">
          <cell r="C725">
            <v>87</v>
          </cell>
          <cell r="D725">
            <v>87</v>
          </cell>
          <cell r="E725">
            <v>87</v>
          </cell>
          <cell r="AA725">
            <v>35</v>
          </cell>
          <cell r="AB725">
            <v>22</v>
          </cell>
          <cell r="AC725">
            <v>30</v>
          </cell>
          <cell r="AL725">
            <v>1934880</v>
          </cell>
        </row>
        <row r="746">
          <cell r="C746">
            <v>977</v>
          </cell>
          <cell r="D746">
            <v>973</v>
          </cell>
          <cell r="E746">
            <v>973</v>
          </cell>
          <cell r="F746">
            <v>0</v>
          </cell>
          <cell r="G746">
            <v>4</v>
          </cell>
          <cell r="AA746">
            <v>474</v>
          </cell>
          <cell r="AB746">
            <v>446</v>
          </cell>
          <cell r="AC746">
            <v>57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17816400</v>
          </cell>
        </row>
        <row r="779"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18</v>
          </cell>
          <cell r="AJ779">
            <v>0</v>
          </cell>
          <cell r="AL779">
            <v>0</v>
          </cell>
        </row>
        <row r="837">
          <cell r="C837">
            <v>18</v>
          </cell>
          <cell r="D837">
            <v>18</v>
          </cell>
          <cell r="E837">
            <v>18</v>
          </cell>
          <cell r="F837">
            <v>0</v>
          </cell>
          <cell r="G837">
            <v>0</v>
          </cell>
          <cell r="AA837">
            <v>2</v>
          </cell>
          <cell r="AB837">
            <v>16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</row>
        <row r="844"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51"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1</v>
          </cell>
          <cell r="AJ851">
            <v>0</v>
          </cell>
          <cell r="AL851">
            <v>0</v>
          </cell>
        </row>
        <row r="855"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15</v>
          </cell>
          <cell r="AJ855">
            <v>0</v>
          </cell>
          <cell r="AL855">
            <v>0</v>
          </cell>
        </row>
        <row r="862"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L862">
            <v>0</v>
          </cell>
        </row>
        <row r="871"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L871">
            <v>0</v>
          </cell>
        </row>
        <row r="875"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L875">
            <v>0</v>
          </cell>
        </row>
        <row r="879"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L879">
            <v>0</v>
          </cell>
        </row>
        <row r="883"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L883">
            <v>0</v>
          </cell>
        </row>
        <row r="891"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L891">
            <v>0</v>
          </cell>
        </row>
        <row r="894"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1</v>
          </cell>
          <cell r="AJ894">
            <v>0</v>
          </cell>
          <cell r="AL894">
            <v>0</v>
          </cell>
        </row>
        <row r="897"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2</v>
          </cell>
          <cell r="AJ897">
            <v>0</v>
          </cell>
          <cell r="AL897">
            <v>0</v>
          </cell>
        </row>
        <row r="905"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L905">
            <v>0</v>
          </cell>
        </row>
        <row r="911"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L911">
            <v>0</v>
          </cell>
        </row>
        <row r="921">
          <cell r="C921">
            <v>0</v>
          </cell>
          <cell r="E921">
            <v>0</v>
          </cell>
          <cell r="AL921">
            <v>0</v>
          </cell>
        </row>
        <row r="926">
          <cell r="C926">
            <v>0</v>
          </cell>
          <cell r="E926">
            <v>0</v>
          </cell>
        </row>
        <row r="927"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47">
          <cell r="C947">
            <v>0</v>
          </cell>
          <cell r="E947">
            <v>0</v>
          </cell>
          <cell r="AL947">
            <v>0</v>
          </cell>
        </row>
        <row r="950"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</row>
        <row r="1011">
          <cell r="C1011">
            <v>4188</v>
          </cell>
          <cell r="D1011">
            <v>4188</v>
          </cell>
          <cell r="E1011">
            <v>4188</v>
          </cell>
          <cell r="F1011">
            <v>0</v>
          </cell>
          <cell r="G1011">
            <v>0</v>
          </cell>
          <cell r="AA1011">
            <v>2876</v>
          </cell>
          <cell r="AB1011">
            <v>1312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29">
          <cell r="C1029">
            <v>1214</v>
          </cell>
          <cell r="E1029">
            <v>1098</v>
          </cell>
          <cell r="AL1029">
            <v>8670120</v>
          </cell>
        </row>
        <row r="1036">
          <cell r="C1036">
            <v>0</v>
          </cell>
        </row>
        <row r="1051"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785</v>
          </cell>
          <cell r="AJ1051">
            <v>0</v>
          </cell>
          <cell r="AL1051">
            <v>0</v>
          </cell>
        </row>
        <row r="1054">
          <cell r="C1054">
            <v>0</v>
          </cell>
        </row>
        <row r="1073">
          <cell r="C1073">
            <v>74</v>
          </cell>
          <cell r="E1073">
            <v>74</v>
          </cell>
        </row>
        <row r="1075">
          <cell r="C1075">
            <v>225</v>
          </cell>
          <cell r="E1075">
            <v>224</v>
          </cell>
          <cell r="AL1075">
            <v>1845760</v>
          </cell>
        </row>
        <row r="1076">
          <cell r="C1076">
            <v>236</v>
          </cell>
          <cell r="E1076">
            <v>236</v>
          </cell>
          <cell r="AL1076">
            <v>762280</v>
          </cell>
        </row>
        <row r="1077">
          <cell r="C1077">
            <v>252</v>
          </cell>
          <cell r="E1077">
            <v>252</v>
          </cell>
          <cell r="AL1077">
            <v>813960</v>
          </cell>
        </row>
        <row r="1078">
          <cell r="C1078">
            <v>0</v>
          </cell>
          <cell r="AL1078">
            <v>0</v>
          </cell>
        </row>
        <row r="1079">
          <cell r="C1079">
            <v>0</v>
          </cell>
          <cell r="AL1079">
            <v>0</v>
          </cell>
        </row>
        <row r="1080">
          <cell r="C1080">
            <v>0</v>
          </cell>
          <cell r="AL1080">
            <v>0</v>
          </cell>
        </row>
        <row r="1081">
          <cell r="C1081">
            <v>0</v>
          </cell>
          <cell r="AL1081">
            <v>0</v>
          </cell>
        </row>
        <row r="1082">
          <cell r="C1082">
            <v>0</v>
          </cell>
          <cell r="AL1082">
            <v>0</v>
          </cell>
        </row>
        <row r="1085">
          <cell r="C1085">
            <v>9</v>
          </cell>
          <cell r="E1085">
            <v>9</v>
          </cell>
          <cell r="AL1085">
            <v>153270</v>
          </cell>
        </row>
        <row r="1086">
          <cell r="C1086">
            <v>0</v>
          </cell>
          <cell r="AL1086">
            <v>0</v>
          </cell>
        </row>
        <row r="1087">
          <cell r="C1087">
            <v>0</v>
          </cell>
          <cell r="AL1087">
            <v>0</v>
          </cell>
        </row>
        <row r="1088">
          <cell r="C1088">
            <v>0</v>
          </cell>
          <cell r="AL1088">
            <v>0</v>
          </cell>
        </row>
        <row r="1089">
          <cell r="C1089">
            <v>2</v>
          </cell>
          <cell r="E1089">
            <v>2</v>
          </cell>
          <cell r="AL1089">
            <v>532440</v>
          </cell>
        </row>
        <row r="1090">
          <cell r="C1090">
            <v>0</v>
          </cell>
          <cell r="AL1090">
            <v>0</v>
          </cell>
        </row>
        <row r="1091">
          <cell r="C1091">
            <v>11</v>
          </cell>
          <cell r="D1091">
            <v>11</v>
          </cell>
          <cell r="E1091">
            <v>11</v>
          </cell>
          <cell r="F1091">
            <v>0</v>
          </cell>
          <cell r="G1091">
            <v>0</v>
          </cell>
          <cell r="AA1091">
            <v>11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3">
          <cell r="C1093">
            <v>0</v>
          </cell>
          <cell r="D1093">
            <v>0</v>
          </cell>
        </row>
        <row r="1094">
          <cell r="C1094">
            <v>0</v>
          </cell>
          <cell r="D1094">
            <v>0</v>
          </cell>
        </row>
        <row r="1095">
          <cell r="C1095">
            <v>1</v>
          </cell>
          <cell r="D1095">
            <v>1</v>
          </cell>
          <cell r="E1095">
            <v>1</v>
          </cell>
          <cell r="AA1095">
            <v>1</v>
          </cell>
        </row>
        <row r="1096">
          <cell r="C1096">
            <v>0</v>
          </cell>
          <cell r="D1096">
            <v>0</v>
          </cell>
        </row>
        <row r="1097">
          <cell r="C1097">
            <v>0</v>
          </cell>
          <cell r="D1097">
            <v>0</v>
          </cell>
        </row>
        <row r="1098">
          <cell r="C1098">
            <v>0</v>
          </cell>
          <cell r="D1098">
            <v>0</v>
          </cell>
        </row>
        <row r="1099">
          <cell r="C1099">
            <v>0</v>
          </cell>
          <cell r="D1099">
            <v>0</v>
          </cell>
        </row>
        <row r="1100">
          <cell r="C1100">
            <v>0</v>
          </cell>
          <cell r="D1100">
            <v>0</v>
          </cell>
        </row>
        <row r="1101">
          <cell r="C1101">
            <v>0</v>
          </cell>
          <cell r="D1101">
            <v>0</v>
          </cell>
        </row>
        <row r="1102">
          <cell r="C1102">
            <v>0</v>
          </cell>
          <cell r="D1102">
            <v>0</v>
          </cell>
        </row>
        <row r="1103">
          <cell r="C1103">
            <v>0</v>
          </cell>
          <cell r="D1103">
            <v>0</v>
          </cell>
        </row>
        <row r="1104">
          <cell r="C1104">
            <v>0</v>
          </cell>
          <cell r="D1104">
            <v>0</v>
          </cell>
        </row>
        <row r="1105">
          <cell r="C1105">
            <v>0</v>
          </cell>
          <cell r="D1105">
            <v>0</v>
          </cell>
        </row>
        <row r="1106">
          <cell r="C1106">
            <v>0</v>
          </cell>
          <cell r="D1106">
            <v>0</v>
          </cell>
        </row>
        <row r="1107">
          <cell r="C1107">
            <v>0</v>
          </cell>
          <cell r="D1107">
            <v>0</v>
          </cell>
        </row>
        <row r="1108">
          <cell r="C1108">
            <v>0</v>
          </cell>
          <cell r="D1108">
            <v>0</v>
          </cell>
        </row>
        <row r="1109">
          <cell r="C1109">
            <v>0</v>
          </cell>
          <cell r="D1109">
            <v>0</v>
          </cell>
        </row>
        <row r="1110">
          <cell r="C1110">
            <v>0</v>
          </cell>
          <cell r="D1110">
            <v>0</v>
          </cell>
        </row>
        <row r="1111">
          <cell r="C1111">
            <v>0</v>
          </cell>
          <cell r="D1111">
            <v>0</v>
          </cell>
        </row>
        <row r="1112">
          <cell r="C1112">
            <v>0</v>
          </cell>
          <cell r="D1112">
            <v>0</v>
          </cell>
        </row>
        <row r="1113">
          <cell r="C1113">
            <v>0</v>
          </cell>
          <cell r="D1113">
            <v>0</v>
          </cell>
        </row>
        <row r="1114">
          <cell r="C1114">
            <v>0</v>
          </cell>
          <cell r="D1114">
            <v>0</v>
          </cell>
        </row>
        <row r="1115">
          <cell r="C1115">
            <v>0</v>
          </cell>
          <cell r="D1115">
            <v>0</v>
          </cell>
        </row>
        <row r="1116">
          <cell r="C1116">
            <v>0</v>
          </cell>
          <cell r="D1116">
            <v>0</v>
          </cell>
        </row>
        <row r="1117">
          <cell r="C1117">
            <v>0</v>
          </cell>
          <cell r="D1117">
            <v>0</v>
          </cell>
        </row>
        <row r="1118">
          <cell r="C1118">
            <v>0</v>
          </cell>
          <cell r="D1118">
            <v>0</v>
          </cell>
        </row>
        <row r="1119">
          <cell r="C1119">
            <v>0</v>
          </cell>
          <cell r="D1119">
            <v>0</v>
          </cell>
        </row>
        <row r="1120">
          <cell r="C1120">
            <v>0</v>
          </cell>
          <cell r="D1120">
            <v>0</v>
          </cell>
        </row>
        <row r="1121">
          <cell r="C1121">
            <v>0</v>
          </cell>
          <cell r="D1121">
            <v>0</v>
          </cell>
        </row>
        <row r="1122">
          <cell r="C1122">
            <v>0</v>
          </cell>
          <cell r="D1122">
            <v>0</v>
          </cell>
        </row>
        <row r="1123">
          <cell r="C1123">
            <v>0</v>
          </cell>
          <cell r="D1123">
            <v>0</v>
          </cell>
        </row>
        <row r="1124">
          <cell r="C1124">
            <v>0</v>
          </cell>
          <cell r="D1124">
            <v>0</v>
          </cell>
        </row>
        <row r="1125">
          <cell r="C1125">
            <v>0</v>
          </cell>
          <cell r="D1125">
            <v>0</v>
          </cell>
        </row>
        <row r="1126">
          <cell r="C1126">
            <v>0</v>
          </cell>
          <cell r="D1126">
            <v>0</v>
          </cell>
        </row>
        <row r="1127">
          <cell r="C1127">
            <v>0</v>
          </cell>
          <cell r="D1127">
            <v>0</v>
          </cell>
        </row>
        <row r="1128">
          <cell r="C1128">
            <v>0</v>
          </cell>
          <cell r="D1128">
            <v>0</v>
          </cell>
        </row>
        <row r="1129">
          <cell r="C1129">
            <v>0</v>
          </cell>
          <cell r="D1129">
            <v>0</v>
          </cell>
        </row>
        <row r="1130">
          <cell r="C1130">
            <v>0</v>
          </cell>
          <cell r="D1130">
            <v>0</v>
          </cell>
        </row>
        <row r="1131">
          <cell r="C1131">
            <v>0</v>
          </cell>
          <cell r="D1131">
            <v>0</v>
          </cell>
        </row>
        <row r="1132">
          <cell r="C1132">
            <v>0</v>
          </cell>
          <cell r="D1132">
            <v>0</v>
          </cell>
        </row>
        <row r="1133">
          <cell r="C1133">
            <v>0</v>
          </cell>
          <cell r="D1133">
            <v>0</v>
          </cell>
        </row>
        <row r="1134">
          <cell r="C1134">
            <v>0</v>
          </cell>
          <cell r="D1134">
            <v>0</v>
          </cell>
        </row>
        <row r="1135">
          <cell r="C1135">
            <v>0</v>
          </cell>
          <cell r="D1135">
            <v>0</v>
          </cell>
        </row>
        <row r="1136">
          <cell r="C1136">
            <v>0</v>
          </cell>
          <cell r="D1136">
            <v>0</v>
          </cell>
        </row>
        <row r="1137">
          <cell r="C1137">
            <v>0</v>
          </cell>
          <cell r="D1137">
            <v>0</v>
          </cell>
        </row>
        <row r="1138">
          <cell r="C1138">
            <v>0</v>
          </cell>
          <cell r="D1138">
            <v>0</v>
          </cell>
        </row>
        <row r="1139">
          <cell r="C1139">
            <v>0</v>
          </cell>
          <cell r="D1139">
            <v>0</v>
          </cell>
        </row>
        <row r="1140">
          <cell r="C1140">
            <v>0</v>
          </cell>
          <cell r="D1140">
            <v>0</v>
          </cell>
        </row>
        <row r="1141">
          <cell r="C1141">
            <v>0</v>
          </cell>
          <cell r="D1141">
            <v>0</v>
          </cell>
        </row>
        <row r="1142">
          <cell r="C1142">
            <v>0</v>
          </cell>
          <cell r="D1142">
            <v>0</v>
          </cell>
        </row>
        <row r="1143">
          <cell r="C1143">
            <v>0</v>
          </cell>
          <cell r="D1143">
            <v>0</v>
          </cell>
        </row>
        <row r="1144">
          <cell r="C1144">
            <v>0</v>
          </cell>
          <cell r="D1144">
            <v>0</v>
          </cell>
        </row>
        <row r="1216">
          <cell r="C1216">
            <v>1</v>
          </cell>
          <cell r="H1216">
            <v>1</v>
          </cell>
          <cell r="I1216">
            <v>0</v>
          </cell>
          <cell r="J1216">
            <v>1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P1216">
            <v>0</v>
          </cell>
          <cell r="Q1216">
            <v>0</v>
          </cell>
          <cell r="S1216">
            <v>0</v>
          </cell>
          <cell r="T1216">
            <v>1</v>
          </cell>
          <cell r="V1216">
            <v>0</v>
          </cell>
          <cell r="W1216">
            <v>0</v>
          </cell>
          <cell r="Y1216">
            <v>0</v>
          </cell>
          <cell r="Z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1</v>
          </cell>
          <cell r="AL1216">
            <v>0</v>
          </cell>
        </row>
        <row r="1218">
          <cell r="C1218">
            <v>0</v>
          </cell>
          <cell r="D1218">
            <v>0</v>
          </cell>
        </row>
        <row r="1221">
          <cell r="C1221">
            <v>0</v>
          </cell>
          <cell r="D1221">
            <v>0</v>
          </cell>
        </row>
        <row r="1222">
          <cell r="C1222">
            <v>22</v>
          </cell>
          <cell r="D1222">
            <v>22</v>
          </cell>
          <cell r="E1222">
            <v>22</v>
          </cell>
          <cell r="AB1222">
            <v>22</v>
          </cell>
        </row>
        <row r="1223">
          <cell r="C1223">
            <v>0</v>
          </cell>
          <cell r="D1223">
            <v>0</v>
          </cell>
        </row>
        <row r="1224">
          <cell r="C1224">
            <v>0</v>
          </cell>
          <cell r="D1224">
            <v>0</v>
          </cell>
        </row>
        <row r="1225">
          <cell r="C1225">
            <v>0</v>
          </cell>
          <cell r="D1225">
            <v>0</v>
          </cell>
        </row>
        <row r="1226">
          <cell r="C1226">
            <v>0</v>
          </cell>
          <cell r="D1226">
            <v>0</v>
          </cell>
        </row>
        <row r="1227">
          <cell r="C1227">
            <v>0</v>
          </cell>
          <cell r="D1227">
            <v>0</v>
          </cell>
        </row>
        <row r="1228">
          <cell r="C1228">
            <v>0</v>
          </cell>
          <cell r="D1228">
            <v>0</v>
          </cell>
        </row>
        <row r="1229">
          <cell r="C1229">
            <v>0</v>
          </cell>
          <cell r="D1229">
            <v>0</v>
          </cell>
        </row>
        <row r="1230">
          <cell r="C1230">
            <v>27</v>
          </cell>
          <cell r="D1230">
            <v>27</v>
          </cell>
          <cell r="E1230">
            <v>27</v>
          </cell>
          <cell r="AB1230">
            <v>27</v>
          </cell>
        </row>
        <row r="1231">
          <cell r="C1231">
            <v>0</v>
          </cell>
          <cell r="D1231">
            <v>0</v>
          </cell>
        </row>
        <row r="1232">
          <cell r="C1232">
            <v>0</v>
          </cell>
          <cell r="D1232">
            <v>0</v>
          </cell>
        </row>
        <row r="1233">
          <cell r="C1233">
            <v>0</v>
          </cell>
          <cell r="D1233">
            <v>0</v>
          </cell>
        </row>
        <row r="1234">
          <cell r="C1234">
            <v>0</v>
          </cell>
          <cell r="D1234">
            <v>0</v>
          </cell>
        </row>
        <row r="1235">
          <cell r="C1235">
            <v>1188</v>
          </cell>
          <cell r="D1235">
            <v>1188</v>
          </cell>
          <cell r="E1235">
            <v>1188</v>
          </cell>
          <cell r="AB1235">
            <v>1188</v>
          </cell>
        </row>
        <row r="1236">
          <cell r="C1236">
            <v>2</v>
          </cell>
          <cell r="D1236">
            <v>2</v>
          </cell>
          <cell r="E1236">
            <v>2</v>
          </cell>
          <cell r="AB1236">
            <v>2</v>
          </cell>
        </row>
        <row r="1237">
          <cell r="C1237">
            <v>168</v>
          </cell>
          <cell r="D1237">
            <v>168</v>
          </cell>
          <cell r="E1237">
            <v>168</v>
          </cell>
          <cell r="AB1237">
            <v>168</v>
          </cell>
        </row>
        <row r="1238">
          <cell r="C1238">
            <v>0</v>
          </cell>
          <cell r="D1238">
            <v>0</v>
          </cell>
        </row>
        <row r="1239">
          <cell r="C1239">
            <v>0</v>
          </cell>
          <cell r="D1239">
            <v>0</v>
          </cell>
        </row>
        <row r="1240">
          <cell r="C1240">
            <v>0</v>
          </cell>
          <cell r="D1240">
            <v>0</v>
          </cell>
        </row>
        <row r="1241">
          <cell r="C1241">
            <v>229</v>
          </cell>
          <cell r="D1241">
            <v>229</v>
          </cell>
          <cell r="E1241">
            <v>229</v>
          </cell>
          <cell r="AA1241">
            <v>1</v>
          </cell>
          <cell r="AB1241">
            <v>228</v>
          </cell>
        </row>
        <row r="1242">
          <cell r="C1242">
            <v>93</v>
          </cell>
          <cell r="D1242">
            <v>93</v>
          </cell>
          <cell r="E1242">
            <v>93</v>
          </cell>
          <cell r="AB1242">
            <v>93</v>
          </cell>
        </row>
        <row r="1243">
          <cell r="C1243">
            <v>0</v>
          </cell>
          <cell r="D1243">
            <v>0</v>
          </cell>
        </row>
        <row r="1244">
          <cell r="C1244">
            <v>0</v>
          </cell>
          <cell r="D1244">
            <v>0</v>
          </cell>
        </row>
        <row r="1245">
          <cell r="C1245">
            <v>0</v>
          </cell>
          <cell r="D1245">
            <v>0</v>
          </cell>
        </row>
        <row r="1246">
          <cell r="C1246">
            <v>2</v>
          </cell>
          <cell r="D1246">
            <v>2</v>
          </cell>
          <cell r="E1246">
            <v>2</v>
          </cell>
          <cell r="AA1246">
            <v>1</v>
          </cell>
          <cell r="AB1246">
            <v>1</v>
          </cell>
        </row>
        <row r="1247">
          <cell r="C1247">
            <v>0</v>
          </cell>
          <cell r="D1247">
            <v>0</v>
          </cell>
        </row>
        <row r="1248">
          <cell r="C1248">
            <v>0</v>
          </cell>
          <cell r="D1248">
            <v>0</v>
          </cell>
        </row>
        <row r="1249">
          <cell r="C1249">
            <v>0</v>
          </cell>
          <cell r="D1249">
            <v>0</v>
          </cell>
        </row>
        <row r="1250">
          <cell r="C1250">
            <v>0</v>
          </cell>
          <cell r="D1250">
            <v>0</v>
          </cell>
        </row>
        <row r="1251">
          <cell r="C1251">
            <v>0</v>
          </cell>
          <cell r="D1251">
            <v>0</v>
          </cell>
        </row>
        <row r="1252">
          <cell r="C1252">
            <v>0</v>
          </cell>
          <cell r="D1252">
            <v>0</v>
          </cell>
        </row>
        <row r="1253">
          <cell r="C1253">
            <v>0</v>
          </cell>
          <cell r="D1253">
            <v>0</v>
          </cell>
        </row>
        <row r="1254">
          <cell r="C1254">
            <v>0</v>
          </cell>
          <cell r="D1254">
            <v>0</v>
          </cell>
        </row>
        <row r="1255">
          <cell r="C1255">
            <v>9</v>
          </cell>
          <cell r="D1255">
            <v>9</v>
          </cell>
          <cell r="E1255">
            <v>9</v>
          </cell>
          <cell r="AA1255">
            <v>9</v>
          </cell>
        </row>
        <row r="1256">
          <cell r="C1256">
            <v>0</v>
          </cell>
          <cell r="D1256">
            <v>0</v>
          </cell>
        </row>
        <row r="1257">
          <cell r="C1257">
            <v>0</v>
          </cell>
          <cell r="D1257">
            <v>0</v>
          </cell>
        </row>
        <row r="1258">
          <cell r="C1258">
            <v>0</v>
          </cell>
          <cell r="D1258">
            <v>0</v>
          </cell>
        </row>
        <row r="1259">
          <cell r="C1259">
            <v>0</v>
          </cell>
          <cell r="D1259">
            <v>0</v>
          </cell>
        </row>
        <row r="1260">
          <cell r="C1260">
            <v>229</v>
          </cell>
          <cell r="D1260">
            <v>229</v>
          </cell>
          <cell r="E1260">
            <v>229</v>
          </cell>
          <cell r="AB1260">
            <v>229</v>
          </cell>
        </row>
        <row r="1261">
          <cell r="C1261">
            <v>228</v>
          </cell>
          <cell r="D1261">
            <v>228</v>
          </cell>
          <cell r="E1261">
            <v>228</v>
          </cell>
          <cell r="AB1261">
            <v>228</v>
          </cell>
        </row>
        <row r="1262">
          <cell r="C1262">
            <v>0</v>
          </cell>
          <cell r="D1262">
            <v>0</v>
          </cell>
        </row>
        <row r="1263">
          <cell r="C1263">
            <v>0</v>
          </cell>
          <cell r="D1263">
            <v>0</v>
          </cell>
        </row>
        <row r="1264">
          <cell r="C1264">
            <v>0</v>
          </cell>
          <cell r="D1264">
            <v>0</v>
          </cell>
        </row>
        <row r="1265">
          <cell r="C1265">
            <v>0</v>
          </cell>
          <cell r="D1265">
            <v>0</v>
          </cell>
        </row>
        <row r="1266">
          <cell r="C1266">
            <v>0</v>
          </cell>
          <cell r="D1266">
            <v>0</v>
          </cell>
        </row>
        <row r="1267">
          <cell r="C1267">
            <v>0</v>
          </cell>
          <cell r="D1267">
            <v>0</v>
          </cell>
        </row>
        <row r="1268">
          <cell r="C1268">
            <v>0</v>
          </cell>
          <cell r="D1268">
            <v>0</v>
          </cell>
        </row>
        <row r="1269">
          <cell r="C1269">
            <v>0</v>
          </cell>
          <cell r="D1269">
            <v>0</v>
          </cell>
        </row>
        <row r="1270">
          <cell r="C1270">
            <v>0</v>
          </cell>
          <cell r="D1270">
            <v>0</v>
          </cell>
        </row>
        <row r="1352">
          <cell r="C1352">
            <v>170</v>
          </cell>
          <cell r="H1352">
            <v>167</v>
          </cell>
          <cell r="I1352">
            <v>153</v>
          </cell>
          <cell r="J1352">
            <v>14</v>
          </cell>
          <cell r="K1352">
            <v>0</v>
          </cell>
          <cell r="L1352">
            <v>1</v>
          </cell>
          <cell r="M1352">
            <v>2</v>
          </cell>
          <cell r="N1352">
            <v>0</v>
          </cell>
          <cell r="P1352">
            <v>0</v>
          </cell>
          <cell r="Q1352">
            <v>8</v>
          </cell>
          <cell r="S1352">
            <v>0</v>
          </cell>
          <cell r="T1352">
            <v>104</v>
          </cell>
          <cell r="V1352">
            <v>0</v>
          </cell>
          <cell r="W1352">
            <v>0</v>
          </cell>
          <cell r="Y1352">
            <v>0</v>
          </cell>
          <cell r="Z1352">
            <v>0</v>
          </cell>
          <cell r="AD1352">
            <v>0</v>
          </cell>
          <cell r="AE1352">
            <v>0</v>
          </cell>
          <cell r="AF1352">
            <v>0</v>
          </cell>
          <cell r="AG1352">
            <v>0</v>
          </cell>
          <cell r="AH1352">
            <v>0</v>
          </cell>
          <cell r="AI1352">
            <v>0</v>
          </cell>
          <cell r="AJ1352">
            <v>12</v>
          </cell>
          <cell r="AL1352">
            <v>73668655</v>
          </cell>
        </row>
        <row r="1354">
          <cell r="C1354">
            <v>0</v>
          </cell>
          <cell r="D1354">
            <v>0</v>
          </cell>
        </row>
        <row r="1355">
          <cell r="C1355">
            <v>0</v>
          </cell>
          <cell r="D1355">
            <v>0</v>
          </cell>
        </row>
        <row r="1356">
          <cell r="C1356">
            <v>1</v>
          </cell>
          <cell r="D1356">
            <v>1</v>
          </cell>
          <cell r="E1356">
            <v>1</v>
          </cell>
          <cell r="AA1356">
            <v>1</v>
          </cell>
        </row>
        <row r="1357">
          <cell r="C1357">
            <v>0</v>
          </cell>
          <cell r="D1357">
            <v>0</v>
          </cell>
        </row>
        <row r="1358">
          <cell r="C1358">
            <v>0</v>
          </cell>
          <cell r="D1358">
            <v>0</v>
          </cell>
        </row>
        <row r="1359">
          <cell r="C1359">
            <v>0</v>
          </cell>
          <cell r="D1359">
            <v>0</v>
          </cell>
        </row>
        <row r="1360">
          <cell r="C1360">
            <v>27</v>
          </cell>
          <cell r="D1360">
            <v>27</v>
          </cell>
          <cell r="E1360">
            <v>27</v>
          </cell>
          <cell r="AB1360">
            <v>27</v>
          </cell>
        </row>
        <row r="1361">
          <cell r="C1361">
            <v>0</v>
          </cell>
          <cell r="D1361">
            <v>0</v>
          </cell>
        </row>
        <row r="1362">
          <cell r="C1362">
            <v>18</v>
          </cell>
          <cell r="D1362">
            <v>18</v>
          </cell>
          <cell r="E1362">
            <v>18</v>
          </cell>
          <cell r="AB1362">
            <v>18</v>
          </cell>
        </row>
        <row r="1363">
          <cell r="C1363">
            <v>2</v>
          </cell>
          <cell r="D1363">
            <v>2</v>
          </cell>
          <cell r="E1363">
            <v>2</v>
          </cell>
          <cell r="AB1363">
            <v>2</v>
          </cell>
        </row>
        <row r="1364">
          <cell r="C1364">
            <v>0</v>
          </cell>
          <cell r="D1364">
            <v>0</v>
          </cell>
        </row>
        <row r="1365">
          <cell r="C1365">
            <v>0</v>
          </cell>
          <cell r="D1365">
            <v>0</v>
          </cell>
        </row>
        <row r="1366">
          <cell r="C1366">
            <v>0</v>
          </cell>
          <cell r="D1366">
            <v>0</v>
          </cell>
        </row>
        <row r="1367">
          <cell r="C1367">
            <v>0</v>
          </cell>
          <cell r="D1367">
            <v>0</v>
          </cell>
        </row>
        <row r="1368">
          <cell r="C1368">
            <v>0</v>
          </cell>
          <cell r="D1368">
            <v>0</v>
          </cell>
        </row>
        <row r="1369">
          <cell r="C1369">
            <v>0</v>
          </cell>
          <cell r="D1369">
            <v>0</v>
          </cell>
        </row>
        <row r="1370">
          <cell r="C1370">
            <v>1</v>
          </cell>
          <cell r="D1370">
            <v>1</v>
          </cell>
          <cell r="E1370">
            <v>1</v>
          </cell>
          <cell r="AB1370">
            <v>1</v>
          </cell>
        </row>
        <row r="1371">
          <cell r="C1371">
            <v>0</v>
          </cell>
          <cell r="D1371">
            <v>0</v>
          </cell>
        </row>
        <row r="1372">
          <cell r="C1372">
            <v>0</v>
          </cell>
          <cell r="D1372">
            <v>0</v>
          </cell>
        </row>
        <row r="1373">
          <cell r="C1373">
            <v>0</v>
          </cell>
          <cell r="D1373">
            <v>0</v>
          </cell>
        </row>
        <row r="1374">
          <cell r="C1374">
            <v>0</v>
          </cell>
          <cell r="D1374">
            <v>0</v>
          </cell>
        </row>
        <row r="1375">
          <cell r="C1375">
            <v>1</v>
          </cell>
          <cell r="D1375">
            <v>1</v>
          </cell>
          <cell r="F1375">
            <v>1</v>
          </cell>
          <cell r="AA1375">
            <v>1</v>
          </cell>
          <cell r="AJ1375">
            <v>1</v>
          </cell>
        </row>
        <row r="1376">
          <cell r="C1376">
            <v>0</v>
          </cell>
          <cell r="D1376">
            <v>0</v>
          </cell>
        </row>
        <row r="1377">
          <cell r="C1377">
            <v>1</v>
          </cell>
          <cell r="D1377">
            <v>1</v>
          </cell>
          <cell r="E1377">
            <v>1</v>
          </cell>
          <cell r="AC1377">
            <v>1</v>
          </cell>
        </row>
        <row r="1378">
          <cell r="C1378">
            <v>0</v>
          </cell>
          <cell r="D1378">
            <v>0</v>
          </cell>
        </row>
        <row r="1379">
          <cell r="C1379">
            <v>0</v>
          </cell>
          <cell r="D1379">
            <v>0</v>
          </cell>
        </row>
        <row r="1380">
          <cell r="C1380">
            <v>0</v>
          </cell>
          <cell r="D1380">
            <v>0</v>
          </cell>
        </row>
        <row r="1381">
          <cell r="C1381">
            <v>0</v>
          </cell>
          <cell r="D1381">
            <v>0</v>
          </cell>
        </row>
        <row r="1382">
          <cell r="C1382">
            <v>0</v>
          </cell>
          <cell r="D1382">
            <v>0</v>
          </cell>
        </row>
        <row r="1383">
          <cell r="C1383">
            <v>0</v>
          </cell>
          <cell r="D1383">
            <v>0</v>
          </cell>
        </row>
        <row r="1384">
          <cell r="C1384">
            <v>0</v>
          </cell>
          <cell r="D1384">
            <v>0</v>
          </cell>
        </row>
        <row r="1385">
          <cell r="C1385">
            <v>2</v>
          </cell>
          <cell r="D1385">
            <v>2</v>
          </cell>
          <cell r="E1385">
            <v>2</v>
          </cell>
          <cell r="AA1385">
            <v>2</v>
          </cell>
        </row>
        <row r="1386">
          <cell r="C1386">
            <v>0</v>
          </cell>
          <cell r="D1386">
            <v>0</v>
          </cell>
        </row>
        <row r="1387">
          <cell r="C1387">
            <v>0</v>
          </cell>
          <cell r="D1387">
            <v>0</v>
          </cell>
        </row>
        <row r="1388">
          <cell r="C1388">
            <v>142</v>
          </cell>
          <cell r="D1388">
            <v>137</v>
          </cell>
          <cell r="E1388">
            <v>137</v>
          </cell>
          <cell r="G1388">
            <v>5</v>
          </cell>
          <cell r="AA1388">
            <v>0</v>
          </cell>
          <cell r="AB1388">
            <v>142</v>
          </cell>
          <cell r="AC1388">
            <v>0</v>
          </cell>
        </row>
        <row r="1389">
          <cell r="C1389">
            <v>4</v>
          </cell>
          <cell r="D1389">
            <v>4</v>
          </cell>
          <cell r="E1389">
            <v>4</v>
          </cell>
          <cell r="G1389">
            <v>0</v>
          </cell>
          <cell r="AA1389">
            <v>0</v>
          </cell>
          <cell r="AB1389">
            <v>4</v>
          </cell>
          <cell r="AC1389">
            <v>0</v>
          </cell>
        </row>
        <row r="1390">
          <cell r="C1390">
            <v>0</v>
          </cell>
          <cell r="D1390">
            <v>0</v>
          </cell>
        </row>
        <row r="1391">
          <cell r="C1391">
            <v>0</v>
          </cell>
          <cell r="D1391">
            <v>0</v>
          </cell>
        </row>
        <row r="1392">
          <cell r="C1392">
            <v>0</v>
          </cell>
          <cell r="D1392">
            <v>0</v>
          </cell>
        </row>
        <row r="1393">
          <cell r="C1393">
            <v>0</v>
          </cell>
          <cell r="D1393">
            <v>0</v>
          </cell>
        </row>
        <row r="1394">
          <cell r="C1394">
            <v>0</v>
          </cell>
          <cell r="D1394">
            <v>0</v>
          </cell>
        </row>
        <row r="1395">
          <cell r="C1395">
            <v>0</v>
          </cell>
          <cell r="D1395">
            <v>0</v>
          </cell>
        </row>
        <row r="1396">
          <cell r="C1396">
            <v>0</v>
          </cell>
          <cell r="D1396">
            <v>0</v>
          </cell>
        </row>
        <row r="1397">
          <cell r="C1397">
            <v>10</v>
          </cell>
          <cell r="D1397">
            <v>10</v>
          </cell>
          <cell r="E1397">
            <v>10</v>
          </cell>
          <cell r="AB1397">
            <v>10</v>
          </cell>
        </row>
        <row r="1398">
          <cell r="C1398">
            <v>4</v>
          </cell>
          <cell r="D1398">
            <v>4</v>
          </cell>
          <cell r="E1398">
            <v>4</v>
          </cell>
          <cell r="AB1398">
            <v>4</v>
          </cell>
        </row>
        <row r="1399">
          <cell r="C1399">
            <v>4</v>
          </cell>
          <cell r="D1399">
            <v>4</v>
          </cell>
          <cell r="E1399">
            <v>4</v>
          </cell>
          <cell r="AB1399">
            <v>4</v>
          </cell>
        </row>
        <row r="1400">
          <cell r="C1400">
            <v>10</v>
          </cell>
          <cell r="D1400">
            <v>10</v>
          </cell>
          <cell r="E1400">
            <v>10</v>
          </cell>
          <cell r="AB1400">
            <v>10</v>
          </cell>
        </row>
        <row r="1401">
          <cell r="C1401">
            <v>0</v>
          </cell>
          <cell r="D1401">
            <v>0</v>
          </cell>
        </row>
        <row r="1402">
          <cell r="C1402">
            <v>0</v>
          </cell>
          <cell r="D1402">
            <v>0</v>
          </cell>
        </row>
        <row r="1403">
          <cell r="C1403">
            <v>0</v>
          </cell>
          <cell r="D1403">
            <v>0</v>
          </cell>
        </row>
        <row r="1404">
          <cell r="C1404">
            <v>0</v>
          </cell>
          <cell r="D1404">
            <v>0</v>
          </cell>
        </row>
        <row r="1405">
          <cell r="C1405">
            <v>0</v>
          </cell>
          <cell r="D1405">
            <v>0</v>
          </cell>
        </row>
        <row r="1406">
          <cell r="C1406">
            <v>0</v>
          </cell>
          <cell r="D1406">
            <v>0</v>
          </cell>
        </row>
        <row r="1407">
          <cell r="C1407">
            <v>0</v>
          </cell>
          <cell r="D1407">
            <v>0</v>
          </cell>
        </row>
        <row r="1408">
          <cell r="C1408">
            <v>0</v>
          </cell>
          <cell r="D1408">
            <v>0</v>
          </cell>
        </row>
        <row r="1409">
          <cell r="C1409">
            <v>0</v>
          </cell>
          <cell r="D1409">
            <v>0</v>
          </cell>
        </row>
        <row r="1410">
          <cell r="C1410">
            <v>0</v>
          </cell>
          <cell r="D1410">
            <v>0</v>
          </cell>
        </row>
        <row r="1411">
          <cell r="C1411">
            <v>0</v>
          </cell>
          <cell r="D1411">
            <v>0</v>
          </cell>
        </row>
        <row r="1412">
          <cell r="C1412">
            <v>0</v>
          </cell>
          <cell r="D1412">
            <v>0</v>
          </cell>
        </row>
        <row r="1413">
          <cell r="C1413">
            <v>1</v>
          </cell>
          <cell r="D1413">
            <v>1</v>
          </cell>
          <cell r="E1413">
            <v>1</v>
          </cell>
          <cell r="AB1413">
            <v>1</v>
          </cell>
        </row>
        <row r="1414">
          <cell r="C1414">
            <v>0</v>
          </cell>
          <cell r="D1414">
            <v>0</v>
          </cell>
        </row>
        <row r="1415">
          <cell r="C1415">
            <v>0</v>
          </cell>
          <cell r="D1415">
            <v>0</v>
          </cell>
        </row>
        <row r="1416">
          <cell r="C1416">
            <v>0</v>
          </cell>
          <cell r="D1416">
            <v>0</v>
          </cell>
        </row>
        <row r="1417">
          <cell r="C1417">
            <v>24</v>
          </cell>
          <cell r="D1417">
            <v>24</v>
          </cell>
          <cell r="E1417">
            <v>24</v>
          </cell>
          <cell r="AB1417">
            <v>24</v>
          </cell>
        </row>
        <row r="1418">
          <cell r="C1418">
            <v>0</v>
          </cell>
          <cell r="D1418">
            <v>0</v>
          </cell>
        </row>
        <row r="1419">
          <cell r="C1419">
            <v>0</v>
          </cell>
          <cell r="D1419">
            <v>0</v>
          </cell>
        </row>
        <row r="1420">
          <cell r="C1420">
            <v>1</v>
          </cell>
          <cell r="D1420">
            <v>1</v>
          </cell>
          <cell r="E1420">
            <v>1</v>
          </cell>
          <cell r="AB1420">
            <v>1</v>
          </cell>
        </row>
        <row r="1421">
          <cell r="C1421">
            <v>0</v>
          </cell>
          <cell r="D1421">
            <v>0</v>
          </cell>
        </row>
        <row r="1422">
          <cell r="C1422">
            <v>0</v>
          </cell>
          <cell r="D1422">
            <v>0</v>
          </cell>
        </row>
        <row r="1423">
          <cell r="C1423">
            <v>0</v>
          </cell>
          <cell r="D1423">
            <v>0</v>
          </cell>
        </row>
        <row r="1502">
          <cell r="C1502">
            <v>41</v>
          </cell>
          <cell r="H1502">
            <v>36</v>
          </cell>
          <cell r="I1502">
            <v>35</v>
          </cell>
          <cell r="J1502">
            <v>1</v>
          </cell>
          <cell r="K1502">
            <v>0</v>
          </cell>
          <cell r="L1502">
            <v>5</v>
          </cell>
          <cell r="M1502">
            <v>0</v>
          </cell>
          <cell r="N1502">
            <v>0</v>
          </cell>
          <cell r="P1502">
            <v>10</v>
          </cell>
          <cell r="Q1502">
            <v>7</v>
          </cell>
          <cell r="S1502">
            <v>0</v>
          </cell>
          <cell r="T1502">
            <v>1</v>
          </cell>
          <cell r="V1502">
            <v>0</v>
          </cell>
          <cell r="W1502">
            <v>0</v>
          </cell>
          <cell r="Y1502">
            <v>1</v>
          </cell>
          <cell r="Z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1</v>
          </cell>
          <cell r="AL1502">
            <v>3969475</v>
          </cell>
        </row>
        <row r="1504">
          <cell r="C1504">
            <v>0</v>
          </cell>
          <cell r="D1504">
            <v>0</v>
          </cell>
          <cell r="AL1504">
            <v>0</v>
          </cell>
        </row>
        <row r="1566">
          <cell r="C1566">
            <v>26</v>
          </cell>
          <cell r="H1566">
            <v>25</v>
          </cell>
          <cell r="I1566">
            <v>23</v>
          </cell>
          <cell r="J1566">
            <v>2</v>
          </cell>
          <cell r="K1566">
            <v>0</v>
          </cell>
          <cell r="L1566">
            <v>1</v>
          </cell>
          <cell r="M1566">
            <v>0</v>
          </cell>
          <cell r="N1566">
            <v>0</v>
          </cell>
          <cell r="P1566">
            <v>0</v>
          </cell>
          <cell r="Q1566">
            <v>2</v>
          </cell>
          <cell r="S1566">
            <v>2</v>
          </cell>
          <cell r="T1566">
            <v>1</v>
          </cell>
          <cell r="V1566">
            <v>0</v>
          </cell>
          <cell r="W1566">
            <v>0</v>
          </cell>
          <cell r="Y1566">
            <v>0</v>
          </cell>
          <cell r="Z1566">
            <v>0</v>
          </cell>
          <cell r="AD1566">
            <v>0</v>
          </cell>
          <cell r="AE1566">
            <v>0</v>
          </cell>
          <cell r="AF1566">
            <v>0</v>
          </cell>
          <cell r="AG1566">
            <v>0</v>
          </cell>
          <cell r="AH1566">
            <v>0</v>
          </cell>
          <cell r="AI1566">
            <v>0</v>
          </cell>
          <cell r="AJ1566">
            <v>2</v>
          </cell>
          <cell r="AL1566">
            <v>1017840</v>
          </cell>
        </row>
        <row r="1635">
          <cell r="C1635">
            <v>28</v>
          </cell>
          <cell r="H1635">
            <v>25</v>
          </cell>
          <cell r="I1635">
            <v>25</v>
          </cell>
          <cell r="J1635">
            <v>0</v>
          </cell>
          <cell r="K1635">
            <v>0</v>
          </cell>
          <cell r="L1635">
            <v>3</v>
          </cell>
          <cell r="M1635">
            <v>0</v>
          </cell>
          <cell r="N1635">
            <v>0</v>
          </cell>
          <cell r="P1635">
            <v>0</v>
          </cell>
          <cell r="Q1635">
            <v>2</v>
          </cell>
          <cell r="S1635">
            <v>0</v>
          </cell>
          <cell r="T1635">
            <v>0</v>
          </cell>
          <cell r="V1635">
            <v>0</v>
          </cell>
          <cell r="W1635">
            <v>0</v>
          </cell>
          <cell r="Y1635">
            <v>0</v>
          </cell>
          <cell r="Z1635">
            <v>3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L1635">
            <v>1498190</v>
          </cell>
        </row>
        <row r="1653">
          <cell r="C1653">
            <v>1290</v>
          </cell>
          <cell r="D1653">
            <v>1290</v>
          </cell>
          <cell r="E1653">
            <v>1290</v>
          </cell>
          <cell r="F1653">
            <v>0</v>
          </cell>
          <cell r="G1653">
            <v>0</v>
          </cell>
          <cell r="AA1653">
            <v>1290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</row>
        <row r="1680">
          <cell r="C1680">
            <v>56</v>
          </cell>
          <cell r="H1680">
            <v>49</v>
          </cell>
          <cell r="I1680">
            <v>41</v>
          </cell>
          <cell r="J1680">
            <v>8</v>
          </cell>
          <cell r="K1680">
            <v>1</v>
          </cell>
          <cell r="L1680">
            <v>5</v>
          </cell>
          <cell r="M1680">
            <v>0</v>
          </cell>
          <cell r="N1680">
            <v>1</v>
          </cell>
          <cell r="P1680">
            <v>0</v>
          </cell>
          <cell r="Q1680">
            <v>0</v>
          </cell>
          <cell r="S1680">
            <v>0</v>
          </cell>
          <cell r="T1680">
            <v>0</v>
          </cell>
          <cell r="V1680">
            <v>0</v>
          </cell>
          <cell r="W1680">
            <v>0</v>
          </cell>
          <cell r="Y1680">
            <v>0</v>
          </cell>
          <cell r="Z1680">
            <v>0</v>
          </cell>
          <cell r="AD1680">
            <v>1</v>
          </cell>
          <cell r="AE1680">
            <v>0</v>
          </cell>
          <cell r="AF1680">
            <v>0</v>
          </cell>
          <cell r="AG1680">
            <v>0</v>
          </cell>
          <cell r="AH1680">
            <v>0</v>
          </cell>
          <cell r="AI1680">
            <v>0</v>
          </cell>
          <cell r="AJ1680">
            <v>9</v>
          </cell>
          <cell r="AL1680">
            <v>3294725</v>
          </cell>
        </row>
        <row r="1682">
          <cell r="C1682">
            <v>0</v>
          </cell>
          <cell r="D1682">
            <v>0</v>
          </cell>
        </row>
        <row r="1683">
          <cell r="C1683">
            <v>0</v>
          </cell>
          <cell r="D1683">
            <v>0</v>
          </cell>
        </row>
        <row r="1684">
          <cell r="C1684">
            <v>3636</v>
          </cell>
          <cell r="D1684">
            <v>3636</v>
          </cell>
          <cell r="E1684">
            <v>3636</v>
          </cell>
          <cell r="AA1684">
            <v>3636</v>
          </cell>
        </row>
        <row r="1685">
          <cell r="C1685">
            <v>0</v>
          </cell>
          <cell r="D1685">
            <v>0</v>
          </cell>
        </row>
        <row r="1686">
          <cell r="C1686">
            <v>0</v>
          </cell>
          <cell r="D1686">
            <v>0</v>
          </cell>
        </row>
        <row r="1687">
          <cell r="C1687">
            <v>0</v>
          </cell>
          <cell r="D1687">
            <v>0</v>
          </cell>
        </row>
        <row r="1688">
          <cell r="C1688">
            <v>0</v>
          </cell>
          <cell r="D1688">
            <v>0</v>
          </cell>
        </row>
        <row r="1689">
          <cell r="C1689">
            <v>0</v>
          </cell>
          <cell r="D1689">
            <v>0</v>
          </cell>
        </row>
        <row r="1690">
          <cell r="C1690">
            <v>0</v>
          </cell>
          <cell r="D1690">
            <v>0</v>
          </cell>
        </row>
        <row r="1691">
          <cell r="C1691">
            <v>0</v>
          </cell>
          <cell r="D1691">
            <v>0</v>
          </cell>
        </row>
        <row r="1692">
          <cell r="C1692">
            <v>0</v>
          </cell>
          <cell r="D1692">
            <v>0</v>
          </cell>
        </row>
        <row r="1693">
          <cell r="C1693">
            <v>0</v>
          </cell>
          <cell r="D1693">
            <v>0</v>
          </cell>
        </row>
        <row r="1694">
          <cell r="C1694">
            <v>0</v>
          </cell>
          <cell r="D1694">
            <v>0</v>
          </cell>
        </row>
        <row r="1695">
          <cell r="C1695">
            <v>0</v>
          </cell>
          <cell r="D1695">
            <v>0</v>
          </cell>
        </row>
        <row r="1696">
          <cell r="C1696">
            <v>0</v>
          </cell>
          <cell r="D1696">
            <v>0</v>
          </cell>
        </row>
        <row r="1697">
          <cell r="C1697">
            <v>0</v>
          </cell>
          <cell r="D1697">
            <v>0</v>
          </cell>
        </row>
        <row r="1701">
          <cell r="C1701">
            <v>0</v>
          </cell>
          <cell r="D1701">
            <v>0</v>
          </cell>
        </row>
        <row r="1702">
          <cell r="C1702">
            <v>0</v>
          </cell>
          <cell r="D1702">
            <v>0</v>
          </cell>
        </row>
        <row r="1703">
          <cell r="C1703">
            <v>0</v>
          </cell>
          <cell r="D1703">
            <v>0</v>
          </cell>
        </row>
        <row r="1704">
          <cell r="C1704">
            <v>0</v>
          </cell>
          <cell r="D1704">
            <v>0</v>
          </cell>
        </row>
        <row r="1705">
          <cell r="C1705">
            <v>0</v>
          </cell>
          <cell r="D1705">
            <v>0</v>
          </cell>
        </row>
        <row r="1706">
          <cell r="C1706">
            <v>0</v>
          </cell>
          <cell r="D1706">
            <v>0</v>
          </cell>
        </row>
        <row r="1707">
          <cell r="C1707">
            <v>0</v>
          </cell>
          <cell r="D1707">
            <v>0</v>
          </cell>
        </row>
        <row r="1708">
          <cell r="C1708">
            <v>0</v>
          </cell>
          <cell r="D1708">
            <v>0</v>
          </cell>
        </row>
        <row r="1709">
          <cell r="C1709">
            <v>0</v>
          </cell>
          <cell r="D1709">
            <v>0</v>
          </cell>
        </row>
        <row r="1710">
          <cell r="C1710">
            <v>0</v>
          </cell>
          <cell r="D1710">
            <v>0</v>
          </cell>
        </row>
        <row r="1711">
          <cell r="C1711">
            <v>0</v>
          </cell>
          <cell r="D1711">
            <v>0</v>
          </cell>
        </row>
        <row r="1712">
          <cell r="C1712">
            <v>0</v>
          </cell>
          <cell r="D1712">
            <v>0</v>
          </cell>
        </row>
        <row r="1713">
          <cell r="C1713">
            <v>0</v>
          </cell>
          <cell r="D1713">
            <v>0</v>
          </cell>
        </row>
        <row r="1714">
          <cell r="C1714">
            <v>0</v>
          </cell>
          <cell r="D1714">
            <v>0</v>
          </cell>
        </row>
        <row r="1715">
          <cell r="C1715">
            <v>0</v>
          </cell>
          <cell r="D1715">
            <v>0</v>
          </cell>
        </row>
        <row r="1716">
          <cell r="C1716">
            <v>0</v>
          </cell>
          <cell r="D1716">
            <v>0</v>
          </cell>
        </row>
        <row r="1717">
          <cell r="C1717">
            <v>0</v>
          </cell>
          <cell r="D1717">
            <v>0</v>
          </cell>
        </row>
        <row r="1718">
          <cell r="C1718">
            <v>0</v>
          </cell>
          <cell r="D1718">
            <v>0</v>
          </cell>
        </row>
        <row r="1719">
          <cell r="C1719">
            <v>0</v>
          </cell>
          <cell r="D1719">
            <v>0</v>
          </cell>
        </row>
        <row r="1720">
          <cell r="C1720">
            <v>0</v>
          </cell>
          <cell r="D1720">
            <v>0</v>
          </cell>
        </row>
        <row r="1721">
          <cell r="C1721">
            <v>0</v>
          </cell>
          <cell r="D1721">
            <v>0</v>
          </cell>
        </row>
        <row r="1722">
          <cell r="C1722">
            <v>0</v>
          </cell>
          <cell r="D1722">
            <v>0</v>
          </cell>
        </row>
        <row r="1723">
          <cell r="C1723">
            <v>0</v>
          </cell>
          <cell r="D1723">
            <v>0</v>
          </cell>
        </row>
        <row r="1724">
          <cell r="C1724">
            <v>0</v>
          </cell>
          <cell r="D1724">
            <v>0</v>
          </cell>
        </row>
        <row r="1725">
          <cell r="C1725">
            <v>0</v>
          </cell>
          <cell r="D1725">
            <v>0</v>
          </cell>
        </row>
        <row r="1726">
          <cell r="C1726">
            <v>0</v>
          </cell>
          <cell r="D1726">
            <v>0</v>
          </cell>
        </row>
        <row r="1727">
          <cell r="C1727">
            <v>0</v>
          </cell>
          <cell r="D1727">
            <v>0</v>
          </cell>
        </row>
        <row r="1728">
          <cell r="C1728">
            <v>0</v>
          </cell>
          <cell r="D1728">
            <v>0</v>
          </cell>
        </row>
        <row r="1729">
          <cell r="C1729">
            <v>0</v>
          </cell>
          <cell r="D1729">
            <v>0</v>
          </cell>
        </row>
        <row r="1730">
          <cell r="C1730">
            <v>0</v>
          </cell>
          <cell r="D1730">
            <v>0</v>
          </cell>
        </row>
        <row r="1731">
          <cell r="C1731">
            <v>0</v>
          </cell>
          <cell r="D1731">
            <v>0</v>
          </cell>
        </row>
        <row r="1732">
          <cell r="C1732">
            <v>1</v>
          </cell>
          <cell r="D1732">
            <v>1</v>
          </cell>
          <cell r="E1732">
            <v>1</v>
          </cell>
          <cell r="AA1732">
            <v>1</v>
          </cell>
        </row>
        <row r="1733">
          <cell r="C1733">
            <v>0</v>
          </cell>
          <cell r="D1733">
            <v>0</v>
          </cell>
        </row>
        <row r="1734">
          <cell r="C1734">
            <v>0</v>
          </cell>
          <cell r="D1734">
            <v>0</v>
          </cell>
        </row>
        <row r="1735">
          <cell r="C1735">
            <v>0</v>
          </cell>
          <cell r="D1735">
            <v>0</v>
          </cell>
        </row>
        <row r="1736">
          <cell r="C1736">
            <v>430</v>
          </cell>
          <cell r="D1736">
            <v>430</v>
          </cell>
          <cell r="E1736">
            <v>430</v>
          </cell>
          <cell r="AA1736">
            <v>430</v>
          </cell>
        </row>
        <row r="1737">
          <cell r="C1737">
            <v>206</v>
          </cell>
          <cell r="D1737">
            <v>206</v>
          </cell>
          <cell r="E1737">
            <v>206</v>
          </cell>
          <cell r="AA1737">
            <v>206</v>
          </cell>
        </row>
        <row r="1738">
          <cell r="C1738">
            <v>10960</v>
          </cell>
          <cell r="D1738">
            <v>10383</v>
          </cell>
          <cell r="E1738">
            <v>10383</v>
          </cell>
          <cell r="G1738">
            <v>577</v>
          </cell>
          <cell r="AA1738">
            <v>9614</v>
          </cell>
          <cell r="AB1738">
            <v>661</v>
          </cell>
          <cell r="AC1738">
            <v>685</v>
          </cell>
        </row>
        <row r="1739">
          <cell r="C1739">
            <v>3295</v>
          </cell>
          <cell r="D1739">
            <v>3295</v>
          </cell>
          <cell r="E1739">
            <v>3295</v>
          </cell>
          <cell r="G1739">
            <v>0</v>
          </cell>
          <cell r="AA1739">
            <v>3295</v>
          </cell>
          <cell r="AB1739">
            <v>0</v>
          </cell>
          <cell r="AC1739">
            <v>0</v>
          </cell>
        </row>
        <row r="1740">
          <cell r="C1740">
            <v>0</v>
          </cell>
          <cell r="D1740">
            <v>0</v>
          </cell>
        </row>
        <row r="1741">
          <cell r="C1741">
            <v>0</v>
          </cell>
          <cell r="D1741">
            <v>0</v>
          </cell>
        </row>
        <row r="1742">
          <cell r="C1742">
            <v>0</v>
          </cell>
          <cell r="D1742">
            <v>0</v>
          </cell>
        </row>
        <row r="1743">
          <cell r="C1743">
            <v>2295</v>
          </cell>
          <cell r="D1743">
            <v>2279</v>
          </cell>
          <cell r="E1743">
            <v>2279</v>
          </cell>
          <cell r="G1743">
            <v>16</v>
          </cell>
          <cell r="AA1743">
            <v>1997</v>
          </cell>
          <cell r="AB1743">
            <v>4</v>
          </cell>
          <cell r="AC1743">
            <v>294</v>
          </cell>
        </row>
        <row r="1744">
          <cell r="C1744">
            <v>0</v>
          </cell>
          <cell r="D1744">
            <v>0</v>
          </cell>
        </row>
        <row r="1745">
          <cell r="C1745">
            <v>0</v>
          </cell>
          <cell r="D1745">
            <v>0</v>
          </cell>
        </row>
        <row r="1746">
          <cell r="C1746">
            <v>0</v>
          </cell>
          <cell r="D1746">
            <v>0</v>
          </cell>
        </row>
        <row r="1747">
          <cell r="C1747">
            <v>0</v>
          </cell>
          <cell r="D1747">
            <v>0</v>
          </cell>
        </row>
        <row r="1748">
          <cell r="C1748">
            <v>0</v>
          </cell>
          <cell r="D1748">
            <v>0</v>
          </cell>
        </row>
        <row r="1749">
          <cell r="C1749">
            <v>13</v>
          </cell>
          <cell r="D1749">
            <v>13</v>
          </cell>
          <cell r="E1749">
            <v>13</v>
          </cell>
          <cell r="AA1749">
            <v>13</v>
          </cell>
        </row>
        <row r="1750">
          <cell r="C1750">
            <v>177</v>
          </cell>
          <cell r="D1750">
            <v>177</v>
          </cell>
          <cell r="E1750">
            <v>177</v>
          </cell>
          <cell r="AA1750">
            <v>177</v>
          </cell>
        </row>
        <row r="1751">
          <cell r="C1751">
            <v>163</v>
          </cell>
          <cell r="D1751">
            <v>163</v>
          </cell>
          <cell r="E1751">
            <v>163</v>
          </cell>
          <cell r="AA1751">
            <v>163</v>
          </cell>
        </row>
        <row r="1752">
          <cell r="C1752">
            <v>0</v>
          </cell>
          <cell r="D1752">
            <v>0</v>
          </cell>
        </row>
        <row r="1753">
          <cell r="C1753">
            <v>0</v>
          </cell>
          <cell r="D1753">
            <v>0</v>
          </cell>
        </row>
        <row r="1754">
          <cell r="C1754">
            <v>0</v>
          </cell>
          <cell r="D1754">
            <v>0</v>
          </cell>
        </row>
        <row r="1755">
          <cell r="C1755">
            <v>0</v>
          </cell>
          <cell r="D1755">
            <v>0</v>
          </cell>
        </row>
        <row r="1756">
          <cell r="C1756">
            <v>0</v>
          </cell>
          <cell r="D1756">
            <v>0</v>
          </cell>
        </row>
        <row r="1757">
          <cell r="C1757">
            <v>0</v>
          </cell>
          <cell r="D1757">
            <v>0</v>
          </cell>
        </row>
        <row r="1758">
          <cell r="C1758">
            <v>0</v>
          </cell>
          <cell r="D1758">
            <v>0</v>
          </cell>
        </row>
        <row r="1759">
          <cell r="C1759">
            <v>0</v>
          </cell>
          <cell r="D1759">
            <v>0</v>
          </cell>
        </row>
        <row r="1760">
          <cell r="C1760">
            <v>0</v>
          </cell>
          <cell r="D1760">
            <v>0</v>
          </cell>
        </row>
        <row r="1761">
          <cell r="C1761">
            <v>0</v>
          </cell>
          <cell r="D1761">
            <v>0</v>
          </cell>
        </row>
        <row r="1762">
          <cell r="C1762">
            <v>0</v>
          </cell>
          <cell r="D1762">
            <v>0</v>
          </cell>
        </row>
        <row r="1763">
          <cell r="C1763">
            <v>0</v>
          </cell>
          <cell r="D1763">
            <v>0</v>
          </cell>
        </row>
        <row r="1764">
          <cell r="C1764">
            <v>0</v>
          </cell>
          <cell r="D1764">
            <v>0</v>
          </cell>
        </row>
        <row r="1765">
          <cell r="C1765">
            <v>0</v>
          </cell>
          <cell r="D1765">
            <v>0</v>
          </cell>
        </row>
        <row r="1766">
          <cell r="C1766">
            <v>0</v>
          </cell>
          <cell r="D1766">
            <v>0</v>
          </cell>
        </row>
        <row r="1767">
          <cell r="C1767">
            <v>0</v>
          </cell>
          <cell r="D1767">
            <v>0</v>
          </cell>
        </row>
        <row r="1768">
          <cell r="C1768">
            <v>0</v>
          </cell>
          <cell r="D1768">
            <v>0</v>
          </cell>
        </row>
        <row r="1769">
          <cell r="C1769">
            <v>0</v>
          </cell>
          <cell r="D1769">
            <v>0</v>
          </cell>
        </row>
        <row r="1770">
          <cell r="C1770">
            <v>0</v>
          </cell>
          <cell r="D1770">
            <v>0</v>
          </cell>
        </row>
        <row r="1771">
          <cell r="C1771">
            <v>0</v>
          </cell>
          <cell r="D1771">
            <v>0</v>
          </cell>
        </row>
        <row r="1772">
          <cell r="C1772">
            <v>0</v>
          </cell>
          <cell r="D1772">
            <v>0</v>
          </cell>
        </row>
        <row r="1773">
          <cell r="C1773">
            <v>0</v>
          </cell>
          <cell r="D1773">
            <v>0</v>
          </cell>
        </row>
        <row r="1774">
          <cell r="C1774">
            <v>0</v>
          </cell>
          <cell r="D1774">
            <v>0</v>
          </cell>
        </row>
        <row r="1775">
          <cell r="C1775">
            <v>0</v>
          </cell>
          <cell r="D1775">
            <v>0</v>
          </cell>
        </row>
        <row r="1776">
          <cell r="C1776">
            <v>0</v>
          </cell>
          <cell r="D1776">
            <v>0</v>
          </cell>
        </row>
        <row r="1777">
          <cell r="C1777">
            <v>0</v>
          </cell>
          <cell r="D1777">
            <v>0</v>
          </cell>
        </row>
        <row r="1778">
          <cell r="C1778">
            <v>0</v>
          </cell>
          <cell r="D1778">
            <v>0</v>
          </cell>
        </row>
        <row r="1779">
          <cell r="C1779">
            <v>0</v>
          </cell>
          <cell r="D1779">
            <v>0</v>
          </cell>
        </row>
        <row r="1780">
          <cell r="C1780">
            <v>0</v>
          </cell>
          <cell r="D1780">
            <v>0</v>
          </cell>
        </row>
        <row r="1781">
          <cell r="C1781">
            <v>0</v>
          </cell>
          <cell r="D1781">
            <v>0</v>
          </cell>
        </row>
        <row r="1782">
          <cell r="C1782">
            <v>0</v>
          </cell>
          <cell r="D1782">
            <v>0</v>
          </cell>
        </row>
        <row r="1783">
          <cell r="C1783">
            <v>0</v>
          </cell>
          <cell r="D1783">
            <v>0</v>
          </cell>
        </row>
        <row r="1784">
          <cell r="C1784">
            <v>0</v>
          </cell>
          <cell r="D1784">
            <v>0</v>
          </cell>
        </row>
        <row r="1785">
          <cell r="C1785">
            <v>0</v>
          </cell>
          <cell r="D1785">
            <v>0</v>
          </cell>
        </row>
        <row r="1788">
          <cell r="C1788">
            <v>1283</v>
          </cell>
          <cell r="E1788">
            <v>1269</v>
          </cell>
          <cell r="AL1788">
            <v>7410960</v>
          </cell>
        </row>
        <row r="1789">
          <cell r="C1789">
            <v>3</v>
          </cell>
          <cell r="E1789">
            <v>3</v>
          </cell>
          <cell r="AL1789">
            <v>49320</v>
          </cell>
        </row>
        <row r="1790">
          <cell r="C1790">
            <v>11</v>
          </cell>
          <cell r="E1790">
            <v>11</v>
          </cell>
          <cell r="AL1790">
            <v>306680</v>
          </cell>
        </row>
        <row r="1791">
          <cell r="C1791">
            <v>0</v>
          </cell>
          <cell r="AL1791">
            <v>0</v>
          </cell>
        </row>
        <row r="1792">
          <cell r="C1792">
            <v>81</v>
          </cell>
          <cell r="E1792">
            <v>81</v>
          </cell>
          <cell r="AL1792">
            <v>4804110</v>
          </cell>
        </row>
        <row r="1793">
          <cell r="C1793">
            <v>0</v>
          </cell>
          <cell r="AL1793">
            <v>0</v>
          </cell>
        </row>
        <row r="1794">
          <cell r="C1794">
            <v>0</v>
          </cell>
          <cell r="AL1794">
            <v>0</v>
          </cell>
        </row>
        <row r="1795">
          <cell r="C1795">
            <v>0</v>
          </cell>
          <cell r="AL1795">
            <v>0</v>
          </cell>
        </row>
        <row r="1796">
          <cell r="C1796">
            <v>0</v>
          </cell>
          <cell r="AL1796">
            <v>0</v>
          </cell>
        </row>
        <row r="1797">
          <cell r="C1797">
            <v>0</v>
          </cell>
          <cell r="AL1797">
            <v>0</v>
          </cell>
        </row>
        <row r="1798">
          <cell r="C1798">
            <v>0</v>
          </cell>
          <cell r="AL1798">
            <v>0</v>
          </cell>
        </row>
        <row r="1799">
          <cell r="C1799">
            <v>0</v>
          </cell>
          <cell r="AL1799">
            <v>0</v>
          </cell>
        </row>
        <row r="1800">
          <cell r="C1800">
            <v>0</v>
          </cell>
          <cell r="AL1800">
            <v>0</v>
          </cell>
        </row>
        <row r="1801">
          <cell r="C1801">
            <v>0</v>
          </cell>
          <cell r="AL1801">
            <v>0</v>
          </cell>
        </row>
        <row r="1802">
          <cell r="C1802">
            <v>0</v>
          </cell>
          <cell r="AL1802">
            <v>0</v>
          </cell>
        </row>
        <row r="1803">
          <cell r="C1803">
            <v>0</v>
          </cell>
          <cell r="AL1803">
            <v>0</v>
          </cell>
        </row>
        <row r="1804">
          <cell r="C1804">
            <v>0</v>
          </cell>
          <cell r="AL1804">
            <v>0</v>
          </cell>
        </row>
        <row r="1805">
          <cell r="C1805">
            <v>0</v>
          </cell>
          <cell r="AL1805">
            <v>0</v>
          </cell>
        </row>
        <row r="1806">
          <cell r="C1806">
            <v>0</v>
          </cell>
          <cell r="AL1806">
            <v>0</v>
          </cell>
        </row>
        <row r="1807">
          <cell r="C1807">
            <v>0</v>
          </cell>
          <cell r="AL1807">
            <v>0</v>
          </cell>
        </row>
        <row r="1808">
          <cell r="C1808">
            <v>0</v>
          </cell>
          <cell r="AL1808">
            <v>0</v>
          </cell>
        </row>
        <row r="1809">
          <cell r="C1809">
            <v>0</v>
          </cell>
          <cell r="AL1809">
            <v>0</v>
          </cell>
        </row>
        <row r="1810">
          <cell r="C1810">
            <v>0</v>
          </cell>
          <cell r="AL1810">
            <v>0</v>
          </cell>
        </row>
        <row r="1811">
          <cell r="C1811">
            <v>0</v>
          </cell>
          <cell r="AL1811">
            <v>0</v>
          </cell>
        </row>
        <row r="1812">
          <cell r="C1812">
            <v>1378</v>
          </cell>
          <cell r="D1812">
            <v>1364</v>
          </cell>
          <cell r="E1812">
            <v>1364</v>
          </cell>
          <cell r="F1812">
            <v>0</v>
          </cell>
          <cell r="G1812">
            <v>14</v>
          </cell>
          <cell r="AA1812">
            <v>707</v>
          </cell>
          <cell r="AB1812">
            <v>461</v>
          </cell>
          <cell r="AC1812">
            <v>210</v>
          </cell>
          <cell r="AD1812">
            <v>0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</row>
        <row r="1815"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</row>
        <row r="1901">
          <cell r="P1901">
            <v>0</v>
          </cell>
          <cell r="Q1901">
            <v>0</v>
          </cell>
          <cell r="S1901">
            <v>0</v>
          </cell>
          <cell r="T1901">
            <v>0</v>
          </cell>
          <cell r="V1901">
            <v>0</v>
          </cell>
          <cell r="W1901">
            <v>0</v>
          </cell>
          <cell r="Y1901">
            <v>0</v>
          </cell>
          <cell r="Z1901">
            <v>2</v>
          </cell>
        </row>
        <row r="1904">
          <cell r="C1904">
            <v>0</v>
          </cell>
        </row>
        <row r="1913">
          <cell r="P1913">
            <v>0</v>
          </cell>
          <cell r="Q1913">
            <v>0</v>
          </cell>
          <cell r="S1913">
            <v>0</v>
          </cell>
          <cell r="T1913">
            <v>0</v>
          </cell>
          <cell r="V1913">
            <v>0</v>
          </cell>
          <cell r="W1913">
            <v>0</v>
          </cell>
          <cell r="Y1913">
            <v>0</v>
          </cell>
          <cell r="Z1913">
            <v>0</v>
          </cell>
        </row>
        <row r="1914">
          <cell r="C1914">
            <v>2</v>
          </cell>
          <cell r="H1914">
            <v>1</v>
          </cell>
          <cell r="I1914">
            <v>1</v>
          </cell>
          <cell r="J1914">
            <v>0</v>
          </cell>
          <cell r="K1914">
            <v>0</v>
          </cell>
          <cell r="L1914">
            <v>1</v>
          </cell>
          <cell r="M1914">
            <v>0</v>
          </cell>
          <cell r="N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  <cell r="AL1914">
            <v>2259950</v>
          </cell>
        </row>
        <row r="1983">
          <cell r="C1983">
            <v>10</v>
          </cell>
          <cell r="H1983">
            <v>7</v>
          </cell>
          <cell r="I1983">
            <v>7</v>
          </cell>
          <cell r="J1983">
            <v>0</v>
          </cell>
          <cell r="K1983">
            <v>0</v>
          </cell>
          <cell r="L1983">
            <v>2</v>
          </cell>
          <cell r="M1983">
            <v>0</v>
          </cell>
          <cell r="N1983">
            <v>1</v>
          </cell>
          <cell r="P1983">
            <v>0</v>
          </cell>
          <cell r="Q1983">
            <v>2</v>
          </cell>
          <cell r="S1983">
            <v>0</v>
          </cell>
          <cell r="T1983">
            <v>0</v>
          </cell>
          <cell r="V1983">
            <v>0</v>
          </cell>
          <cell r="W1983">
            <v>0</v>
          </cell>
          <cell r="Y1983">
            <v>0</v>
          </cell>
          <cell r="Z1983">
            <v>5</v>
          </cell>
          <cell r="AD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I1983">
            <v>0</v>
          </cell>
          <cell r="AJ1983">
            <v>0</v>
          </cell>
          <cell r="AL1983">
            <v>1980300</v>
          </cell>
        </row>
        <row r="1985">
          <cell r="C1985">
            <v>31</v>
          </cell>
          <cell r="D1985">
            <v>31</v>
          </cell>
          <cell r="E1985">
            <v>31</v>
          </cell>
          <cell r="AA1985">
            <v>5</v>
          </cell>
          <cell r="AB1985">
            <v>26</v>
          </cell>
        </row>
        <row r="1986">
          <cell r="C1986">
            <v>0</v>
          </cell>
          <cell r="D1986">
            <v>0</v>
          </cell>
        </row>
        <row r="1987">
          <cell r="C1987">
            <v>15</v>
          </cell>
          <cell r="D1987">
            <v>15</v>
          </cell>
          <cell r="E1987">
            <v>15</v>
          </cell>
          <cell r="AA1987">
            <v>1</v>
          </cell>
          <cell r="AB1987">
            <v>14</v>
          </cell>
        </row>
        <row r="1988">
          <cell r="C1988">
            <v>18</v>
          </cell>
          <cell r="D1988">
            <v>18</v>
          </cell>
          <cell r="E1988">
            <v>18</v>
          </cell>
          <cell r="AA1988">
            <v>1</v>
          </cell>
          <cell r="AB1988">
            <v>17</v>
          </cell>
        </row>
        <row r="1989">
          <cell r="C1989">
            <v>0</v>
          </cell>
          <cell r="D1989">
            <v>0</v>
          </cell>
        </row>
        <row r="1990">
          <cell r="C1990">
            <v>0</v>
          </cell>
          <cell r="D1990">
            <v>0</v>
          </cell>
        </row>
        <row r="1991">
          <cell r="C1991">
            <v>0</v>
          </cell>
          <cell r="D1991">
            <v>0</v>
          </cell>
        </row>
        <row r="1992">
          <cell r="C1992">
            <v>0</v>
          </cell>
          <cell r="D1992">
            <v>0</v>
          </cell>
        </row>
        <row r="1993">
          <cell r="C1993">
            <v>0</v>
          </cell>
          <cell r="D1993">
            <v>0</v>
          </cell>
        </row>
        <row r="1994">
          <cell r="C1994">
            <v>0</v>
          </cell>
          <cell r="D1994">
            <v>0</v>
          </cell>
        </row>
        <row r="1995">
          <cell r="C1995">
            <v>0</v>
          </cell>
          <cell r="D1995">
            <v>0</v>
          </cell>
        </row>
        <row r="1996">
          <cell r="C1996">
            <v>0</v>
          </cell>
          <cell r="D1996">
            <v>0</v>
          </cell>
        </row>
        <row r="1997">
          <cell r="C1997">
            <v>0</v>
          </cell>
          <cell r="D1997">
            <v>0</v>
          </cell>
        </row>
        <row r="1998">
          <cell r="C1998">
            <v>0</v>
          </cell>
          <cell r="D1998">
            <v>0</v>
          </cell>
        </row>
        <row r="1999">
          <cell r="C1999">
            <v>0</v>
          </cell>
          <cell r="D1999">
            <v>0</v>
          </cell>
        </row>
        <row r="2000">
          <cell r="C2000">
            <v>0</v>
          </cell>
          <cell r="D2000">
            <v>0</v>
          </cell>
        </row>
        <row r="2001">
          <cell r="C2001">
            <v>0</v>
          </cell>
          <cell r="D2001">
            <v>0</v>
          </cell>
        </row>
        <row r="2002">
          <cell r="C2002">
            <v>132</v>
          </cell>
          <cell r="D2002">
            <v>128</v>
          </cell>
          <cell r="E2002">
            <v>128</v>
          </cell>
          <cell r="G2002">
            <v>4</v>
          </cell>
          <cell r="AA2002">
            <v>130</v>
          </cell>
          <cell r="AB2002">
            <v>0</v>
          </cell>
          <cell r="AC2002">
            <v>2</v>
          </cell>
        </row>
        <row r="2003">
          <cell r="C2003">
            <v>0</v>
          </cell>
          <cell r="D2003">
            <v>0</v>
          </cell>
        </row>
        <row r="2004">
          <cell r="C2004">
            <v>0</v>
          </cell>
          <cell r="D2004">
            <v>0</v>
          </cell>
        </row>
        <row r="2005">
          <cell r="C2005">
            <v>0</v>
          </cell>
          <cell r="D2005">
            <v>0</v>
          </cell>
        </row>
        <row r="2006">
          <cell r="C2006">
            <v>0</v>
          </cell>
          <cell r="D2006">
            <v>0</v>
          </cell>
        </row>
        <row r="2007">
          <cell r="C2007">
            <v>0</v>
          </cell>
          <cell r="D2007">
            <v>0</v>
          </cell>
        </row>
        <row r="2008">
          <cell r="C2008">
            <v>0</v>
          </cell>
          <cell r="D2008">
            <v>0</v>
          </cell>
        </row>
        <row r="2009">
          <cell r="C2009">
            <v>0</v>
          </cell>
          <cell r="D2009">
            <v>0</v>
          </cell>
        </row>
        <row r="2010">
          <cell r="C2010">
            <v>4</v>
          </cell>
          <cell r="D2010">
            <v>4</v>
          </cell>
          <cell r="E2010">
            <v>4</v>
          </cell>
          <cell r="AB2010">
            <v>4</v>
          </cell>
        </row>
        <row r="2011">
          <cell r="C2011">
            <v>0</v>
          </cell>
          <cell r="D2011">
            <v>0</v>
          </cell>
        </row>
        <row r="2012">
          <cell r="C2012">
            <v>0</v>
          </cell>
          <cell r="D2012">
            <v>0</v>
          </cell>
        </row>
        <row r="2013">
          <cell r="C2013">
            <v>3</v>
          </cell>
          <cell r="D2013">
            <v>3</v>
          </cell>
          <cell r="E2013">
            <v>3</v>
          </cell>
          <cell r="AA2013">
            <v>3</v>
          </cell>
        </row>
        <row r="2014">
          <cell r="C2014">
            <v>0</v>
          </cell>
          <cell r="D2014">
            <v>0</v>
          </cell>
        </row>
        <row r="2015">
          <cell r="C2015">
            <v>0</v>
          </cell>
          <cell r="D2015">
            <v>0</v>
          </cell>
        </row>
        <row r="2016">
          <cell r="C2016">
            <v>0</v>
          </cell>
          <cell r="D2016">
            <v>0</v>
          </cell>
        </row>
        <row r="2017">
          <cell r="C2017">
            <v>0</v>
          </cell>
          <cell r="D2017">
            <v>0</v>
          </cell>
        </row>
        <row r="2018">
          <cell r="C2018">
            <v>0</v>
          </cell>
          <cell r="D2018">
            <v>0</v>
          </cell>
        </row>
        <row r="2019">
          <cell r="C2019">
            <v>3</v>
          </cell>
          <cell r="D2019">
            <v>3</v>
          </cell>
          <cell r="E2019">
            <v>3</v>
          </cell>
          <cell r="AA2019">
            <v>3</v>
          </cell>
        </row>
        <row r="2020">
          <cell r="C2020">
            <v>0</v>
          </cell>
          <cell r="D2020">
            <v>0</v>
          </cell>
        </row>
        <row r="2021">
          <cell r="C2021">
            <v>0</v>
          </cell>
          <cell r="D2021">
            <v>0</v>
          </cell>
        </row>
        <row r="2022">
          <cell r="C2022">
            <v>0</v>
          </cell>
          <cell r="D2022">
            <v>0</v>
          </cell>
        </row>
        <row r="2023">
          <cell r="C2023">
            <v>0</v>
          </cell>
          <cell r="D2023">
            <v>0</v>
          </cell>
        </row>
        <row r="2024">
          <cell r="C2024">
            <v>0</v>
          </cell>
          <cell r="D2024">
            <v>0</v>
          </cell>
        </row>
        <row r="2025">
          <cell r="C2025">
            <v>0</v>
          </cell>
          <cell r="D2025">
            <v>0</v>
          </cell>
        </row>
        <row r="2026">
          <cell r="C2026">
            <v>0</v>
          </cell>
          <cell r="D2026">
            <v>0</v>
          </cell>
        </row>
        <row r="2027">
          <cell r="C2027">
            <v>0</v>
          </cell>
          <cell r="D2027">
            <v>0</v>
          </cell>
        </row>
        <row r="2028">
          <cell r="C2028">
            <v>0</v>
          </cell>
          <cell r="D2028">
            <v>0</v>
          </cell>
        </row>
        <row r="2029">
          <cell r="C2029">
            <v>0</v>
          </cell>
          <cell r="D2029">
            <v>0</v>
          </cell>
        </row>
        <row r="2030">
          <cell r="C2030">
            <v>0</v>
          </cell>
          <cell r="D2030">
            <v>0</v>
          </cell>
        </row>
        <row r="2031">
          <cell r="C2031">
            <v>0</v>
          </cell>
          <cell r="D2031">
            <v>0</v>
          </cell>
        </row>
        <row r="2032">
          <cell r="C2032">
            <v>0</v>
          </cell>
          <cell r="D2032">
            <v>0</v>
          </cell>
        </row>
        <row r="2033">
          <cell r="C2033">
            <v>0</v>
          </cell>
          <cell r="D2033">
            <v>0</v>
          </cell>
        </row>
        <row r="2034">
          <cell r="C2034">
            <v>0</v>
          </cell>
          <cell r="D2034">
            <v>0</v>
          </cell>
        </row>
        <row r="2035">
          <cell r="C2035">
            <v>0</v>
          </cell>
          <cell r="D2035">
            <v>0</v>
          </cell>
        </row>
        <row r="2036">
          <cell r="C2036">
            <v>0</v>
          </cell>
          <cell r="D2036">
            <v>0</v>
          </cell>
        </row>
        <row r="2037">
          <cell r="C2037">
            <v>0</v>
          </cell>
          <cell r="D2037">
            <v>0</v>
          </cell>
        </row>
        <row r="2038">
          <cell r="C2038">
            <v>0</v>
          </cell>
          <cell r="D2038">
            <v>0</v>
          </cell>
        </row>
        <row r="2039">
          <cell r="C2039">
            <v>0</v>
          </cell>
          <cell r="D2039">
            <v>0</v>
          </cell>
        </row>
        <row r="2040">
          <cell r="C2040">
            <v>0</v>
          </cell>
          <cell r="D2040">
            <v>0</v>
          </cell>
        </row>
        <row r="2041">
          <cell r="C2041">
            <v>14</v>
          </cell>
          <cell r="D2041">
            <v>14</v>
          </cell>
          <cell r="E2041">
            <v>14</v>
          </cell>
          <cell r="AB2041">
            <v>5</v>
          </cell>
          <cell r="AC2041">
            <v>9</v>
          </cell>
        </row>
        <row r="2042">
          <cell r="C2042">
            <v>0</v>
          </cell>
          <cell r="D2042">
            <v>0</v>
          </cell>
        </row>
        <row r="2043">
          <cell r="C2043">
            <v>0</v>
          </cell>
          <cell r="D2043">
            <v>0</v>
          </cell>
        </row>
        <row r="2044">
          <cell r="C2044">
            <v>0</v>
          </cell>
          <cell r="D2044">
            <v>0</v>
          </cell>
        </row>
        <row r="2045">
          <cell r="C2045">
            <v>0</v>
          </cell>
          <cell r="D2045">
            <v>0</v>
          </cell>
        </row>
        <row r="2046">
          <cell r="C2046">
            <v>0</v>
          </cell>
          <cell r="D2046">
            <v>0</v>
          </cell>
        </row>
        <row r="2047">
          <cell r="C2047">
            <v>0</v>
          </cell>
          <cell r="D2047">
            <v>0</v>
          </cell>
        </row>
        <row r="2048">
          <cell r="C2048">
            <v>0</v>
          </cell>
          <cell r="D2048">
            <v>0</v>
          </cell>
        </row>
        <row r="2049">
          <cell r="C2049">
            <v>0</v>
          </cell>
          <cell r="D2049">
            <v>0</v>
          </cell>
        </row>
        <row r="2050">
          <cell r="C2050">
            <v>0</v>
          </cell>
          <cell r="D2050">
            <v>0</v>
          </cell>
        </row>
        <row r="2051">
          <cell r="C2051">
            <v>0</v>
          </cell>
          <cell r="D2051">
            <v>0</v>
          </cell>
        </row>
        <row r="2052">
          <cell r="C2052">
            <v>0</v>
          </cell>
          <cell r="D2052">
            <v>0</v>
          </cell>
        </row>
        <row r="2053">
          <cell r="C2053">
            <v>0</v>
          </cell>
          <cell r="D2053">
            <v>0</v>
          </cell>
        </row>
        <row r="2054">
          <cell r="C2054">
            <v>0</v>
          </cell>
          <cell r="D2054">
            <v>0</v>
          </cell>
        </row>
        <row r="2055">
          <cell r="C2055">
            <v>0</v>
          </cell>
          <cell r="D2055">
            <v>0</v>
          </cell>
        </row>
        <row r="2059">
          <cell r="C2059">
            <v>47</v>
          </cell>
          <cell r="D2059">
            <v>47</v>
          </cell>
          <cell r="E2059">
            <v>47</v>
          </cell>
          <cell r="AA2059">
            <v>10</v>
          </cell>
          <cell r="AB2059">
            <v>37</v>
          </cell>
          <cell r="AL2059">
            <v>1892220</v>
          </cell>
        </row>
        <row r="2060">
          <cell r="C2060">
            <v>0</v>
          </cell>
          <cell r="D2060">
            <v>0</v>
          </cell>
          <cell r="E2060">
            <v>0</v>
          </cell>
          <cell r="AA2060">
            <v>0</v>
          </cell>
          <cell r="AB2060">
            <v>0</v>
          </cell>
          <cell r="AL2060">
            <v>0</v>
          </cell>
        </row>
        <row r="2061">
          <cell r="C2061">
            <v>18</v>
          </cell>
          <cell r="D2061">
            <v>18</v>
          </cell>
          <cell r="E2061">
            <v>18</v>
          </cell>
          <cell r="AA2061">
            <v>1</v>
          </cell>
          <cell r="AB2061">
            <v>17</v>
          </cell>
          <cell r="AL2061">
            <v>931140</v>
          </cell>
        </row>
        <row r="2110">
          <cell r="C2110">
            <v>0</v>
          </cell>
          <cell r="AL2110">
            <v>0</v>
          </cell>
        </row>
        <row r="2176">
          <cell r="C2176">
            <v>205</v>
          </cell>
          <cell r="H2176">
            <v>160</v>
          </cell>
          <cell r="I2176">
            <v>126</v>
          </cell>
          <cell r="J2176">
            <v>34</v>
          </cell>
          <cell r="K2176">
            <v>7</v>
          </cell>
          <cell r="L2176">
            <v>34</v>
          </cell>
          <cell r="M2176">
            <v>3</v>
          </cell>
          <cell r="N2176">
            <v>1</v>
          </cell>
          <cell r="P2176">
            <v>2</v>
          </cell>
          <cell r="Q2176">
            <v>41</v>
          </cell>
          <cell r="S2176">
            <v>6</v>
          </cell>
          <cell r="T2176">
            <v>39</v>
          </cell>
          <cell r="V2176">
            <v>0</v>
          </cell>
          <cell r="W2176">
            <v>0</v>
          </cell>
          <cell r="Y2176">
            <v>14</v>
          </cell>
          <cell r="Z2176">
            <v>103</v>
          </cell>
          <cell r="AD2176">
            <v>0</v>
          </cell>
          <cell r="AE2176">
            <v>0</v>
          </cell>
          <cell r="AF2176">
            <v>0</v>
          </cell>
          <cell r="AG2176">
            <v>0</v>
          </cell>
          <cell r="AH2176">
            <v>0</v>
          </cell>
          <cell r="AI2176">
            <v>0</v>
          </cell>
          <cell r="AJ2176">
            <v>41</v>
          </cell>
          <cell r="AL2176">
            <v>40905965</v>
          </cell>
        </row>
        <row r="2218">
          <cell r="C2218">
            <v>14</v>
          </cell>
          <cell r="H2218">
            <v>11</v>
          </cell>
          <cell r="I2218">
            <v>8</v>
          </cell>
          <cell r="J2218">
            <v>3</v>
          </cell>
          <cell r="K2218">
            <v>1</v>
          </cell>
          <cell r="L2218">
            <v>2</v>
          </cell>
          <cell r="M2218">
            <v>0</v>
          </cell>
          <cell r="N2218">
            <v>0</v>
          </cell>
          <cell r="P2218">
            <v>0</v>
          </cell>
          <cell r="Q2218">
            <v>6</v>
          </cell>
          <cell r="S2218">
            <v>0</v>
          </cell>
          <cell r="T2218">
            <v>4</v>
          </cell>
          <cell r="V2218">
            <v>0</v>
          </cell>
          <cell r="W2218">
            <v>0</v>
          </cell>
          <cell r="Y2218">
            <v>0</v>
          </cell>
          <cell r="Z2218">
            <v>1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4</v>
          </cell>
          <cell r="AL2218">
            <v>1738380</v>
          </cell>
        </row>
        <row r="2220">
          <cell r="C2220">
            <v>0</v>
          </cell>
          <cell r="D2220">
            <v>0</v>
          </cell>
        </row>
        <row r="2221">
          <cell r="C2221">
            <v>0</v>
          </cell>
          <cell r="D2221">
            <v>0</v>
          </cell>
        </row>
        <row r="2222">
          <cell r="C2222">
            <v>15</v>
          </cell>
          <cell r="D2222">
            <v>15</v>
          </cell>
          <cell r="E2222">
            <v>15</v>
          </cell>
          <cell r="AA2222">
            <v>4</v>
          </cell>
          <cell r="AB2222">
            <v>11</v>
          </cell>
        </row>
        <row r="2223">
          <cell r="C2223">
            <v>0</v>
          </cell>
          <cell r="D2223">
            <v>0</v>
          </cell>
        </row>
        <row r="2224">
          <cell r="C2224">
            <v>4</v>
          </cell>
          <cell r="D2224">
            <v>4</v>
          </cell>
          <cell r="E2224">
            <v>2</v>
          </cell>
          <cell r="F2224">
            <v>2</v>
          </cell>
          <cell r="AA2224">
            <v>4</v>
          </cell>
          <cell r="AJ2224">
            <v>2</v>
          </cell>
        </row>
        <row r="2225">
          <cell r="C2225">
            <v>0</v>
          </cell>
          <cell r="D2225">
            <v>0</v>
          </cell>
        </row>
        <row r="2226">
          <cell r="C2226">
            <v>0</v>
          </cell>
          <cell r="D2226">
            <v>0</v>
          </cell>
        </row>
        <row r="2227">
          <cell r="C2227">
            <v>0</v>
          </cell>
          <cell r="D2227">
            <v>0</v>
          </cell>
        </row>
        <row r="2228">
          <cell r="C2228">
            <v>0</v>
          </cell>
          <cell r="D2228">
            <v>0</v>
          </cell>
        </row>
        <row r="2229">
          <cell r="C2229">
            <v>0</v>
          </cell>
          <cell r="D2229">
            <v>0</v>
          </cell>
        </row>
        <row r="2230">
          <cell r="C2230">
            <v>0</v>
          </cell>
          <cell r="D2230">
            <v>0</v>
          </cell>
        </row>
        <row r="2231">
          <cell r="C2231">
            <v>0</v>
          </cell>
          <cell r="D2231">
            <v>0</v>
          </cell>
        </row>
        <row r="2232">
          <cell r="C2232">
            <v>0</v>
          </cell>
          <cell r="D2232">
            <v>0</v>
          </cell>
        </row>
        <row r="2233">
          <cell r="C2233">
            <v>0</v>
          </cell>
          <cell r="D2233">
            <v>0</v>
          </cell>
        </row>
        <row r="2234">
          <cell r="C2234">
            <v>0</v>
          </cell>
          <cell r="D2234">
            <v>0</v>
          </cell>
        </row>
        <row r="2235">
          <cell r="C2235">
            <v>0</v>
          </cell>
          <cell r="D2235">
            <v>0</v>
          </cell>
        </row>
        <row r="2236">
          <cell r="C2236">
            <v>41</v>
          </cell>
          <cell r="D2236">
            <v>37</v>
          </cell>
          <cell r="E2236">
            <v>37</v>
          </cell>
          <cell r="G2236">
            <v>4</v>
          </cell>
          <cell r="AA2236">
            <v>40</v>
          </cell>
          <cell r="AB2236">
            <v>1</v>
          </cell>
        </row>
        <row r="2237">
          <cell r="C2237">
            <v>0</v>
          </cell>
          <cell r="D2237">
            <v>0</v>
          </cell>
        </row>
        <row r="2238">
          <cell r="C2238">
            <v>0</v>
          </cell>
          <cell r="D2238">
            <v>0</v>
          </cell>
        </row>
        <row r="2239">
          <cell r="C2239">
            <v>94</v>
          </cell>
          <cell r="D2239">
            <v>92</v>
          </cell>
          <cell r="E2239">
            <v>92</v>
          </cell>
          <cell r="G2239">
            <v>2</v>
          </cell>
          <cell r="AA2239">
            <v>65</v>
          </cell>
          <cell r="AB2239">
            <v>4</v>
          </cell>
          <cell r="AC2239">
            <v>25</v>
          </cell>
        </row>
        <row r="2240">
          <cell r="C2240">
            <v>0</v>
          </cell>
          <cell r="D2240">
            <v>0</v>
          </cell>
        </row>
        <row r="2241">
          <cell r="C2241">
            <v>0</v>
          </cell>
          <cell r="D2241">
            <v>0</v>
          </cell>
        </row>
        <row r="2242">
          <cell r="C2242">
            <v>0</v>
          </cell>
          <cell r="D2242">
            <v>0</v>
          </cell>
        </row>
        <row r="2243">
          <cell r="C2243">
            <v>255</v>
          </cell>
          <cell r="D2243">
            <v>200</v>
          </cell>
          <cell r="E2243">
            <v>200</v>
          </cell>
          <cell r="G2243">
            <v>55</v>
          </cell>
          <cell r="AA2243">
            <v>140</v>
          </cell>
          <cell r="AB2243">
            <v>44</v>
          </cell>
          <cell r="AC2243">
            <v>71</v>
          </cell>
        </row>
        <row r="2244">
          <cell r="C2244">
            <v>0</v>
          </cell>
          <cell r="D2244">
            <v>0</v>
          </cell>
        </row>
        <row r="2245">
          <cell r="C2245">
            <v>0</v>
          </cell>
          <cell r="D2245">
            <v>0</v>
          </cell>
        </row>
        <row r="2249">
          <cell r="C2249">
            <v>0</v>
          </cell>
          <cell r="D2249">
            <v>0</v>
          </cell>
          <cell r="AL2249">
            <v>0</v>
          </cell>
        </row>
        <row r="2250">
          <cell r="C2250">
            <v>0</v>
          </cell>
          <cell r="D2250">
            <v>0</v>
          </cell>
          <cell r="AL2250">
            <v>0</v>
          </cell>
        </row>
        <row r="2251">
          <cell r="C2251">
            <v>0</v>
          </cell>
          <cell r="D2251">
            <v>0</v>
          </cell>
          <cell r="AL2251">
            <v>0</v>
          </cell>
        </row>
        <row r="2252">
          <cell r="C2252">
            <v>0</v>
          </cell>
          <cell r="D2252">
            <v>0</v>
          </cell>
          <cell r="AL2252">
            <v>0</v>
          </cell>
        </row>
        <row r="2253">
          <cell r="C2253">
            <v>0</v>
          </cell>
          <cell r="D2253">
            <v>0</v>
          </cell>
          <cell r="AL2253">
            <v>0</v>
          </cell>
        </row>
        <row r="2254">
          <cell r="C2254">
            <v>0</v>
          </cell>
          <cell r="D2254">
            <v>0</v>
          </cell>
          <cell r="AL2254">
            <v>0</v>
          </cell>
        </row>
        <row r="2255">
          <cell r="C2255">
            <v>0</v>
          </cell>
          <cell r="D2255">
            <v>0</v>
          </cell>
          <cell r="AL2255">
            <v>0</v>
          </cell>
        </row>
        <row r="2256">
          <cell r="C2256">
            <v>0</v>
          </cell>
          <cell r="D2256">
            <v>0</v>
          </cell>
          <cell r="AL2256">
            <v>0</v>
          </cell>
        </row>
        <row r="2257">
          <cell r="C2257">
            <v>0</v>
          </cell>
          <cell r="D2257">
            <v>0</v>
          </cell>
        </row>
        <row r="2258">
          <cell r="C2258">
            <v>0</v>
          </cell>
          <cell r="D2258">
            <v>0</v>
          </cell>
        </row>
        <row r="2259">
          <cell r="C2259">
            <v>0</v>
          </cell>
          <cell r="D2259">
            <v>0</v>
          </cell>
        </row>
        <row r="2263">
          <cell r="C2263">
            <v>0</v>
          </cell>
          <cell r="AL2263">
            <v>0</v>
          </cell>
        </row>
        <row r="2342">
          <cell r="C2342">
            <v>59</v>
          </cell>
          <cell r="H2342">
            <v>48</v>
          </cell>
          <cell r="I2342">
            <v>25</v>
          </cell>
          <cell r="J2342">
            <v>23</v>
          </cell>
          <cell r="K2342">
            <v>2</v>
          </cell>
          <cell r="L2342">
            <v>5</v>
          </cell>
          <cell r="M2342">
            <v>3</v>
          </cell>
          <cell r="N2342">
            <v>1</v>
          </cell>
          <cell r="P2342">
            <v>5</v>
          </cell>
          <cell r="Q2342">
            <v>24</v>
          </cell>
          <cell r="S2342">
            <v>12</v>
          </cell>
          <cell r="T2342">
            <v>10</v>
          </cell>
          <cell r="V2342">
            <v>0</v>
          </cell>
          <cell r="W2342">
            <v>0</v>
          </cell>
          <cell r="Y2342">
            <v>2</v>
          </cell>
          <cell r="Z2342">
            <v>6</v>
          </cell>
          <cell r="AD2342">
            <v>0</v>
          </cell>
          <cell r="AE2342">
            <v>0</v>
          </cell>
          <cell r="AF2342">
            <v>0</v>
          </cell>
          <cell r="AG2342">
            <v>0</v>
          </cell>
          <cell r="AH2342">
            <v>0</v>
          </cell>
          <cell r="AI2342">
            <v>0</v>
          </cell>
          <cell r="AJ2342">
            <v>25</v>
          </cell>
          <cell r="AL2342">
            <v>8806775</v>
          </cell>
        </row>
        <row r="2363">
          <cell r="C2363">
            <v>1035</v>
          </cell>
          <cell r="D2363">
            <v>850</v>
          </cell>
          <cell r="E2363">
            <v>850</v>
          </cell>
          <cell r="F2363">
            <v>0</v>
          </cell>
          <cell r="G2363">
            <v>185</v>
          </cell>
          <cell r="AA2363">
            <v>928</v>
          </cell>
          <cell r="AB2363">
            <v>79</v>
          </cell>
          <cell r="AC2363">
            <v>28</v>
          </cell>
          <cell r="AD2363">
            <v>0</v>
          </cell>
          <cell r="AE2363">
            <v>0</v>
          </cell>
          <cell r="AF2363">
            <v>0</v>
          </cell>
          <cell r="AG2363">
            <v>0</v>
          </cell>
          <cell r="AH2363">
            <v>0</v>
          </cell>
          <cell r="AI2363">
            <v>0</v>
          </cell>
          <cell r="AJ2363">
            <v>0</v>
          </cell>
        </row>
        <row r="2369"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AA2369">
            <v>0</v>
          </cell>
          <cell r="AB2369">
            <v>0</v>
          </cell>
          <cell r="AC2369">
            <v>0</v>
          </cell>
          <cell r="AD2369">
            <v>0</v>
          </cell>
          <cell r="AE2369">
            <v>0</v>
          </cell>
          <cell r="AF2369">
            <v>0</v>
          </cell>
          <cell r="AG2369">
            <v>0</v>
          </cell>
          <cell r="AH2369">
            <v>0</v>
          </cell>
          <cell r="AI2369">
            <v>0</v>
          </cell>
          <cell r="AJ2369">
            <v>0</v>
          </cell>
        </row>
        <row r="2370">
          <cell r="C2370">
            <v>1035</v>
          </cell>
          <cell r="E2370">
            <v>850</v>
          </cell>
          <cell r="AL2370">
            <v>14252790</v>
          </cell>
        </row>
        <row r="2377">
          <cell r="C2377">
            <v>4</v>
          </cell>
          <cell r="H2377">
            <v>3</v>
          </cell>
          <cell r="I2377">
            <v>3</v>
          </cell>
          <cell r="J2377">
            <v>0</v>
          </cell>
          <cell r="K2377">
            <v>0</v>
          </cell>
          <cell r="L2377">
            <v>1</v>
          </cell>
          <cell r="M2377">
            <v>0</v>
          </cell>
          <cell r="N2377">
            <v>0</v>
          </cell>
          <cell r="P2377">
            <v>0</v>
          </cell>
          <cell r="Q2377">
            <v>4</v>
          </cell>
          <cell r="S2377">
            <v>0</v>
          </cell>
          <cell r="T2377">
            <v>0</v>
          </cell>
          <cell r="V2377">
            <v>0</v>
          </cell>
          <cell r="W2377">
            <v>0</v>
          </cell>
          <cell r="Y2377">
            <v>0</v>
          </cell>
          <cell r="Z2377">
            <v>0</v>
          </cell>
          <cell r="AD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</v>
          </cell>
          <cell r="AJ2377">
            <v>0</v>
          </cell>
          <cell r="AL2377">
            <v>1088395</v>
          </cell>
        </row>
        <row r="2414">
          <cell r="C2414">
            <v>40</v>
          </cell>
          <cell r="H2414">
            <v>35</v>
          </cell>
          <cell r="I2414">
            <v>19</v>
          </cell>
          <cell r="J2414">
            <v>16</v>
          </cell>
          <cell r="K2414">
            <v>2</v>
          </cell>
          <cell r="L2414">
            <v>2</v>
          </cell>
          <cell r="M2414">
            <v>1</v>
          </cell>
          <cell r="N2414">
            <v>0</v>
          </cell>
          <cell r="P2414">
            <v>0</v>
          </cell>
          <cell r="Q2414">
            <v>33</v>
          </cell>
          <cell r="S2414">
            <v>0</v>
          </cell>
          <cell r="T2414">
            <v>0</v>
          </cell>
          <cell r="V2414">
            <v>0</v>
          </cell>
          <cell r="W2414">
            <v>0</v>
          </cell>
          <cell r="Y2414">
            <v>0</v>
          </cell>
          <cell r="Z2414">
            <v>6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0</v>
          </cell>
          <cell r="AJ2414">
            <v>17</v>
          </cell>
          <cell r="AL2414">
            <v>4915970</v>
          </cell>
        </row>
        <row r="2416">
          <cell r="C2416">
            <v>15</v>
          </cell>
          <cell r="D2416">
            <v>15</v>
          </cell>
          <cell r="E2416">
            <v>15</v>
          </cell>
          <cell r="AA2416">
            <v>15</v>
          </cell>
          <cell r="AL2416">
            <v>1818000</v>
          </cell>
        </row>
        <row r="2417">
          <cell r="C2417">
            <v>14</v>
          </cell>
          <cell r="D2417">
            <v>13</v>
          </cell>
          <cell r="E2417">
            <v>11</v>
          </cell>
          <cell r="F2417">
            <v>2</v>
          </cell>
          <cell r="G2417">
            <v>1</v>
          </cell>
          <cell r="AA2417">
            <v>14</v>
          </cell>
          <cell r="AJ2417">
            <v>3</v>
          </cell>
          <cell r="AL2417">
            <v>1280070</v>
          </cell>
        </row>
        <row r="2418">
          <cell r="C2418">
            <v>0</v>
          </cell>
          <cell r="D2418">
            <v>0</v>
          </cell>
          <cell r="AL2418">
            <v>0</v>
          </cell>
        </row>
        <row r="2420">
          <cell r="C2420">
            <v>83</v>
          </cell>
          <cell r="H2420">
            <v>80</v>
          </cell>
          <cell r="I2420">
            <v>31</v>
          </cell>
          <cell r="J2420">
            <v>49</v>
          </cell>
          <cell r="K2420">
            <v>3</v>
          </cell>
          <cell r="AJ2420">
            <v>49</v>
          </cell>
          <cell r="AL2420">
            <v>4773070</v>
          </cell>
        </row>
        <row r="2421">
          <cell r="C2421">
            <v>0</v>
          </cell>
          <cell r="H2421">
            <v>0</v>
          </cell>
          <cell r="AL2421">
            <v>0</v>
          </cell>
        </row>
        <row r="2422">
          <cell r="C2422">
            <v>0</v>
          </cell>
          <cell r="H2422">
            <v>0</v>
          </cell>
          <cell r="AL2422">
            <v>0</v>
          </cell>
        </row>
        <row r="2423">
          <cell r="C2423">
            <v>0</v>
          </cell>
          <cell r="H2423">
            <v>0</v>
          </cell>
          <cell r="AL2423">
            <v>0</v>
          </cell>
        </row>
        <row r="2424">
          <cell r="C2424">
            <v>0</v>
          </cell>
          <cell r="H2424">
            <v>0</v>
          </cell>
          <cell r="AL2424">
            <v>0</v>
          </cell>
        </row>
        <row r="2425">
          <cell r="C2425">
            <v>0</v>
          </cell>
          <cell r="H2425">
            <v>0</v>
          </cell>
          <cell r="AL2425">
            <v>0</v>
          </cell>
        </row>
        <row r="2426">
          <cell r="C2426">
            <v>0</v>
          </cell>
          <cell r="H2426">
            <v>0</v>
          </cell>
          <cell r="AL2426">
            <v>0</v>
          </cell>
        </row>
        <row r="2427">
          <cell r="C2427">
            <v>61</v>
          </cell>
          <cell r="E2427">
            <v>49</v>
          </cell>
          <cell r="AL2427">
            <v>7544040</v>
          </cell>
        </row>
        <row r="2428">
          <cell r="C2428">
            <v>0</v>
          </cell>
          <cell r="AL2428">
            <v>0</v>
          </cell>
        </row>
        <row r="2429">
          <cell r="P2429">
            <v>0</v>
          </cell>
          <cell r="Q2429">
            <v>55</v>
          </cell>
          <cell r="S2429">
            <v>0</v>
          </cell>
          <cell r="T2429">
            <v>0</v>
          </cell>
          <cell r="V2429">
            <v>0</v>
          </cell>
          <cell r="W2429">
            <v>0</v>
          </cell>
          <cell r="Y2429">
            <v>0</v>
          </cell>
          <cell r="Z2429">
            <v>28</v>
          </cell>
        </row>
        <row r="2431">
          <cell r="C2431">
            <v>0</v>
          </cell>
          <cell r="AL2431">
            <v>0</v>
          </cell>
        </row>
        <row r="2435">
          <cell r="C2435">
            <v>0</v>
          </cell>
          <cell r="D2435">
            <v>0</v>
          </cell>
        </row>
        <row r="2436">
          <cell r="C2436">
            <v>0</v>
          </cell>
          <cell r="D2436">
            <v>0</v>
          </cell>
        </row>
        <row r="2437">
          <cell r="C2437">
            <v>1</v>
          </cell>
          <cell r="D2437">
            <v>1</v>
          </cell>
          <cell r="E2437">
            <v>1</v>
          </cell>
          <cell r="AA2437">
            <v>1</v>
          </cell>
        </row>
        <row r="2438">
          <cell r="C2438">
            <v>0</v>
          </cell>
          <cell r="D2438">
            <v>0</v>
          </cell>
        </row>
        <row r="2439">
          <cell r="C2439">
            <v>0</v>
          </cell>
          <cell r="D2439">
            <v>0</v>
          </cell>
        </row>
        <row r="2440">
          <cell r="C2440">
            <v>4</v>
          </cell>
          <cell r="D2440">
            <v>4</v>
          </cell>
          <cell r="E2440">
            <v>4</v>
          </cell>
          <cell r="AB2440">
            <v>4</v>
          </cell>
          <cell r="AC2440">
            <v>0</v>
          </cell>
        </row>
        <row r="2441">
          <cell r="C2441">
            <v>61</v>
          </cell>
          <cell r="D2441">
            <v>61</v>
          </cell>
          <cell r="E2441">
            <v>61</v>
          </cell>
          <cell r="AB2441">
            <v>39</v>
          </cell>
          <cell r="AC2441">
            <v>22</v>
          </cell>
        </row>
        <row r="2442">
          <cell r="C2442">
            <v>2</v>
          </cell>
          <cell r="D2442">
            <v>2</v>
          </cell>
          <cell r="E2442">
            <v>2</v>
          </cell>
          <cell r="AB2442">
            <v>2</v>
          </cell>
          <cell r="AC2442">
            <v>0</v>
          </cell>
        </row>
        <row r="2443">
          <cell r="C2443">
            <v>40</v>
          </cell>
          <cell r="D2443">
            <v>40</v>
          </cell>
          <cell r="E2443">
            <v>40</v>
          </cell>
          <cell r="AB2443">
            <v>34</v>
          </cell>
          <cell r="AC2443">
            <v>6</v>
          </cell>
        </row>
        <row r="2444">
          <cell r="C2444">
            <v>59</v>
          </cell>
          <cell r="D2444">
            <v>59</v>
          </cell>
          <cell r="E2444">
            <v>59</v>
          </cell>
          <cell r="AB2444">
            <v>56</v>
          </cell>
          <cell r="AC2444">
            <v>3</v>
          </cell>
        </row>
        <row r="2445">
          <cell r="C2445">
            <v>0</v>
          </cell>
          <cell r="D2445">
            <v>0</v>
          </cell>
        </row>
        <row r="2446">
          <cell r="C2446">
            <v>0</v>
          </cell>
          <cell r="D2446">
            <v>0</v>
          </cell>
        </row>
        <row r="2447">
          <cell r="C2447">
            <v>0</v>
          </cell>
          <cell r="D2447">
            <v>0</v>
          </cell>
        </row>
        <row r="2448">
          <cell r="C2448">
            <v>0</v>
          </cell>
          <cell r="D2448">
            <v>0</v>
          </cell>
        </row>
        <row r="2449">
          <cell r="C2449">
            <v>0</v>
          </cell>
          <cell r="D2449">
            <v>0</v>
          </cell>
        </row>
        <row r="2450">
          <cell r="C2450">
            <v>1</v>
          </cell>
          <cell r="D2450">
            <v>1</v>
          </cell>
          <cell r="E2450">
            <v>1</v>
          </cell>
          <cell r="AB2450">
            <v>1</v>
          </cell>
        </row>
        <row r="2451">
          <cell r="C2451">
            <v>122</v>
          </cell>
          <cell r="D2451">
            <v>122</v>
          </cell>
          <cell r="E2451">
            <v>122</v>
          </cell>
          <cell r="AB2451">
            <v>122</v>
          </cell>
        </row>
        <row r="2452">
          <cell r="C2452">
            <v>39</v>
          </cell>
          <cell r="D2452">
            <v>39</v>
          </cell>
          <cell r="E2452">
            <v>39</v>
          </cell>
          <cell r="AB2452">
            <v>39</v>
          </cell>
        </row>
        <row r="2660">
          <cell r="C2660">
            <v>79</v>
          </cell>
          <cell r="H2660">
            <v>70</v>
          </cell>
          <cell r="I2660">
            <v>66</v>
          </cell>
          <cell r="J2660">
            <v>4</v>
          </cell>
          <cell r="K2660">
            <v>1</v>
          </cell>
          <cell r="L2660">
            <v>8</v>
          </cell>
          <cell r="M2660">
            <v>0</v>
          </cell>
          <cell r="N2660">
            <v>0</v>
          </cell>
          <cell r="P2660">
            <v>8</v>
          </cell>
          <cell r="Q2660">
            <v>15</v>
          </cell>
          <cell r="S2660">
            <v>0</v>
          </cell>
          <cell r="T2660">
            <v>7</v>
          </cell>
          <cell r="V2660">
            <v>0</v>
          </cell>
          <cell r="W2660">
            <v>0</v>
          </cell>
          <cell r="Y2660">
            <v>6</v>
          </cell>
          <cell r="Z2660">
            <v>36</v>
          </cell>
          <cell r="AD2660">
            <v>0</v>
          </cell>
          <cell r="AE2660">
            <v>0</v>
          </cell>
          <cell r="AF2660">
            <v>0</v>
          </cell>
          <cell r="AG2660">
            <v>0</v>
          </cell>
          <cell r="AH2660">
            <v>0</v>
          </cell>
          <cell r="AI2660">
            <v>0</v>
          </cell>
          <cell r="AJ2660">
            <v>5</v>
          </cell>
          <cell r="AL2660">
            <v>28588810</v>
          </cell>
        </row>
        <row r="2663">
          <cell r="C2663">
            <v>0</v>
          </cell>
          <cell r="H2663">
            <v>0</v>
          </cell>
        </row>
        <row r="2664">
          <cell r="C2664">
            <v>4</v>
          </cell>
          <cell r="H2664">
            <v>4</v>
          </cell>
        </row>
        <row r="2665">
          <cell r="C2665">
            <v>3</v>
          </cell>
          <cell r="H2665">
            <v>3</v>
          </cell>
        </row>
        <row r="2672">
          <cell r="C2672">
            <v>15</v>
          </cell>
          <cell r="H2672">
            <v>13</v>
          </cell>
          <cell r="I2672">
            <v>13</v>
          </cell>
          <cell r="J2672">
            <v>0</v>
          </cell>
          <cell r="K2672">
            <v>0</v>
          </cell>
          <cell r="L2672">
            <v>2</v>
          </cell>
          <cell r="M2672">
            <v>0</v>
          </cell>
          <cell r="N2672">
            <v>0</v>
          </cell>
          <cell r="P2672">
            <v>1</v>
          </cell>
          <cell r="Q2672">
            <v>1</v>
          </cell>
          <cell r="S2672">
            <v>5</v>
          </cell>
          <cell r="T2672">
            <v>5</v>
          </cell>
          <cell r="V2672">
            <v>0</v>
          </cell>
          <cell r="W2672">
            <v>0</v>
          </cell>
          <cell r="Y2672">
            <v>0</v>
          </cell>
          <cell r="Z2672">
            <v>3</v>
          </cell>
          <cell r="AD2672">
            <v>0</v>
          </cell>
          <cell r="AE2672">
            <v>0</v>
          </cell>
          <cell r="AF2672">
            <v>0</v>
          </cell>
          <cell r="AG2672">
            <v>0</v>
          </cell>
          <cell r="AH2672">
            <v>0</v>
          </cell>
          <cell r="AI2672">
            <v>0</v>
          </cell>
          <cell r="AJ2672">
            <v>0</v>
          </cell>
          <cell r="AL2672">
            <v>1169730</v>
          </cell>
        </row>
        <row r="2684">
          <cell r="C2684">
            <v>14</v>
          </cell>
          <cell r="D2684">
            <v>14</v>
          </cell>
          <cell r="E2684">
            <v>14</v>
          </cell>
          <cell r="F2684">
            <v>0</v>
          </cell>
          <cell r="G2684">
            <v>0</v>
          </cell>
          <cell r="AA2684">
            <v>2</v>
          </cell>
          <cell r="AB2684">
            <v>12</v>
          </cell>
          <cell r="AC2684">
            <v>0</v>
          </cell>
          <cell r="AD2684">
            <v>0</v>
          </cell>
          <cell r="AE2684">
            <v>0</v>
          </cell>
          <cell r="AF2684">
            <v>0</v>
          </cell>
          <cell r="AG2684">
            <v>0</v>
          </cell>
          <cell r="AH2684">
            <v>0</v>
          </cell>
          <cell r="AI2684">
            <v>0</v>
          </cell>
          <cell r="AJ2684">
            <v>0</v>
          </cell>
          <cell r="AL2684">
            <v>1133750</v>
          </cell>
        </row>
        <row r="2739">
          <cell r="C2739">
            <v>15</v>
          </cell>
          <cell r="E2739">
            <v>15</v>
          </cell>
        </row>
        <row r="2741">
          <cell r="C2741">
            <v>26</v>
          </cell>
          <cell r="E2741">
            <v>19</v>
          </cell>
          <cell r="AL2741">
            <v>634600</v>
          </cell>
        </row>
        <row r="2751">
          <cell r="C2751">
            <v>85</v>
          </cell>
          <cell r="E2751">
            <v>31</v>
          </cell>
        </row>
        <row r="2753">
          <cell r="C2753">
            <v>146</v>
          </cell>
          <cell r="E2753">
            <v>146</v>
          </cell>
          <cell r="AL2753">
            <v>3212000</v>
          </cell>
        </row>
        <row r="2754">
          <cell r="C2754">
            <v>211</v>
          </cell>
          <cell r="E2754">
            <v>211</v>
          </cell>
          <cell r="AL2754">
            <v>14605420</v>
          </cell>
        </row>
        <row r="2755">
          <cell r="C2755">
            <v>0</v>
          </cell>
          <cell r="AL2755">
            <v>0</v>
          </cell>
        </row>
        <row r="2756">
          <cell r="C2756">
            <v>279</v>
          </cell>
          <cell r="E2756">
            <v>275</v>
          </cell>
          <cell r="AL2756">
            <v>830500</v>
          </cell>
        </row>
        <row r="2757">
          <cell r="C2757">
            <v>0</v>
          </cell>
          <cell r="AL2757">
            <v>0</v>
          </cell>
        </row>
        <row r="2758">
          <cell r="C2758">
            <v>0</v>
          </cell>
          <cell r="AL2758">
            <v>0</v>
          </cell>
        </row>
        <row r="2759">
          <cell r="C2759">
            <v>0</v>
          </cell>
          <cell r="AL2759">
            <v>0</v>
          </cell>
        </row>
        <row r="2780">
          <cell r="C2780">
            <v>761</v>
          </cell>
          <cell r="E2780">
            <v>761</v>
          </cell>
          <cell r="AL2780">
            <v>3400360</v>
          </cell>
        </row>
        <row r="2806">
          <cell r="C2806">
            <v>260</v>
          </cell>
          <cell r="E2806">
            <v>260</v>
          </cell>
          <cell r="AL2806">
            <v>4570400</v>
          </cell>
        </row>
        <row r="2816">
          <cell r="C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</row>
        <row r="2839">
          <cell r="C2839">
            <v>1</v>
          </cell>
          <cell r="E2839">
            <v>1</v>
          </cell>
          <cell r="AL2839">
            <v>36550</v>
          </cell>
        </row>
        <row r="2840">
          <cell r="C2840">
            <v>0</v>
          </cell>
          <cell r="AL2840">
            <v>0</v>
          </cell>
        </row>
        <row r="2843">
          <cell r="C2843">
            <v>35</v>
          </cell>
          <cell r="H2843">
            <v>25</v>
          </cell>
          <cell r="I2843">
            <v>25</v>
          </cell>
          <cell r="J2843">
            <v>0</v>
          </cell>
          <cell r="K2843">
            <v>0</v>
          </cell>
          <cell r="L2843">
            <v>10</v>
          </cell>
          <cell r="M2843">
            <v>0</v>
          </cell>
          <cell r="N2843">
            <v>0</v>
          </cell>
          <cell r="P2843">
            <v>0</v>
          </cell>
          <cell r="Q2843">
            <v>0</v>
          </cell>
          <cell r="S2843">
            <v>0</v>
          </cell>
          <cell r="T2843">
            <v>0</v>
          </cell>
          <cell r="V2843">
            <v>0</v>
          </cell>
          <cell r="W2843">
            <v>0</v>
          </cell>
          <cell r="Y2843">
            <v>0</v>
          </cell>
          <cell r="Z2843">
            <v>0</v>
          </cell>
          <cell r="AD2843">
            <v>0</v>
          </cell>
          <cell r="AE2843">
            <v>0</v>
          </cell>
          <cell r="AF2843">
            <v>0</v>
          </cell>
          <cell r="AG2843">
            <v>0</v>
          </cell>
          <cell r="AH2843">
            <v>0</v>
          </cell>
          <cell r="AI2843">
            <v>0</v>
          </cell>
          <cell r="AJ2843">
            <v>0</v>
          </cell>
          <cell r="AL2843">
            <v>660790</v>
          </cell>
        </row>
        <row r="2893">
          <cell r="C2893">
            <v>0</v>
          </cell>
        </row>
        <row r="2896">
          <cell r="C2896">
            <v>249</v>
          </cell>
          <cell r="E2896">
            <v>249</v>
          </cell>
          <cell r="AL2896">
            <v>5739450</v>
          </cell>
        </row>
        <row r="2897">
          <cell r="C2897">
            <v>0</v>
          </cell>
          <cell r="AL2897">
            <v>0</v>
          </cell>
        </row>
        <row r="2900">
          <cell r="C2900">
            <v>0</v>
          </cell>
        </row>
        <row r="2901">
          <cell r="C2901">
            <v>0</v>
          </cell>
        </row>
        <row r="2902">
          <cell r="C2902">
            <v>0</v>
          </cell>
        </row>
        <row r="2903">
          <cell r="C2903">
            <v>0</v>
          </cell>
        </row>
        <row r="2904">
          <cell r="C2904">
            <v>0</v>
          </cell>
        </row>
        <row r="2905">
          <cell r="C2905">
            <v>0</v>
          </cell>
        </row>
        <row r="2906">
          <cell r="C2906">
            <v>0</v>
          </cell>
        </row>
        <row r="2909">
          <cell r="C2909">
            <v>4</v>
          </cell>
          <cell r="E2909">
            <v>4</v>
          </cell>
          <cell r="AL2909">
            <v>32920</v>
          </cell>
        </row>
        <row r="2910">
          <cell r="C2910">
            <v>0</v>
          </cell>
          <cell r="AL2910">
            <v>0</v>
          </cell>
        </row>
        <row r="2911">
          <cell r="C2911">
            <v>0</v>
          </cell>
          <cell r="AL2911">
            <v>0</v>
          </cell>
        </row>
        <row r="2912">
          <cell r="C2912">
            <v>0</v>
          </cell>
          <cell r="AL2912">
            <v>0</v>
          </cell>
        </row>
        <row r="2913">
          <cell r="C2913">
            <v>0</v>
          </cell>
          <cell r="AL2913">
            <v>0</v>
          </cell>
        </row>
        <row r="2916">
          <cell r="C2916">
            <v>0</v>
          </cell>
        </row>
        <row r="2917">
          <cell r="C2917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2020</v>
          </cell>
        </row>
      </sheetData>
      <sheetData sheetId="1">
        <row r="5">
          <cell r="C5">
            <v>0</v>
          </cell>
          <cell r="AL5">
            <v>0</v>
          </cell>
        </row>
        <row r="6">
          <cell r="C6">
            <v>0</v>
          </cell>
          <cell r="AL6">
            <v>0</v>
          </cell>
        </row>
        <row r="7">
          <cell r="C7">
            <v>3680</v>
          </cell>
          <cell r="E7">
            <v>3498</v>
          </cell>
          <cell r="AL7">
            <v>46978140</v>
          </cell>
        </row>
        <row r="8">
          <cell r="C8">
            <v>0</v>
          </cell>
          <cell r="AL8">
            <v>0</v>
          </cell>
        </row>
        <row r="9">
          <cell r="C9">
            <v>0</v>
          </cell>
          <cell r="AL9">
            <v>0</v>
          </cell>
        </row>
        <row r="10">
          <cell r="C10">
            <v>0</v>
          </cell>
          <cell r="AL10">
            <v>0</v>
          </cell>
        </row>
        <row r="11">
          <cell r="C11">
            <v>206</v>
          </cell>
          <cell r="E11">
            <v>145</v>
          </cell>
          <cell r="AL11">
            <v>2441800</v>
          </cell>
        </row>
        <row r="12">
          <cell r="C12">
            <v>0</v>
          </cell>
          <cell r="AL12">
            <v>0</v>
          </cell>
        </row>
        <row r="13">
          <cell r="C13">
            <v>0</v>
          </cell>
          <cell r="AL13">
            <v>0</v>
          </cell>
        </row>
        <row r="14">
          <cell r="C14">
            <v>0</v>
          </cell>
          <cell r="AL14">
            <v>0</v>
          </cell>
        </row>
        <row r="15">
          <cell r="C15">
            <v>1429</v>
          </cell>
          <cell r="E15">
            <v>1422</v>
          </cell>
          <cell r="AL15">
            <v>9641160</v>
          </cell>
        </row>
        <row r="16">
          <cell r="C16">
            <v>884</v>
          </cell>
          <cell r="E16">
            <v>881</v>
          </cell>
          <cell r="AL16">
            <v>7180150</v>
          </cell>
        </row>
        <row r="17">
          <cell r="C17">
            <v>1975</v>
          </cell>
          <cell r="E17">
            <v>1953</v>
          </cell>
          <cell r="AL17">
            <v>19725300</v>
          </cell>
        </row>
        <row r="18">
          <cell r="C18">
            <v>11</v>
          </cell>
          <cell r="E18">
            <v>11</v>
          </cell>
          <cell r="AL18">
            <v>166650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745</v>
          </cell>
        </row>
        <row r="25">
          <cell r="C25">
            <v>0</v>
          </cell>
        </row>
        <row r="29">
          <cell r="C29">
            <v>1842</v>
          </cell>
          <cell r="E29">
            <v>1841</v>
          </cell>
          <cell r="AL29">
            <v>2430120</v>
          </cell>
        </row>
        <row r="30">
          <cell r="C30">
            <v>0</v>
          </cell>
          <cell r="AL30">
            <v>0</v>
          </cell>
        </row>
        <row r="31">
          <cell r="C31">
            <v>0</v>
          </cell>
          <cell r="AL31">
            <v>0</v>
          </cell>
        </row>
        <row r="32">
          <cell r="C32">
            <v>168</v>
          </cell>
          <cell r="E32">
            <v>168</v>
          </cell>
          <cell r="AL32">
            <v>302400</v>
          </cell>
        </row>
        <row r="33">
          <cell r="C33">
            <v>3024</v>
          </cell>
          <cell r="E33">
            <v>3024</v>
          </cell>
          <cell r="AL33">
            <v>4384800</v>
          </cell>
        </row>
        <row r="34">
          <cell r="C34">
            <v>219</v>
          </cell>
          <cell r="E34">
            <v>219</v>
          </cell>
          <cell r="AL34">
            <v>289080</v>
          </cell>
        </row>
        <row r="36">
          <cell r="C36">
            <v>267</v>
          </cell>
        </row>
        <row r="37">
          <cell r="C37">
            <v>186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4">
          <cell r="C44">
            <v>0</v>
          </cell>
          <cell r="AL44">
            <v>0</v>
          </cell>
        </row>
        <row r="45">
          <cell r="C45">
            <v>1101</v>
          </cell>
          <cell r="E45">
            <v>1101</v>
          </cell>
          <cell r="AL45">
            <v>2631390</v>
          </cell>
        </row>
        <row r="46">
          <cell r="C46">
            <v>0</v>
          </cell>
          <cell r="AL46">
            <v>0</v>
          </cell>
        </row>
        <row r="47">
          <cell r="C47">
            <v>278</v>
          </cell>
          <cell r="E47">
            <v>278</v>
          </cell>
          <cell r="AL47">
            <v>202940</v>
          </cell>
        </row>
        <row r="49">
          <cell r="C49">
            <v>0</v>
          </cell>
        </row>
        <row r="53">
          <cell r="C53">
            <v>1464</v>
          </cell>
          <cell r="E53">
            <v>1464</v>
          </cell>
          <cell r="AL53">
            <v>3030480</v>
          </cell>
        </row>
        <row r="54">
          <cell r="C54">
            <v>3</v>
          </cell>
          <cell r="E54">
            <v>3</v>
          </cell>
          <cell r="AL54">
            <v>6210</v>
          </cell>
        </row>
        <row r="55">
          <cell r="C55">
            <v>759</v>
          </cell>
          <cell r="E55">
            <v>759</v>
          </cell>
          <cell r="AL55">
            <v>903210</v>
          </cell>
        </row>
        <row r="57">
          <cell r="C57">
            <v>0</v>
          </cell>
        </row>
        <row r="58">
          <cell r="C58">
            <v>0</v>
          </cell>
        </row>
        <row r="62">
          <cell r="C62">
            <v>175</v>
          </cell>
          <cell r="E62">
            <v>175</v>
          </cell>
          <cell r="AL62">
            <v>157500</v>
          </cell>
        </row>
        <row r="63">
          <cell r="C63">
            <v>0</v>
          </cell>
          <cell r="AL63">
            <v>0</v>
          </cell>
        </row>
        <row r="64">
          <cell r="C64">
            <v>0</v>
          </cell>
          <cell r="AL64">
            <v>0</v>
          </cell>
        </row>
        <row r="67">
          <cell r="C67">
            <v>421</v>
          </cell>
          <cell r="E67">
            <v>384</v>
          </cell>
          <cell r="AL67">
            <v>303360</v>
          </cell>
        </row>
        <row r="68">
          <cell r="C68">
            <v>514</v>
          </cell>
          <cell r="E68">
            <v>514</v>
          </cell>
          <cell r="AL68">
            <v>9221160</v>
          </cell>
        </row>
        <row r="69">
          <cell r="C69">
            <v>66</v>
          </cell>
          <cell r="E69">
            <v>61</v>
          </cell>
          <cell r="AL69">
            <v>2513810</v>
          </cell>
        </row>
        <row r="70">
          <cell r="C70">
            <v>9575</v>
          </cell>
          <cell r="E70">
            <v>9575</v>
          </cell>
          <cell r="AL70">
            <v>22884250</v>
          </cell>
        </row>
        <row r="71">
          <cell r="C71">
            <v>0</v>
          </cell>
          <cell r="AL71">
            <v>0</v>
          </cell>
        </row>
        <row r="73">
          <cell r="C73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6">
          <cell r="C116">
            <v>4255</v>
          </cell>
          <cell r="E116">
            <v>3881</v>
          </cell>
          <cell r="AL116">
            <v>153027830</v>
          </cell>
        </row>
        <row r="117">
          <cell r="C117">
            <v>0</v>
          </cell>
          <cell r="AL117">
            <v>0</v>
          </cell>
        </row>
        <row r="118">
          <cell r="C118">
            <v>0</v>
          </cell>
          <cell r="AL118">
            <v>0</v>
          </cell>
        </row>
        <row r="119">
          <cell r="C119">
            <v>324</v>
          </cell>
          <cell r="E119">
            <v>322</v>
          </cell>
          <cell r="AL119">
            <v>52779020</v>
          </cell>
        </row>
        <row r="120">
          <cell r="C120">
            <v>0</v>
          </cell>
          <cell r="AL120">
            <v>0</v>
          </cell>
        </row>
        <row r="121">
          <cell r="C121">
            <v>0</v>
          </cell>
          <cell r="AL121">
            <v>0</v>
          </cell>
        </row>
        <row r="122">
          <cell r="C122">
            <v>309</v>
          </cell>
          <cell r="E122">
            <v>308</v>
          </cell>
          <cell r="AL122">
            <v>24387440</v>
          </cell>
        </row>
        <row r="123">
          <cell r="C123">
            <v>94</v>
          </cell>
          <cell r="E123">
            <v>94</v>
          </cell>
          <cell r="AL123">
            <v>7442920</v>
          </cell>
        </row>
        <row r="124">
          <cell r="C124">
            <v>0</v>
          </cell>
          <cell r="AL124">
            <v>0</v>
          </cell>
        </row>
        <row r="125">
          <cell r="C125">
            <v>55</v>
          </cell>
          <cell r="E125">
            <v>55</v>
          </cell>
          <cell r="AL125">
            <v>3906650</v>
          </cell>
        </row>
        <row r="126">
          <cell r="C126">
            <v>0</v>
          </cell>
          <cell r="AL126">
            <v>0</v>
          </cell>
        </row>
        <row r="127">
          <cell r="C127">
            <v>0</v>
          </cell>
          <cell r="AL127">
            <v>0</v>
          </cell>
        </row>
        <row r="128">
          <cell r="C128">
            <v>0</v>
          </cell>
          <cell r="AL128">
            <v>0</v>
          </cell>
        </row>
        <row r="131">
          <cell r="C131">
            <v>0</v>
          </cell>
          <cell r="AL131">
            <v>0</v>
          </cell>
        </row>
        <row r="132">
          <cell r="C132">
            <v>0</v>
          </cell>
          <cell r="AL132">
            <v>0</v>
          </cell>
        </row>
        <row r="133">
          <cell r="C133">
            <v>0</v>
          </cell>
          <cell r="AL133">
            <v>0</v>
          </cell>
        </row>
        <row r="134">
          <cell r="C134">
            <v>752</v>
          </cell>
          <cell r="E134">
            <v>718</v>
          </cell>
          <cell r="AL134">
            <v>4200300</v>
          </cell>
        </row>
        <row r="135">
          <cell r="C135">
            <v>0</v>
          </cell>
          <cell r="AL135">
            <v>0</v>
          </cell>
        </row>
        <row r="136">
          <cell r="C136">
            <v>0</v>
          </cell>
          <cell r="AL136">
            <v>0</v>
          </cell>
        </row>
        <row r="137">
          <cell r="C137">
            <v>0</v>
          </cell>
          <cell r="AL137">
            <v>0</v>
          </cell>
        </row>
        <row r="138">
          <cell r="C138">
            <v>22</v>
          </cell>
          <cell r="E138">
            <v>22</v>
          </cell>
          <cell r="AL138">
            <v>168300</v>
          </cell>
        </row>
        <row r="139">
          <cell r="C139">
            <v>0</v>
          </cell>
          <cell r="AL139">
            <v>0</v>
          </cell>
        </row>
        <row r="140">
          <cell r="C140">
            <v>0</v>
          </cell>
          <cell r="AL140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218">
          <cell r="C218">
            <v>38890</v>
          </cell>
          <cell r="D218">
            <v>37275</v>
          </cell>
          <cell r="E218">
            <v>37275</v>
          </cell>
          <cell r="F218">
            <v>0</v>
          </cell>
          <cell r="G218">
            <v>1615</v>
          </cell>
          <cell r="AA218">
            <v>17051</v>
          </cell>
          <cell r="AB218">
            <v>5698</v>
          </cell>
          <cell r="AC218">
            <v>16141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5</v>
          </cell>
          <cell r="AJ218">
            <v>0</v>
          </cell>
          <cell r="AL218">
            <v>46180890</v>
          </cell>
        </row>
        <row r="283">
          <cell r="C283">
            <v>39668</v>
          </cell>
          <cell r="D283">
            <v>38120</v>
          </cell>
          <cell r="E283">
            <v>38120</v>
          </cell>
          <cell r="F283">
            <v>0</v>
          </cell>
          <cell r="G283">
            <v>1548</v>
          </cell>
          <cell r="AA283">
            <v>14690</v>
          </cell>
          <cell r="AB283">
            <v>10557</v>
          </cell>
          <cell r="AC283">
            <v>14421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28</v>
          </cell>
          <cell r="AJ283">
            <v>0</v>
          </cell>
          <cell r="AL283">
            <v>61506780</v>
          </cell>
        </row>
        <row r="327">
          <cell r="C327">
            <v>1900</v>
          </cell>
          <cell r="D327">
            <v>1864</v>
          </cell>
          <cell r="E327">
            <v>1864</v>
          </cell>
          <cell r="F327">
            <v>0</v>
          </cell>
          <cell r="G327">
            <v>36</v>
          </cell>
          <cell r="AA327">
            <v>166</v>
          </cell>
          <cell r="AB327">
            <v>1696</v>
          </cell>
          <cell r="AC327">
            <v>38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27</v>
          </cell>
          <cell r="AJ327">
            <v>0</v>
          </cell>
          <cell r="AL327">
            <v>8379180</v>
          </cell>
        </row>
        <row r="338"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8</v>
          </cell>
          <cell r="AJ338">
            <v>0</v>
          </cell>
          <cell r="AL338">
            <v>0</v>
          </cell>
        </row>
        <row r="413">
          <cell r="C413">
            <v>2858</v>
          </cell>
          <cell r="D413">
            <v>2758</v>
          </cell>
          <cell r="E413">
            <v>2758</v>
          </cell>
          <cell r="F413">
            <v>0</v>
          </cell>
          <cell r="G413">
            <v>100</v>
          </cell>
          <cell r="AA413">
            <v>1093</v>
          </cell>
          <cell r="AB413">
            <v>539</v>
          </cell>
          <cell r="AC413">
            <v>1226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109</v>
          </cell>
          <cell r="AJ413">
            <v>0</v>
          </cell>
          <cell r="AL413">
            <v>15448830</v>
          </cell>
        </row>
        <row r="464">
          <cell r="C464">
            <v>2470</v>
          </cell>
          <cell r="D464">
            <v>2442</v>
          </cell>
          <cell r="E464">
            <v>2442</v>
          </cell>
          <cell r="F464">
            <v>0</v>
          </cell>
          <cell r="G464">
            <v>28</v>
          </cell>
          <cell r="AA464">
            <v>1046</v>
          </cell>
          <cell r="AB464">
            <v>1216</v>
          </cell>
          <cell r="AC464">
            <v>208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9906080</v>
          </cell>
        </row>
        <row r="483">
          <cell r="C483">
            <v>14</v>
          </cell>
          <cell r="D483">
            <v>14</v>
          </cell>
          <cell r="E483">
            <v>14</v>
          </cell>
          <cell r="F483">
            <v>0</v>
          </cell>
          <cell r="G483">
            <v>0</v>
          </cell>
          <cell r="AA483">
            <v>2</v>
          </cell>
          <cell r="AB483">
            <v>12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L483">
            <v>46440</v>
          </cell>
        </row>
        <row r="511">
          <cell r="C511">
            <v>16034</v>
          </cell>
          <cell r="D511">
            <v>15756</v>
          </cell>
          <cell r="E511">
            <v>15756</v>
          </cell>
          <cell r="F511">
            <v>0</v>
          </cell>
          <cell r="G511">
            <v>278</v>
          </cell>
          <cell r="AA511">
            <v>572</v>
          </cell>
          <cell r="AB511">
            <v>14656</v>
          </cell>
          <cell r="AC511">
            <v>806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26</v>
          </cell>
          <cell r="AJ511">
            <v>0</v>
          </cell>
          <cell r="AL511">
            <v>418986840</v>
          </cell>
        </row>
        <row r="521"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33">
          <cell r="C533">
            <v>7016</v>
          </cell>
          <cell r="D533">
            <v>6865</v>
          </cell>
          <cell r="E533">
            <v>6865</v>
          </cell>
          <cell r="F533">
            <v>0</v>
          </cell>
          <cell r="G533">
            <v>151</v>
          </cell>
          <cell r="AA533">
            <v>4284</v>
          </cell>
          <cell r="AB533">
            <v>1394</v>
          </cell>
          <cell r="AC533">
            <v>1338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75">
          <cell r="C575">
            <v>65</v>
          </cell>
          <cell r="D575">
            <v>65</v>
          </cell>
          <cell r="E575">
            <v>65</v>
          </cell>
          <cell r="F575">
            <v>0</v>
          </cell>
          <cell r="G575">
            <v>0</v>
          </cell>
          <cell r="AA575">
            <v>22</v>
          </cell>
          <cell r="AB575">
            <v>21</v>
          </cell>
          <cell r="AC575">
            <v>22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2</v>
          </cell>
          <cell r="AJ575">
            <v>0</v>
          </cell>
          <cell r="AL575">
            <v>122190</v>
          </cell>
        </row>
        <row r="607">
          <cell r="C607">
            <v>1481</v>
          </cell>
          <cell r="D607">
            <v>1460</v>
          </cell>
          <cell r="E607">
            <v>1460</v>
          </cell>
          <cell r="F607">
            <v>0</v>
          </cell>
          <cell r="G607">
            <v>21</v>
          </cell>
          <cell r="AA607">
            <v>281</v>
          </cell>
          <cell r="AB607">
            <v>567</v>
          </cell>
          <cell r="AC607">
            <v>633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1</v>
          </cell>
          <cell r="AJ607">
            <v>0</v>
          </cell>
          <cell r="AL607">
            <v>2298800</v>
          </cell>
        </row>
        <row r="669">
          <cell r="C669">
            <v>2140</v>
          </cell>
          <cell r="D669">
            <v>2129</v>
          </cell>
          <cell r="E669">
            <v>2129</v>
          </cell>
          <cell r="F669">
            <v>0</v>
          </cell>
          <cell r="G669">
            <v>11</v>
          </cell>
          <cell r="AA669">
            <v>299</v>
          </cell>
          <cell r="AB669">
            <v>610</v>
          </cell>
          <cell r="AC669">
            <v>1231</v>
          </cell>
          <cell r="AD669">
            <v>2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19285580</v>
          </cell>
        </row>
        <row r="692"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L692">
            <v>0</v>
          </cell>
        </row>
        <row r="722">
          <cell r="C722">
            <v>1153</v>
          </cell>
          <cell r="D722">
            <v>1144</v>
          </cell>
          <cell r="E722">
            <v>1144</v>
          </cell>
          <cell r="F722">
            <v>0</v>
          </cell>
          <cell r="G722">
            <v>9</v>
          </cell>
          <cell r="AA722">
            <v>171</v>
          </cell>
          <cell r="AB722">
            <v>85</v>
          </cell>
          <cell r="AC722">
            <v>897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4824</v>
          </cell>
          <cell r="AJ722">
            <v>0</v>
          </cell>
          <cell r="AL722">
            <v>65508560</v>
          </cell>
        </row>
        <row r="724">
          <cell r="C724">
            <v>2</v>
          </cell>
          <cell r="D724">
            <v>2</v>
          </cell>
          <cell r="E724">
            <v>2</v>
          </cell>
          <cell r="AB724">
            <v>2</v>
          </cell>
          <cell r="AL724">
            <v>12140</v>
          </cell>
        </row>
        <row r="725">
          <cell r="C725">
            <v>79</v>
          </cell>
          <cell r="D725">
            <v>79</v>
          </cell>
          <cell r="E725">
            <v>79</v>
          </cell>
          <cell r="AA725">
            <v>37</v>
          </cell>
          <cell r="AB725">
            <v>9</v>
          </cell>
          <cell r="AC725">
            <v>33</v>
          </cell>
          <cell r="AL725">
            <v>1756960</v>
          </cell>
        </row>
        <row r="746">
          <cell r="C746">
            <v>608</v>
          </cell>
          <cell r="D746">
            <v>608</v>
          </cell>
          <cell r="E746">
            <v>608</v>
          </cell>
          <cell r="F746">
            <v>0</v>
          </cell>
          <cell r="G746">
            <v>0</v>
          </cell>
          <cell r="AA746">
            <v>285</v>
          </cell>
          <cell r="AB746">
            <v>275</v>
          </cell>
          <cell r="AC746">
            <v>48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11296920</v>
          </cell>
        </row>
        <row r="779"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14</v>
          </cell>
          <cell r="AJ779">
            <v>0</v>
          </cell>
          <cell r="AL779">
            <v>0</v>
          </cell>
        </row>
        <row r="837">
          <cell r="C837">
            <v>4</v>
          </cell>
          <cell r="D837">
            <v>4</v>
          </cell>
          <cell r="E837">
            <v>4</v>
          </cell>
          <cell r="F837">
            <v>0</v>
          </cell>
          <cell r="G837">
            <v>0</v>
          </cell>
          <cell r="AA837">
            <v>1</v>
          </cell>
          <cell r="AB837">
            <v>3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</row>
        <row r="844"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51"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L851">
            <v>0</v>
          </cell>
        </row>
        <row r="855"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20</v>
          </cell>
          <cell r="AJ855">
            <v>0</v>
          </cell>
          <cell r="AL855">
            <v>0</v>
          </cell>
        </row>
        <row r="862"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L862">
            <v>0</v>
          </cell>
        </row>
        <row r="871"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L871">
            <v>0</v>
          </cell>
        </row>
        <row r="875"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L875">
            <v>0</v>
          </cell>
        </row>
        <row r="879"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L879">
            <v>0</v>
          </cell>
        </row>
        <row r="883"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L883">
            <v>0</v>
          </cell>
        </row>
        <row r="891"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L891">
            <v>0</v>
          </cell>
        </row>
        <row r="894"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L894">
            <v>0</v>
          </cell>
        </row>
        <row r="897"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L897">
            <v>0</v>
          </cell>
        </row>
        <row r="905"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L905">
            <v>0</v>
          </cell>
        </row>
        <row r="911"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L911">
            <v>0</v>
          </cell>
        </row>
        <row r="921">
          <cell r="C921">
            <v>0</v>
          </cell>
          <cell r="E921">
            <v>0</v>
          </cell>
          <cell r="AL921">
            <v>0</v>
          </cell>
        </row>
        <row r="926">
          <cell r="C926">
            <v>0</v>
          </cell>
          <cell r="E926">
            <v>0</v>
          </cell>
        </row>
        <row r="927"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47">
          <cell r="C947">
            <v>0</v>
          </cell>
          <cell r="E947">
            <v>0</v>
          </cell>
          <cell r="AL947">
            <v>0</v>
          </cell>
        </row>
        <row r="950"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</row>
        <row r="1011">
          <cell r="C1011">
            <v>5453</v>
          </cell>
          <cell r="D1011">
            <v>5453</v>
          </cell>
          <cell r="E1011">
            <v>5453</v>
          </cell>
          <cell r="F1011">
            <v>0</v>
          </cell>
          <cell r="G1011">
            <v>0</v>
          </cell>
          <cell r="AA1011">
            <v>3927</v>
          </cell>
          <cell r="AB1011">
            <v>1526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29">
          <cell r="C1029">
            <v>1043</v>
          </cell>
          <cell r="E1029">
            <v>909</v>
          </cell>
          <cell r="AL1029">
            <v>6991490</v>
          </cell>
        </row>
        <row r="1036">
          <cell r="C1036">
            <v>0</v>
          </cell>
        </row>
        <row r="1051"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1972</v>
          </cell>
          <cell r="AJ1051">
            <v>0</v>
          </cell>
          <cell r="AL1051">
            <v>0</v>
          </cell>
        </row>
        <row r="1054">
          <cell r="C1054">
            <v>0</v>
          </cell>
        </row>
        <row r="1073">
          <cell r="C1073">
            <v>87</v>
          </cell>
          <cell r="E1073">
            <v>87</v>
          </cell>
        </row>
        <row r="1075">
          <cell r="C1075">
            <v>184</v>
          </cell>
          <cell r="E1075">
            <v>183</v>
          </cell>
          <cell r="AL1075">
            <v>1507920</v>
          </cell>
        </row>
        <row r="1076">
          <cell r="C1076">
            <v>210</v>
          </cell>
          <cell r="E1076">
            <v>210</v>
          </cell>
          <cell r="AL1076">
            <v>678300</v>
          </cell>
        </row>
        <row r="1077">
          <cell r="C1077">
            <v>370</v>
          </cell>
          <cell r="E1077">
            <v>370</v>
          </cell>
          <cell r="AL1077">
            <v>1195100</v>
          </cell>
        </row>
        <row r="1078">
          <cell r="C1078">
            <v>0</v>
          </cell>
          <cell r="AL1078">
            <v>0</v>
          </cell>
        </row>
        <row r="1079">
          <cell r="C1079">
            <v>0</v>
          </cell>
          <cell r="AL1079">
            <v>0</v>
          </cell>
        </row>
        <row r="1080">
          <cell r="C1080">
            <v>10</v>
          </cell>
          <cell r="E1080">
            <v>10</v>
          </cell>
          <cell r="AL1080">
            <v>341400</v>
          </cell>
        </row>
        <row r="1081">
          <cell r="C1081">
            <v>0</v>
          </cell>
          <cell r="AL1081">
            <v>0</v>
          </cell>
        </row>
        <row r="1082">
          <cell r="C1082">
            <v>0</v>
          </cell>
          <cell r="AL1082">
            <v>0</v>
          </cell>
        </row>
        <row r="1085">
          <cell r="C1085">
            <v>0</v>
          </cell>
          <cell r="AL1085">
            <v>0</v>
          </cell>
        </row>
        <row r="1086">
          <cell r="C1086">
            <v>0</v>
          </cell>
          <cell r="AL1086">
            <v>0</v>
          </cell>
        </row>
        <row r="1087">
          <cell r="C1087">
            <v>0</v>
          </cell>
          <cell r="AL1087">
            <v>0</v>
          </cell>
        </row>
        <row r="1088">
          <cell r="C1088">
            <v>0</v>
          </cell>
          <cell r="AL1088">
            <v>0</v>
          </cell>
        </row>
        <row r="1089">
          <cell r="C1089">
            <v>2</v>
          </cell>
          <cell r="E1089">
            <v>2</v>
          </cell>
          <cell r="AL1089">
            <v>532440</v>
          </cell>
        </row>
        <row r="1090">
          <cell r="C1090">
            <v>0</v>
          </cell>
          <cell r="AL1090">
            <v>0</v>
          </cell>
        </row>
        <row r="1091">
          <cell r="C1091">
            <v>2</v>
          </cell>
          <cell r="D1091">
            <v>2</v>
          </cell>
          <cell r="E1091">
            <v>2</v>
          </cell>
          <cell r="F1091">
            <v>0</v>
          </cell>
          <cell r="G1091">
            <v>0</v>
          </cell>
          <cell r="AA1091">
            <v>2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3">
          <cell r="C1093">
            <v>0</v>
          </cell>
          <cell r="D1093">
            <v>0</v>
          </cell>
        </row>
        <row r="1094">
          <cell r="C1094">
            <v>0</v>
          </cell>
          <cell r="D1094">
            <v>0</v>
          </cell>
        </row>
        <row r="1095">
          <cell r="C1095">
            <v>0</v>
          </cell>
          <cell r="D1095">
            <v>0</v>
          </cell>
        </row>
        <row r="1096">
          <cell r="C1096">
            <v>0</v>
          </cell>
          <cell r="D1096">
            <v>0</v>
          </cell>
        </row>
        <row r="1097">
          <cell r="C1097">
            <v>0</v>
          </cell>
          <cell r="D1097">
            <v>0</v>
          </cell>
        </row>
        <row r="1098">
          <cell r="C1098">
            <v>0</v>
          </cell>
          <cell r="D1098">
            <v>0</v>
          </cell>
        </row>
        <row r="1099">
          <cell r="C1099">
            <v>0</v>
          </cell>
          <cell r="D1099">
            <v>0</v>
          </cell>
        </row>
        <row r="1100">
          <cell r="C1100">
            <v>0</v>
          </cell>
          <cell r="D1100">
            <v>0</v>
          </cell>
        </row>
        <row r="1101">
          <cell r="C1101">
            <v>0</v>
          </cell>
          <cell r="D1101">
            <v>0</v>
          </cell>
        </row>
        <row r="1102">
          <cell r="C1102">
            <v>0</v>
          </cell>
          <cell r="D1102">
            <v>0</v>
          </cell>
        </row>
        <row r="1103">
          <cell r="C1103">
            <v>0</v>
          </cell>
          <cell r="D1103">
            <v>0</v>
          </cell>
        </row>
        <row r="1104">
          <cell r="C1104">
            <v>0</v>
          </cell>
          <cell r="D1104">
            <v>0</v>
          </cell>
        </row>
        <row r="1105">
          <cell r="C1105">
            <v>0</v>
          </cell>
          <cell r="D1105">
            <v>0</v>
          </cell>
        </row>
        <row r="1106">
          <cell r="C1106">
            <v>0</v>
          </cell>
          <cell r="D1106">
            <v>0</v>
          </cell>
        </row>
        <row r="1107">
          <cell r="C1107">
            <v>0</v>
          </cell>
          <cell r="D1107">
            <v>0</v>
          </cell>
        </row>
        <row r="1108">
          <cell r="C1108">
            <v>0</v>
          </cell>
          <cell r="D1108">
            <v>0</v>
          </cell>
        </row>
        <row r="1109">
          <cell r="C1109">
            <v>0</v>
          </cell>
          <cell r="D1109">
            <v>0</v>
          </cell>
        </row>
        <row r="1110">
          <cell r="C1110">
            <v>0</v>
          </cell>
          <cell r="D1110">
            <v>0</v>
          </cell>
        </row>
        <row r="1111">
          <cell r="C1111">
            <v>0</v>
          </cell>
          <cell r="D1111">
            <v>0</v>
          </cell>
        </row>
        <row r="1112">
          <cell r="C1112">
            <v>0</v>
          </cell>
          <cell r="D1112">
            <v>0</v>
          </cell>
        </row>
        <row r="1113">
          <cell r="C1113">
            <v>0</v>
          </cell>
          <cell r="D1113">
            <v>0</v>
          </cell>
        </row>
        <row r="1114">
          <cell r="C1114">
            <v>0</v>
          </cell>
          <cell r="D1114">
            <v>0</v>
          </cell>
        </row>
        <row r="1115">
          <cell r="C1115">
            <v>0</v>
          </cell>
          <cell r="D1115">
            <v>0</v>
          </cell>
        </row>
        <row r="1116">
          <cell r="C1116">
            <v>0</v>
          </cell>
          <cell r="D1116">
            <v>0</v>
          </cell>
        </row>
        <row r="1117">
          <cell r="C1117">
            <v>0</v>
          </cell>
          <cell r="D1117">
            <v>0</v>
          </cell>
        </row>
        <row r="1118">
          <cell r="C1118">
            <v>0</v>
          </cell>
          <cell r="D1118">
            <v>0</v>
          </cell>
        </row>
        <row r="1119">
          <cell r="C1119">
            <v>0</v>
          </cell>
          <cell r="D1119">
            <v>0</v>
          </cell>
        </row>
        <row r="1120">
          <cell r="C1120">
            <v>0</v>
          </cell>
          <cell r="D1120">
            <v>0</v>
          </cell>
        </row>
        <row r="1121">
          <cell r="C1121">
            <v>0</v>
          </cell>
          <cell r="D1121">
            <v>0</v>
          </cell>
        </row>
        <row r="1122">
          <cell r="C1122">
            <v>0</v>
          </cell>
          <cell r="D1122">
            <v>0</v>
          </cell>
        </row>
        <row r="1123">
          <cell r="C1123">
            <v>0</v>
          </cell>
          <cell r="D1123">
            <v>0</v>
          </cell>
        </row>
        <row r="1124">
          <cell r="C1124">
            <v>0</v>
          </cell>
          <cell r="D1124">
            <v>0</v>
          </cell>
        </row>
        <row r="1125">
          <cell r="C1125">
            <v>0</v>
          </cell>
          <cell r="D1125">
            <v>0</v>
          </cell>
        </row>
        <row r="1126">
          <cell r="C1126">
            <v>0</v>
          </cell>
          <cell r="D1126">
            <v>0</v>
          </cell>
        </row>
        <row r="1127">
          <cell r="C1127">
            <v>0</v>
          </cell>
          <cell r="D1127">
            <v>0</v>
          </cell>
        </row>
        <row r="1128">
          <cell r="C1128">
            <v>0</v>
          </cell>
          <cell r="D1128">
            <v>0</v>
          </cell>
        </row>
        <row r="1129">
          <cell r="C1129">
            <v>0</v>
          </cell>
          <cell r="D1129">
            <v>0</v>
          </cell>
        </row>
        <row r="1130">
          <cell r="C1130">
            <v>0</v>
          </cell>
          <cell r="D1130">
            <v>0</v>
          </cell>
        </row>
        <row r="1131">
          <cell r="C1131">
            <v>0</v>
          </cell>
          <cell r="D1131">
            <v>0</v>
          </cell>
        </row>
        <row r="1132">
          <cell r="C1132">
            <v>0</v>
          </cell>
          <cell r="D1132">
            <v>0</v>
          </cell>
        </row>
        <row r="1133">
          <cell r="C1133">
            <v>0</v>
          </cell>
          <cell r="D1133">
            <v>0</v>
          </cell>
        </row>
        <row r="1134">
          <cell r="C1134">
            <v>0</v>
          </cell>
          <cell r="D1134">
            <v>0</v>
          </cell>
        </row>
        <row r="1135">
          <cell r="C1135">
            <v>0</v>
          </cell>
          <cell r="D1135">
            <v>0</v>
          </cell>
        </row>
        <row r="1136">
          <cell r="C1136">
            <v>0</v>
          </cell>
          <cell r="D1136">
            <v>0</v>
          </cell>
        </row>
        <row r="1137">
          <cell r="C1137">
            <v>0</v>
          </cell>
          <cell r="D1137">
            <v>0</v>
          </cell>
        </row>
        <row r="1138">
          <cell r="C1138">
            <v>0</v>
          </cell>
          <cell r="D1138">
            <v>0</v>
          </cell>
        </row>
        <row r="1139">
          <cell r="C1139">
            <v>0</v>
          </cell>
          <cell r="D1139">
            <v>0</v>
          </cell>
        </row>
        <row r="1140">
          <cell r="C1140">
            <v>0</v>
          </cell>
          <cell r="D1140">
            <v>0</v>
          </cell>
        </row>
        <row r="1141">
          <cell r="C1141">
            <v>0</v>
          </cell>
          <cell r="D1141">
            <v>0</v>
          </cell>
        </row>
        <row r="1142">
          <cell r="C1142">
            <v>0</v>
          </cell>
          <cell r="D1142">
            <v>0</v>
          </cell>
        </row>
        <row r="1143">
          <cell r="C1143">
            <v>0</v>
          </cell>
          <cell r="D1143">
            <v>0</v>
          </cell>
        </row>
        <row r="1144">
          <cell r="C1144">
            <v>0</v>
          </cell>
          <cell r="D1144">
            <v>0</v>
          </cell>
        </row>
        <row r="1216">
          <cell r="C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P1216">
            <v>0</v>
          </cell>
          <cell r="Q1216">
            <v>0</v>
          </cell>
          <cell r="S1216">
            <v>0</v>
          </cell>
          <cell r="T1216">
            <v>0</v>
          </cell>
          <cell r="V1216">
            <v>0</v>
          </cell>
          <cell r="W1216">
            <v>0</v>
          </cell>
          <cell r="Y1216">
            <v>0</v>
          </cell>
          <cell r="Z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  <cell r="AL1216">
            <v>0</v>
          </cell>
        </row>
        <row r="1218">
          <cell r="C1218">
            <v>0</v>
          </cell>
          <cell r="D1218">
            <v>0</v>
          </cell>
        </row>
        <row r="1221">
          <cell r="C1221">
            <v>0</v>
          </cell>
          <cell r="D1221">
            <v>0</v>
          </cell>
        </row>
        <row r="1222">
          <cell r="C1222">
            <v>11</v>
          </cell>
          <cell r="D1222">
            <v>11</v>
          </cell>
          <cell r="E1222">
            <v>11</v>
          </cell>
          <cell r="G1222">
            <v>0</v>
          </cell>
          <cell r="AA1222">
            <v>0</v>
          </cell>
          <cell r="AB1222">
            <v>11</v>
          </cell>
          <cell r="AC1222">
            <v>0</v>
          </cell>
        </row>
        <row r="1223">
          <cell r="C1223">
            <v>0</v>
          </cell>
          <cell r="D1223">
            <v>0</v>
          </cell>
        </row>
        <row r="1224">
          <cell r="C1224">
            <v>0</v>
          </cell>
          <cell r="D1224">
            <v>0</v>
          </cell>
        </row>
        <row r="1225">
          <cell r="C1225">
            <v>0</v>
          </cell>
          <cell r="D1225">
            <v>0</v>
          </cell>
        </row>
        <row r="1226">
          <cell r="C1226">
            <v>0</v>
          </cell>
          <cell r="D1226">
            <v>0</v>
          </cell>
        </row>
        <row r="1227">
          <cell r="C1227">
            <v>0</v>
          </cell>
          <cell r="D1227">
            <v>0</v>
          </cell>
        </row>
        <row r="1228">
          <cell r="C1228">
            <v>0</v>
          </cell>
          <cell r="D1228">
            <v>0</v>
          </cell>
        </row>
        <row r="1229">
          <cell r="C1229">
            <v>0</v>
          </cell>
          <cell r="D1229">
            <v>0</v>
          </cell>
        </row>
        <row r="1230">
          <cell r="C1230">
            <v>22</v>
          </cell>
          <cell r="D1230">
            <v>22</v>
          </cell>
          <cell r="E1230">
            <v>22</v>
          </cell>
          <cell r="G1230">
            <v>0</v>
          </cell>
          <cell r="AA1230">
            <v>0</v>
          </cell>
          <cell r="AB1230">
            <v>22</v>
          </cell>
          <cell r="AC1230">
            <v>0</v>
          </cell>
        </row>
        <row r="1231">
          <cell r="C1231">
            <v>0</v>
          </cell>
          <cell r="D1231">
            <v>0</v>
          </cell>
        </row>
        <row r="1232">
          <cell r="C1232">
            <v>0</v>
          </cell>
          <cell r="D1232">
            <v>0</v>
          </cell>
        </row>
        <row r="1233">
          <cell r="C1233">
            <v>0</v>
          </cell>
          <cell r="D1233">
            <v>0</v>
          </cell>
        </row>
        <row r="1234">
          <cell r="C1234">
            <v>0</v>
          </cell>
          <cell r="D1234">
            <v>0</v>
          </cell>
        </row>
        <row r="1235">
          <cell r="C1235">
            <v>851</v>
          </cell>
          <cell r="D1235">
            <v>851</v>
          </cell>
          <cell r="E1235">
            <v>851</v>
          </cell>
          <cell r="G1235">
            <v>0</v>
          </cell>
          <cell r="AA1235">
            <v>0</v>
          </cell>
          <cell r="AB1235">
            <v>851</v>
          </cell>
          <cell r="AC1235">
            <v>0</v>
          </cell>
        </row>
        <row r="1236">
          <cell r="C1236">
            <v>0</v>
          </cell>
          <cell r="D1236">
            <v>0</v>
          </cell>
        </row>
        <row r="1237">
          <cell r="C1237">
            <v>110</v>
          </cell>
          <cell r="D1237">
            <v>110</v>
          </cell>
          <cell r="E1237">
            <v>110</v>
          </cell>
          <cell r="G1237">
            <v>0</v>
          </cell>
          <cell r="AA1237">
            <v>0</v>
          </cell>
          <cell r="AB1237">
            <v>110</v>
          </cell>
          <cell r="AC1237">
            <v>0</v>
          </cell>
        </row>
        <row r="1238">
          <cell r="C1238">
            <v>0</v>
          </cell>
          <cell r="D1238">
            <v>0</v>
          </cell>
        </row>
        <row r="1239">
          <cell r="C1239">
            <v>0</v>
          </cell>
          <cell r="D1239">
            <v>0</v>
          </cell>
        </row>
        <row r="1240">
          <cell r="C1240">
            <v>0</v>
          </cell>
          <cell r="D1240">
            <v>0</v>
          </cell>
        </row>
        <row r="1241">
          <cell r="C1241">
            <v>207</v>
          </cell>
          <cell r="D1241">
            <v>207</v>
          </cell>
          <cell r="E1241">
            <v>207</v>
          </cell>
          <cell r="G1241">
            <v>0</v>
          </cell>
          <cell r="AA1241">
            <v>0</v>
          </cell>
          <cell r="AB1241">
            <v>207</v>
          </cell>
          <cell r="AC1241">
            <v>0</v>
          </cell>
        </row>
        <row r="1242">
          <cell r="C1242">
            <v>4</v>
          </cell>
          <cell r="D1242">
            <v>4</v>
          </cell>
          <cell r="E1242">
            <v>4</v>
          </cell>
          <cell r="G1242">
            <v>0</v>
          </cell>
          <cell r="AA1242">
            <v>0</v>
          </cell>
          <cell r="AB1242">
            <v>4</v>
          </cell>
          <cell r="AC1242">
            <v>0</v>
          </cell>
        </row>
        <row r="1243">
          <cell r="C1243">
            <v>0</v>
          </cell>
          <cell r="D1243">
            <v>0</v>
          </cell>
        </row>
        <row r="1244">
          <cell r="C1244">
            <v>0</v>
          </cell>
          <cell r="D1244">
            <v>0</v>
          </cell>
        </row>
        <row r="1245">
          <cell r="C1245">
            <v>0</v>
          </cell>
          <cell r="D1245">
            <v>0</v>
          </cell>
        </row>
        <row r="1246">
          <cell r="C1246">
            <v>4</v>
          </cell>
          <cell r="D1246">
            <v>4</v>
          </cell>
          <cell r="E1246">
            <v>4</v>
          </cell>
          <cell r="G1246">
            <v>0</v>
          </cell>
          <cell r="AA1246">
            <v>0</v>
          </cell>
          <cell r="AB1246">
            <v>4</v>
          </cell>
          <cell r="AC1246">
            <v>0</v>
          </cell>
        </row>
        <row r="1247">
          <cell r="C1247">
            <v>0</v>
          </cell>
          <cell r="D1247">
            <v>0</v>
          </cell>
        </row>
        <row r="1248">
          <cell r="C1248">
            <v>0</v>
          </cell>
          <cell r="D1248">
            <v>0</v>
          </cell>
        </row>
        <row r="1249">
          <cell r="C1249">
            <v>0</v>
          </cell>
          <cell r="D1249">
            <v>0</v>
          </cell>
        </row>
        <row r="1250">
          <cell r="C1250">
            <v>0</v>
          </cell>
          <cell r="D1250">
            <v>0</v>
          </cell>
        </row>
        <row r="1251">
          <cell r="C1251">
            <v>0</v>
          </cell>
          <cell r="D1251">
            <v>0</v>
          </cell>
        </row>
        <row r="1252">
          <cell r="C1252">
            <v>0</v>
          </cell>
          <cell r="D1252">
            <v>0</v>
          </cell>
        </row>
        <row r="1253">
          <cell r="C1253">
            <v>0</v>
          </cell>
          <cell r="D1253">
            <v>0</v>
          </cell>
        </row>
        <row r="1254">
          <cell r="C1254">
            <v>0</v>
          </cell>
          <cell r="D1254">
            <v>0</v>
          </cell>
        </row>
        <row r="1255">
          <cell r="C1255">
            <v>13</v>
          </cell>
          <cell r="D1255">
            <v>12</v>
          </cell>
          <cell r="E1255">
            <v>12</v>
          </cell>
          <cell r="G1255">
            <v>1</v>
          </cell>
          <cell r="AA1255">
            <v>13</v>
          </cell>
        </row>
        <row r="1256">
          <cell r="C1256">
            <v>0</v>
          </cell>
          <cell r="D1256">
            <v>0</v>
          </cell>
        </row>
        <row r="1257">
          <cell r="C1257">
            <v>0</v>
          </cell>
          <cell r="D1257">
            <v>0</v>
          </cell>
        </row>
        <row r="1258">
          <cell r="C1258">
            <v>0</v>
          </cell>
          <cell r="D1258">
            <v>0</v>
          </cell>
        </row>
        <row r="1259">
          <cell r="C1259">
            <v>0</v>
          </cell>
          <cell r="D1259">
            <v>0</v>
          </cell>
        </row>
        <row r="1260">
          <cell r="C1260">
            <v>207</v>
          </cell>
          <cell r="D1260">
            <v>207</v>
          </cell>
          <cell r="E1260">
            <v>207</v>
          </cell>
          <cell r="G1260">
            <v>0</v>
          </cell>
          <cell r="AA1260">
            <v>0</v>
          </cell>
          <cell r="AB1260">
            <v>207</v>
          </cell>
          <cell r="AC1260">
            <v>0</v>
          </cell>
        </row>
        <row r="1261">
          <cell r="C1261">
            <v>207</v>
          </cell>
          <cell r="D1261">
            <v>207</v>
          </cell>
          <cell r="E1261">
            <v>207</v>
          </cell>
          <cell r="G1261">
            <v>0</v>
          </cell>
          <cell r="AA1261">
            <v>0</v>
          </cell>
          <cell r="AB1261">
            <v>207</v>
          </cell>
          <cell r="AC1261">
            <v>0</v>
          </cell>
        </row>
        <row r="1262">
          <cell r="C1262">
            <v>2</v>
          </cell>
          <cell r="D1262">
            <v>2</v>
          </cell>
          <cell r="E1262">
            <v>2</v>
          </cell>
          <cell r="G1262">
            <v>0</v>
          </cell>
          <cell r="AA1262">
            <v>0</v>
          </cell>
          <cell r="AB1262">
            <v>2</v>
          </cell>
          <cell r="AC1262">
            <v>0</v>
          </cell>
        </row>
        <row r="1263">
          <cell r="C1263">
            <v>0</v>
          </cell>
          <cell r="D1263">
            <v>0</v>
          </cell>
        </row>
        <row r="1264">
          <cell r="C1264">
            <v>0</v>
          </cell>
          <cell r="D1264">
            <v>0</v>
          </cell>
        </row>
        <row r="1265">
          <cell r="C1265">
            <v>21</v>
          </cell>
          <cell r="D1265">
            <v>21</v>
          </cell>
          <cell r="E1265">
            <v>21</v>
          </cell>
          <cell r="G1265">
            <v>0</v>
          </cell>
          <cell r="AA1265">
            <v>0</v>
          </cell>
          <cell r="AB1265">
            <v>21</v>
          </cell>
          <cell r="AC1265">
            <v>0</v>
          </cell>
        </row>
        <row r="1266">
          <cell r="C1266">
            <v>0</v>
          </cell>
          <cell r="D1266">
            <v>0</v>
          </cell>
        </row>
        <row r="1267">
          <cell r="C1267">
            <v>0</v>
          </cell>
          <cell r="D1267">
            <v>0</v>
          </cell>
        </row>
        <row r="1268">
          <cell r="C1268">
            <v>0</v>
          </cell>
          <cell r="D1268">
            <v>0</v>
          </cell>
        </row>
        <row r="1269">
          <cell r="C1269">
            <v>0</v>
          </cell>
          <cell r="D1269">
            <v>0</v>
          </cell>
        </row>
        <row r="1270">
          <cell r="C1270">
            <v>0</v>
          </cell>
          <cell r="D1270">
            <v>0</v>
          </cell>
        </row>
        <row r="1352">
          <cell r="C1352">
            <v>239</v>
          </cell>
          <cell r="H1352">
            <v>233</v>
          </cell>
          <cell r="I1352">
            <v>214</v>
          </cell>
          <cell r="J1352">
            <v>19</v>
          </cell>
          <cell r="K1352">
            <v>1</v>
          </cell>
          <cell r="L1352">
            <v>3</v>
          </cell>
          <cell r="M1352">
            <v>2</v>
          </cell>
          <cell r="N1352">
            <v>0</v>
          </cell>
          <cell r="P1352">
            <v>0</v>
          </cell>
          <cell r="Q1352">
            <v>5</v>
          </cell>
          <cell r="S1352">
            <v>0</v>
          </cell>
          <cell r="T1352">
            <v>191</v>
          </cell>
          <cell r="V1352">
            <v>0</v>
          </cell>
          <cell r="W1352">
            <v>0</v>
          </cell>
          <cell r="Y1352">
            <v>0</v>
          </cell>
          <cell r="Z1352">
            <v>0</v>
          </cell>
          <cell r="AD1352">
            <v>107</v>
          </cell>
          <cell r="AE1352">
            <v>0</v>
          </cell>
          <cell r="AF1352">
            <v>0</v>
          </cell>
          <cell r="AG1352">
            <v>0</v>
          </cell>
          <cell r="AH1352">
            <v>0</v>
          </cell>
          <cell r="AI1352">
            <v>0</v>
          </cell>
          <cell r="AJ1352">
            <v>19</v>
          </cell>
          <cell r="AL1352">
            <v>116016645</v>
          </cell>
        </row>
        <row r="1354">
          <cell r="C1354">
            <v>0</v>
          </cell>
          <cell r="D1354">
            <v>0</v>
          </cell>
        </row>
        <row r="1355">
          <cell r="C1355">
            <v>0</v>
          </cell>
          <cell r="D1355">
            <v>0</v>
          </cell>
        </row>
        <row r="1356">
          <cell r="C1356">
            <v>0</v>
          </cell>
          <cell r="D1356">
            <v>0</v>
          </cell>
        </row>
        <row r="1357">
          <cell r="C1357">
            <v>0</v>
          </cell>
          <cell r="D1357">
            <v>0</v>
          </cell>
        </row>
        <row r="1358">
          <cell r="C1358">
            <v>0</v>
          </cell>
          <cell r="D1358">
            <v>0</v>
          </cell>
        </row>
        <row r="1359">
          <cell r="C1359">
            <v>0</v>
          </cell>
          <cell r="D1359">
            <v>0</v>
          </cell>
        </row>
        <row r="1360">
          <cell r="C1360">
            <v>22</v>
          </cell>
          <cell r="D1360">
            <v>22</v>
          </cell>
          <cell r="E1360">
            <v>22</v>
          </cell>
          <cell r="G1360">
            <v>0</v>
          </cell>
          <cell r="AA1360">
            <v>0</v>
          </cell>
          <cell r="AB1360">
            <v>22</v>
          </cell>
          <cell r="AC1360">
            <v>0</v>
          </cell>
        </row>
        <row r="1361">
          <cell r="C1361">
            <v>0</v>
          </cell>
          <cell r="D1361">
            <v>0</v>
          </cell>
        </row>
        <row r="1362">
          <cell r="C1362">
            <v>23</v>
          </cell>
          <cell r="D1362">
            <v>23</v>
          </cell>
          <cell r="E1362">
            <v>23</v>
          </cell>
          <cell r="G1362">
            <v>0</v>
          </cell>
          <cell r="AA1362">
            <v>0</v>
          </cell>
          <cell r="AB1362">
            <v>23</v>
          </cell>
          <cell r="AC1362">
            <v>0</v>
          </cell>
        </row>
        <row r="1363">
          <cell r="C1363">
            <v>0</v>
          </cell>
          <cell r="D1363">
            <v>0</v>
          </cell>
        </row>
        <row r="1364">
          <cell r="C1364">
            <v>0</v>
          </cell>
          <cell r="D1364">
            <v>0</v>
          </cell>
        </row>
        <row r="1365">
          <cell r="C1365">
            <v>0</v>
          </cell>
          <cell r="D1365">
            <v>0</v>
          </cell>
        </row>
        <row r="1366">
          <cell r="C1366">
            <v>0</v>
          </cell>
          <cell r="D1366">
            <v>0</v>
          </cell>
        </row>
        <row r="1367">
          <cell r="C1367">
            <v>0</v>
          </cell>
          <cell r="D1367">
            <v>0</v>
          </cell>
        </row>
        <row r="1368">
          <cell r="C1368">
            <v>0</v>
          </cell>
          <cell r="D1368">
            <v>0</v>
          </cell>
        </row>
        <row r="1369">
          <cell r="C1369">
            <v>0</v>
          </cell>
          <cell r="D1369">
            <v>0</v>
          </cell>
        </row>
        <row r="1370">
          <cell r="C1370">
            <v>1</v>
          </cell>
          <cell r="D1370">
            <v>1</v>
          </cell>
          <cell r="E1370">
            <v>1</v>
          </cell>
          <cell r="G1370">
            <v>0</v>
          </cell>
          <cell r="AA1370">
            <v>0</v>
          </cell>
          <cell r="AB1370">
            <v>1</v>
          </cell>
          <cell r="AC1370">
            <v>0</v>
          </cell>
        </row>
        <row r="1371">
          <cell r="C1371">
            <v>0</v>
          </cell>
          <cell r="D1371">
            <v>0</v>
          </cell>
        </row>
        <row r="1372">
          <cell r="C1372">
            <v>1</v>
          </cell>
          <cell r="D1372">
            <v>1</v>
          </cell>
          <cell r="E1372">
            <v>1</v>
          </cell>
          <cell r="G1372">
            <v>0</v>
          </cell>
          <cell r="AA1372">
            <v>0</v>
          </cell>
          <cell r="AB1372">
            <v>0</v>
          </cell>
          <cell r="AC1372">
            <v>1</v>
          </cell>
        </row>
        <row r="1373">
          <cell r="C1373">
            <v>0</v>
          </cell>
          <cell r="D1373">
            <v>0</v>
          </cell>
        </row>
        <row r="1374">
          <cell r="C1374">
            <v>0</v>
          </cell>
          <cell r="D1374">
            <v>0</v>
          </cell>
        </row>
        <row r="1375">
          <cell r="C1375">
            <v>3</v>
          </cell>
          <cell r="D1375">
            <v>3</v>
          </cell>
          <cell r="E1375">
            <v>2</v>
          </cell>
          <cell r="F1375">
            <v>1</v>
          </cell>
          <cell r="AA1375">
            <v>3</v>
          </cell>
          <cell r="AJ1375">
            <v>1</v>
          </cell>
        </row>
        <row r="1376">
          <cell r="C1376">
            <v>0</v>
          </cell>
          <cell r="D1376">
            <v>0</v>
          </cell>
        </row>
        <row r="1377">
          <cell r="C1377">
            <v>1</v>
          </cell>
          <cell r="D1377">
            <v>1</v>
          </cell>
          <cell r="E1377">
            <v>1</v>
          </cell>
          <cell r="G1377">
            <v>0</v>
          </cell>
          <cell r="AA1377">
            <v>0</v>
          </cell>
          <cell r="AB1377">
            <v>0</v>
          </cell>
          <cell r="AC1377">
            <v>1</v>
          </cell>
        </row>
        <row r="1378">
          <cell r="C1378">
            <v>0</v>
          </cell>
          <cell r="D1378">
            <v>0</v>
          </cell>
        </row>
        <row r="1379">
          <cell r="C1379">
            <v>0</v>
          </cell>
          <cell r="D1379">
            <v>0</v>
          </cell>
        </row>
        <row r="1380">
          <cell r="C1380">
            <v>0</v>
          </cell>
          <cell r="D1380">
            <v>0</v>
          </cell>
        </row>
        <row r="1381">
          <cell r="C1381">
            <v>0</v>
          </cell>
          <cell r="D1381">
            <v>0</v>
          </cell>
        </row>
        <row r="1382">
          <cell r="C1382">
            <v>0</v>
          </cell>
          <cell r="D1382">
            <v>0</v>
          </cell>
        </row>
        <row r="1383">
          <cell r="C1383">
            <v>0</v>
          </cell>
          <cell r="D1383">
            <v>0</v>
          </cell>
        </row>
        <row r="1384">
          <cell r="C1384">
            <v>0</v>
          </cell>
          <cell r="D1384">
            <v>0</v>
          </cell>
        </row>
        <row r="1385">
          <cell r="C1385">
            <v>0</v>
          </cell>
          <cell r="D1385">
            <v>0</v>
          </cell>
        </row>
        <row r="1386">
          <cell r="C1386">
            <v>1</v>
          </cell>
          <cell r="D1386">
            <v>1</v>
          </cell>
          <cell r="E1386">
            <v>1</v>
          </cell>
          <cell r="G1386">
            <v>0</v>
          </cell>
          <cell r="AA1386">
            <v>0</v>
          </cell>
          <cell r="AB1386">
            <v>0</v>
          </cell>
          <cell r="AC1386">
            <v>1</v>
          </cell>
        </row>
        <row r="1387">
          <cell r="C1387">
            <v>0</v>
          </cell>
          <cell r="D1387">
            <v>0</v>
          </cell>
        </row>
        <row r="1388">
          <cell r="C1388">
            <v>194</v>
          </cell>
          <cell r="D1388">
            <v>194</v>
          </cell>
          <cell r="E1388">
            <v>194</v>
          </cell>
          <cell r="G1388">
            <v>0</v>
          </cell>
          <cell r="AA1388">
            <v>0</v>
          </cell>
          <cell r="AB1388">
            <v>194</v>
          </cell>
          <cell r="AC1388">
            <v>0</v>
          </cell>
        </row>
        <row r="1389">
          <cell r="C1389">
            <v>11</v>
          </cell>
          <cell r="D1389">
            <v>11</v>
          </cell>
          <cell r="E1389">
            <v>11</v>
          </cell>
          <cell r="G1389">
            <v>0</v>
          </cell>
          <cell r="AA1389">
            <v>0</v>
          </cell>
          <cell r="AB1389">
            <v>11</v>
          </cell>
          <cell r="AC1389">
            <v>0</v>
          </cell>
        </row>
        <row r="1390">
          <cell r="C1390">
            <v>0</v>
          </cell>
          <cell r="D1390">
            <v>0</v>
          </cell>
        </row>
        <row r="1391">
          <cell r="C1391">
            <v>0</v>
          </cell>
          <cell r="D1391">
            <v>0</v>
          </cell>
        </row>
        <row r="1392">
          <cell r="C1392">
            <v>0</v>
          </cell>
          <cell r="D1392">
            <v>0</v>
          </cell>
        </row>
        <row r="1393">
          <cell r="C1393">
            <v>0</v>
          </cell>
          <cell r="D1393">
            <v>0</v>
          </cell>
        </row>
        <row r="1394">
          <cell r="C1394">
            <v>0</v>
          </cell>
          <cell r="D1394">
            <v>0</v>
          </cell>
        </row>
        <row r="1395">
          <cell r="C1395">
            <v>0</v>
          </cell>
          <cell r="D1395">
            <v>0</v>
          </cell>
        </row>
        <row r="1396">
          <cell r="C1396">
            <v>2</v>
          </cell>
          <cell r="D1396">
            <v>2</v>
          </cell>
          <cell r="E1396">
            <v>2</v>
          </cell>
          <cell r="G1396">
            <v>0</v>
          </cell>
          <cell r="AA1396">
            <v>0</v>
          </cell>
          <cell r="AB1396">
            <v>2</v>
          </cell>
          <cell r="AC1396">
            <v>0</v>
          </cell>
        </row>
        <row r="1397">
          <cell r="C1397">
            <v>4</v>
          </cell>
          <cell r="D1397">
            <v>4</v>
          </cell>
          <cell r="E1397">
            <v>4</v>
          </cell>
          <cell r="G1397">
            <v>0</v>
          </cell>
          <cell r="AA1397">
            <v>0</v>
          </cell>
          <cell r="AB1397">
            <v>4</v>
          </cell>
          <cell r="AC1397">
            <v>0</v>
          </cell>
        </row>
        <row r="1398">
          <cell r="C1398">
            <v>5</v>
          </cell>
          <cell r="D1398">
            <v>5</v>
          </cell>
          <cell r="E1398">
            <v>5</v>
          </cell>
          <cell r="G1398">
            <v>0</v>
          </cell>
          <cell r="AA1398">
            <v>0</v>
          </cell>
          <cell r="AB1398">
            <v>5</v>
          </cell>
          <cell r="AC1398">
            <v>0</v>
          </cell>
        </row>
        <row r="1399">
          <cell r="C1399">
            <v>3</v>
          </cell>
          <cell r="D1399">
            <v>3</v>
          </cell>
          <cell r="E1399">
            <v>3</v>
          </cell>
          <cell r="G1399">
            <v>0</v>
          </cell>
          <cell r="AA1399">
            <v>0</v>
          </cell>
          <cell r="AB1399">
            <v>3</v>
          </cell>
          <cell r="AC1399">
            <v>0</v>
          </cell>
        </row>
        <row r="1400">
          <cell r="C1400">
            <v>16</v>
          </cell>
          <cell r="D1400">
            <v>16</v>
          </cell>
          <cell r="E1400">
            <v>16</v>
          </cell>
          <cell r="G1400">
            <v>0</v>
          </cell>
          <cell r="AA1400">
            <v>0</v>
          </cell>
          <cell r="AB1400">
            <v>16</v>
          </cell>
          <cell r="AC1400">
            <v>0</v>
          </cell>
        </row>
        <row r="1401">
          <cell r="C1401">
            <v>0</v>
          </cell>
          <cell r="D1401">
            <v>0</v>
          </cell>
        </row>
        <row r="1402">
          <cell r="C1402">
            <v>0</v>
          </cell>
          <cell r="D1402">
            <v>0</v>
          </cell>
        </row>
        <row r="1403">
          <cell r="C1403">
            <v>0</v>
          </cell>
          <cell r="D1403">
            <v>0</v>
          </cell>
        </row>
        <row r="1404">
          <cell r="C1404">
            <v>0</v>
          </cell>
          <cell r="D1404">
            <v>0</v>
          </cell>
        </row>
        <row r="1405">
          <cell r="C1405">
            <v>0</v>
          </cell>
          <cell r="D1405">
            <v>0</v>
          </cell>
        </row>
        <row r="1406">
          <cell r="C1406">
            <v>0</v>
          </cell>
          <cell r="D1406">
            <v>0</v>
          </cell>
        </row>
        <row r="1407">
          <cell r="C1407">
            <v>0</v>
          </cell>
          <cell r="D1407">
            <v>0</v>
          </cell>
        </row>
        <row r="1408">
          <cell r="C1408">
            <v>0</v>
          </cell>
          <cell r="D1408">
            <v>0</v>
          </cell>
        </row>
        <row r="1409">
          <cell r="C1409">
            <v>0</v>
          </cell>
          <cell r="D1409">
            <v>0</v>
          </cell>
        </row>
        <row r="1410">
          <cell r="C1410">
            <v>0</v>
          </cell>
          <cell r="D1410">
            <v>0</v>
          </cell>
        </row>
        <row r="1411">
          <cell r="C1411">
            <v>0</v>
          </cell>
          <cell r="D1411">
            <v>0</v>
          </cell>
        </row>
        <row r="1412">
          <cell r="C1412">
            <v>0</v>
          </cell>
          <cell r="D1412">
            <v>0</v>
          </cell>
        </row>
        <row r="1413">
          <cell r="C1413">
            <v>0</v>
          </cell>
          <cell r="D1413">
            <v>0</v>
          </cell>
        </row>
        <row r="1414">
          <cell r="C1414">
            <v>0</v>
          </cell>
          <cell r="D1414">
            <v>0</v>
          </cell>
        </row>
        <row r="1415">
          <cell r="C1415">
            <v>0</v>
          </cell>
          <cell r="D1415">
            <v>0</v>
          </cell>
        </row>
        <row r="1416">
          <cell r="C1416">
            <v>0</v>
          </cell>
          <cell r="D1416">
            <v>0</v>
          </cell>
        </row>
        <row r="1417">
          <cell r="C1417">
            <v>0</v>
          </cell>
          <cell r="D1417">
            <v>0</v>
          </cell>
        </row>
        <row r="1418">
          <cell r="C1418">
            <v>0</v>
          </cell>
          <cell r="D1418">
            <v>0</v>
          </cell>
        </row>
        <row r="1419">
          <cell r="C1419">
            <v>0</v>
          </cell>
          <cell r="D1419">
            <v>0</v>
          </cell>
        </row>
        <row r="1420">
          <cell r="C1420">
            <v>0</v>
          </cell>
          <cell r="D1420">
            <v>0</v>
          </cell>
        </row>
        <row r="1421">
          <cell r="C1421">
            <v>0</v>
          </cell>
          <cell r="D1421">
            <v>0</v>
          </cell>
        </row>
        <row r="1422">
          <cell r="C1422">
            <v>0</v>
          </cell>
          <cell r="D1422">
            <v>0</v>
          </cell>
        </row>
        <row r="1423">
          <cell r="C1423">
            <v>0</v>
          </cell>
          <cell r="D1423">
            <v>0</v>
          </cell>
        </row>
        <row r="1502">
          <cell r="C1502">
            <v>31</v>
          </cell>
          <cell r="H1502">
            <v>28</v>
          </cell>
          <cell r="I1502">
            <v>27</v>
          </cell>
          <cell r="J1502">
            <v>1</v>
          </cell>
          <cell r="K1502">
            <v>0</v>
          </cell>
          <cell r="L1502">
            <v>2</v>
          </cell>
          <cell r="M1502">
            <v>1</v>
          </cell>
          <cell r="N1502">
            <v>0</v>
          </cell>
          <cell r="P1502">
            <v>6</v>
          </cell>
          <cell r="Q1502">
            <v>6</v>
          </cell>
          <cell r="S1502">
            <v>0</v>
          </cell>
          <cell r="T1502">
            <v>0</v>
          </cell>
          <cell r="V1502">
            <v>0</v>
          </cell>
          <cell r="W1502">
            <v>0</v>
          </cell>
          <cell r="Y1502">
            <v>0</v>
          </cell>
          <cell r="Z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1</v>
          </cell>
          <cell r="AL1502">
            <v>2941765</v>
          </cell>
        </row>
        <row r="1504">
          <cell r="C1504">
            <v>0</v>
          </cell>
          <cell r="D1504">
            <v>0</v>
          </cell>
          <cell r="AL1504">
            <v>0</v>
          </cell>
        </row>
        <row r="1566">
          <cell r="C1566">
            <v>21</v>
          </cell>
          <cell r="H1566">
            <v>20</v>
          </cell>
          <cell r="I1566">
            <v>20</v>
          </cell>
          <cell r="J1566">
            <v>0</v>
          </cell>
          <cell r="K1566">
            <v>1</v>
          </cell>
          <cell r="L1566">
            <v>0</v>
          </cell>
          <cell r="M1566">
            <v>0</v>
          </cell>
          <cell r="N1566">
            <v>0</v>
          </cell>
          <cell r="P1566">
            <v>0</v>
          </cell>
          <cell r="Q1566">
            <v>2</v>
          </cell>
          <cell r="S1566">
            <v>0</v>
          </cell>
          <cell r="T1566">
            <v>4</v>
          </cell>
          <cell r="V1566">
            <v>0</v>
          </cell>
          <cell r="W1566">
            <v>0</v>
          </cell>
          <cell r="Y1566">
            <v>0</v>
          </cell>
          <cell r="Z1566">
            <v>0</v>
          </cell>
          <cell r="AD1566">
            <v>0</v>
          </cell>
          <cell r="AE1566">
            <v>0</v>
          </cell>
          <cell r="AF1566">
            <v>0</v>
          </cell>
          <cell r="AG1566">
            <v>0</v>
          </cell>
          <cell r="AH1566">
            <v>0</v>
          </cell>
          <cell r="AI1566">
            <v>0</v>
          </cell>
          <cell r="AJ1566">
            <v>1</v>
          </cell>
          <cell r="AL1566">
            <v>1332830</v>
          </cell>
        </row>
        <row r="1635">
          <cell r="C1635">
            <v>19</v>
          </cell>
          <cell r="H1635">
            <v>14</v>
          </cell>
          <cell r="I1635">
            <v>14</v>
          </cell>
          <cell r="J1635">
            <v>0</v>
          </cell>
          <cell r="K1635">
            <v>0</v>
          </cell>
          <cell r="L1635">
            <v>5</v>
          </cell>
          <cell r="M1635">
            <v>0</v>
          </cell>
          <cell r="N1635">
            <v>0</v>
          </cell>
          <cell r="P1635">
            <v>0</v>
          </cell>
          <cell r="Q1635">
            <v>1</v>
          </cell>
          <cell r="S1635">
            <v>0</v>
          </cell>
          <cell r="T1635">
            <v>0</v>
          </cell>
          <cell r="V1635">
            <v>0</v>
          </cell>
          <cell r="W1635">
            <v>0</v>
          </cell>
          <cell r="Y1635">
            <v>0</v>
          </cell>
          <cell r="Z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L1635">
            <v>782585</v>
          </cell>
        </row>
        <row r="1653">
          <cell r="C1653">
            <v>953</v>
          </cell>
          <cell r="D1653">
            <v>953</v>
          </cell>
          <cell r="E1653">
            <v>953</v>
          </cell>
          <cell r="F1653">
            <v>0</v>
          </cell>
          <cell r="G1653">
            <v>0</v>
          </cell>
          <cell r="AA1653">
            <v>953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</row>
        <row r="1680">
          <cell r="C1680">
            <v>28</v>
          </cell>
          <cell r="H1680">
            <v>27</v>
          </cell>
          <cell r="I1680">
            <v>23</v>
          </cell>
          <cell r="J1680">
            <v>4</v>
          </cell>
          <cell r="K1680">
            <v>1</v>
          </cell>
          <cell r="L1680">
            <v>0</v>
          </cell>
          <cell r="M1680">
            <v>0</v>
          </cell>
          <cell r="N1680">
            <v>0</v>
          </cell>
          <cell r="P1680">
            <v>0</v>
          </cell>
          <cell r="Q1680">
            <v>0</v>
          </cell>
          <cell r="S1680">
            <v>0</v>
          </cell>
          <cell r="T1680">
            <v>0</v>
          </cell>
          <cell r="V1680">
            <v>0</v>
          </cell>
          <cell r="W1680">
            <v>0</v>
          </cell>
          <cell r="Y1680">
            <v>0</v>
          </cell>
          <cell r="Z1680">
            <v>0</v>
          </cell>
          <cell r="AD1680">
            <v>0</v>
          </cell>
          <cell r="AE1680">
            <v>0</v>
          </cell>
          <cell r="AF1680">
            <v>0</v>
          </cell>
          <cell r="AG1680">
            <v>0</v>
          </cell>
          <cell r="AH1680">
            <v>0</v>
          </cell>
          <cell r="AI1680">
            <v>0</v>
          </cell>
          <cell r="AJ1680">
            <v>5</v>
          </cell>
          <cell r="AL1680">
            <v>861560</v>
          </cell>
        </row>
        <row r="1682">
          <cell r="C1682">
            <v>0</v>
          </cell>
          <cell r="D1682">
            <v>0</v>
          </cell>
        </row>
        <row r="1683">
          <cell r="C1683">
            <v>0</v>
          </cell>
          <cell r="D1683">
            <v>0</v>
          </cell>
        </row>
        <row r="1684">
          <cell r="C1684">
            <v>6086</v>
          </cell>
          <cell r="D1684">
            <v>6086</v>
          </cell>
          <cell r="E1684">
            <v>6086</v>
          </cell>
          <cell r="G1684">
            <v>0</v>
          </cell>
          <cell r="AA1684">
            <v>6086</v>
          </cell>
          <cell r="AB1684">
            <v>0</v>
          </cell>
          <cell r="AC1684">
            <v>0</v>
          </cell>
        </row>
        <row r="1685">
          <cell r="C1685">
            <v>0</v>
          </cell>
          <cell r="D1685">
            <v>0</v>
          </cell>
        </row>
        <row r="1686">
          <cell r="C1686">
            <v>0</v>
          </cell>
          <cell r="D1686">
            <v>0</v>
          </cell>
        </row>
        <row r="1687">
          <cell r="C1687">
            <v>0</v>
          </cell>
          <cell r="D1687">
            <v>0</v>
          </cell>
        </row>
        <row r="1688">
          <cell r="C1688">
            <v>0</v>
          </cell>
          <cell r="D1688">
            <v>0</v>
          </cell>
        </row>
        <row r="1689">
          <cell r="C1689">
            <v>0</v>
          </cell>
          <cell r="D1689">
            <v>0</v>
          </cell>
        </row>
        <row r="1690">
          <cell r="C1690">
            <v>0</v>
          </cell>
          <cell r="D1690">
            <v>0</v>
          </cell>
        </row>
        <row r="1691">
          <cell r="C1691">
            <v>0</v>
          </cell>
          <cell r="D1691">
            <v>0</v>
          </cell>
        </row>
        <row r="1692">
          <cell r="C1692">
            <v>0</v>
          </cell>
          <cell r="D1692">
            <v>0</v>
          </cell>
        </row>
        <row r="1693">
          <cell r="C1693">
            <v>0</v>
          </cell>
          <cell r="D1693">
            <v>0</v>
          </cell>
        </row>
        <row r="1694">
          <cell r="C1694">
            <v>0</v>
          </cell>
          <cell r="D1694">
            <v>0</v>
          </cell>
        </row>
        <row r="1695">
          <cell r="C1695">
            <v>0</v>
          </cell>
          <cell r="D1695">
            <v>0</v>
          </cell>
        </row>
        <row r="1696">
          <cell r="C1696">
            <v>0</v>
          </cell>
          <cell r="D1696">
            <v>0</v>
          </cell>
        </row>
        <row r="1697">
          <cell r="C1697">
            <v>3</v>
          </cell>
          <cell r="D1697">
            <v>3</v>
          </cell>
          <cell r="E1697">
            <v>3</v>
          </cell>
          <cell r="G1697">
            <v>0</v>
          </cell>
          <cell r="AA1697">
            <v>3</v>
          </cell>
          <cell r="AB1697">
            <v>0</v>
          </cell>
          <cell r="AC1697">
            <v>0</v>
          </cell>
        </row>
        <row r="1701">
          <cell r="C1701">
            <v>0</v>
          </cell>
          <cell r="D1701">
            <v>0</v>
          </cell>
        </row>
        <row r="1702">
          <cell r="C1702">
            <v>0</v>
          </cell>
          <cell r="D1702">
            <v>0</v>
          </cell>
        </row>
        <row r="1703">
          <cell r="C1703">
            <v>0</v>
          </cell>
          <cell r="D1703">
            <v>0</v>
          </cell>
        </row>
        <row r="1704">
          <cell r="C1704">
            <v>0</v>
          </cell>
          <cell r="D1704">
            <v>0</v>
          </cell>
        </row>
        <row r="1705">
          <cell r="C1705">
            <v>0</v>
          </cell>
          <cell r="D1705">
            <v>0</v>
          </cell>
        </row>
        <row r="1706">
          <cell r="C1706">
            <v>0</v>
          </cell>
          <cell r="D1706">
            <v>0</v>
          </cell>
        </row>
        <row r="1707">
          <cell r="C1707">
            <v>0</v>
          </cell>
          <cell r="D1707">
            <v>0</v>
          </cell>
        </row>
        <row r="1708">
          <cell r="C1708">
            <v>0</v>
          </cell>
          <cell r="D1708">
            <v>0</v>
          </cell>
        </row>
        <row r="1709">
          <cell r="C1709">
            <v>0</v>
          </cell>
          <cell r="D1709">
            <v>0</v>
          </cell>
        </row>
        <row r="1710">
          <cell r="C1710">
            <v>0</v>
          </cell>
          <cell r="D1710">
            <v>0</v>
          </cell>
        </row>
        <row r="1711">
          <cell r="C1711">
            <v>0</v>
          </cell>
          <cell r="D1711">
            <v>0</v>
          </cell>
        </row>
        <row r="1712">
          <cell r="C1712">
            <v>0</v>
          </cell>
          <cell r="D1712">
            <v>0</v>
          </cell>
        </row>
        <row r="1713">
          <cell r="C1713">
            <v>0</v>
          </cell>
          <cell r="D1713">
            <v>0</v>
          </cell>
        </row>
        <row r="1714">
          <cell r="C1714">
            <v>0</v>
          </cell>
          <cell r="D1714">
            <v>0</v>
          </cell>
        </row>
        <row r="1715">
          <cell r="C1715">
            <v>0</v>
          </cell>
          <cell r="D1715">
            <v>0</v>
          </cell>
        </row>
        <row r="1716">
          <cell r="C1716">
            <v>0</v>
          </cell>
          <cell r="D1716">
            <v>0</v>
          </cell>
        </row>
        <row r="1717">
          <cell r="C1717">
            <v>0</v>
          </cell>
          <cell r="D1717">
            <v>0</v>
          </cell>
        </row>
        <row r="1718">
          <cell r="C1718">
            <v>0</v>
          </cell>
          <cell r="D1718">
            <v>0</v>
          </cell>
        </row>
        <row r="1719">
          <cell r="C1719">
            <v>0</v>
          </cell>
          <cell r="D1719">
            <v>0</v>
          </cell>
        </row>
        <row r="1720">
          <cell r="C1720">
            <v>0</v>
          </cell>
          <cell r="D1720">
            <v>0</v>
          </cell>
        </row>
        <row r="1721">
          <cell r="C1721">
            <v>0</v>
          </cell>
          <cell r="D1721">
            <v>0</v>
          </cell>
        </row>
        <row r="1722">
          <cell r="C1722">
            <v>0</v>
          </cell>
          <cell r="D1722">
            <v>0</v>
          </cell>
        </row>
        <row r="1723">
          <cell r="C1723">
            <v>0</v>
          </cell>
          <cell r="D1723">
            <v>0</v>
          </cell>
        </row>
        <row r="1724">
          <cell r="C1724">
            <v>0</v>
          </cell>
          <cell r="D1724">
            <v>0</v>
          </cell>
        </row>
        <row r="1725">
          <cell r="C1725">
            <v>0</v>
          </cell>
          <cell r="D1725">
            <v>0</v>
          </cell>
        </row>
        <row r="1726">
          <cell r="C1726">
            <v>0</v>
          </cell>
          <cell r="D1726">
            <v>0</v>
          </cell>
        </row>
        <row r="1727">
          <cell r="C1727">
            <v>0</v>
          </cell>
          <cell r="D1727">
            <v>0</v>
          </cell>
        </row>
        <row r="1728">
          <cell r="C1728">
            <v>0</v>
          </cell>
          <cell r="D1728">
            <v>0</v>
          </cell>
        </row>
        <row r="1729">
          <cell r="C1729">
            <v>0</v>
          </cell>
          <cell r="D1729">
            <v>0</v>
          </cell>
        </row>
        <row r="1730">
          <cell r="C1730">
            <v>0</v>
          </cell>
          <cell r="D1730">
            <v>0</v>
          </cell>
        </row>
        <row r="1731">
          <cell r="C1731">
            <v>0</v>
          </cell>
          <cell r="D1731">
            <v>0</v>
          </cell>
        </row>
        <row r="1732">
          <cell r="C1732">
            <v>0</v>
          </cell>
          <cell r="D1732">
            <v>0</v>
          </cell>
        </row>
        <row r="1733">
          <cell r="C1733">
            <v>0</v>
          </cell>
          <cell r="D1733">
            <v>0</v>
          </cell>
        </row>
        <row r="1734">
          <cell r="C1734">
            <v>0</v>
          </cell>
          <cell r="D1734">
            <v>0</v>
          </cell>
        </row>
        <row r="1735">
          <cell r="C1735">
            <v>0</v>
          </cell>
          <cell r="D1735">
            <v>0</v>
          </cell>
        </row>
        <row r="1736">
          <cell r="C1736">
            <v>617</v>
          </cell>
          <cell r="D1736">
            <v>617</v>
          </cell>
          <cell r="E1736">
            <v>617</v>
          </cell>
          <cell r="G1736">
            <v>0</v>
          </cell>
          <cell r="AA1736">
            <v>615</v>
          </cell>
          <cell r="AB1736">
            <v>2</v>
          </cell>
          <cell r="AC1736">
            <v>0</v>
          </cell>
        </row>
        <row r="1737">
          <cell r="C1737">
            <v>606</v>
          </cell>
          <cell r="D1737">
            <v>606</v>
          </cell>
          <cell r="E1737">
            <v>606</v>
          </cell>
          <cell r="G1737">
            <v>0</v>
          </cell>
          <cell r="AA1737">
            <v>606</v>
          </cell>
          <cell r="AB1737">
            <v>0</v>
          </cell>
          <cell r="AC1737">
            <v>0</v>
          </cell>
        </row>
        <row r="1738">
          <cell r="C1738">
            <v>13251</v>
          </cell>
          <cell r="D1738">
            <v>12736</v>
          </cell>
          <cell r="E1738">
            <v>12736</v>
          </cell>
          <cell r="G1738">
            <v>515</v>
          </cell>
          <cell r="AA1738">
            <v>11982</v>
          </cell>
          <cell r="AB1738">
            <v>617</v>
          </cell>
          <cell r="AC1738">
            <v>652</v>
          </cell>
        </row>
        <row r="1739">
          <cell r="C1739">
            <v>4336</v>
          </cell>
          <cell r="D1739">
            <v>4336</v>
          </cell>
          <cell r="E1739">
            <v>4336</v>
          </cell>
          <cell r="G1739">
            <v>0</v>
          </cell>
          <cell r="AA1739">
            <v>4336</v>
          </cell>
          <cell r="AB1739">
            <v>0</v>
          </cell>
          <cell r="AC1739">
            <v>0</v>
          </cell>
        </row>
        <row r="1740">
          <cell r="C1740">
            <v>0</v>
          </cell>
          <cell r="D1740">
            <v>0</v>
          </cell>
        </row>
        <row r="1741">
          <cell r="C1741">
            <v>15</v>
          </cell>
          <cell r="D1741">
            <v>15</v>
          </cell>
          <cell r="E1741">
            <v>15</v>
          </cell>
          <cell r="G1741">
            <v>0</v>
          </cell>
          <cell r="AA1741">
            <v>15</v>
          </cell>
          <cell r="AB1741">
            <v>0</v>
          </cell>
          <cell r="AC1741">
            <v>0</v>
          </cell>
        </row>
        <row r="1742">
          <cell r="C1742">
            <v>5</v>
          </cell>
          <cell r="D1742">
            <v>5</v>
          </cell>
          <cell r="E1742">
            <v>5</v>
          </cell>
          <cell r="G1742">
            <v>0</v>
          </cell>
          <cell r="AA1742">
            <v>5</v>
          </cell>
          <cell r="AB1742">
            <v>0</v>
          </cell>
          <cell r="AC1742">
            <v>0</v>
          </cell>
        </row>
        <row r="1743">
          <cell r="C1743">
            <v>2621</v>
          </cell>
          <cell r="D1743">
            <v>2609</v>
          </cell>
          <cell r="E1743">
            <v>2609</v>
          </cell>
          <cell r="G1743">
            <v>12</v>
          </cell>
          <cell r="AA1743">
            <v>2201</v>
          </cell>
          <cell r="AB1743">
            <v>6</v>
          </cell>
          <cell r="AC1743">
            <v>414</v>
          </cell>
        </row>
        <row r="1744">
          <cell r="C1744">
            <v>0</v>
          </cell>
          <cell r="D1744">
            <v>0</v>
          </cell>
        </row>
        <row r="1745">
          <cell r="C1745">
            <v>0</v>
          </cell>
          <cell r="D1745">
            <v>0</v>
          </cell>
        </row>
        <row r="1746">
          <cell r="C1746">
            <v>0</v>
          </cell>
          <cell r="D1746">
            <v>0</v>
          </cell>
        </row>
        <row r="1747">
          <cell r="C1747">
            <v>0</v>
          </cell>
          <cell r="D1747">
            <v>0</v>
          </cell>
        </row>
        <row r="1748">
          <cell r="C1748">
            <v>0</v>
          </cell>
          <cell r="D1748">
            <v>0</v>
          </cell>
        </row>
        <row r="1749">
          <cell r="C1749">
            <v>18</v>
          </cell>
          <cell r="D1749">
            <v>18</v>
          </cell>
          <cell r="E1749">
            <v>18</v>
          </cell>
          <cell r="G1749">
            <v>0</v>
          </cell>
          <cell r="AA1749">
            <v>18</v>
          </cell>
          <cell r="AB1749">
            <v>0</v>
          </cell>
          <cell r="AC1749">
            <v>0</v>
          </cell>
        </row>
        <row r="1750">
          <cell r="C1750">
            <v>162</v>
          </cell>
          <cell r="D1750">
            <v>162</v>
          </cell>
          <cell r="E1750">
            <v>162</v>
          </cell>
          <cell r="G1750">
            <v>0</v>
          </cell>
          <cell r="AA1750">
            <v>162</v>
          </cell>
          <cell r="AB1750">
            <v>0</v>
          </cell>
          <cell r="AC1750">
            <v>0</v>
          </cell>
        </row>
        <row r="1751">
          <cell r="C1751">
            <v>154</v>
          </cell>
          <cell r="D1751">
            <v>154</v>
          </cell>
          <cell r="E1751">
            <v>154</v>
          </cell>
          <cell r="G1751">
            <v>0</v>
          </cell>
          <cell r="AA1751">
            <v>154</v>
          </cell>
          <cell r="AB1751">
            <v>0</v>
          </cell>
          <cell r="AC1751">
            <v>0</v>
          </cell>
        </row>
        <row r="1752">
          <cell r="C1752">
            <v>0</v>
          </cell>
          <cell r="D1752">
            <v>0</v>
          </cell>
        </row>
        <row r="1753">
          <cell r="C1753">
            <v>0</v>
          </cell>
          <cell r="D1753">
            <v>0</v>
          </cell>
        </row>
        <row r="1754">
          <cell r="C1754">
            <v>0</v>
          </cell>
          <cell r="D1754">
            <v>0</v>
          </cell>
        </row>
        <row r="1755">
          <cell r="C1755">
            <v>0</v>
          </cell>
          <cell r="D1755">
            <v>0</v>
          </cell>
        </row>
        <row r="1756">
          <cell r="C1756">
            <v>0</v>
          </cell>
          <cell r="D1756">
            <v>0</v>
          </cell>
        </row>
        <row r="1757">
          <cell r="C1757">
            <v>0</v>
          </cell>
          <cell r="D1757">
            <v>0</v>
          </cell>
        </row>
        <row r="1758">
          <cell r="C1758">
            <v>0</v>
          </cell>
          <cell r="D1758">
            <v>0</v>
          </cell>
        </row>
        <row r="1759">
          <cell r="C1759">
            <v>0</v>
          </cell>
          <cell r="D1759">
            <v>0</v>
          </cell>
        </row>
        <row r="1760">
          <cell r="C1760">
            <v>0</v>
          </cell>
          <cell r="D1760">
            <v>0</v>
          </cell>
        </row>
        <row r="1761">
          <cell r="C1761">
            <v>0</v>
          </cell>
          <cell r="D1761">
            <v>0</v>
          </cell>
        </row>
        <row r="1762">
          <cell r="C1762">
            <v>0</v>
          </cell>
          <cell r="D1762">
            <v>0</v>
          </cell>
        </row>
        <row r="1763">
          <cell r="C1763">
            <v>0</v>
          </cell>
          <cell r="D1763">
            <v>0</v>
          </cell>
        </row>
        <row r="1764">
          <cell r="C1764">
            <v>0</v>
          </cell>
          <cell r="D1764">
            <v>0</v>
          </cell>
        </row>
        <row r="1765">
          <cell r="C1765">
            <v>0</v>
          </cell>
          <cell r="D1765">
            <v>0</v>
          </cell>
        </row>
        <row r="1766">
          <cell r="C1766">
            <v>0</v>
          </cell>
          <cell r="D1766">
            <v>0</v>
          </cell>
        </row>
        <row r="1767">
          <cell r="C1767">
            <v>0</v>
          </cell>
          <cell r="D1767">
            <v>0</v>
          </cell>
        </row>
        <row r="1768">
          <cell r="C1768">
            <v>0</v>
          </cell>
          <cell r="D1768">
            <v>0</v>
          </cell>
        </row>
        <row r="1769">
          <cell r="C1769">
            <v>0</v>
          </cell>
          <cell r="D1769">
            <v>0</v>
          </cell>
        </row>
        <row r="1770">
          <cell r="C1770">
            <v>0</v>
          </cell>
          <cell r="D1770">
            <v>0</v>
          </cell>
        </row>
        <row r="1771">
          <cell r="C1771">
            <v>0</v>
          </cell>
          <cell r="D1771">
            <v>0</v>
          </cell>
        </row>
        <row r="1772">
          <cell r="C1772">
            <v>0</v>
          </cell>
          <cell r="D1772">
            <v>0</v>
          </cell>
        </row>
        <row r="1773">
          <cell r="C1773">
            <v>0</v>
          </cell>
          <cell r="D1773">
            <v>0</v>
          </cell>
        </row>
        <row r="1774">
          <cell r="C1774">
            <v>0</v>
          </cell>
          <cell r="D1774">
            <v>0</v>
          </cell>
        </row>
        <row r="1775">
          <cell r="C1775">
            <v>0</v>
          </cell>
          <cell r="D1775">
            <v>0</v>
          </cell>
        </row>
        <row r="1776">
          <cell r="C1776">
            <v>0</v>
          </cell>
          <cell r="D1776">
            <v>0</v>
          </cell>
        </row>
        <row r="1777">
          <cell r="C1777">
            <v>0</v>
          </cell>
          <cell r="D1777">
            <v>0</v>
          </cell>
        </row>
        <row r="1778">
          <cell r="C1778">
            <v>0</v>
          </cell>
          <cell r="D1778">
            <v>0</v>
          </cell>
        </row>
        <row r="1779">
          <cell r="C1779">
            <v>0</v>
          </cell>
          <cell r="D1779">
            <v>0</v>
          </cell>
        </row>
        <row r="1780">
          <cell r="C1780">
            <v>0</v>
          </cell>
          <cell r="D1780">
            <v>0</v>
          </cell>
        </row>
        <row r="1781">
          <cell r="C1781">
            <v>0</v>
          </cell>
          <cell r="D1781">
            <v>0</v>
          </cell>
        </row>
        <row r="1782">
          <cell r="C1782">
            <v>0</v>
          </cell>
          <cell r="D1782">
            <v>0</v>
          </cell>
        </row>
        <row r="1783">
          <cell r="C1783">
            <v>0</v>
          </cell>
          <cell r="D1783">
            <v>0</v>
          </cell>
        </row>
        <row r="1784">
          <cell r="C1784">
            <v>0</v>
          </cell>
          <cell r="D1784">
            <v>0</v>
          </cell>
        </row>
        <row r="1785">
          <cell r="C1785">
            <v>0</v>
          </cell>
          <cell r="D1785">
            <v>0</v>
          </cell>
        </row>
        <row r="1788">
          <cell r="C1788">
            <v>1137</v>
          </cell>
          <cell r="E1788">
            <v>1124</v>
          </cell>
          <cell r="AL1788">
            <v>6564160</v>
          </cell>
        </row>
        <row r="1789">
          <cell r="C1789">
            <v>5</v>
          </cell>
          <cell r="E1789">
            <v>5</v>
          </cell>
          <cell r="AL1789">
            <v>82200</v>
          </cell>
        </row>
        <row r="1790">
          <cell r="C1790">
            <v>12</v>
          </cell>
          <cell r="E1790">
            <v>12</v>
          </cell>
          <cell r="AL1790">
            <v>334560</v>
          </cell>
        </row>
        <row r="1791">
          <cell r="C1791">
            <v>0</v>
          </cell>
          <cell r="AL1791">
            <v>0</v>
          </cell>
        </row>
        <row r="1792">
          <cell r="C1792">
            <v>49</v>
          </cell>
          <cell r="E1792">
            <v>49</v>
          </cell>
          <cell r="AL1792">
            <v>2906190</v>
          </cell>
        </row>
        <row r="1793">
          <cell r="C1793">
            <v>0</v>
          </cell>
          <cell r="AL1793">
            <v>0</v>
          </cell>
        </row>
        <row r="1794">
          <cell r="C1794">
            <v>0</v>
          </cell>
          <cell r="AL1794">
            <v>0</v>
          </cell>
        </row>
        <row r="1795">
          <cell r="C1795">
            <v>0</v>
          </cell>
          <cell r="AL1795">
            <v>0</v>
          </cell>
        </row>
        <row r="1796">
          <cell r="C1796">
            <v>0</v>
          </cell>
          <cell r="AL1796">
            <v>0</v>
          </cell>
        </row>
        <row r="1797">
          <cell r="C1797">
            <v>0</v>
          </cell>
          <cell r="AL1797">
            <v>0</v>
          </cell>
        </row>
        <row r="1798">
          <cell r="C1798">
            <v>0</v>
          </cell>
          <cell r="AL1798">
            <v>0</v>
          </cell>
        </row>
        <row r="1799">
          <cell r="C1799">
            <v>0</v>
          </cell>
          <cell r="AL1799">
            <v>0</v>
          </cell>
        </row>
        <row r="1800">
          <cell r="C1800">
            <v>0</v>
          </cell>
          <cell r="AL1800">
            <v>0</v>
          </cell>
        </row>
        <row r="1801">
          <cell r="C1801">
            <v>0</v>
          </cell>
          <cell r="AL1801">
            <v>0</v>
          </cell>
        </row>
        <row r="1802">
          <cell r="C1802">
            <v>0</v>
          </cell>
          <cell r="AL1802">
            <v>0</v>
          </cell>
        </row>
        <row r="1803">
          <cell r="C1803">
            <v>0</v>
          </cell>
          <cell r="AL1803">
            <v>0</v>
          </cell>
        </row>
        <row r="1804">
          <cell r="C1804">
            <v>0</v>
          </cell>
          <cell r="AL1804">
            <v>0</v>
          </cell>
        </row>
        <row r="1805">
          <cell r="C1805">
            <v>0</v>
          </cell>
          <cell r="AL1805">
            <v>0</v>
          </cell>
        </row>
        <row r="1806">
          <cell r="C1806">
            <v>0</v>
          </cell>
          <cell r="AL1806">
            <v>0</v>
          </cell>
        </row>
        <row r="1807">
          <cell r="C1807">
            <v>0</v>
          </cell>
          <cell r="AL1807">
            <v>0</v>
          </cell>
        </row>
        <row r="1808">
          <cell r="C1808">
            <v>0</v>
          </cell>
          <cell r="AL1808">
            <v>0</v>
          </cell>
        </row>
        <row r="1809">
          <cell r="C1809">
            <v>0</v>
          </cell>
          <cell r="AL1809">
            <v>0</v>
          </cell>
        </row>
        <row r="1810">
          <cell r="C1810">
            <v>0</v>
          </cell>
          <cell r="AL1810">
            <v>0</v>
          </cell>
        </row>
        <row r="1811">
          <cell r="C1811">
            <v>0</v>
          </cell>
          <cell r="AL1811">
            <v>0</v>
          </cell>
        </row>
        <row r="1812">
          <cell r="C1812">
            <v>1203</v>
          </cell>
          <cell r="D1812">
            <v>1190</v>
          </cell>
          <cell r="E1812">
            <v>1190</v>
          </cell>
          <cell r="F1812">
            <v>0</v>
          </cell>
          <cell r="G1812">
            <v>13</v>
          </cell>
          <cell r="AA1812">
            <v>656</v>
          </cell>
          <cell r="AB1812">
            <v>312</v>
          </cell>
          <cell r="AC1812">
            <v>235</v>
          </cell>
          <cell r="AD1812">
            <v>0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</row>
        <row r="1815"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</row>
        <row r="1901">
          <cell r="P1901">
            <v>0</v>
          </cell>
          <cell r="Q1901">
            <v>0</v>
          </cell>
          <cell r="S1901">
            <v>0</v>
          </cell>
          <cell r="T1901">
            <v>1</v>
          </cell>
          <cell r="V1901">
            <v>0</v>
          </cell>
          <cell r="W1901">
            <v>0</v>
          </cell>
          <cell r="Y1901">
            <v>0</v>
          </cell>
          <cell r="Z1901">
            <v>3</v>
          </cell>
        </row>
        <row r="1904">
          <cell r="C1904">
            <v>0</v>
          </cell>
        </row>
        <row r="1913">
          <cell r="P1913">
            <v>0</v>
          </cell>
          <cell r="Q1913">
            <v>0</v>
          </cell>
          <cell r="S1913">
            <v>0</v>
          </cell>
          <cell r="T1913">
            <v>0</v>
          </cell>
          <cell r="V1913">
            <v>0</v>
          </cell>
          <cell r="W1913">
            <v>0</v>
          </cell>
          <cell r="Y1913">
            <v>0</v>
          </cell>
          <cell r="Z1913">
            <v>0</v>
          </cell>
        </row>
        <row r="1914">
          <cell r="C1914">
            <v>4</v>
          </cell>
          <cell r="H1914">
            <v>4</v>
          </cell>
          <cell r="I1914">
            <v>3</v>
          </cell>
          <cell r="J1914">
            <v>1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1</v>
          </cell>
          <cell r="AL1914">
            <v>6300660</v>
          </cell>
        </row>
        <row r="1983">
          <cell r="C1983">
            <v>10</v>
          </cell>
          <cell r="H1983">
            <v>9</v>
          </cell>
          <cell r="I1983">
            <v>9</v>
          </cell>
          <cell r="J1983">
            <v>0</v>
          </cell>
          <cell r="K1983">
            <v>0</v>
          </cell>
          <cell r="L1983">
            <v>1</v>
          </cell>
          <cell r="M1983">
            <v>0</v>
          </cell>
          <cell r="N1983">
            <v>0</v>
          </cell>
          <cell r="P1983">
            <v>0</v>
          </cell>
          <cell r="Q1983">
            <v>2</v>
          </cell>
          <cell r="S1983">
            <v>0</v>
          </cell>
          <cell r="T1983">
            <v>0</v>
          </cell>
          <cell r="V1983">
            <v>0</v>
          </cell>
          <cell r="W1983">
            <v>0</v>
          </cell>
          <cell r="Y1983">
            <v>0</v>
          </cell>
          <cell r="Z1983">
            <v>3</v>
          </cell>
          <cell r="AD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I1983">
            <v>0</v>
          </cell>
          <cell r="AJ1983">
            <v>0</v>
          </cell>
          <cell r="AL1983">
            <v>1963120</v>
          </cell>
        </row>
        <row r="1985">
          <cell r="C1985">
            <v>46</v>
          </cell>
          <cell r="D1985">
            <v>46</v>
          </cell>
          <cell r="E1985">
            <v>46</v>
          </cell>
          <cell r="G1985">
            <v>0</v>
          </cell>
          <cell r="AA1985">
            <v>8</v>
          </cell>
          <cell r="AB1985">
            <v>38</v>
          </cell>
          <cell r="AC1985">
            <v>0</v>
          </cell>
        </row>
        <row r="1986">
          <cell r="C1986">
            <v>0</v>
          </cell>
          <cell r="D1986">
            <v>0</v>
          </cell>
        </row>
        <row r="1987">
          <cell r="C1987">
            <v>11</v>
          </cell>
          <cell r="D1987">
            <v>11</v>
          </cell>
          <cell r="E1987">
            <v>11</v>
          </cell>
          <cell r="G1987">
            <v>0</v>
          </cell>
          <cell r="AA1987">
            <v>1</v>
          </cell>
          <cell r="AB1987">
            <v>10</v>
          </cell>
          <cell r="AC1987">
            <v>0</v>
          </cell>
        </row>
        <row r="1988">
          <cell r="C1988">
            <v>0</v>
          </cell>
          <cell r="D1988">
            <v>0</v>
          </cell>
        </row>
        <row r="1989">
          <cell r="C1989">
            <v>0</v>
          </cell>
          <cell r="D1989">
            <v>0</v>
          </cell>
        </row>
        <row r="1990">
          <cell r="C1990">
            <v>0</v>
          </cell>
          <cell r="D1990">
            <v>0</v>
          </cell>
        </row>
        <row r="1991">
          <cell r="C1991">
            <v>0</v>
          </cell>
          <cell r="D1991">
            <v>0</v>
          </cell>
        </row>
        <row r="1992">
          <cell r="C1992">
            <v>0</v>
          </cell>
          <cell r="D1992">
            <v>0</v>
          </cell>
        </row>
        <row r="1993">
          <cell r="C1993">
            <v>0</v>
          </cell>
          <cell r="D1993">
            <v>0</v>
          </cell>
        </row>
        <row r="1994">
          <cell r="C1994">
            <v>0</v>
          </cell>
          <cell r="D1994">
            <v>0</v>
          </cell>
        </row>
        <row r="1995">
          <cell r="C1995">
            <v>32</v>
          </cell>
          <cell r="D1995">
            <v>32</v>
          </cell>
          <cell r="E1995">
            <v>32</v>
          </cell>
          <cell r="G1995">
            <v>0</v>
          </cell>
          <cell r="AA1995">
            <v>6</v>
          </cell>
          <cell r="AB1995">
            <v>26</v>
          </cell>
          <cell r="AC1995">
            <v>0</v>
          </cell>
        </row>
        <row r="1996">
          <cell r="C1996">
            <v>0</v>
          </cell>
          <cell r="D1996">
            <v>0</v>
          </cell>
        </row>
        <row r="1997">
          <cell r="C1997">
            <v>0</v>
          </cell>
          <cell r="D1997">
            <v>0</v>
          </cell>
        </row>
        <row r="1998">
          <cell r="C1998">
            <v>0</v>
          </cell>
          <cell r="D1998">
            <v>0</v>
          </cell>
        </row>
        <row r="1999">
          <cell r="C1999">
            <v>0</v>
          </cell>
          <cell r="D1999">
            <v>0</v>
          </cell>
        </row>
        <row r="2000">
          <cell r="C2000">
            <v>0</v>
          </cell>
          <cell r="D2000">
            <v>0</v>
          </cell>
        </row>
        <row r="2001">
          <cell r="C2001">
            <v>0</v>
          </cell>
          <cell r="D2001">
            <v>0</v>
          </cell>
        </row>
        <row r="2002">
          <cell r="C2002">
            <v>133</v>
          </cell>
          <cell r="D2002">
            <v>127</v>
          </cell>
          <cell r="E2002">
            <v>127</v>
          </cell>
          <cell r="G2002">
            <v>6</v>
          </cell>
          <cell r="AA2002">
            <v>133</v>
          </cell>
          <cell r="AB2002">
            <v>0</v>
          </cell>
          <cell r="AC2002">
            <v>0</v>
          </cell>
        </row>
        <row r="2003">
          <cell r="C2003">
            <v>0</v>
          </cell>
          <cell r="D2003">
            <v>0</v>
          </cell>
        </row>
        <row r="2004">
          <cell r="C2004">
            <v>0</v>
          </cell>
          <cell r="D2004">
            <v>0</v>
          </cell>
        </row>
        <row r="2005">
          <cell r="C2005">
            <v>0</v>
          </cell>
          <cell r="D2005">
            <v>0</v>
          </cell>
        </row>
        <row r="2006">
          <cell r="C2006">
            <v>0</v>
          </cell>
          <cell r="D2006">
            <v>0</v>
          </cell>
        </row>
        <row r="2007">
          <cell r="C2007">
            <v>1</v>
          </cell>
          <cell r="D2007">
            <v>1</v>
          </cell>
          <cell r="E2007">
            <v>1</v>
          </cell>
          <cell r="AA2007">
            <v>1</v>
          </cell>
        </row>
        <row r="2008">
          <cell r="C2008">
            <v>0</v>
          </cell>
          <cell r="D2008">
            <v>0</v>
          </cell>
        </row>
        <row r="2009">
          <cell r="C2009">
            <v>0</v>
          </cell>
          <cell r="D2009">
            <v>0</v>
          </cell>
        </row>
        <row r="2010">
          <cell r="C2010">
            <v>6</v>
          </cell>
          <cell r="D2010">
            <v>6</v>
          </cell>
          <cell r="E2010">
            <v>6</v>
          </cell>
          <cell r="G2010">
            <v>0</v>
          </cell>
          <cell r="AA2010">
            <v>0</v>
          </cell>
          <cell r="AB2010">
            <v>6</v>
          </cell>
          <cell r="AC2010">
            <v>0</v>
          </cell>
        </row>
        <row r="2011">
          <cell r="C2011">
            <v>0</v>
          </cell>
          <cell r="D2011">
            <v>0</v>
          </cell>
        </row>
        <row r="2012">
          <cell r="C2012">
            <v>0</v>
          </cell>
          <cell r="D2012">
            <v>0</v>
          </cell>
        </row>
        <row r="2013">
          <cell r="C2013">
            <v>2</v>
          </cell>
          <cell r="D2013">
            <v>2</v>
          </cell>
          <cell r="E2013">
            <v>2</v>
          </cell>
          <cell r="G2013">
            <v>0</v>
          </cell>
          <cell r="AA2013">
            <v>1</v>
          </cell>
          <cell r="AB2013">
            <v>1</v>
          </cell>
          <cell r="AC2013">
            <v>0</v>
          </cell>
        </row>
        <row r="2014">
          <cell r="C2014">
            <v>0</v>
          </cell>
          <cell r="D2014">
            <v>0</v>
          </cell>
        </row>
        <row r="2015">
          <cell r="C2015">
            <v>0</v>
          </cell>
          <cell r="D2015">
            <v>0</v>
          </cell>
        </row>
        <row r="2016">
          <cell r="C2016">
            <v>0</v>
          </cell>
          <cell r="D2016">
            <v>0</v>
          </cell>
        </row>
        <row r="2017">
          <cell r="C2017">
            <v>0</v>
          </cell>
          <cell r="D2017">
            <v>0</v>
          </cell>
        </row>
        <row r="2018">
          <cell r="C2018">
            <v>0</v>
          </cell>
          <cell r="D2018">
            <v>0</v>
          </cell>
        </row>
        <row r="2019">
          <cell r="C2019">
            <v>0</v>
          </cell>
          <cell r="D2019">
            <v>0</v>
          </cell>
        </row>
        <row r="2020">
          <cell r="C2020">
            <v>0</v>
          </cell>
          <cell r="D2020">
            <v>0</v>
          </cell>
        </row>
        <row r="2021">
          <cell r="C2021">
            <v>0</v>
          </cell>
          <cell r="D2021">
            <v>0</v>
          </cell>
        </row>
        <row r="2022">
          <cell r="C2022">
            <v>0</v>
          </cell>
          <cell r="D2022">
            <v>0</v>
          </cell>
        </row>
        <row r="2023">
          <cell r="C2023">
            <v>0</v>
          </cell>
          <cell r="D2023">
            <v>0</v>
          </cell>
        </row>
        <row r="2024">
          <cell r="C2024">
            <v>0</v>
          </cell>
          <cell r="D2024">
            <v>0</v>
          </cell>
        </row>
        <row r="2025">
          <cell r="C2025">
            <v>0</v>
          </cell>
          <cell r="D2025">
            <v>0</v>
          </cell>
        </row>
        <row r="2026">
          <cell r="C2026">
            <v>0</v>
          </cell>
          <cell r="D2026">
            <v>0</v>
          </cell>
        </row>
        <row r="2027">
          <cell r="C2027">
            <v>0</v>
          </cell>
          <cell r="D2027">
            <v>0</v>
          </cell>
        </row>
        <row r="2028">
          <cell r="C2028">
            <v>0</v>
          </cell>
          <cell r="D2028">
            <v>0</v>
          </cell>
        </row>
        <row r="2029">
          <cell r="C2029">
            <v>0</v>
          </cell>
          <cell r="D2029">
            <v>0</v>
          </cell>
        </row>
        <row r="2030">
          <cell r="C2030">
            <v>0</v>
          </cell>
          <cell r="D2030">
            <v>0</v>
          </cell>
        </row>
        <row r="2031">
          <cell r="C2031">
            <v>0</v>
          </cell>
          <cell r="D2031">
            <v>0</v>
          </cell>
        </row>
        <row r="2032">
          <cell r="C2032">
            <v>0</v>
          </cell>
          <cell r="D2032">
            <v>0</v>
          </cell>
        </row>
        <row r="2033">
          <cell r="C2033">
            <v>0</v>
          </cell>
          <cell r="D2033">
            <v>0</v>
          </cell>
        </row>
        <row r="2034">
          <cell r="C2034">
            <v>0</v>
          </cell>
          <cell r="D2034">
            <v>0</v>
          </cell>
        </row>
        <row r="2035">
          <cell r="C2035">
            <v>0</v>
          </cell>
          <cell r="D2035">
            <v>0</v>
          </cell>
        </row>
        <row r="2036">
          <cell r="C2036">
            <v>0</v>
          </cell>
          <cell r="D2036">
            <v>0</v>
          </cell>
        </row>
        <row r="2037">
          <cell r="C2037">
            <v>0</v>
          </cell>
          <cell r="D2037">
            <v>0</v>
          </cell>
        </row>
        <row r="2038">
          <cell r="C2038">
            <v>0</v>
          </cell>
          <cell r="D2038">
            <v>0</v>
          </cell>
        </row>
        <row r="2039">
          <cell r="C2039">
            <v>0</v>
          </cell>
          <cell r="D2039">
            <v>0</v>
          </cell>
        </row>
        <row r="2040">
          <cell r="C2040">
            <v>0</v>
          </cell>
          <cell r="D2040">
            <v>0</v>
          </cell>
        </row>
        <row r="2041">
          <cell r="C2041">
            <v>20</v>
          </cell>
          <cell r="D2041">
            <v>20</v>
          </cell>
          <cell r="E2041">
            <v>20</v>
          </cell>
          <cell r="G2041">
            <v>0</v>
          </cell>
          <cell r="AA2041">
            <v>0</v>
          </cell>
          <cell r="AB2041">
            <v>6</v>
          </cell>
          <cell r="AC2041">
            <v>14</v>
          </cell>
        </row>
        <row r="2042">
          <cell r="C2042">
            <v>0</v>
          </cell>
          <cell r="D2042">
            <v>0</v>
          </cell>
        </row>
        <row r="2043">
          <cell r="C2043">
            <v>0</v>
          </cell>
          <cell r="D2043">
            <v>0</v>
          </cell>
        </row>
        <row r="2044">
          <cell r="C2044">
            <v>0</v>
          </cell>
          <cell r="D2044">
            <v>0</v>
          </cell>
        </row>
        <row r="2045">
          <cell r="C2045">
            <v>0</v>
          </cell>
          <cell r="D2045">
            <v>0</v>
          </cell>
        </row>
        <row r="2046">
          <cell r="C2046">
            <v>0</v>
          </cell>
          <cell r="D2046">
            <v>0</v>
          </cell>
        </row>
        <row r="2047">
          <cell r="C2047">
            <v>0</v>
          </cell>
          <cell r="D2047">
            <v>0</v>
          </cell>
        </row>
        <row r="2048">
          <cell r="C2048">
            <v>0</v>
          </cell>
          <cell r="D2048">
            <v>0</v>
          </cell>
        </row>
        <row r="2049">
          <cell r="C2049">
            <v>0</v>
          </cell>
          <cell r="D2049">
            <v>0</v>
          </cell>
        </row>
        <row r="2050">
          <cell r="C2050">
            <v>0</v>
          </cell>
          <cell r="D2050">
            <v>0</v>
          </cell>
        </row>
        <row r="2051">
          <cell r="C2051">
            <v>0</v>
          </cell>
          <cell r="D2051">
            <v>0</v>
          </cell>
        </row>
        <row r="2052">
          <cell r="C2052">
            <v>0</v>
          </cell>
          <cell r="D2052">
            <v>0</v>
          </cell>
        </row>
        <row r="2053">
          <cell r="C2053">
            <v>0</v>
          </cell>
          <cell r="D2053">
            <v>0</v>
          </cell>
        </row>
        <row r="2054">
          <cell r="C2054">
            <v>0</v>
          </cell>
          <cell r="D2054">
            <v>0</v>
          </cell>
        </row>
        <row r="2055">
          <cell r="C2055">
            <v>0</v>
          </cell>
          <cell r="D2055">
            <v>0</v>
          </cell>
        </row>
        <row r="2059">
          <cell r="C2059">
            <v>55</v>
          </cell>
          <cell r="D2059">
            <v>55</v>
          </cell>
          <cell r="E2059">
            <v>55</v>
          </cell>
          <cell r="AA2059">
            <v>13</v>
          </cell>
          <cell r="AB2059">
            <v>42</v>
          </cell>
          <cell r="AL2059">
            <v>2214300</v>
          </cell>
        </row>
        <row r="2060">
          <cell r="C2060">
            <v>0</v>
          </cell>
          <cell r="D2060">
            <v>0</v>
          </cell>
          <cell r="AL2060">
            <v>0</v>
          </cell>
        </row>
        <row r="2061">
          <cell r="C2061">
            <v>19</v>
          </cell>
          <cell r="D2061">
            <v>19</v>
          </cell>
          <cell r="E2061">
            <v>19</v>
          </cell>
          <cell r="G2061">
            <v>0</v>
          </cell>
          <cell r="AA2061">
            <v>3</v>
          </cell>
          <cell r="AB2061">
            <v>16</v>
          </cell>
          <cell r="AC2061">
            <v>0</v>
          </cell>
          <cell r="AL2061">
            <v>982870</v>
          </cell>
        </row>
        <row r="2110">
          <cell r="C2110">
            <v>0</v>
          </cell>
          <cell r="AL2110">
            <v>0</v>
          </cell>
        </row>
        <row r="2176">
          <cell r="C2176">
            <v>177</v>
          </cell>
          <cell r="H2176">
            <v>149</v>
          </cell>
          <cell r="I2176">
            <v>120</v>
          </cell>
          <cell r="J2176">
            <v>29</v>
          </cell>
          <cell r="K2176">
            <v>4</v>
          </cell>
          <cell r="L2176">
            <v>21</v>
          </cell>
          <cell r="M2176">
            <v>2</v>
          </cell>
          <cell r="N2176">
            <v>1</v>
          </cell>
          <cell r="P2176">
            <v>0</v>
          </cell>
          <cell r="Q2176">
            <v>28</v>
          </cell>
          <cell r="S2176">
            <v>3</v>
          </cell>
          <cell r="T2176">
            <v>36</v>
          </cell>
          <cell r="V2176">
            <v>0</v>
          </cell>
          <cell r="W2176">
            <v>0</v>
          </cell>
          <cell r="Y2176">
            <v>12</v>
          </cell>
          <cell r="Z2176">
            <v>98</v>
          </cell>
          <cell r="AD2176">
            <v>0</v>
          </cell>
          <cell r="AE2176">
            <v>0</v>
          </cell>
          <cell r="AF2176">
            <v>0</v>
          </cell>
          <cell r="AG2176">
            <v>0</v>
          </cell>
          <cell r="AH2176">
            <v>0</v>
          </cell>
          <cell r="AI2176">
            <v>0</v>
          </cell>
          <cell r="AJ2176">
            <v>32</v>
          </cell>
          <cell r="AL2176">
            <v>36269415</v>
          </cell>
        </row>
        <row r="2218">
          <cell r="C2218">
            <v>10</v>
          </cell>
          <cell r="H2218">
            <v>10</v>
          </cell>
          <cell r="I2218">
            <v>5</v>
          </cell>
          <cell r="J2218">
            <v>5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P2218">
            <v>0</v>
          </cell>
          <cell r="Q2218">
            <v>1</v>
          </cell>
          <cell r="S2218">
            <v>0</v>
          </cell>
          <cell r="T2218">
            <v>4</v>
          </cell>
          <cell r="V2218">
            <v>0</v>
          </cell>
          <cell r="W2218">
            <v>0</v>
          </cell>
          <cell r="Y2218">
            <v>0</v>
          </cell>
          <cell r="Z2218">
            <v>4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5</v>
          </cell>
          <cell r="AL2218">
            <v>750590</v>
          </cell>
        </row>
        <row r="2220">
          <cell r="C2220">
            <v>0</v>
          </cell>
          <cell r="D2220">
            <v>0</v>
          </cell>
        </row>
        <row r="2221">
          <cell r="C2221">
            <v>1</v>
          </cell>
          <cell r="D2221">
            <v>1</v>
          </cell>
          <cell r="E2221">
            <v>1</v>
          </cell>
          <cell r="AA2221">
            <v>1</v>
          </cell>
        </row>
        <row r="2222">
          <cell r="C2222">
            <v>20</v>
          </cell>
          <cell r="D2222">
            <v>20</v>
          </cell>
          <cell r="E2222">
            <v>20</v>
          </cell>
          <cell r="G2222">
            <v>0</v>
          </cell>
          <cell r="AA2222">
            <v>6</v>
          </cell>
          <cell r="AB2222">
            <v>14</v>
          </cell>
          <cell r="AC2222">
            <v>0</v>
          </cell>
        </row>
        <row r="2223">
          <cell r="C2223">
            <v>0</v>
          </cell>
          <cell r="D2223">
            <v>0</v>
          </cell>
        </row>
        <row r="2224">
          <cell r="C2224">
            <v>6</v>
          </cell>
          <cell r="D2224">
            <v>6</v>
          </cell>
          <cell r="E2224">
            <v>6</v>
          </cell>
          <cell r="AA2224">
            <v>6</v>
          </cell>
        </row>
        <row r="2225">
          <cell r="C2225">
            <v>0</v>
          </cell>
          <cell r="D2225">
            <v>0</v>
          </cell>
        </row>
        <row r="2226">
          <cell r="C2226">
            <v>0</v>
          </cell>
          <cell r="D2226">
            <v>0</v>
          </cell>
        </row>
        <row r="2227">
          <cell r="C2227">
            <v>0</v>
          </cell>
          <cell r="D2227">
            <v>0</v>
          </cell>
        </row>
        <row r="2228">
          <cell r="C2228">
            <v>0</v>
          </cell>
          <cell r="D2228">
            <v>0</v>
          </cell>
        </row>
        <row r="2229">
          <cell r="C2229">
            <v>0</v>
          </cell>
          <cell r="D2229">
            <v>0</v>
          </cell>
        </row>
        <row r="2230">
          <cell r="C2230">
            <v>0</v>
          </cell>
          <cell r="D2230">
            <v>0</v>
          </cell>
        </row>
        <row r="2231">
          <cell r="C2231">
            <v>0</v>
          </cell>
          <cell r="D2231">
            <v>0</v>
          </cell>
        </row>
        <row r="2232">
          <cell r="C2232">
            <v>0</v>
          </cell>
          <cell r="D2232">
            <v>0</v>
          </cell>
        </row>
        <row r="2233">
          <cell r="C2233">
            <v>0</v>
          </cell>
          <cell r="D2233">
            <v>0</v>
          </cell>
        </row>
        <row r="2234">
          <cell r="C2234">
            <v>0</v>
          </cell>
          <cell r="D2234">
            <v>0</v>
          </cell>
        </row>
        <row r="2235">
          <cell r="C2235">
            <v>1</v>
          </cell>
          <cell r="D2235">
            <v>1</v>
          </cell>
          <cell r="E2235">
            <v>1</v>
          </cell>
          <cell r="G2235">
            <v>0</v>
          </cell>
          <cell r="AA2235">
            <v>0</v>
          </cell>
          <cell r="AB2235">
            <v>1</v>
          </cell>
          <cell r="AC2235">
            <v>0</v>
          </cell>
        </row>
        <row r="2236">
          <cell r="C2236">
            <v>78</v>
          </cell>
          <cell r="D2236">
            <v>70</v>
          </cell>
          <cell r="E2236">
            <v>70</v>
          </cell>
          <cell r="G2236">
            <v>8</v>
          </cell>
          <cell r="AA2236">
            <v>70</v>
          </cell>
          <cell r="AB2236">
            <v>8</v>
          </cell>
          <cell r="AC2236">
            <v>0</v>
          </cell>
        </row>
        <row r="2237">
          <cell r="C2237">
            <v>0</v>
          </cell>
          <cell r="D2237">
            <v>0</v>
          </cell>
        </row>
        <row r="2238">
          <cell r="C2238">
            <v>0</v>
          </cell>
          <cell r="D2238">
            <v>0</v>
          </cell>
        </row>
        <row r="2239">
          <cell r="C2239">
            <v>92</v>
          </cell>
          <cell r="D2239">
            <v>87</v>
          </cell>
          <cell r="E2239">
            <v>87</v>
          </cell>
          <cell r="G2239">
            <v>5</v>
          </cell>
          <cell r="AA2239">
            <v>46</v>
          </cell>
          <cell r="AB2239">
            <v>7</v>
          </cell>
          <cell r="AC2239">
            <v>39</v>
          </cell>
        </row>
        <row r="2240">
          <cell r="C2240">
            <v>0</v>
          </cell>
          <cell r="D2240">
            <v>0</v>
          </cell>
        </row>
        <row r="2241">
          <cell r="C2241">
            <v>0</v>
          </cell>
          <cell r="D2241">
            <v>0</v>
          </cell>
        </row>
        <row r="2242">
          <cell r="C2242">
            <v>0</v>
          </cell>
          <cell r="D2242">
            <v>0</v>
          </cell>
        </row>
        <row r="2243">
          <cell r="C2243">
            <v>219</v>
          </cell>
          <cell r="D2243">
            <v>158</v>
          </cell>
          <cell r="E2243">
            <v>158</v>
          </cell>
          <cell r="G2243">
            <v>61</v>
          </cell>
          <cell r="AA2243">
            <v>128</v>
          </cell>
          <cell r="AB2243">
            <v>5</v>
          </cell>
          <cell r="AC2243">
            <v>86</v>
          </cell>
        </row>
        <row r="2244">
          <cell r="C2244">
            <v>0</v>
          </cell>
          <cell r="D2244">
            <v>0</v>
          </cell>
        </row>
        <row r="2245">
          <cell r="C2245">
            <v>0</v>
          </cell>
          <cell r="D2245">
            <v>0</v>
          </cell>
        </row>
        <row r="2249">
          <cell r="C2249">
            <v>0</v>
          </cell>
          <cell r="D2249">
            <v>0</v>
          </cell>
          <cell r="AL2249">
            <v>0</v>
          </cell>
        </row>
        <row r="2250">
          <cell r="C2250">
            <v>0</v>
          </cell>
          <cell r="D2250">
            <v>0</v>
          </cell>
          <cell r="AL2250">
            <v>0</v>
          </cell>
        </row>
        <row r="2251">
          <cell r="C2251">
            <v>0</v>
          </cell>
          <cell r="D2251">
            <v>0</v>
          </cell>
          <cell r="AL2251">
            <v>0</v>
          </cell>
        </row>
        <row r="2252">
          <cell r="C2252">
            <v>0</v>
          </cell>
          <cell r="D2252">
            <v>0</v>
          </cell>
          <cell r="AL2252">
            <v>0</v>
          </cell>
        </row>
        <row r="2253">
          <cell r="C2253">
            <v>0</v>
          </cell>
          <cell r="D2253">
            <v>0</v>
          </cell>
          <cell r="AL2253">
            <v>0</v>
          </cell>
        </row>
        <row r="2254">
          <cell r="C2254">
            <v>0</v>
          </cell>
          <cell r="D2254">
            <v>0</v>
          </cell>
          <cell r="AL2254">
            <v>0</v>
          </cell>
        </row>
        <row r="2255">
          <cell r="C2255">
            <v>0</v>
          </cell>
          <cell r="D2255">
            <v>0</v>
          </cell>
          <cell r="AL2255">
            <v>0</v>
          </cell>
        </row>
        <row r="2256">
          <cell r="C2256">
            <v>0</v>
          </cell>
          <cell r="D2256">
            <v>0</v>
          </cell>
          <cell r="AL2256">
            <v>0</v>
          </cell>
        </row>
        <row r="2257">
          <cell r="C2257">
            <v>0</v>
          </cell>
          <cell r="D2257">
            <v>0</v>
          </cell>
        </row>
        <row r="2258">
          <cell r="C2258">
            <v>0</v>
          </cell>
          <cell r="D2258">
            <v>0</v>
          </cell>
        </row>
        <row r="2259">
          <cell r="C2259">
            <v>0</v>
          </cell>
          <cell r="D2259">
            <v>0</v>
          </cell>
        </row>
        <row r="2263">
          <cell r="C2263">
            <v>0</v>
          </cell>
          <cell r="AL2263">
            <v>0</v>
          </cell>
        </row>
        <row r="2342">
          <cell r="C2342">
            <v>49</v>
          </cell>
          <cell r="H2342">
            <v>43</v>
          </cell>
          <cell r="I2342">
            <v>31</v>
          </cell>
          <cell r="J2342">
            <v>12</v>
          </cell>
          <cell r="K2342">
            <v>4</v>
          </cell>
          <cell r="L2342">
            <v>0</v>
          </cell>
          <cell r="M2342">
            <v>0</v>
          </cell>
          <cell r="N2342">
            <v>2</v>
          </cell>
          <cell r="P2342">
            <v>2</v>
          </cell>
          <cell r="Q2342">
            <v>14</v>
          </cell>
          <cell r="S2342">
            <v>15</v>
          </cell>
          <cell r="T2342">
            <v>6</v>
          </cell>
          <cell r="V2342">
            <v>0</v>
          </cell>
          <cell r="W2342">
            <v>0</v>
          </cell>
          <cell r="Y2342">
            <v>0</v>
          </cell>
          <cell r="Z2342">
            <v>12</v>
          </cell>
          <cell r="AD2342">
            <v>0</v>
          </cell>
          <cell r="AE2342">
            <v>0</v>
          </cell>
          <cell r="AF2342">
            <v>0</v>
          </cell>
          <cell r="AG2342">
            <v>0</v>
          </cell>
          <cell r="AH2342">
            <v>0</v>
          </cell>
          <cell r="AI2342">
            <v>0</v>
          </cell>
          <cell r="AJ2342">
            <v>15</v>
          </cell>
          <cell r="AL2342">
            <v>10481330</v>
          </cell>
        </row>
        <row r="2363">
          <cell r="C2363">
            <v>1024</v>
          </cell>
          <cell r="D2363">
            <v>809</v>
          </cell>
          <cell r="E2363">
            <v>809</v>
          </cell>
          <cell r="F2363">
            <v>0</v>
          </cell>
          <cell r="G2363">
            <v>215</v>
          </cell>
          <cell r="AA2363">
            <v>933</v>
          </cell>
          <cell r="AB2363">
            <v>55</v>
          </cell>
          <cell r="AC2363">
            <v>36</v>
          </cell>
          <cell r="AD2363">
            <v>0</v>
          </cell>
          <cell r="AE2363">
            <v>0</v>
          </cell>
          <cell r="AF2363">
            <v>0</v>
          </cell>
          <cell r="AG2363">
            <v>0</v>
          </cell>
          <cell r="AH2363">
            <v>0</v>
          </cell>
          <cell r="AI2363">
            <v>0</v>
          </cell>
          <cell r="AJ2363">
            <v>0</v>
          </cell>
        </row>
        <row r="2369"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AA2369">
            <v>0</v>
          </cell>
          <cell r="AB2369">
            <v>0</v>
          </cell>
          <cell r="AC2369">
            <v>0</v>
          </cell>
          <cell r="AD2369">
            <v>0</v>
          </cell>
          <cell r="AE2369">
            <v>0</v>
          </cell>
          <cell r="AF2369">
            <v>0</v>
          </cell>
          <cell r="AG2369">
            <v>0</v>
          </cell>
          <cell r="AH2369">
            <v>0</v>
          </cell>
          <cell r="AI2369">
            <v>0</v>
          </cell>
          <cell r="AJ2369">
            <v>0</v>
          </cell>
        </row>
        <row r="2370">
          <cell r="C2370">
            <v>1024</v>
          </cell>
          <cell r="E2370">
            <v>809</v>
          </cell>
          <cell r="AL2370">
            <v>10968560</v>
          </cell>
        </row>
        <row r="2377">
          <cell r="C2377">
            <v>9</v>
          </cell>
          <cell r="H2377">
            <v>9</v>
          </cell>
          <cell r="I2377">
            <v>9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P2377">
            <v>0</v>
          </cell>
          <cell r="Q2377">
            <v>9</v>
          </cell>
          <cell r="S2377">
            <v>0</v>
          </cell>
          <cell r="T2377">
            <v>0</v>
          </cell>
          <cell r="V2377">
            <v>0</v>
          </cell>
          <cell r="W2377">
            <v>0</v>
          </cell>
          <cell r="Y2377">
            <v>0</v>
          </cell>
          <cell r="Z2377">
            <v>0</v>
          </cell>
          <cell r="AD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</v>
          </cell>
          <cell r="AJ2377">
            <v>0</v>
          </cell>
          <cell r="AL2377">
            <v>2303350</v>
          </cell>
        </row>
        <row r="2414">
          <cell r="C2414">
            <v>46</v>
          </cell>
          <cell r="H2414">
            <v>40</v>
          </cell>
          <cell r="I2414">
            <v>21</v>
          </cell>
          <cell r="J2414">
            <v>19</v>
          </cell>
          <cell r="K2414">
            <v>4</v>
          </cell>
          <cell r="L2414">
            <v>0</v>
          </cell>
          <cell r="M2414">
            <v>1</v>
          </cell>
          <cell r="N2414">
            <v>1</v>
          </cell>
          <cell r="P2414">
            <v>0</v>
          </cell>
          <cell r="Q2414">
            <v>39</v>
          </cell>
          <cell r="S2414">
            <v>0</v>
          </cell>
          <cell r="T2414">
            <v>0</v>
          </cell>
          <cell r="V2414">
            <v>0</v>
          </cell>
          <cell r="W2414">
            <v>0</v>
          </cell>
          <cell r="Y2414">
            <v>0</v>
          </cell>
          <cell r="Z2414">
            <v>6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0</v>
          </cell>
          <cell r="AJ2414">
            <v>23</v>
          </cell>
          <cell r="AL2414">
            <v>4514060</v>
          </cell>
        </row>
        <row r="2416">
          <cell r="C2416">
            <v>6</v>
          </cell>
          <cell r="D2416">
            <v>6</v>
          </cell>
          <cell r="E2416">
            <v>6</v>
          </cell>
          <cell r="G2416">
            <v>0</v>
          </cell>
          <cell r="AA2416">
            <v>6</v>
          </cell>
          <cell r="AB2416">
            <v>0</v>
          </cell>
          <cell r="AC2416">
            <v>0</v>
          </cell>
          <cell r="AL2416">
            <v>727200</v>
          </cell>
        </row>
        <row r="2417">
          <cell r="C2417">
            <v>4</v>
          </cell>
          <cell r="D2417">
            <v>4</v>
          </cell>
          <cell r="E2417">
            <v>3</v>
          </cell>
          <cell r="F2417">
            <v>1</v>
          </cell>
          <cell r="AA2417">
            <v>4</v>
          </cell>
          <cell r="AJ2417">
            <v>1</v>
          </cell>
          <cell r="AL2417">
            <v>349110</v>
          </cell>
        </row>
        <row r="2418">
          <cell r="C2418">
            <v>4</v>
          </cell>
          <cell r="D2418">
            <v>4</v>
          </cell>
          <cell r="E2418">
            <v>4</v>
          </cell>
          <cell r="AA2418">
            <v>4</v>
          </cell>
          <cell r="AL2418">
            <v>201280</v>
          </cell>
        </row>
        <row r="2420">
          <cell r="C2420">
            <v>91</v>
          </cell>
          <cell r="H2420">
            <v>85</v>
          </cell>
          <cell r="I2420">
            <v>31</v>
          </cell>
          <cell r="J2420">
            <v>54</v>
          </cell>
          <cell r="K2420">
            <v>6</v>
          </cell>
          <cell r="AJ2420">
            <v>60</v>
          </cell>
          <cell r="AL2420">
            <v>4773070</v>
          </cell>
        </row>
        <row r="2421">
          <cell r="C2421">
            <v>0</v>
          </cell>
          <cell r="H2421">
            <v>0</v>
          </cell>
          <cell r="AL2421">
            <v>0</v>
          </cell>
        </row>
        <row r="2422">
          <cell r="C2422">
            <v>0</v>
          </cell>
          <cell r="H2422">
            <v>0</v>
          </cell>
          <cell r="AL2422">
            <v>0</v>
          </cell>
        </row>
        <row r="2423">
          <cell r="C2423">
            <v>0</v>
          </cell>
          <cell r="H2423">
            <v>0</v>
          </cell>
          <cell r="AL2423">
            <v>0</v>
          </cell>
        </row>
        <row r="2424">
          <cell r="C2424">
            <v>0</v>
          </cell>
          <cell r="H2424">
            <v>0</v>
          </cell>
          <cell r="AL2424">
            <v>0</v>
          </cell>
        </row>
        <row r="2425">
          <cell r="C2425">
            <v>0</v>
          </cell>
          <cell r="H2425">
            <v>0</v>
          </cell>
          <cell r="AL2425">
            <v>0</v>
          </cell>
        </row>
        <row r="2426">
          <cell r="C2426">
            <v>0</v>
          </cell>
          <cell r="H2426">
            <v>0</v>
          </cell>
          <cell r="AL2426">
            <v>0</v>
          </cell>
        </row>
        <row r="2427">
          <cell r="C2427">
            <v>62</v>
          </cell>
          <cell r="E2427">
            <v>57</v>
          </cell>
          <cell r="AL2427">
            <v>8775720</v>
          </cell>
        </row>
        <row r="2428">
          <cell r="C2428">
            <v>1</v>
          </cell>
          <cell r="AL2428">
            <v>0</v>
          </cell>
        </row>
        <row r="2429">
          <cell r="P2429">
            <v>0</v>
          </cell>
          <cell r="Q2429">
            <v>55</v>
          </cell>
          <cell r="S2429">
            <v>0</v>
          </cell>
          <cell r="T2429">
            <v>0</v>
          </cell>
          <cell r="V2429">
            <v>0</v>
          </cell>
          <cell r="W2429">
            <v>0</v>
          </cell>
          <cell r="Y2429">
            <v>0</v>
          </cell>
          <cell r="Z2429">
            <v>36</v>
          </cell>
        </row>
        <row r="2431">
          <cell r="C2431">
            <v>0</v>
          </cell>
          <cell r="AL2431">
            <v>0</v>
          </cell>
        </row>
        <row r="2435">
          <cell r="C2435">
            <v>4</v>
          </cell>
          <cell r="D2435">
            <v>4</v>
          </cell>
          <cell r="E2435">
            <v>4</v>
          </cell>
          <cell r="G2435">
            <v>0</v>
          </cell>
          <cell r="AA2435">
            <v>0</v>
          </cell>
          <cell r="AB2435">
            <v>4</v>
          </cell>
          <cell r="AC2435">
            <v>0</v>
          </cell>
        </row>
        <row r="2436">
          <cell r="C2436">
            <v>0</v>
          </cell>
          <cell r="D2436">
            <v>0</v>
          </cell>
        </row>
        <row r="2437">
          <cell r="C2437">
            <v>0</v>
          </cell>
          <cell r="D2437">
            <v>0</v>
          </cell>
        </row>
        <row r="2438">
          <cell r="C2438">
            <v>0</v>
          </cell>
          <cell r="D2438">
            <v>0</v>
          </cell>
        </row>
        <row r="2439">
          <cell r="C2439">
            <v>0</v>
          </cell>
          <cell r="D2439">
            <v>0</v>
          </cell>
        </row>
        <row r="2440">
          <cell r="C2440">
            <v>3</v>
          </cell>
          <cell r="D2440">
            <v>3</v>
          </cell>
          <cell r="E2440">
            <v>3</v>
          </cell>
          <cell r="G2440">
            <v>0</v>
          </cell>
          <cell r="AA2440">
            <v>0</v>
          </cell>
          <cell r="AB2440">
            <v>3</v>
          </cell>
          <cell r="AC2440">
            <v>0</v>
          </cell>
        </row>
        <row r="2441">
          <cell r="C2441">
            <v>42</v>
          </cell>
          <cell r="D2441">
            <v>42</v>
          </cell>
          <cell r="E2441">
            <v>42</v>
          </cell>
          <cell r="G2441">
            <v>0</v>
          </cell>
          <cell r="AA2441">
            <v>0</v>
          </cell>
          <cell r="AB2441">
            <v>32</v>
          </cell>
          <cell r="AC2441">
            <v>10</v>
          </cell>
        </row>
        <row r="2442">
          <cell r="C2442">
            <v>2</v>
          </cell>
          <cell r="D2442">
            <v>2</v>
          </cell>
          <cell r="E2442">
            <v>2</v>
          </cell>
          <cell r="G2442">
            <v>0</v>
          </cell>
          <cell r="AA2442">
            <v>0</v>
          </cell>
          <cell r="AB2442">
            <v>2</v>
          </cell>
          <cell r="AC2442">
            <v>0</v>
          </cell>
        </row>
        <row r="2443">
          <cell r="C2443">
            <v>33</v>
          </cell>
          <cell r="D2443">
            <v>33</v>
          </cell>
          <cell r="E2443">
            <v>33</v>
          </cell>
          <cell r="G2443">
            <v>0</v>
          </cell>
          <cell r="AA2443">
            <v>0</v>
          </cell>
          <cell r="AB2443">
            <v>30</v>
          </cell>
          <cell r="AC2443">
            <v>3</v>
          </cell>
        </row>
        <row r="2444">
          <cell r="C2444">
            <v>37</v>
          </cell>
          <cell r="D2444">
            <v>37</v>
          </cell>
          <cell r="E2444">
            <v>37</v>
          </cell>
          <cell r="G2444">
            <v>0</v>
          </cell>
          <cell r="AA2444">
            <v>0</v>
          </cell>
          <cell r="AB2444">
            <v>32</v>
          </cell>
          <cell r="AC2444">
            <v>5</v>
          </cell>
        </row>
        <row r="2445">
          <cell r="C2445">
            <v>0</v>
          </cell>
          <cell r="D2445">
            <v>0</v>
          </cell>
        </row>
        <row r="2446">
          <cell r="C2446">
            <v>0</v>
          </cell>
          <cell r="D2446">
            <v>0</v>
          </cell>
        </row>
        <row r="2447">
          <cell r="C2447">
            <v>0</v>
          </cell>
          <cell r="D2447">
            <v>0</v>
          </cell>
        </row>
        <row r="2448">
          <cell r="C2448">
            <v>0</v>
          </cell>
          <cell r="D2448">
            <v>0</v>
          </cell>
        </row>
        <row r="2449">
          <cell r="C2449">
            <v>0</v>
          </cell>
          <cell r="D2449">
            <v>0</v>
          </cell>
        </row>
        <row r="2450">
          <cell r="C2450">
            <v>0</v>
          </cell>
          <cell r="D2450">
            <v>0</v>
          </cell>
        </row>
        <row r="2451">
          <cell r="C2451">
            <v>97</v>
          </cell>
          <cell r="D2451">
            <v>97</v>
          </cell>
          <cell r="E2451">
            <v>97</v>
          </cell>
          <cell r="G2451">
            <v>0</v>
          </cell>
          <cell r="AA2451">
            <v>0</v>
          </cell>
          <cell r="AB2451">
            <v>97</v>
          </cell>
          <cell r="AC2451">
            <v>0</v>
          </cell>
        </row>
        <row r="2452">
          <cell r="C2452">
            <v>6</v>
          </cell>
          <cell r="D2452">
            <v>6</v>
          </cell>
          <cell r="E2452">
            <v>6</v>
          </cell>
          <cell r="G2452">
            <v>0</v>
          </cell>
          <cell r="AA2452">
            <v>0</v>
          </cell>
          <cell r="AB2452">
            <v>6</v>
          </cell>
          <cell r="AC2452">
            <v>0</v>
          </cell>
        </row>
        <row r="2660">
          <cell r="C2660">
            <v>89</v>
          </cell>
          <cell r="H2660">
            <v>82</v>
          </cell>
          <cell r="I2660">
            <v>72</v>
          </cell>
          <cell r="J2660">
            <v>10</v>
          </cell>
          <cell r="K2660">
            <v>1</v>
          </cell>
          <cell r="L2660">
            <v>6</v>
          </cell>
          <cell r="M2660">
            <v>0</v>
          </cell>
          <cell r="N2660">
            <v>0</v>
          </cell>
          <cell r="P2660">
            <v>6</v>
          </cell>
          <cell r="Q2660">
            <v>34</v>
          </cell>
          <cell r="S2660">
            <v>0</v>
          </cell>
          <cell r="T2660">
            <v>11</v>
          </cell>
          <cell r="V2660">
            <v>0</v>
          </cell>
          <cell r="W2660">
            <v>0</v>
          </cell>
          <cell r="Y2660">
            <v>2</v>
          </cell>
          <cell r="Z2660">
            <v>32</v>
          </cell>
          <cell r="AD2660">
            <v>0</v>
          </cell>
          <cell r="AE2660">
            <v>0</v>
          </cell>
          <cell r="AF2660">
            <v>0</v>
          </cell>
          <cell r="AG2660">
            <v>0</v>
          </cell>
          <cell r="AH2660">
            <v>0</v>
          </cell>
          <cell r="AI2660">
            <v>0</v>
          </cell>
          <cell r="AJ2660">
            <v>11</v>
          </cell>
          <cell r="AL2660">
            <v>34350640</v>
          </cell>
        </row>
        <row r="2663">
          <cell r="C2663">
            <v>0</v>
          </cell>
          <cell r="H2663">
            <v>0</v>
          </cell>
        </row>
        <row r="2664">
          <cell r="C2664">
            <v>4</v>
          </cell>
          <cell r="H2664">
            <v>4</v>
          </cell>
        </row>
        <row r="2665">
          <cell r="C2665">
            <v>2</v>
          </cell>
          <cell r="H2665">
            <v>2</v>
          </cell>
        </row>
        <row r="2672">
          <cell r="C2672">
            <v>10</v>
          </cell>
          <cell r="H2672">
            <v>8</v>
          </cell>
          <cell r="I2672">
            <v>8</v>
          </cell>
          <cell r="J2672">
            <v>0</v>
          </cell>
          <cell r="K2672">
            <v>0</v>
          </cell>
          <cell r="L2672">
            <v>2</v>
          </cell>
          <cell r="M2672">
            <v>0</v>
          </cell>
          <cell r="N2672">
            <v>0</v>
          </cell>
          <cell r="P2672">
            <v>0</v>
          </cell>
          <cell r="Q2672">
            <v>1</v>
          </cell>
          <cell r="S2672">
            <v>6</v>
          </cell>
          <cell r="T2672">
            <v>2</v>
          </cell>
          <cell r="V2672">
            <v>0</v>
          </cell>
          <cell r="W2672">
            <v>0</v>
          </cell>
          <cell r="Y2672">
            <v>0</v>
          </cell>
          <cell r="Z2672">
            <v>1</v>
          </cell>
          <cell r="AD2672">
            <v>0</v>
          </cell>
          <cell r="AE2672">
            <v>0</v>
          </cell>
          <cell r="AF2672">
            <v>0</v>
          </cell>
          <cell r="AG2672">
            <v>0</v>
          </cell>
          <cell r="AH2672">
            <v>0</v>
          </cell>
          <cell r="AI2672">
            <v>0</v>
          </cell>
          <cell r="AJ2672">
            <v>0</v>
          </cell>
          <cell r="AL2672">
            <v>515120</v>
          </cell>
        </row>
        <row r="2684">
          <cell r="C2684">
            <v>7</v>
          </cell>
          <cell r="D2684">
            <v>7</v>
          </cell>
          <cell r="E2684">
            <v>7</v>
          </cell>
          <cell r="F2684">
            <v>0</v>
          </cell>
          <cell r="G2684">
            <v>0</v>
          </cell>
          <cell r="AA2684">
            <v>0</v>
          </cell>
          <cell r="AB2684">
            <v>7</v>
          </cell>
          <cell r="AC2684">
            <v>0</v>
          </cell>
          <cell r="AD2684">
            <v>0</v>
          </cell>
          <cell r="AE2684">
            <v>0</v>
          </cell>
          <cell r="AF2684">
            <v>0</v>
          </cell>
          <cell r="AG2684">
            <v>0</v>
          </cell>
          <cell r="AH2684">
            <v>0</v>
          </cell>
          <cell r="AI2684">
            <v>0</v>
          </cell>
          <cell r="AJ2684">
            <v>0</v>
          </cell>
          <cell r="AL2684">
            <v>632010</v>
          </cell>
        </row>
        <row r="2739">
          <cell r="C2739">
            <v>9</v>
          </cell>
          <cell r="E2739">
            <v>9</v>
          </cell>
        </row>
        <row r="2741">
          <cell r="C2741">
            <v>0</v>
          </cell>
          <cell r="AL2741">
            <v>0</v>
          </cell>
        </row>
        <row r="2751">
          <cell r="C2751">
            <v>118</v>
          </cell>
          <cell r="E2751">
            <v>53</v>
          </cell>
        </row>
        <row r="2753">
          <cell r="C2753">
            <v>190</v>
          </cell>
          <cell r="E2753">
            <v>190</v>
          </cell>
          <cell r="AL2753">
            <v>4180000</v>
          </cell>
        </row>
        <row r="2754">
          <cell r="C2754">
            <v>223</v>
          </cell>
          <cell r="E2754">
            <v>223</v>
          </cell>
          <cell r="AL2754">
            <v>15436060</v>
          </cell>
        </row>
        <row r="2755">
          <cell r="C2755">
            <v>0</v>
          </cell>
          <cell r="AL2755">
            <v>0</v>
          </cell>
        </row>
        <row r="2756">
          <cell r="C2756">
            <v>276</v>
          </cell>
          <cell r="E2756">
            <v>266</v>
          </cell>
          <cell r="AL2756">
            <v>803320</v>
          </cell>
        </row>
        <row r="2757">
          <cell r="C2757">
            <v>0</v>
          </cell>
          <cell r="AL2757">
            <v>0</v>
          </cell>
        </row>
        <row r="2758">
          <cell r="C2758">
            <v>0</v>
          </cell>
          <cell r="AL2758">
            <v>0</v>
          </cell>
        </row>
        <row r="2759">
          <cell r="C2759">
            <v>0</v>
          </cell>
          <cell r="AL2759">
            <v>0</v>
          </cell>
        </row>
        <row r="2780">
          <cell r="C2780">
            <v>820</v>
          </cell>
          <cell r="E2780">
            <v>820</v>
          </cell>
          <cell r="AL2780">
            <v>3992410</v>
          </cell>
        </row>
        <row r="2806">
          <cell r="C2806">
            <v>182</v>
          </cell>
          <cell r="E2806">
            <v>182</v>
          </cell>
          <cell r="AL2806">
            <v>3211020</v>
          </cell>
        </row>
        <row r="2816">
          <cell r="C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</row>
        <row r="2839">
          <cell r="C2839">
            <v>1</v>
          </cell>
          <cell r="E2839">
            <v>1</v>
          </cell>
          <cell r="AL2839">
            <v>36550</v>
          </cell>
        </row>
        <row r="2840">
          <cell r="C2840">
            <v>0</v>
          </cell>
          <cell r="AL2840">
            <v>0</v>
          </cell>
        </row>
        <row r="2843">
          <cell r="C2843">
            <v>45</v>
          </cell>
          <cell r="H2843">
            <v>19</v>
          </cell>
          <cell r="I2843">
            <v>19</v>
          </cell>
          <cell r="J2843">
            <v>0</v>
          </cell>
          <cell r="K2843">
            <v>0</v>
          </cell>
          <cell r="L2843">
            <v>23</v>
          </cell>
          <cell r="M2843">
            <v>0</v>
          </cell>
          <cell r="N2843">
            <v>3</v>
          </cell>
          <cell r="P2843">
            <v>0</v>
          </cell>
          <cell r="Q2843">
            <v>1</v>
          </cell>
          <cell r="S2843">
            <v>0</v>
          </cell>
          <cell r="T2843">
            <v>0</v>
          </cell>
          <cell r="V2843">
            <v>0</v>
          </cell>
          <cell r="W2843">
            <v>0</v>
          </cell>
          <cell r="Y2843">
            <v>0</v>
          </cell>
          <cell r="Z2843">
            <v>2</v>
          </cell>
          <cell r="AD2843">
            <v>0</v>
          </cell>
          <cell r="AE2843">
            <v>0</v>
          </cell>
          <cell r="AF2843">
            <v>0</v>
          </cell>
          <cell r="AG2843">
            <v>0</v>
          </cell>
          <cell r="AH2843">
            <v>0</v>
          </cell>
          <cell r="AI2843">
            <v>0</v>
          </cell>
          <cell r="AJ2843">
            <v>0</v>
          </cell>
          <cell r="AL2843">
            <v>701580</v>
          </cell>
        </row>
        <row r="2893">
          <cell r="C2893">
            <v>0</v>
          </cell>
        </row>
        <row r="2896">
          <cell r="C2896">
            <v>706</v>
          </cell>
          <cell r="E2896">
            <v>706</v>
          </cell>
          <cell r="AL2896">
            <v>16273300</v>
          </cell>
        </row>
        <row r="2897">
          <cell r="C2897">
            <v>0</v>
          </cell>
          <cell r="AL2897">
            <v>0</v>
          </cell>
        </row>
        <row r="2900">
          <cell r="C2900">
            <v>0</v>
          </cell>
        </row>
        <row r="2901">
          <cell r="C2901">
            <v>0</v>
          </cell>
        </row>
        <row r="2902">
          <cell r="C2902">
            <v>0</v>
          </cell>
        </row>
        <row r="2903">
          <cell r="C2903">
            <v>0</v>
          </cell>
        </row>
        <row r="2904">
          <cell r="C2904">
            <v>0</v>
          </cell>
        </row>
        <row r="2905">
          <cell r="C2905">
            <v>0</v>
          </cell>
        </row>
        <row r="2906">
          <cell r="C2906">
            <v>0</v>
          </cell>
        </row>
        <row r="2909">
          <cell r="C2909">
            <v>3</v>
          </cell>
          <cell r="E2909">
            <v>3</v>
          </cell>
          <cell r="AL2909">
            <v>24690</v>
          </cell>
        </row>
        <row r="2910">
          <cell r="C2910">
            <v>0</v>
          </cell>
          <cell r="AL2910">
            <v>0</v>
          </cell>
        </row>
        <row r="2911">
          <cell r="C2911">
            <v>0</v>
          </cell>
          <cell r="AL2911">
            <v>0</v>
          </cell>
        </row>
        <row r="2912">
          <cell r="C2912">
            <v>0</v>
          </cell>
          <cell r="AL2912">
            <v>0</v>
          </cell>
        </row>
        <row r="2913">
          <cell r="C2913">
            <v>0</v>
          </cell>
          <cell r="AL2913">
            <v>0</v>
          </cell>
        </row>
        <row r="2916">
          <cell r="C2916">
            <v>0</v>
          </cell>
        </row>
        <row r="2917">
          <cell r="C2917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2"/>
  <sheetViews>
    <sheetView tabSelected="1" zoomScaleNormal="100" workbookViewId="0">
      <selection activeCell="K341" sqref="K341:K343"/>
    </sheetView>
  </sheetViews>
  <sheetFormatPr baseColWidth="10" defaultColWidth="11.42578125" defaultRowHeight="10.5" x14ac:dyDescent="0.15"/>
  <cols>
    <col min="1" max="1" width="18" style="5" customWidth="1"/>
    <col min="2" max="2" width="86.42578125" style="4" customWidth="1"/>
    <col min="3" max="3" width="21.85546875" style="5" customWidth="1"/>
    <col min="4" max="4" width="19" style="5" customWidth="1"/>
    <col min="5" max="5" width="18.5703125" style="5" customWidth="1"/>
    <col min="6" max="6" width="18.42578125" style="5" customWidth="1"/>
    <col min="7" max="7" width="18.85546875" style="5" bestFit="1" customWidth="1"/>
    <col min="8" max="8" width="17.85546875" style="5" bestFit="1" customWidth="1"/>
    <col min="9" max="13" width="15.7109375" style="5" customWidth="1"/>
    <col min="14" max="16" width="12.7109375" style="5" customWidth="1"/>
    <col min="17" max="17" width="13.7109375" style="5" customWidth="1"/>
    <col min="18" max="18" width="18.5703125" style="5" customWidth="1"/>
    <col min="19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x14ac:dyDescent="0.15">
      <c r="A1" s="1" t="s">
        <v>0</v>
      </c>
      <c r="B1" s="2"/>
    </row>
    <row r="2" spans="1:14" s="3" customFormat="1" x14ac:dyDescent="0.15">
      <c r="A2" s="1" t="str">
        <f>CONCATENATE("COMUNA: ",[1]NOMBRE!B2," - ","( ",[1]NOMBRE!C2,[1]NOMBRE!D2,[1]NOMBRE!E2,[1]NOMBRE!F2,[1]NOMBRE!G2," )")</f>
        <v>COMUNA: 0 - ( 00000 )</v>
      </c>
      <c r="B2" s="2"/>
    </row>
    <row r="3" spans="1:14" x14ac:dyDescent="0.15">
      <c r="A3" s="1" t="str">
        <f>CONCATENATE("ESTABLECIMIENTO/ESTRATEGIA: ",[1]NOMBRE!B3," - ","( ",[1]NOMBRE!C3,[1]NOMBRE!D3,[1]NOMBRE!E3,[1]NOMBRE!F3,[1]NOMBRE!G3,[1]NOMBRE!H3," )")</f>
        <v>ESTABLECIMIENTO/ESTRATEGIA: 0 - ( 000000 )</v>
      </c>
    </row>
    <row r="4" spans="1:14" x14ac:dyDescent="0.15">
      <c r="A4" s="1" t="str">
        <f>CONCATENATE("MES: ",[1]NOMBRE!B6," - ","( ",[1]NOMBRE!C6,[1]NOMBRE!D6," )")</f>
        <v>MES: 0 - ( 00 )</v>
      </c>
    </row>
    <row r="5" spans="1:14" s="3" customFormat="1" x14ac:dyDescent="0.15">
      <c r="A5" s="1" t="str">
        <f>CONCATENATE("AÑO: ",[1]NOMBRE!B7)</f>
        <v>AÑO: 2020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5" x14ac:dyDescent="0.2">
      <c r="A6" s="1"/>
      <c r="B6" s="6"/>
      <c r="C6" s="8"/>
      <c r="D6" s="8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2" customFormat="1" ht="11.25" x14ac:dyDescent="0.15">
      <c r="A7" s="9" t="s">
        <v>2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s="3" customFormat="1" ht="11.25" x14ac:dyDescent="0.15">
      <c r="A8" s="578" t="s">
        <v>3</v>
      </c>
      <c r="B8" s="578"/>
      <c r="C8" s="578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1.5" x14ac:dyDescent="0.15">
      <c r="A9" s="13" t="s">
        <v>4</v>
      </c>
      <c r="B9" s="13" t="s">
        <v>5</v>
      </c>
      <c r="C9" s="14" t="s">
        <v>6</v>
      </c>
      <c r="D9" s="14" t="s">
        <v>7</v>
      </c>
      <c r="E9" s="14" t="s">
        <v>8</v>
      </c>
      <c r="F9" s="7"/>
      <c r="G9" s="542">
        <f>+E70+E73+E86+E102+H124+E159+E164+E201+E220+E230+E236+E243+E277+E280</f>
        <v>10927838565</v>
      </c>
      <c r="H9" s="542"/>
      <c r="I9" s="7"/>
      <c r="J9" s="7"/>
      <c r="K9" s="7"/>
      <c r="L9" s="7"/>
      <c r="M9" s="7"/>
      <c r="N9" s="7"/>
    </row>
    <row r="10" spans="1:14" s="3" customFormat="1" x14ac:dyDescent="0.15">
      <c r="A10" s="15"/>
      <c r="B10" s="16" t="s">
        <v>9</v>
      </c>
      <c r="C10" s="293">
        <f>SUM(C11:C23)</f>
        <v>88382</v>
      </c>
      <c r="D10" s="294">
        <f>SUM(D11:D23)</f>
        <v>85171</v>
      </c>
      <c r="E10" s="17">
        <f>SUM(E11:E23)</f>
        <v>940667060</v>
      </c>
      <c r="F10" s="7"/>
      <c r="G10" s="542"/>
      <c r="H10" s="542"/>
      <c r="I10" s="7"/>
      <c r="J10" s="7"/>
      <c r="K10" s="7"/>
      <c r="L10" s="7"/>
      <c r="M10" s="7"/>
      <c r="N10" s="7"/>
    </row>
    <row r="11" spans="1:14" s="3" customFormat="1" x14ac:dyDescent="0.15">
      <c r="A11" s="295" t="s">
        <v>10</v>
      </c>
      <c r="B11" s="296" t="s">
        <v>11</v>
      </c>
      <c r="C11" s="297">
        <f>SUM(ENERO:DICIEMBRE!C11)</f>
        <v>0</v>
      </c>
      <c r="D11" s="297">
        <f>SUM(ENERO:DICIEMBRE!D11)</f>
        <v>0</v>
      </c>
      <c r="E11" s="297">
        <f>SUM(ENERO:DICIEMBRE!E11)</f>
        <v>0</v>
      </c>
      <c r="F11" s="7"/>
      <c r="G11" s="542">
        <f>SUM(ENERO:DICIEMBRE!G9)</f>
        <v>10927838565</v>
      </c>
      <c r="H11" s="543">
        <f>+G11-G9</f>
        <v>0</v>
      </c>
      <c r="I11" s="7"/>
      <c r="J11" s="7"/>
      <c r="K11" s="7"/>
      <c r="L11" s="7"/>
      <c r="M11" s="7"/>
      <c r="N11" s="7"/>
    </row>
    <row r="12" spans="1:14" s="3" customFormat="1" x14ac:dyDescent="0.15">
      <c r="A12" s="299" t="s">
        <v>12</v>
      </c>
      <c r="B12" s="300" t="s">
        <v>13</v>
      </c>
      <c r="C12" s="297">
        <f>SUM(ENERO:DICIEMBRE!C12)</f>
        <v>0</v>
      </c>
      <c r="D12" s="297">
        <f>SUM(ENERO:DICIEMBRE!D12)</f>
        <v>0</v>
      </c>
      <c r="E12" s="297">
        <f>SUM(ENERO:DICIEMBRE!E12)</f>
        <v>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x14ac:dyDescent="0.15">
      <c r="A13" s="299" t="s">
        <v>14</v>
      </c>
      <c r="B13" s="300" t="s">
        <v>15</v>
      </c>
      <c r="C13" s="297">
        <f>SUM(ENERO:DICIEMBRE!C13)</f>
        <v>43151</v>
      </c>
      <c r="D13" s="297">
        <f>SUM(ENERO:DICIEMBRE!D13)</f>
        <v>40913</v>
      </c>
      <c r="E13" s="297">
        <f>SUM(ENERO:DICIEMBRE!E13)</f>
        <v>549461590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x14ac:dyDescent="0.15">
      <c r="A14" s="299" t="s">
        <v>16</v>
      </c>
      <c r="B14" s="300" t="s">
        <v>17</v>
      </c>
      <c r="C14" s="297">
        <f>SUM(ENERO:DICIEMBRE!C14)</f>
        <v>0</v>
      </c>
      <c r="D14" s="297">
        <f>SUM(ENERO:DICIEMBRE!D14)</f>
        <v>0</v>
      </c>
      <c r="E14" s="297">
        <f>SUM(ENERO:DICIEMBRE!E14)</f>
        <v>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x14ac:dyDescent="0.15">
      <c r="A15" s="299" t="s">
        <v>18</v>
      </c>
      <c r="B15" s="300" t="s">
        <v>19</v>
      </c>
      <c r="C15" s="297">
        <f>SUM(ENERO:DICIEMBRE!C15)</f>
        <v>0</v>
      </c>
      <c r="D15" s="297">
        <f>SUM(ENERO:DICIEMBRE!D15)</f>
        <v>0</v>
      </c>
      <c r="E15" s="297">
        <f>SUM(ENERO:DICIEMBRE!E15)</f>
        <v>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x14ac:dyDescent="0.15">
      <c r="A16" s="299" t="s">
        <v>20</v>
      </c>
      <c r="B16" s="300" t="s">
        <v>21</v>
      </c>
      <c r="C16" s="297">
        <f>SUM(ENERO:DICIEMBRE!C16)</f>
        <v>0</v>
      </c>
      <c r="D16" s="297">
        <f>SUM(ENERO:DICIEMBRE!D16)</f>
        <v>0</v>
      </c>
      <c r="E16" s="297">
        <f>SUM(ENERO:DICIEMBRE!E16)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x14ac:dyDescent="0.15">
      <c r="A17" s="299" t="s">
        <v>22</v>
      </c>
      <c r="B17" s="300" t="s">
        <v>23</v>
      </c>
      <c r="C17" s="297">
        <f>SUM(ENERO:DICIEMBRE!C17)</f>
        <v>2223</v>
      </c>
      <c r="D17" s="297">
        <f>SUM(ENERO:DICIEMBRE!D17)</f>
        <v>1493</v>
      </c>
      <c r="E17" s="297">
        <f>SUM(ENERO:DICIEMBRE!E17)</f>
        <v>25142120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21" x14ac:dyDescent="0.15">
      <c r="A18" s="299" t="s">
        <v>24</v>
      </c>
      <c r="B18" s="300" t="s">
        <v>25</v>
      </c>
      <c r="C18" s="297">
        <f>SUM(ENERO:DICIEMBRE!C18)</f>
        <v>0</v>
      </c>
      <c r="D18" s="297">
        <f>SUM(ENERO:DICIEMBRE!D18)</f>
        <v>0</v>
      </c>
      <c r="E18" s="297">
        <f>SUM(ENERO:DICIEMBRE!E18)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21" x14ac:dyDescent="0.15">
      <c r="A19" s="299" t="s">
        <v>26</v>
      </c>
      <c r="B19" s="300" t="s">
        <v>27</v>
      </c>
      <c r="C19" s="297">
        <f>SUM(ENERO:DICIEMBRE!C19)</f>
        <v>0</v>
      </c>
      <c r="D19" s="297">
        <f>SUM(ENERO:DICIEMBRE!D19)</f>
        <v>0</v>
      </c>
      <c r="E19" s="297">
        <f>SUM(ENERO:DICIEMBRE!E19)</f>
        <v>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21" x14ac:dyDescent="0.15">
      <c r="A20" s="299" t="s">
        <v>28</v>
      </c>
      <c r="B20" s="300" t="s">
        <v>29</v>
      </c>
      <c r="C20" s="297">
        <f>SUM(ENERO:DICIEMBRE!C20)</f>
        <v>0</v>
      </c>
      <c r="D20" s="297">
        <f>SUM(ENERO:DICIEMBRE!D20)</f>
        <v>0</v>
      </c>
      <c r="E20" s="297">
        <f>SUM(ENERO:DICIEMBRE!E20)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21" x14ac:dyDescent="0.15">
      <c r="A21" s="299" t="s">
        <v>30</v>
      </c>
      <c r="B21" s="300" t="s">
        <v>31</v>
      </c>
      <c r="C21" s="297">
        <f>SUM(ENERO:DICIEMBRE!C21)</f>
        <v>14475</v>
      </c>
      <c r="D21" s="297">
        <f>SUM(ENERO:DICIEMBRE!D21)</f>
        <v>14420</v>
      </c>
      <c r="E21" s="297">
        <f>SUM(ENERO:DICIEMBRE!E21)</f>
        <v>97767600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21" x14ac:dyDescent="0.15">
      <c r="A22" s="299" t="s">
        <v>32</v>
      </c>
      <c r="B22" s="301" t="s">
        <v>33</v>
      </c>
      <c r="C22" s="297">
        <f>SUM(ENERO:DICIEMBRE!C22)</f>
        <v>9249</v>
      </c>
      <c r="D22" s="297">
        <f>SUM(ENERO:DICIEMBRE!D22)</f>
        <v>9225</v>
      </c>
      <c r="E22" s="297">
        <f>SUM(ENERO:DICIEMBRE!E22)</f>
        <v>75183750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21" x14ac:dyDescent="0.15">
      <c r="A23" s="299" t="s">
        <v>34</v>
      </c>
      <c r="B23" s="300" t="s">
        <v>35</v>
      </c>
      <c r="C23" s="297">
        <f>SUM(ENERO:DICIEMBRE!C23)</f>
        <v>19284</v>
      </c>
      <c r="D23" s="297">
        <f>SUM(ENERO:DICIEMBRE!D23)</f>
        <v>19120</v>
      </c>
      <c r="E23" s="297">
        <f>SUM(ENERO:DICIEMBRE!E23)</f>
        <v>193112000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x14ac:dyDescent="0.15">
      <c r="A24" s="302" t="s">
        <v>36</v>
      </c>
      <c r="B24" s="303" t="s">
        <v>37</v>
      </c>
      <c r="C24" s="297">
        <f>SUM(ENERO:DICIEMBRE!C24)</f>
        <v>71</v>
      </c>
      <c r="D24" s="297">
        <f>SUM(ENERO:DICIEMBRE!D24)</f>
        <v>71</v>
      </c>
      <c r="E24" s="297">
        <f>SUM(ENERO:DICIEMBRE!E24)</f>
        <v>1075650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x14ac:dyDescent="0.15">
      <c r="A25" s="299" t="s">
        <v>38</v>
      </c>
      <c r="B25" s="300" t="s">
        <v>39</v>
      </c>
      <c r="C25" s="297">
        <f>SUM(ENERO:DICIEMBRE!C25)</f>
        <v>47</v>
      </c>
      <c r="D25" s="297">
        <f>SUM(ENERO:DICIEMBRE!D25)</f>
        <v>47</v>
      </c>
      <c r="E25" s="297">
        <f>SUM(ENERO:DICIEMBRE!E25)</f>
        <v>1604580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x14ac:dyDescent="0.15">
      <c r="A26" s="304"/>
      <c r="B26" s="305" t="s">
        <v>40</v>
      </c>
      <c r="C26" s="306">
        <f>SUM(C27:C32)</f>
        <v>9892</v>
      </c>
      <c r="D26" s="297">
        <f>SUM(ENERO:DICIEMBRE!D26)</f>
        <v>0</v>
      </c>
      <c r="E26" s="297">
        <f>SUM(ENERO:DICIEMBRE!E26)</f>
        <v>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x14ac:dyDescent="0.15">
      <c r="A27" s="299" t="s">
        <v>41</v>
      </c>
      <c r="B27" s="300" t="s">
        <v>42</v>
      </c>
      <c r="C27" s="297">
        <f>SUM(ENERO:DICIEMBRE!C27)</f>
        <v>0</v>
      </c>
      <c r="D27" s="309"/>
      <c r="E27" s="20"/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x14ac:dyDescent="0.15">
      <c r="A28" s="310"/>
      <c r="B28" s="300" t="s">
        <v>43</v>
      </c>
      <c r="C28" s="297">
        <f>SUM(ENERO:DICIEMBRE!C28)</f>
        <v>0</v>
      </c>
      <c r="D28" s="309"/>
      <c r="E28" s="20"/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x14ac:dyDescent="0.15">
      <c r="A29" s="299"/>
      <c r="B29" s="300" t="s">
        <v>44</v>
      </c>
      <c r="C29" s="297">
        <f>SUM(ENERO:DICIEMBRE!C29)</f>
        <v>0</v>
      </c>
      <c r="D29" s="309"/>
      <c r="E29" s="20"/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x14ac:dyDescent="0.15">
      <c r="A30" s="311"/>
      <c r="B30" s="300" t="s">
        <v>45</v>
      </c>
      <c r="C30" s="297">
        <f>SUM(ENERO:DICIEMBRE!C30)</f>
        <v>0</v>
      </c>
      <c r="D30" s="309"/>
      <c r="E30" s="20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x14ac:dyDescent="0.15">
      <c r="A31" s="311"/>
      <c r="B31" s="300" t="s">
        <v>46</v>
      </c>
      <c r="C31" s="297">
        <f>SUM(ENERO:DICIEMBRE!C31)</f>
        <v>9892</v>
      </c>
      <c r="D31" s="309"/>
      <c r="E31" s="20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x14ac:dyDescent="0.15">
      <c r="A32" s="312">
        <v>101308</v>
      </c>
      <c r="B32" s="300" t="s">
        <v>47</v>
      </c>
      <c r="C32" s="297">
        <f>SUM(ENERO:DICIEMBRE!C32)</f>
        <v>0</v>
      </c>
      <c r="D32" s="309"/>
      <c r="E32" s="20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x14ac:dyDescent="0.15">
      <c r="A33" s="21"/>
      <c r="B33" s="22" t="s">
        <v>48</v>
      </c>
      <c r="C33" s="313">
        <f>SUM(C34:C44)</f>
        <v>49043</v>
      </c>
      <c r="D33" s="314">
        <f t="shared" ref="D33:E33" si="0">SUM(D34:D44)</f>
        <v>48958</v>
      </c>
      <c r="E33" s="314">
        <f t="shared" si="0"/>
        <v>90096920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x14ac:dyDescent="0.15">
      <c r="A34" s="295" t="s">
        <v>49</v>
      </c>
      <c r="B34" s="296" t="s">
        <v>50</v>
      </c>
      <c r="C34" s="297">
        <f>SUM(ENERO:DICIEMBRE!C34)</f>
        <v>21136</v>
      </c>
      <c r="D34" s="297">
        <f>SUM(ENERO:DICIEMBRE!D34)</f>
        <v>21062</v>
      </c>
      <c r="E34" s="297">
        <f>SUM(ENERO:DICIEMBRE!E34)</f>
        <v>27801840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x14ac:dyDescent="0.15">
      <c r="A35" s="299" t="s">
        <v>51</v>
      </c>
      <c r="B35" s="300" t="s">
        <v>52</v>
      </c>
      <c r="C35" s="297">
        <f>SUM(ENERO:DICIEMBRE!C35)</f>
        <v>0</v>
      </c>
      <c r="D35" s="297">
        <f>SUM(ENERO:DICIEMBRE!D35)</f>
        <v>0</v>
      </c>
      <c r="E35" s="297">
        <f>SUM(ENERO:DICIEMBRE!E35)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x14ac:dyDescent="0.15">
      <c r="A36" s="299" t="s">
        <v>53</v>
      </c>
      <c r="B36" s="300" t="s">
        <v>54</v>
      </c>
      <c r="C36" s="297">
        <f>SUM(ENERO:DICIEMBRE!C36)</f>
        <v>0</v>
      </c>
      <c r="D36" s="297">
        <f>SUM(ENERO:DICIEMBRE!D36)</f>
        <v>0</v>
      </c>
      <c r="E36" s="297">
        <f>SUM(ENERO:DICIEMBRE!E36)</f>
        <v>0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x14ac:dyDescent="0.15">
      <c r="A37" s="299" t="s">
        <v>55</v>
      </c>
      <c r="B37" s="300" t="s">
        <v>56</v>
      </c>
      <c r="C37" s="297">
        <f>SUM(ENERO:DICIEMBRE!C37)</f>
        <v>1381</v>
      </c>
      <c r="D37" s="297">
        <f>SUM(ENERO:DICIEMBRE!D37)</f>
        <v>1381</v>
      </c>
      <c r="E37" s="297">
        <f>SUM(ENERO:DICIEMBRE!E37)</f>
        <v>2485800</v>
      </c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x14ac:dyDescent="0.15">
      <c r="A38" s="299" t="s">
        <v>57</v>
      </c>
      <c r="B38" s="300" t="s">
        <v>58</v>
      </c>
      <c r="C38" s="297">
        <f>SUM(ENERO:DICIEMBRE!C38)</f>
        <v>20416</v>
      </c>
      <c r="D38" s="297">
        <f>SUM(ENERO:DICIEMBRE!D38)</f>
        <v>20416</v>
      </c>
      <c r="E38" s="297">
        <f>SUM(ENERO:DICIEMBRE!E38)</f>
        <v>29603200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x14ac:dyDescent="0.15">
      <c r="A39" s="299" t="s">
        <v>59</v>
      </c>
      <c r="B39" s="300" t="s">
        <v>60</v>
      </c>
      <c r="C39" s="297">
        <f>SUM(ENERO:DICIEMBRE!C39)</f>
        <v>490</v>
      </c>
      <c r="D39" s="297">
        <f>SUM(ENERO:DICIEMBRE!D39)</f>
        <v>490</v>
      </c>
      <c r="E39" s="297">
        <f>SUM(ENERO:DICIEMBRE!E39)</f>
        <v>646800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x14ac:dyDescent="0.15">
      <c r="A40" s="299" t="s">
        <v>61</v>
      </c>
      <c r="B40" s="300" t="s">
        <v>62</v>
      </c>
      <c r="C40" s="297">
        <f>SUM(ENERO:DICIEMBRE!C40)</f>
        <v>1502</v>
      </c>
      <c r="D40" s="297">
        <f>SUM(ENERO:DICIEMBRE!D40)</f>
        <v>1502</v>
      </c>
      <c r="E40" s="297">
        <f>SUM(ENERO:DICIEMBRE!E40)</f>
        <v>4851460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x14ac:dyDescent="0.15">
      <c r="A41" s="299" t="s">
        <v>63</v>
      </c>
      <c r="B41" s="300" t="s">
        <v>64</v>
      </c>
      <c r="C41" s="297">
        <f>SUM(ENERO:DICIEMBRE!C41)</f>
        <v>1841</v>
      </c>
      <c r="D41" s="297">
        <f>SUM(ENERO:DICIEMBRE!D41)</f>
        <v>1841</v>
      </c>
      <c r="E41" s="297">
        <f>SUM(ENERO:DICIEMBRE!E41)</f>
        <v>5946430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x14ac:dyDescent="0.15">
      <c r="A42" s="299" t="s">
        <v>65</v>
      </c>
      <c r="B42" s="300" t="s">
        <v>66</v>
      </c>
      <c r="C42" s="297">
        <f>SUM(ENERO:DICIEMBRE!C42)</f>
        <v>15</v>
      </c>
      <c r="D42" s="297">
        <f>SUM(ENERO:DICIEMBRE!D42)</f>
        <v>15</v>
      </c>
      <c r="E42" s="297">
        <f>SUM(ENERO:DICIEMBRE!E42)</f>
        <v>192750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x14ac:dyDescent="0.15">
      <c r="A43" s="299" t="s">
        <v>67</v>
      </c>
      <c r="B43" s="300" t="s">
        <v>68</v>
      </c>
      <c r="C43" s="297">
        <f>SUM(ENERO:DICIEMBRE!C43)</f>
        <v>3</v>
      </c>
      <c r="D43" s="297">
        <f>SUM(ENERO:DICIEMBRE!D43)</f>
        <v>3</v>
      </c>
      <c r="E43" s="297">
        <f>SUM(ENERO:DICIEMBRE!E43)</f>
        <v>45120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x14ac:dyDescent="0.15">
      <c r="A44" s="299" t="s">
        <v>69</v>
      </c>
      <c r="B44" s="300" t="s">
        <v>70</v>
      </c>
      <c r="C44" s="297">
        <f>SUM(ENERO:DICIEMBRE!C44)</f>
        <v>2259</v>
      </c>
      <c r="D44" s="297">
        <f>SUM(ENERO:DICIEMBRE!D44)</f>
        <v>2248</v>
      </c>
      <c r="E44" s="297">
        <f>SUM(ENERO:DICIEMBRE!E44)</f>
        <v>18523520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x14ac:dyDescent="0.15">
      <c r="A45" s="304"/>
      <c r="B45" s="305" t="s">
        <v>40</v>
      </c>
      <c r="C45" s="316">
        <f>SUM(C46:C50)</f>
        <v>2929</v>
      </c>
      <c r="D45" s="297">
        <f>SUM(ENERO:DICIEMBRE!D45)</f>
        <v>0</v>
      </c>
      <c r="E45" s="297">
        <f>SUM(ENERO:DICIEMBRE!E45)</f>
        <v>0</v>
      </c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x14ac:dyDescent="0.15">
      <c r="A46" s="26"/>
      <c r="B46" s="300" t="s">
        <v>71</v>
      </c>
      <c r="C46" s="297">
        <f>SUM(ENERO:DICIEMBRE!C46)</f>
        <v>941</v>
      </c>
      <c r="D46" s="317"/>
      <c r="E46" s="27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x14ac:dyDescent="0.15">
      <c r="A47" s="26"/>
      <c r="B47" s="300" t="s">
        <v>72</v>
      </c>
      <c r="C47" s="297">
        <f>SUM(ENERO:DICIEMBRE!C47)</f>
        <v>1988</v>
      </c>
      <c r="D47" s="317"/>
      <c r="E47" s="27"/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x14ac:dyDescent="0.15">
      <c r="A48" s="26"/>
      <c r="B48" s="300" t="s">
        <v>73</v>
      </c>
      <c r="C48" s="297">
        <f>SUM(ENERO:DICIEMBRE!C48)</f>
        <v>0</v>
      </c>
      <c r="D48" s="317"/>
      <c r="E48" s="27"/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x14ac:dyDescent="0.15">
      <c r="A49" s="26"/>
      <c r="B49" s="300" t="s">
        <v>74</v>
      </c>
      <c r="C49" s="297">
        <f>SUM(ENERO:DICIEMBRE!C49)</f>
        <v>0</v>
      </c>
      <c r="D49" s="317"/>
      <c r="E49" s="27"/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x14ac:dyDescent="0.15">
      <c r="A50" s="28"/>
      <c r="B50" s="318" t="s">
        <v>75</v>
      </c>
      <c r="C50" s="297">
        <f>SUM(ENERO:DICIEMBRE!C50)</f>
        <v>0</v>
      </c>
      <c r="D50" s="317"/>
      <c r="E50" s="27"/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x14ac:dyDescent="0.15">
      <c r="A51" s="21"/>
      <c r="B51" s="22" t="s">
        <v>76</v>
      </c>
      <c r="C51" s="313">
        <f>SUM(C52:C53)</f>
        <v>0</v>
      </c>
      <c r="D51" s="314">
        <f>SUM(D52:D53)</f>
        <v>0</v>
      </c>
      <c r="E51" s="29">
        <f>SUM(E52:E53)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x14ac:dyDescent="0.15">
      <c r="A52" s="295" t="s">
        <v>77</v>
      </c>
      <c r="B52" s="296" t="s">
        <v>78</v>
      </c>
      <c r="C52" s="297">
        <f>SUM(ENERO:DICIEMBRE!C52)</f>
        <v>0</v>
      </c>
      <c r="D52" s="297">
        <f>SUM(ENERO:DICIEMBRE!D52)</f>
        <v>0</v>
      </c>
      <c r="E52" s="297">
        <f>SUM(ENERO:DICIEMBRE!E52)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x14ac:dyDescent="0.15">
      <c r="A53" s="299" t="s">
        <v>79</v>
      </c>
      <c r="B53" s="300" t="s">
        <v>80</v>
      </c>
      <c r="C53" s="297">
        <f>SUM(ENERO:DICIEMBRE!C53)</f>
        <v>0</v>
      </c>
      <c r="D53" s="297">
        <f>SUM(ENERO:DICIEMBRE!D53)</f>
        <v>0</v>
      </c>
      <c r="E53" s="297">
        <f>SUM(ENERO:DICIEMBRE!E53)</f>
        <v>0</v>
      </c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x14ac:dyDescent="0.15">
      <c r="A54" s="304"/>
      <c r="B54" s="322" t="s">
        <v>81</v>
      </c>
      <c r="C54" s="323">
        <f>C55</f>
        <v>0</v>
      </c>
      <c r="D54" s="297">
        <f>SUM(ENERO:DICIEMBRE!D54)</f>
        <v>0</v>
      </c>
      <c r="E54" s="297">
        <f>SUM(ENERO:DICIEMBRE!E54)</f>
        <v>0</v>
      </c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21" x14ac:dyDescent="0.15">
      <c r="A55" s="299" t="s">
        <v>82</v>
      </c>
      <c r="B55" s="318" t="s">
        <v>83</v>
      </c>
      <c r="C55" s="297">
        <f>SUM(ENERO:DICIEMBRE!C55)</f>
        <v>0</v>
      </c>
      <c r="D55" s="317"/>
      <c r="E55" s="27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x14ac:dyDescent="0.15">
      <c r="A56" s="33"/>
      <c r="B56" s="22" t="s">
        <v>84</v>
      </c>
      <c r="C56" s="313">
        <f>SUM(C57:C60)</f>
        <v>13388</v>
      </c>
      <c r="D56" s="314">
        <f>SUM(D57:D60)</f>
        <v>13388</v>
      </c>
      <c r="E56" s="29">
        <f>SUM(E57:E60)</f>
        <v>27003430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x14ac:dyDescent="0.15">
      <c r="A57" s="295" t="s">
        <v>85</v>
      </c>
      <c r="B57" s="296" t="s">
        <v>86</v>
      </c>
      <c r="C57" s="297">
        <f>SUM(ENERO:DICIEMBRE!C57)</f>
        <v>141</v>
      </c>
      <c r="D57" s="297">
        <f>SUM(ENERO:DICIEMBRE!D57)</f>
        <v>141</v>
      </c>
      <c r="E57" s="297">
        <f>SUM(ENERO:DICIEMBRE!E57)</f>
        <v>611940</v>
      </c>
      <c r="F57" s="7"/>
      <c r="G57" s="7"/>
      <c r="H57" s="7"/>
      <c r="I57" s="7"/>
      <c r="J57" s="7"/>
      <c r="K57" s="7"/>
      <c r="L57" s="7"/>
      <c r="M57" s="7"/>
      <c r="N57" s="7"/>
    </row>
    <row r="58" spans="1:14" s="3" customFormat="1" x14ac:dyDescent="0.15">
      <c r="A58" s="299" t="s">
        <v>87</v>
      </c>
      <c r="B58" s="300" t="s">
        <v>88</v>
      </c>
      <c r="C58" s="297">
        <f>SUM(ENERO:DICIEMBRE!C58)</f>
        <v>10073</v>
      </c>
      <c r="D58" s="297">
        <f>SUM(ENERO:DICIEMBRE!D58)</f>
        <v>10073</v>
      </c>
      <c r="E58" s="297">
        <f>SUM(ENERO:DICIEMBRE!E58)</f>
        <v>24074470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s="3" customFormat="1" x14ac:dyDescent="0.15">
      <c r="A59" s="299" t="s">
        <v>89</v>
      </c>
      <c r="B59" s="300" t="s">
        <v>90</v>
      </c>
      <c r="C59" s="297">
        <f>SUM(ENERO:DICIEMBRE!C59)</f>
        <v>0</v>
      </c>
      <c r="D59" s="297">
        <f>SUM(ENERO:DICIEMBRE!D59)</f>
        <v>0</v>
      </c>
      <c r="E59" s="297">
        <f>SUM(ENERO:DICIEMBRE!E59)</f>
        <v>0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s="3" customFormat="1" x14ac:dyDescent="0.15">
      <c r="A60" s="299" t="s">
        <v>91</v>
      </c>
      <c r="B60" s="300" t="s">
        <v>92</v>
      </c>
      <c r="C60" s="297">
        <f>SUM(ENERO:DICIEMBRE!C60)</f>
        <v>3174</v>
      </c>
      <c r="D60" s="297">
        <f>SUM(ENERO:DICIEMBRE!D60)</f>
        <v>3174</v>
      </c>
      <c r="E60" s="297">
        <f>SUM(ENERO:DICIEMBRE!E60)</f>
        <v>2317020</v>
      </c>
      <c r="F60" s="7"/>
      <c r="G60" s="7"/>
      <c r="H60" s="7"/>
      <c r="I60" s="7"/>
      <c r="J60" s="7"/>
      <c r="K60" s="7"/>
      <c r="L60" s="7"/>
      <c r="M60" s="7"/>
      <c r="N60" s="7"/>
    </row>
    <row r="61" spans="1:14" s="3" customFormat="1" x14ac:dyDescent="0.15">
      <c r="A61" s="324"/>
      <c r="B61" s="322" t="s">
        <v>93</v>
      </c>
      <c r="C61" s="325">
        <f>C62</f>
        <v>0</v>
      </c>
      <c r="D61" s="323"/>
      <c r="E61" s="32"/>
      <c r="F61" s="7"/>
      <c r="G61" s="7"/>
      <c r="H61" s="7"/>
      <c r="I61" s="7"/>
      <c r="J61" s="7"/>
      <c r="K61" s="7"/>
      <c r="L61" s="7"/>
      <c r="M61" s="7"/>
      <c r="N61" s="7"/>
    </row>
    <row r="62" spans="1:14" s="3" customFormat="1" x14ac:dyDescent="0.15">
      <c r="A62" s="312"/>
      <c r="B62" s="318" t="s">
        <v>94</v>
      </c>
      <c r="C62" s="297">
        <f>SUM(ENERO:DICIEMBRE!C62)</f>
        <v>0</v>
      </c>
      <c r="D62" s="317"/>
      <c r="E62" s="27"/>
      <c r="F62" s="7"/>
      <c r="G62" s="7"/>
      <c r="H62" s="7"/>
      <c r="I62" s="7"/>
      <c r="J62" s="7"/>
      <c r="K62" s="7"/>
      <c r="L62" s="7"/>
      <c r="M62" s="7"/>
      <c r="N62" s="7"/>
    </row>
    <row r="63" spans="1:14" s="3" customFormat="1" x14ac:dyDescent="0.15">
      <c r="A63" s="33"/>
      <c r="B63" s="22" t="s">
        <v>95</v>
      </c>
      <c r="C63" s="313">
        <f>SUM(C64:C66)</f>
        <v>18642</v>
      </c>
      <c r="D63" s="314">
        <f>SUM(D64:D66)</f>
        <v>18642</v>
      </c>
      <c r="E63" s="29">
        <f>SUM(E64:E66)</f>
        <v>32487900</v>
      </c>
      <c r="F63" s="7"/>
      <c r="G63" s="7"/>
      <c r="H63" s="7"/>
      <c r="I63" s="7"/>
      <c r="J63" s="7"/>
      <c r="K63" s="7"/>
      <c r="L63" s="7"/>
      <c r="M63" s="7"/>
      <c r="N63" s="7"/>
    </row>
    <row r="64" spans="1:14" s="3" customFormat="1" x14ac:dyDescent="0.15">
      <c r="A64" s="295" t="s">
        <v>96</v>
      </c>
      <c r="B64" s="296" t="s">
        <v>97</v>
      </c>
      <c r="C64" s="297">
        <f>SUM(ENERO:DICIEMBRE!C64)</f>
        <v>11630</v>
      </c>
      <c r="D64" s="297">
        <f>SUM(ENERO:DICIEMBRE!D64)</f>
        <v>11630</v>
      </c>
      <c r="E64" s="297">
        <f>SUM(ENERO:DICIEMBRE!E64)</f>
        <v>24074100</v>
      </c>
      <c r="F64" s="7"/>
      <c r="G64" s="7"/>
      <c r="H64" s="7"/>
      <c r="I64" s="7"/>
      <c r="J64" s="7"/>
      <c r="K64" s="7"/>
      <c r="L64" s="7"/>
      <c r="M64" s="7"/>
      <c r="N64" s="7"/>
    </row>
    <row r="65" spans="1:14" s="3" customFormat="1" x14ac:dyDescent="0.15">
      <c r="A65" s="299" t="s">
        <v>98</v>
      </c>
      <c r="B65" s="300" t="s">
        <v>99</v>
      </c>
      <c r="C65" s="297">
        <f>SUM(ENERO:DICIEMBRE!C65)</f>
        <v>79</v>
      </c>
      <c r="D65" s="297">
        <f>SUM(ENERO:DICIEMBRE!D65)</f>
        <v>79</v>
      </c>
      <c r="E65" s="297">
        <f>SUM(ENERO:DICIEMBRE!E65)</f>
        <v>163530</v>
      </c>
      <c r="F65" s="7"/>
      <c r="G65" s="7"/>
      <c r="H65" s="7"/>
      <c r="I65" s="7"/>
      <c r="J65" s="7"/>
      <c r="K65" s="7"/>
      <c r="L65" s="7"/>
      <c r="M65" s="7"/>
      <c r="N65" s="7"/>
    </row>
    <row r="66" spans="1:14" s="3" customFormat="1" x14ac:dyDescent="0.15">
      <c r="A66" s="299" t="s">
        <v>100</v>
      </c>
      <c r="B66" s="300" t="s">
        <v>101</v>
      </c>
      <c r="C66" s="297">
        <f>SUM(ENERO:DICIEMBRE!C66)</f>
        <v>6933</v>
      </c>
      <c r="D66" s="297">
        <f>SUM(ENERO:DICIEMBRE!D66)</f>
        <v>6933</v>
      </c>
      <c r="E66" s="297">
        <f>SUM(ENERO:DICIEMBRE!E66)</f>
        <v>8250270</v>
      </c>
      <c r="F66" s="7"/>
      <c r="G66" s="7"/>
      <c r="H66" s="7"/>
      <c r="I66" s="7"/>
      <c r="J66" s="7"/>
      <c r="K66" s="7"/>
      <c r="L66" s="7"/>
      <c r="M66" s="7"/>
      <c r="N66" s="7"/>
    </row>
    <row r="67" spans="1:14" s="3" customFormat="1" x14ac:dyDescent="0.15">
      <c r="A67" s="304"/>
      <c r="B67" s="305" t="s">
        <v>102</v>
      </c>
      <c r="C67" s="327">
        <f>SUM(C68:C69)</f>
        <v>0</v>
      </c>
      <c r="D67" s="327"/>
      <c r="E67" s="34"/>
      <c r="F67" s="7"/>
      <c r="G67" s="7"/>
      <c r="H67" s="7"/>
      <c r="I67" s="7"/>
      <c r="J67" s="7"/>
      <c r="K67" s="7"/>
      <c r="L67" s="7"/>
      <c r="M67" s="7"/>
      <c r="N67" s="7"/>
    </row>
    <row r="68" spans="1:14" s="3" customFormat="1" x14ac:dyDescent="0.15">
      <c r="A68" s="26"/>
      <c r="B68" s="300" t="s">
        <v>103</v>
      </c>
      <c r="C68" s="297">
        <f>SUM(ENERO:DICIEMBRE!C68)</f>
        <v>0</v>
      </c>
      <c r="D68" s="317"/>
      <c r="E68" s="35"/>
      <c r="F68" s="7"/>
      <c r="G68" s="7"/>
      <c r="H68" s="7"/>
      <c r="I68" s="7"/>
      <c r="J68" s="7"/>
      <c r="K68" s="7"/>
      <c r="L68" s="7"/>
      <c r="M68" s="7"/>
      <c r="N68" s="7"/>
    </row>
    <row r="69" spans="1:14" s="3" customFormat="1" x14ac:dyDescent="0.15">
      <c r="A69" s="28"/>
      <c r="B69" s="318" t="s">
        <v>104</v>
      </c>
      <c r="C69" s="297">
        <f>SUM(ENERO:DICIEMBRE!C69)</f>
        <v>0</v>
      </c>
      <c r="D69" s="328"/>
      <c r="E69" s="36"/>
      <c r="F69" s="7"/>
      <c r="G69" s="7"/>
      <c r="H69" s="7"/>
      <c r="I69" s="7"/>
      <c r="J69" s="7"/>
      <c r="K69" s="7"/>
      <c r="L69" s="7"/>
      <c r="M69" s="7"/>
      <c r="N69" s="7"/>
    </row>
    <row r="70" spans="1:14" s="3" customFormat="1" x14ac:dyDescent="0.15">
      <c r="A70" s="37"/>
      <c r="B70" s="13" t="s">
        <v>105</v>
      </c>
      <c r="C70" s="313">
        <f>C10+C33+C51+C56+C63+C25+C26+C45+C54+C61+C67</f>
        <v>182323</v>
      </c>
      <c r="D70" s="313">
        <f>D10+D33+D51+D56+D63+D25</f>
        <v>166206</v>
      </c>
      <c r="E70" s="38">
        <f>E10+E33+E51+E56+E63+E25</f>
        <v>1091859890</v>
      </c>
      <c r="F70" s="7"/>
      <c r="G70" s="7"/>
      <c r="H70" s="7"/>
      <c r="I70" s="7"/>
      <c r="J70" s="7"/>
      <c r="K70" s="7"/>
      <c r="L70" s="7"/>
      <c r="M70" s="7"/>
      <c r="N70" s="7"/>
    </row>
    <row r="71" spans="1:14" ht="11.25" x14ac:dyDescent="0.15">
      <c r="A71" s="12" t="s">
        <v>106</v>
      </c>
    </row>
    <row r="72" spans="1:14" ht="31.5" x14ac:dyDescent="0.15">
      <c r="A72" s="579" t="s">
        <v>107</v>
      </c>
      <c r="B72" s="580"/>
      <c r="C72" s="39" t="s">
        <v>6</v>
      </c>
      <c r="D72" s="39" t="s">
        <v>7</v>
      </c>
      <c r="E72" s="39" t="s">
        <v>8</v>
      </c>
    </row>
    <row r="73" spans="1:14" s="41" customFormat="1" x14ac:dyDescent="0.25">
      <c r="A73" s="581" t="s">
        <v>108</v>
      </c>
      <c r="B73" s="582"/>
      <c r="C73" s="313">
        <f>SUM(C74:C79,C83:C85)</f>
        <v>955378</v>
      </c>
      <c r="D73" s="329">
        <f>SUM(D74:D78,D79,D83:D85)</f>
        <v>929597</v>
      </c>
      <c r="E73" s="40">
        <f>SUM(E74:E78,E79,E83:E85)</f>
        <v>3567333990</v>
      </c>
    </row>
    <row r="74" spans="1:14" x14ac:dyDescent="0.15">
      <c r="A74" s="42" t="s">
        <v>109</v>
      </c>
      <c r="B74" s="43" t="s">
        <v>110</v>
      </c>
      <c r="C74" s="297">
        <f>SUM(ENERO:DICIEMBRE!C74)</f>
        <v>387796</v>
      </c>
      <c r="D74" s="297">
        <f>SUM(ENERO:DICIEMBRE!D74)</f>
        <v>375305</v>
      </c>
      <c r="E74" s="297">
        <f>SUM(ENERO:DICIEMBRE!E74)</f>
        <v>477610670</v>
      </c>
    </row>
    <row r="75" spans="1:14" x14ac:dyDescent="0.15">
      <c r="A75" s="49" t="s">
        <v>111</v>
      </c>
      <c r="B75" s="45" t="s">
        <v>112</v>
      </c>
      <c r="C75" s="297">
        <f>SUM(ENERO:DICIEMBRE!C75)</f>
        <v>384271</v>
      </c>
      <c r="D75" s="297">
        <f>SUM(ENERO:DICIEMBRE!D75)</f>
        <v>374520</v>
      </c>
      <c r="E75" s="297">
        <f>SUM(ENERO:DICIEMBRE!E75)</f>
        <v>613218080</v>
      </c>
    </row>
    <row r="76" spans="1:14" x14ac:dyDescent="0.15">
      <c r="A76" s="49" t="s">
        <v>113</v>
      </c>
      <c r="B76" s="45" t="s">
        <v>114</v>
      </c>
      <c r="C76" s="297">
        <f>SUM(ENERO:DICIEMBRE!C76)</f>
        <v>17717</v>
      </c>
      <c r="D76" s="297">
        <f>SUM(ENERO:DICIEMBRE!D76)</f>
        <v>17534</v>
      </c>
      <c r="E76" s="297">
        <f>SUM(ENERO:DICIEMBRE!E76)</f>
        <v>76193020</v>
      </c>
    </row>
    <row r="77" spans="1:14" x14ac:dyDescent="0.15">
      <c r="A77" s="49" t="s">
        <v>115</v>
      </c>
      <c r="B77" s="45" t="s">
        <v>116</v>
      </c>
      <c r="C77" s="297">
        <f>SUM(ENERO:DICIEMBRE!C77)</f>
        <v>0</v>
      </c>
      <c r="D77" s="297">
        <f>SUM(ENERO:DICIEMBRE!D77)</f>
        <v>0</v>
      </c>
      <c r="E77" s="297">
        <f>SUM(ENERO:DICIEMBRE!E77)</f>
        <v>0</v>
      </c>
    </row>
    <row r="78" spans="1:14" x14ac:dyDescent="0.15">
      <c r="A78" s="49" t="s">
        <v>117</v>
      </c>
      <c r="B78" s="47" t="s">
        <v>118</v>
      </c>
      <c r="C78" s="297">
        <f>SUM(ENERO:DICIEMBRE!C78)</f>
        <v>24418</v>
      </c>
      <c r="D78" s="297">
        <f>SUM(ENERO:DICIEMBRE!D78)</f>
        <v>23811</v>
      </c>
      <c r="E78" s="297">
        <f>SUM(ENERO:DICIEMBRE!E78)</f>
        <v>134448930</v>
      </c>
    </row>
    <row r="79" spans="1:14" x14ac:dyDescent="0.15">
      <c r="A79" s="583" t="s">
        <v>119</v>
      </c>
      <c r="B79" s="50" t="s">
        <v>120</v>
      </c>
      <c r="C79" s="332">
        <f>SUM(C80:C82)</f>
        <v>123772</v>
      </c>
      <c r="D79" s="332">
        <f>SUM(D80:D82)</f>
        <v>121233</v>
      </c>
      <c r="E79" s="51">
        <f>SUM(E80:E82)</f>
        <v>2240439780</v>
      </c>
    </row>
    <row r="80" spans="1:14" x14ac:dyDescent="0.15">
      <c r="A80" s="583"/>
      <c r="B80" s="52" t="s">
        <v>121</v>
      </c>
      <c r="C80" s="297">
        <f>SUM(ENERO:DICIEMBRE!C80)</f>
        <v>33281</v>
      </c>
      <c r="D80" s="297">
        <f>SUM(ENERO:DICIEMBRE!D80)</f>
        <v>32745</v>
      </c>
      <c r="E80" s="297">
        <f>SUM(ENERO:DICIEMBRE!E80)</f>
        <v>125697300</v>
      </c>
    </row>
    <row r="81" spans="1:5" x14ac:dyDescent="0.15">
      <c r="A81" s="583"/>
      <c r="B81" s="54" t="s">
        <v>122</v>
      </c>
      <c r="C81" s="297">
        <f>SUM(ENERO:DICIEMBRE!C81)</f>
        <v>97</v>
      </c>
      <c r="D81" s="297">
        <f>SUM(ENERO:DICIEMBRE!D81)</f>
        <v>97</v>
      </c>
      <c r="E81" s="297">
        <f>SUM(ENERO:DICIEMBRE!E81)</f>
        <v>335120</v>
      </c>
    </row>
    <row r="82" spans="1:5" x14ac:dyDescent="0.15">
      <c r="A82" s="583"/>
      <c r="B82" s="54" t="s">
        <v>123</v>
      </c>
      <c r="C82" s="297">
        <f>SUM(ENERO:DICIEMBRE!C82)</f>
        <v>90394</v>
      </c>
      <c r="D82" s="297">
        <f>SUM(ENERO:DICIEMBRE!D82)</f>
        <v>88391</v>
      </c>
      <c r="E82" s="297">
        <f>SUM(ENERO:DICIEMBRE!E82)</f>
        <v>2114407360</v>
      </c>
    </row>
    <row r="83" spans="1:5" x14ac:dyDescent="0.15">
      <c r="A83" s="49" t="s">
        <v>124</v>
      </c>
      <c r="B83" s="45" t="s">
        <v>125</v>
      </c>
      <c r="C83" s="297">
        <f>SUM(ENERO:DICIEMBRE!C83)</f>
        <v>0</v>
      </c>
      <c r="D83" s="297">
        <f>SUM(ENERO:DICIEMBRE!D83)</f>
        <v>0</v>
      </c>
      <c r="E83" s="297">
        <f>SUM(ENERO:DICIEMBRE!E83)</f>
        <v>0</v>
      </c>
    </row>
    <row r="84" spans="1:5" s="56" customFormat="1" x14ac:dyDescent="0.15">
      <c r="A84" s="49" t="s">
        <v>126</v>
      </c>
      <c r="B84" s="45" t="s">
        <v>127</v>
      </c>
      <c r="C84" s="297">
        <f>SUM(ENERO:DICIEMBRE!C84)</f>
        <v>961</v>
      </c>
      <c r="D84" s="297">
        <f>SUM(ENERO:DICIEMBRE!D84)</f>
        <v>943</v>
      </c>
      <c r="E84" s="297">
        <f>SUM(ENERO:DICIEMBRE!E84)</f>
        <v>1742300</v>
      </c>
    </row>
    <row r="85" spans="1:5" x14ac:dyDescent="0.15">
      <c r="A85" s="49" t="s">
        <v>128</v>
      </c>
      <c r="B85" s="45" t="s">
        <v>129</v>
      </c>
      <c r="C85" s="297">
        <f>SUM(ENERO:DICIEMBRE!C85)</f>
        <v>16443</v>
      </c>
      <c r="D85" s="297">
        <f>SUM(ENERO:DICIEMBRE!D85)</f>
        <v>16251</v>
      </c>
      <c r="E85" s="297">
        <f>SUM(ENERO:DICIEMBRE!E85)</f>
        <v>23681210</v>
      </c>
    </row>
    <row r="86" spans="1:5" s="3" customFormat="1" x14ac:dyDescent="0.15">
      <c r="A86" s="581" t="s">
        <v>130</v>
      </c>
      <c r="B86" s="584"/>
      <c r="C86" s="332">
        <f>+C87+C88+C89+C90+C94+C95</f>
        <v>47606</v>
      </c>
      <c r="D86" s="332">
        <f>+D87+D88+D89+D90+D94</f>
        <v>47299</v>
      </c>
      <c r="E86" s="51">
        <f>+E87+E88+E89+E90+E94</f>
        <v>1243108880</v>
      </c>
    </row>
    <row r="87" spans="1:5" x14ac:dyDescent="0.15">
      <c r="A87" s="57" t="s">
        <v>131</v>
      </c>
      <c r="B87" s="58" t="s">
        <v>132</v>
      </c>
      <c r="C87" s="297">
        <f>SUM(ENERO:DICIEMBRE!C87)</f>
        <v>23653</v>
      </c>
      <c r="D87" s="297">
        <f>SUM(ENERO:DICIEMBRE!D87)</f>
        <v>23510</v>
      </c>
      <c r="E87" s="297">
        <f>SUM(ENERO:DICIEMBRE!E87)</f>
        <v>214175130</v>
      </c>
    </row>
    <row r="88" spans="1:5" x14ac:dyDescent="0.15">
      <c r="A88" s="49" t="s">
        <v>133</v>
      </c>
      <c r="B88" s="45" t="s">
        <v>134</v>
      </c>
      <c r="C88" s="297">
        <f>SUM(ENERO:DICIEMBRE!C88)</f>
        <v>12</v>
      </c>
      <c r="D88" s="297">
        <f>SUM(ENERO:DICIEMBRE!D88)</f>
        <v>12</v>
      </c>
      <c r="E88" s="297">
        <f>SUM(ENERO:DICIEMBRE!E88)</f>
        <v>543340</v>
      </c>
    </row>
    <row r="89" spans="1:5" x14ac:dyDescent="0.15">
      <c r="A89" s="49" t="s">
        <v>135</v>
      </c>
      <c r="B89" s="45" t="s">
        <v>136</v>
      </c>
      <c r="C89" s="297">
        <f>SUM(ENERO:DICIEMBRE!C89)</f>
        <v>14834</v>
      </c>
      <c r="D89" s="297">
        <f>SUM(ENERO:DICIEMBRE!D89)</f>
        <v>14777</v>
      </c>
      <c r="E89" s="297">
        <f>SUM(ENERO:DICIEMBRE!E89)</f>
        <v>861936940</v>
      </c>
    </row>
    <row r="90" spans="1:5" x14ac:dyDescent="0.15">
      <c r="A90" s="583" t="s">
        <v>113</v>
      </c>
      <c r="B90" s="45" t="s">
        <v>137</v>
      </c>
      <c r="C90" s="297">
        <f>SUM(ENERO:DICIEMBRE!C90)</f>
        <v>9012</v>
      </c>
      <c r="D90" s="297">
        <f>SUM(ENERO:DICIEMBRE!D90)</f>
        <v>9000</v>
      </c>
      <c r="E90" s="297">
        <f>SUM(ENERO:DICIEMBRE!E90)</f>
        <v>166453470</v>
      </c>
    </row>
    <row r="91" spans="1:5" x14ac:dyDescent="0.15">
      <c r="A91" s="583"/>
      <c r="B91" s="54" t="s">
        <v>138</v>
      </c>
      <c r="C91" s="297">
        <f>SUM(ENERO:DICIEMBRE!C91)</f>
        <v>7014</v>
      </c>
      <c r="D91" s="297">
        <f>SUM(ENERO:DICIEMBRE!D91)</f>
        <v>7002</v>
      </c>
      <c r="E91" s="297">
        <f>SUM(ENERO:DICIEMBRE!E91)</f>
        <v>134986290</v>
      </c>
    </row>
    <row r="92" spans="1:5" x14ac:dyDescent="0.15">
      <c r="A92" s="583"/>
      <c r="B92" s="54" t="s">
        <v>139</v>
      </c>
      <c r="C92" s="297">
        <f>SUM(ENERO:DICIEMBRE!C92)</f>
        <v>802</v>
      </c>
      <c r="D92" s="297">
        <f>SUM(ENERO:DICIEMBRE!D92)</f>
        <v>802</v>
      </c>
      <c r="E92" s="297">
        <f>SUM(ENERO:DICIEMBRE!E92)</f>
        <v>4868140</v>
      </c>
    </row>
    <row r="93" spans="1:5" x14ac:dyDescent="0.15">
      <c r="A93" s="583"/>
      <c r="B93" s="54" t="s">
        <v>140</v>
      </c>
      <c r="C93" s="297">
        <f>SUM(ENERO:DICIEMBRE!C93)</f>
        <v>1196</v>
      </c>
      <c r="D93" s="297">
        <f>SUM(ENERO:DICIEMBRE!D93)</f>
        <v>1196</v>
      </c>
      <c r="E93" s="297">
        <f>SUM(ENERO:DICIEMBRE!E93)</f>
        <v>26599040</v>
      </c>
    </row>
    <row r="94" spans="1:5" x14ac:dyDescent="0.15">
      <c r="A94" s="49" t="s">
        <v>115</v>
      </c>
      <c r="B94" s="45" t="s">
        <v>141</v>
      </c>
      <c r="C94" s="297">
        <f>SUM(ENERO:DICIEMBRE!C94)</f>
        <v>0</v>
      </c>
      <c r="D94" s="297">
        <f>SUM(ENERO:DICIEMBRE!D94)</f>
        <v>0</v>
      </c>
      <c r="E94" s="297">
        <f>SUM(ENERO:DICIEMBRE!E94)</f>
        <v>0</v>
      </c>
    </row>
    <row r="95" spans="1:5" s="60" customFormat="1" x14ac:dyDescent="0.15">
      <c r="A95" s="49"/>
      <c r="B95" s="45" t="s">
        <v>142</v>
      </c>
      <c r="C95" s="297">
        <f>SUM(ENERO:DICIEMBRE!C95)</f>
        <v>95</v>
      </c>
      <c r="D95" s="59"/>
      <c r="E95" s="59"/>
    </row>
    <row r="96" spans="1:5" s="3" customFormat="1" x14ac:dyDescent="0.15">
      <c r="A96" s="61"/>
      <c r="B96" s="61" t="s">
        <v>143</v>
      </c>
      <c r="C96" s="297">
        <f>SUM(ENERO:DICIEMBRE!C96)</f>
        <v>0</v>
      </c>
      <c r="D96" s="297">
        <f>SUM(ENERO:DICIEMBRE!D96)</f>
        <v>0</v>
      </c>
      <c r="E96" s="297">
        <f>SUM(ENERO:DICIEMBRE!E96)</f>
        <v>0</v>
      </c>
    </row>
    <row r="97" spans="1:8" s="63" customFormat="1" ht="11.25" x14ac:dyDescent="0.15">
      <c r="A97" s="574" t="s">
        <v>144</v>
      </c>
      <c r="B97" s="574"/>
      <c r="C97" s="574"/>
      <c r="D97" s="574"/>
      <c r="E97" s="574"/>
    </row>
    <row r="98" spans="1:8" s="63" customFormat="1" ht="31.5" x14ac:dyDescent="0.15">
      <c r="A98" s="13" t="s">
        <v>145</v>
      </c>
      <c r="B98" s="64" t="s">
        <v>5</v>
      </c>
      <c r="C98" s="39" t="s">
        <v>6</v>
      </c>
      <c r="D98" s="39" t="s">
        <v>7</v>
      </c>
      <c r="E98" s="39" t="s">
        <v>8</v>
      </c>
    </row>
    <row r="99" spans="1:8" s="63" customFormat="1" x14ac:dyDescent="0.15">
      <c r="A99" s="295" t="s">
        <v>146</v>
      </c>
      <c r="B99" s="43" t="s">
        <v>147</v>
      </c>
      <c r="C99" s="297">
        <f>SUM(ENERO:DICIEMBRE!C99)</f>
        <v>0</v>
      </c>
      <c r="D99" s="297">
        <f>SUM(ENERO:DICIEMBRE!D99)</f>
        <v>0</v>
      </c>
      <c r="E99" s="297">
        <f>SUM(ENERO:DICIEMBRE!E99)</f>
        <v>0</v>
      </c>
    </row>
    <row r="100" spans="1:8" s="63" customFormat="1" x14ac:dyDescent="0.15">
      <c r="A100" s="299">
        <v>2001</v>
      </c>
      <c r="B100" s="45" t="s">
        <v>148</v>
      </c>
      <c r="C100" s="297">
        <f>SUM(ENERO:DICIEMBRE!C100)</f>
        <v>14252</v>
      </c>
      <c r="D100" s="297">
        <f>SUM(ENERO:DICIEMBRE!D100)</f>
        <v>12273</v>
      </c>
      <c r="E100" s="297">
        <f>SUM(ENERO:DICIEMBRE!E100)</f>
        <v>83945530</v>
      </c>
    </row>
    <row r="101" spans="1:8" s="63" customFormat="1" x14ac:dyDescent="0.15">
      <c r="A101" s="312" t="s">
        <v>149</v>
      </c>
      <c r="B101" s="65" t="s">
        <v>150</v>
      </c>
      <c r="C101" s="297">
        <f>SUM(ENERO:DICIEMBRE!C101)</f>
        <v>71</v>
      </c>
      <c r="D101" s="297">
        <f>SUM(ENERO:DICIEMBRE!D101)</f>
        <v>65</v>
      </c>
      <c r="E101" s="297">
        <f>SUM(ENERO:DICIEMBRE!E101)</f>
        <v>5326680</v>
      </c>
    </row>
    <row r="102" spans="1:8" s="63" customFormat="1" x14ac:dyDescent="0.15">
      <c r="A102" s="37"/>
      <c r="B102" s="66" t="s">
        <v>151</v>
      </c>
      <c r="C102" s="337">
        <f>SUM(C99:C101)</f>
        <v>14323</v>
      </c>
      <c r="D102" s="337">
        <f>SUM(D99:D101)</f>
        <v>12338</v>
      </c>
      <c r="E102" s="67">
        <f>SUM(E99:E101)</f>
        <v>89272210</v>
      </c>
    </row>
    <row r="103" spans="1:8" s="71" customFormat="1" ht="11.25" x14ac:dyDescent="0.15">
      <c r="A103" s="68" t="s">
        <v>152</v>
      </c>
      <c r="B103" s="69"/>
      <c r="C103" s="68"/>
      <c r="D103" s="68"/>
      <c r="E103" s="68"/>
      <c r="F103" s="70"/>
      <c r="G103" s="70"/>
    </row>
    <row r="104" spans="1:8" s="63" customFormat="1" ht="31.5" x14ac:dyDescent="0.15">
      <c r="A104" s="72" t="s">
        <v>4</v>
      </c>
      <c r="B104" s="72" t="s">
        <v>5</v>
      </c>
      <c r="C104" s="39" t="s">
        <v>6</v>
      </c>
      <c r="D104" s="39" t="s">
        <v>7</v>
      </c>
      <c r="E104" s="39" t="s">
        <v>153</v>
      </c>
      <c r="F104" s="39" t="s">
        <v>154</v>
      </c>
      <c r="G104" s="39" t="s">
        <v>155</v>
      </c>
      <c r="H104" s="39" t="s">
        <v>8</v>
      </c>
    </row>
    <row r="105" spans="1:8" s="63" customFormat="1" x14ac:dyDescent="0.15">
      <c r="A105" s="295" t="s">
        <v>156</v>
      </c>
      <c r="B105" s="43" t="s">
        <v>157</v>
      </c>
      <c r="C105" s="297">
        <f>SUM(ENERO:DICIEMBRE!C105)</f>
        <v>8</v>
      </c>
      <c r="D105" s="297">
        <f>SUM(ENERO:DICIEMBRE!D105)</f>
        <v>0</v>
      </c>
      <c r="E105" s="297">
        <f>SUM(ENERO:DICIEMBRE!E105)</f>
        <v>0</v>
      </c>
      <c r="F105" s="297">
        <f>SUM(ENERO:DICIEMBRE!F105)</f>
        <v>0</v>
      </c>
      <c r="G105" s="73"/>
      <c r="H105" s="297">
        <f>SUM(ENERO:DICIEMBRE!H105)</f>
        <v>0</v>
      </c>
    </row>
    <row r="106" spans="1:8" s="63" customFormat="1" x14ac:dyDescent="0.15">
      <c r="A106" s="299" t="s">
        <v>158</v>
      </c>
      <c r="B106" s="45" t="s">
        <v>159</v>
      </c>
      <c r="C106" s="297">
        <f>SUM(ENERO:DICIEMBRE!C106)</f>
        <v>897</v>
      </c>
      <c r="D106" s="297">
        <f>SUM(ENERO:DICIEMBRE!D106)</f>
        <v>733</v>
      </c>
      <c r="E106" s="297">
        <f>SUM(ENERO:DICIEMBRE!E106)</f>
        <v>733</v>
      </c>
      <c r="F106" s="297">
        <f>SUM(ENERO:DICIEMBRE!F106)</f>
        <v>104</v>
      </c>
      <c r="G106" s="74"/>
      <c r="H106" s="297">
        <f>SUM(ENERO:DICIEMBRE!H106)</f>
        <v>325911010</v>
      </c>
    </row>
    <row r="107" spans="1:8" s="63" customFormat="1" x14ac:dyDescent="0.15">
      <c r="A107" s="299" t="s">
        <v>160</v>
      </c>
      <c r="B107" s="45" t="s">
        <v>161</v>
      </c>
      <c r="C107" s="297">
        <f>SUM(ENERO:DICIEMBRE!C107)</f>
        <v>410</v>
      </c>
      <c r="D107" s="297">
        <f>SUM(ENERO:DICIEMBRE!D107)</f>
        <v>316</v>
      </c>
      <c r="E107" s="297">
        <f>SUM(ENERO:DICIEMBRE!E107)</f>
        <v>316</v>
      </c>
      <c r="F107" s="297">
        <f>SUM(ENERO:DICIEMBRE!F107)</f>
        <v>35</v>
      </c>
      <c r="G107" s="74"/>
      <c r="H107" s="297">
        <f>SUM(ENERO:DICIEMBRE!H107)</f>
        <v>37528830</v>
      </c>
    </row>
    <row r="108" spans="1:8" s="63" customFormat="1" x14ac:dyDescent="0.15">
      <c r="A108" s="299" t="s">
        <v>162</v>
      </c>
      <c r="B108" s="45" t="s">
        <v>163</v>
      </c>
      <c r="C108" s="297">
        <f>SUM(ENERO:DICIEMBRE!C108)</f>
        <v>146</v>
      </c>
      <c r="D108" s="297">
        <f>SUM(ENERO:DICIEMBRE!D108)</f>
        <v>130</v>
      </c>
      <c r="E108" s="297">
        <f>SUM(ENERO:DICIEMBRE!E108)</f>
        <v>130</v>
      </c>
      <c r="F108" s="297">
        <f>SUM(ENERO:DICIEMBRE!F108)</f>
        <v>9</v>
      </c>
      <c r="G108" s="74"/>
      <c r="H108" s="297">
        <f>SUM(ENERO:DICIEMBRE!H108)</f>
        <v>13489560</v>
      </c>
    </row>
    <row r="109" spans="1:8" s="63" customFormat="1" x14ac:dyDescent="0.15">
      <c r="A109" s="299" t="s">
        <v>164</v>
      </c>
      <c r="B109" s="45" t="s">
        <v>165</v>
      </c>
      <c r="C109" s="297">
        <f>SUM(ENERO:DICIEMBRE!C109)</f>
        <v>390</v>
      </c>
      <c r="D109" s="297">
        <f>SUM(ENERO:DICIEMBRE!D109)</f>
        <v>315</v>
      </c>
      <c r="E109" s="297">
        <f>SUM(ENERO:DICIEMBRE!E109)</f>
        <v>315</v>
      </c>
      <c r="F109" s="297">
        <f>SUM(ENERO:DICIEMBRE!F109)</f>
        <v>66</v>
      </c>
      <c r="G109" s="74"/>
      <c r="H109" s="297">
        <f>SUM(ENERO:DICIEMBRE!H109)</f>
        <v>19657520</v>
      </c>
    </row>
    <row r="110" spans="1:8" s="63" customFormat="1" x14ac:dyDescent="0.15">
      <c r="A110" s="299" t="s">
        <v>166</v>
      </c>
      <c r="B110" s="45" t="s">
        <v>167</v>
      </c>
      <c r="C110" s="297">
        <f>SUM(ENERO:DICIEMBRE!C110)</f>
        <v>471</v>
      </c>
      <c r="D110" s="297">
        <f>SUM(ENERO:DICIEMBRE!D110)</f>
        <v>359</v>
      </c>
      <c r="E110" s="297">
        <f>SUM(ENERO:DICIEMBRE!E110)</f>
        <v>359</v>
      </c>
      <c r="F110" s="297">
        <f>SUM(ENERO:DICIEMBRE!F110)</f>
        <v>35</v>
      </c>
      <c r="G110" s="74"/>
      <c r="H110" s="297">
        <f>SUM(ENERO:DICIEMBRE!H110)</f>
        <v>24969020</v>
      </c>
    </row>
    <row r="111" spans="1:8" s="63" customFormat="1" x14ac:dyDescent="0.15">
      <c r="A111" s="299" t="s">
        <v>168</v>
      </c>
      <c r="B111" s="45" t="s">
        <v>169</v>
      </c>
      <c r="C111" s="297">
        <f>SUM(ENERO:DICIEMBRE!C111)</f>
        <v>49</v>
      </c>
      <c r="D111" s="297">
        <f>SUM(ENERO:DICIEMBRE!D111)</f>
        <v>40</v>
      </c>
      <c r="E111" s="297">
        <f>SUM(ENERO:DICIEMBRE!E111)</f>
        <v>40</v>
      </c>
      <c r="F111" s="297">
        <f>SUM(ENERO:DICIEMBRE!F111)</f>
        <v>3</v>
      </c>
      <c r="G111" s="74"/>
      <c r="H111" s="297">
        <f>SUM(ENERO:DICIEMBRE!H111)</f>
        <v>56238965</v>
      </c>
    </row>
    <row r="112" spans="1:8" s="63" customFormat="1" x14ac:dyDescent="0.15">
      <c r="A112" s="299" t="s">
        <v>170</v>
      </c>
      <c r="B112" s="45" t="s">
        <v>171</v>
      </c>
      <c r="C112" s="297">
        <f>SUM(ENERO:DICIEMBRE!C112)</f>
        <v>78</v>
      </c>
      <c r="D112" s="297">
        <f>SUM(ENERO:DICIEMBRE!D112)</f>
        <v>62</v>
      </c>
      <c r="E112" s="297">
        <f>SUM(ENERO:DICIEMBRE!E112)</f>
        <v>62</v>
      </c>
      <c r="F112" s="297">
        <f>SUM(ENERO:DICIEMBRE!F112)</f>
        <v>12</v>
      </c>
      <c r="G112" s="74"/>
      <c r="H112" s="297">
        <f>SUM(ENERO:DICIEMBRE!H112)</f>
        <v>17153505</v>
      </c>
    </row>
    <row r="113" spans="1:12" s="63" customFormat="1" x14ac:dyDescent="0.15">
      <c r="A113" s="299" t="s">
        <v>172</v>
      </c>
      <c r="B113" s="45" t="s">
        <v>173</v>
      </c>
      <c r="C113" s="297">
        <f>SUM(ENERO:DICIEMBRE!C113)</f>
        <v>1982</v>
      </c>
      <c r="D113" s="297">
        <f>SUM(ENERO:DICIEMBRE!D113)</f>
        <v>1377</v>
      </c>
      <c r="E113" s="297">
        <f>SUM(ENERO:DICIEMBRE!E113)</f>
        <v>1377</v>
      </c>
      <c r="F113" s="297">
        <f>SUM(ENERO:DICIEMBRE!F113)</f>
        <v>276</v>
      </c>
      <c r="G113" s="74"/>
      <c r="H113" s="297">
        <f>SUM(ENERO:DICIEMBRE!H113)</f>
        <v>430644400</v>
      </c>
    </row>
    <row r="114" spans="1:12" s="63" customFormat="1" x14ac:dyDescent="0.15">
      <c r="A114" s="299" t="s">
        <v>174</v>
      </c>
      <c r="B114" s="45" t="s">
        <v>175</v>
      </c>
      <c r="C114" s="297">
        <f>SUM(ENERO:DICIEMBRE!C114)</f>
        <v>82</v>
      </c>
      <c r="D114" s="297">
        <f>SUM(ENERO:DICIEMBRE!D114)</f>
        <v>44</v>
      </c>
      <c r="E114" s="297">
        <f>SUM(ENERO:DICIEMBRE!E114)</f>
        <v>44</v>
      </c>
      <c r="F114" s="297">
        <f>SUM(ENERO:DICIEMBRE!F114)</f>
        <v>6</v>
      </c>
      <c r="G114" s="74"/>
      <c r="H114" s="297">
        <f>SUM(ENERO:DICIEMBRE!H114)</f>
        <v>8817760</v>
      </c>
    </row>
    <row r="115" spans="1:12" s="63" customFormat="1" x14ac:dyDescent="0.15">
      <c r="A115" s="299" t="s">
        <v>176</v>
      </c>
      <c r="B115" s="45" t="s">
        <v>177</v>
      </c>
      <c r="C115" s="297">
        <f>SUM(ENERO:DICIEMBRE!C115)</f>
        <v>453</v>
      </c>
      <c r="D115" s="297">
        <f>SUM(ENERO:DICIEMBRE!D115)</f>
        <v>260</v>
      </c>
      <c r="E115" s="297">
        <f>SUM(ENERO:DICIEMBRE!E115)</f>
        <v>260</v>
      </c>
      <c r="F115" s="297">
        <f>SUM(ENERO:DICIEMBRE!F115)</f>
        <v>13</v>
      </c>
      <c r="G115" s="74"/>
      <c r="H115" s="297">
        <f>SUM(ENERO:DICIEMBRE!H115)</f>
        <v>75976325</v>
      </c>
    </row>
    <row r="116" spans="1:12" s="63" customFormat="1" x14ac:dyDescent="0.15">
      <c r="A116" s="299" t="s">
        <v>178</v>
      </c>
      <c r="B116" s="45" t="s">
        <v>179</v>
      </c>
      <c r="C116" s="297">
        <f>SUM(ENERO:DICIEMBRE!C116)</f>
        <v>78</v>
      </c>
      <c r="D116" s="297">
        <f>SUM(ENERO:DICIEMBRE!D116)</f>
        <v>73</v>
      </c>
      <c r="E116" s="297">
        <f>SUM(ENERO:DICIEMBRE!E116)</f>
        <v>73</v>
      </c>
      <c r="F116" s="297">
        <f>SUM(ENERO:DICIEMBRE!F116)</f>
        <v>4</v>
      </c>
      <c r="G116" s="74"/>
      <c r="H116" s="297">
        <f>SUM(ENERO:DICIEMBRE!H116)</f>
        <v>18041660</v>
      </c>
    </row>
    <row r="117" spans="1:12" s="63" customFormat="1" x14ac:dyDescent="0.15">
      <c r="A117" s="299" t="s">
        <v>180</v>
      </c>
      <c r="B117" s="45" t="s">
        <v>181</v>
      </c>
      <c r="C117" s="297">
        <f>SUM(ENERO:DICIEMBRE!C117)</f>
        <v>371</v>
      </c>
      <c r="D117" s="297">
        <f>SUM(ENERO:DICIEMBRE!D117)</f>
        <v>214</v>
      </c>
      <c r="E117" s="297">
        <f>SUM(ENERO:DICIEMBRE!E117)</f>
        <v>214</v>
      </c>
      <c r="F117" s="297">
        <f>SUM(ENERO:DICIEMBRE!F117)</f>
        <v>26</v>
      </c>
      <c r="G117" s="74"/>
      <c r="H117" s="297">
        <f>SUM(ENERO:DICIEMBRE!H117)</f>
        <v>49197745</v>
      </c>
    </row>
    <row r="118" spans="1:12" s="75" customFormat="1" x14ac:dyDescent="0.15">
      <c r="A118" s="299" t="s">
        <v>182</v>
      </c>
      <c r="B118" s="45" t="s">
        <v>183</v>
      </c>
      <c r="C118" s="297">
        <f>SUM(ENERO:DICIEMBRE!C118)</f>
        <v>1118</v>
      </c>
      <c r="D118" s="297">
        <f>SUM(ENERO:DICIEMBRE!D118)</f>
        <v>331</v>
      </c>
      <c r="E118" s="297">
        <f>SUM(ENERO:DICIEMBRE!E118)</f>
        <v>331</v>
      </c>
      <c r="F118" s="297">
        <f>SUM(ENERO:DICIEMBRE!F118)</f>
        <v>0</v>
      </c>
      <c r="G118" s="74"/>
      <c r="H118" s="297">
        <f>SUM(ENERO:DICIEMBRE!H118)</f>
        <v>51409840</v>
      </c>
    </row>
    <row r="119" spans="1:12" s="75" customFormat="1" x14ac:dyDescent="0.15">
      <c r="A119" s="299"/>
      <c r="B119" s="76" t="s">
        <v>184</v>
      </c>
      <c r="C119" s="297">
        <f>SUM(ENERO:DICIEMBRE!C119)</f>
        <v>1114</v>
      </c>
      <c r="D119" s="297">
        <f>SUM(ENERO:DICIEMBRE!D119)</f>
        <v>328</v>
      </c>
      <c r="E119" s="297">
        <f>SUM(ENERO:DICIEMBRE!E119)</f>
        <v>328</v>
      </c>
      <c r="F119" s="297">
        <f>SUM(ENERO:DICIEMBRE!F119)</f>
        <v>0</v>
      </c>
      <c r="G119" s="74"/>
      <c r="H119" s="297">
        <f>SUM(ENERO:DICIEMBRE!H119)</f>
        <v>50502160</v>
      </c>
    </row>
    <row r="120" spans="1:12" s="75" customFormat="1" x14ac:dyDescent="0.15">
      <c r="A120" s="299"/>
      <c r="B120" s="76" t="s">
        <v>185</v>
      </c>
      <c r="C120" s="297">
        <f>SUM(ENERO:DICIEMBRE!C120)</f>
        <v>4</v>
      </c>
      <c r="D120" s="297">
        <f>SUM(ENERO:DICIEMBRE!D120)</f>
        <v>3</v>
      </c>
      <c r="E120" s="297">
        <f>SUM(ENERO:DICIEMBRE!E120)</f>
        <v>3</v>
      </c>
      <c r="F120" s="297">
        <f>SUM(ENERO:DICIEMBRE!F120)</f>
        <v>0</v>
      </c>
      <c r="G120" s="74"/>
      <c r="H120" s="297">
        <f>SUM(ENERO:DICIEMBRE!H120)</f>
        <v>907680</v>
      </c>
    </row>
    <row r="121" spans="1:12" s="75" customFormat="1" x14ac:dyDescent="0.15">
      <c r="A121" s="299"/>
      <c r="B121" s="76" t="s">
        <v>186</v>
      </c>
      <c r="C121" s="297">
        <f>SUM(ENERO:DICIEMBRE!C121)</f>
        <v>0</v>
      </c>
      <c r="D121" s="297">
        <f>SUM(ENERO:DICIEMBRE!D121)</f>
        <v>0</v>
      </c>
      <c r="E121" s="297">
        <f>SUM(ENERO:DICIEMBRE!E121)</f>
        <v>0</v>
      </c>
      <c r="F121" s="297">
        <f>SUM(ENERO:DICIEMBRE!F121)</f>
        <v>0</v>
      </c>
      <c r="G121" s="74"/>
      <c r="H121" s="297">
        <f>SUM(ENERO:DICIEMBRE!H121)</f>
        <v>0</v>
      </c>
    </row>
    <row r="122" spans="1:12" s="63" customFormat="1" x14ac:dyDescent="0.15">
      <c r="A122" s="299" t="s">
        <v>187</v>
      </c>
      <c r="B122" s="45" t="s">
        <v>188</v>
      </c>
      <c r="C122" s="297">
        <f>SUM(ENERO:DICIEMBRE!C122)</f>
        <v>884</v>
      </c>
      <c r="D122" s="297">
        <f>SUM(ENERO:DICIEMBRE!D122)</f>
        <v>725</v>
      </c>
      <c r="E122" s="297">
        <f>SUM(ENERO:DICIEMBRE!E122)</f>
        <v>725</v>
      </c>
      <c r="F122" s="297">
        <f>SUM(ENERO:DICIEMBRE!F122)</f>
        <v>56</v>
      </c>
      <c r="G122" s="74"/>
      <c r="H122" s="297">
        <f>SUM(ENERO:DICIEMBRE!H122)</f>
        <v>234794010</v>
      </c>
    </row>
    <row r="123" spans="1:12" s="63" customFormat="1" x14ac:dyDescent="0.15">
      <c r="A123" s="312">
        <v>2106</v>
      </c>
      <c r="B123" s="65" t="s">
        <v>189</v>
      </c>
      <c r="C123" s="297">
        <f>SUM(ENERO:DICIEMBRE!C123)</f>
        <v>131</v>
      </c>
      <c r="D123" s="297">
        <f>SUM(ENERO:DICIEMBRE!D123)</f>
        <v>116</v>
      </c>
      <c r="E123" s="74"/>
      <c r="F123" s="74"/>
      <c r="G123" s="297">
        <f>SUM(ENERO:DICIEMBRE!G123)</f>
        <v>131</v>
      </c>
      <c r="H123" s="297">
        <f>SUM(ENERO:DICIEMBRE!H123)</f>
        <v>6273795</v>
      </c>
    </row>
    <row r="124" spans="1:12" s="63" customFormat="1" x14ac:dyDescent="0.15">
      <c r="A124" s="338"/>
      <c r="B124" s="66" t="s">
        <v>190</v>
      </c>
      <c r="C124" s="332">
        <f>SUM(C105:C118)+C122+C123</f>
        <v>7548</v>
      </c>
      <c r="D124" s="332">
        <f>SUM(D105:D118)+D122+D123</f>
        <v>5095</v>
      </c>
      <c r="E124" s="332">
        <f>SUM(E105:E118)+E122+E123</f>
        <v>4979</v>
      </c>
      <c r="F124" s="332">
        <f>SUM(F105:F118)+F122+F123</f>
        <v>645</v>
      </c>
      <c r="G124" s="326">
        <f>SUM(G123)</f>
        <v>131</v>
      </c>
      <c r="H124" s="51">
        <f>SUM(H105:H118)+H122+H123</f>
        <v>1370103945</v>
      </c>
    </row>
    <row r="125" spans="1:12" s="12" customFormat="1" ht="11.25" x14ac:dyDescent="0.15">
      <c r="A125" s="575" t="s">
        <v>191</v>
      </c>
      <c r="B125" s="574"/>
      <c r="C125" s="339"/>
      <c r="D125" s="339"/>
      <c r="E125" s="77"/>
      <c r="F125" s="11"/>
      <c r="G125" s="11"/>
      <c r="H125" s="11"/>
      <c r="I125" s="11"/>
      <c r="J125" s="11"/>
      <c r="K125" s="11"/>
      <c r="L125" s="11"/>
    </row>
    <row r="126" spans="1:12" s="3" customFormat="1" ht="31.5" x14ac:dyDescent="0.15">
      <c r="A126" s="13" t="s">
        <v>4</v>
      </c>
      <c r="B126" s="13" t="s">
        <v>5</v>
      </c>
      <c r="C126" s="39" t="s">
        <v>6</v>
      </c>
      <c r="D126" s="39" t="s">
        <v>7</v>
      </c>
      <c r="E126" s="39" t="s">
        <v>8</v>
      </c>
      <c r="F126" s="7"/>
      <c r="G126" s="7"/>
      <c r="H126" s="7"/>
      <c r="I126" s="7"/>
      <c r="J126" s="7"/>
      <c r="K126" s="7"/>
      <c r="L126" s="7"/>
    </row>
    <row r="127" spans="1:12" s="3" customFormat="1" x14ac:dyDescent="0.15">
      <c r="A127" s="13"/>
      <c r="B127" s="340" t="s">
        <v>192</v>
      </c>
      <c r="C127" s="313"/>
      <c r="D127" s="313"/>
      <c r="E127" s="40"/>
      <c r="F127" s="7"/>
      <c r="G127" s="7"/>
      <c r="H127" s="7"/>
      <c r="I127" s="7"/>
      <c r="J127" s="7"/>
      <c r="K127" s="7"/>
      <c r="L127" s="7"/>
    </row>
    <row r="128" spans="1:12" s="3" customFormat="1" ht="21" x14ac:dyDescent="0.15">
      <c r="A128" s="295" t="s">
        <v>193</v>
      </c>
      <c r="B128" s="43" t="s">
        <v>194</v>
      </c>
      <c r="C128" s="297">
        <f>SUM(ENERO:DICIEMBRE!C128)</f>
        <v>49702</v>
      </c>
      <c r="D128" s="297">
        <f>SUM(ENERO:DICIEMBRE!D128)</f>
        <v>46291</v>
      </c>
      <c r="E128" s="297">
        <f>SUM(ENERO:DICIEMBRE!E128)</f>
        <v>1825254130</v>
      </c>
      <c r="F128" s="7"/>
      <c r="G128" s="7"/>
      <c r="H128" s="7"/>
      <c r="I128" s="7"/>
      <c r="J128" s="7"/>
      <c r="K128" s="7"/>
      <c r="L128" s="7"/>
    </row>
    <row r="129" spans="1:12" s="3" customFormat="1" ht="21" x14ac:dyDescent="0.15">
      <c r="A129" s="299" t="s">
        <v>195</v>
      </c>
      <c r="B129" s="45" t="s">
        <v>196</v>
      </c>
      <c r="C129" s="297">
        <f>SUM(ENERO:DICIEMBRE!C129)</f>
        <v>0</v>
      </c>
      <c r="D129" s="297">
        <f>SUM(ENERO:DICIEMBRE!D129)</f>
        <v>0</v>
      </c>
      <c r="E129" s="297">
        <f>SUM(ENERO:DICIEMBRE!E129)</f>
        <v>0</v>
      </c>
      <c r="F129" s="7"/>
      <c r="G129" s="7"/>
      <c r="H129" s="7"/>
      <c r="I129" s="7"/>
      <c r="J129" s="7"/>
      <c r="K129" s="7"/>
      <c r="L129" s="7"/>
    </row>
    <row r="130" spans="1:12" s="3" customFormat="1" ht="21" x14ac:dyDescent="0.15">
      <c r="A130" s="299" t="s">
        <v>197</v>
      </c>
      <c r="B130" s="45" t="s">
        <v>198</v>
      </c>
      <c r="C130" s="297">
        <f>SUM(ENERO:DICIEMBRE!C130)</f>
        <v>0</v>
      </c>
      <c r="D130" s="297">
        <f>SUM(ENERO:DICIEMBRE!D130)</f>
        <v>0</v>
      </c>
      <c r="E130" s="297">
        <f>SUM(ENERO:DICIEMBRE!E130)</f>
        <v>0</v>
      </c>
      <c r="F130" s="7"/>
      <c r="G130" s="7"/>
      <c r="H130" s="7"/>
      <c r="I130" s="7"/>
      <c r="J130" s="7"/>
      <c r="K130" s="7"/>
      <c r="L130" s="7"/>
    </row>
    <row r="131" spans="1:12" s="3" customFormat="1" x14ac:dyDescent="0.15">
      <c r="A131" s="299" t="s">
        <v>199</v>
      </c>
      <c r="B131" s="45" t="s">
        <v>200</v>
      </c>
      <c r="C131" s="297">
        <f>SUM(ENERO:DICIEMBRE!C131)</f>
        <v>3461</v>
      </c>
      <c r="D131" s="297">
        <f>SUM(ENERO:DICIEMBRE!D131)</f>
        <v>3450</v>
      </c>
      <c r="E131" s="297">
        <f>SUM(ENERO:DICIEMBRE!E131)</f>
        <v>565489500</v>
      </c>
      <c r="F131" s="7"/>
      <c r="G131" s="7"/>
      <c r="H131" s="7"/>
      <c r="I131" s="7"/>
      <c r="J131" s="7"/>
      <c r="K131" s="7"/>
      <c r="L131" s="7"/>
    </row>
    <row r="132" spans="1:12" s="3" customFormat="1" x14ac:dyDescent="0.15">
      <c r="A132" s="299" t="s">
        <v>201</v>
      </c>
      <c r="B132" s="45" t="s">
        <v>202</v>
      </c>
      <c r="C132" s="297">
        <f>SUM(ENERO:DICIEMBRE!C132)</f>
        <v>0</v>
      </c>
      <c r="D132" s="297">
        <f>SUM(ENERO:DICIEMBRE!D132)</f>
        <v>0</v>
      </c>
      <c r="E132" s="297">
        <f>SUM(ENERO:DICIEMBRE!E132)</f>
        <v>0</v>
      </c>
      <c r="F132" s="7"/>
      <c r="G132" s="7"/>
      <c r="H132" s="7"/>
      <c r="I132" s="7"/>
      <c r="J132" s="7"/>
      <c r="K132" s="7"/>
      <c r="L132" s="7"/>
    </row>
    <row r="133" spans="1:12" s="3" customFormat="1" x14ac:dyDescent="0.15">
      <c r="A133" s="299" t="s">
        <v>203</v>
      </c>
      <c r="B133" s="45" t="s">
        <v>204</v>
      </c>
      <c r="C133" s="297">
        <f>SUM(ENERO:DICIEMBRE!C133)</f>
        <v>0</v>
      </c>
      <c r="D133" s="297">
        <f>SUM(ENERO:DICIEMBRE!D133)</f>
        <v>0</v>
      </c>
      <c r="E133" s="297">
        <f>SUM(ENERO:DICIEMBRE!E133)</f>
        <v>0</v>
      </c>
      <c r="F133" s="7"/>
      <c r="G133" s="7"/>
      <c r="H133" s="7"/>
      <c r="I133" s="7"/>
      <c r="J133" s="7"/>
      <c r="K133" s="7"/>
      <c r="L133" s="7"/>
    </row>
    <row r="134" spans="1:12" s="3" customFormat="1" x14ac:dyDescent="0.15">
      <c r="A134" s="299" t="s">
        <v>205</v>
      </c>
      <c r="B134" s="45" t="s">
        <v>206</v>
      </c>
      <c r="C134" s="297">
        <f>SUM(ENERO:DICIEMBRE!C134)</f>
        <v>2576</v>
      </c>
      <c r="D134" s="297">
        <f>SUM(ENERO:DICIEMBRE!D134)</f>
        <v>2568</v>
      </c>
      <c r="E134" s="297">
        <f>SUM(ENERO:DICIEMBRE!E134)</f>
        <v>203334240</v>
      </c>
      <c r="F134" s="7"/>
      <c r="G134" s="7"/>
      <c r="H134" s="7"/>
      <c r="I134" s="7"/>
      <c r="J134" s="7"/>
      <c r="K134" s="7"/>
      <c r="L134" s="7"/>
    </row>
    <row r="135" spans="1:12" s="3" customFormat="1" x14ac:dyDescent="0.15">
      <c r="A135" s="299" t="s">
        <v>207</v>
      </c>
      <c r="B135" s="45" t="s">
        <v>208</v>
      </c>
      <c r="C135" s="297">
        <f>SUM(ENERO:DICIEMBRE!C135)</f>
        <v>1227</v>
      </c>
      <c r="D135" s="297">
        <f>SUM(ENERO:DICIEMBRE!D135)</f>
        <v>1221</v>
      </c>
      <c r="E135" s="297">
        <f>SUM(ENERO:DICIEMBRE!E135)</f>
        <v>96678780</v>
      </c>
      <c r="F135" s="7"/>
      <c r="G135" s="7"/>
      <c r="H135" s="7"/>
      <c r="I135" s="7"/>
      <c r="J135" s="7"/>
      <c r="K135" s="7"/>
      <c r="L135" s="7"/>
    </row>
    <row r="136" spans="1:12" s="3" customFormat="1" x14ac:dyDescent="0.15">
      <c r="A136" s="299" t="s">
        <v>209</v>
      </c>
      <c r="B136" s="45" t="s">
        <v>210</v>
      </c>
      <c r="C136" s="297">
        <f>SUM(ENERO:DICIEMBRE!C136)</f>
        <v>0</v>
      </c>
      <c r="D136" s="297">
        <f>SUM(ENERO:DICIEMBRE!D136)</f>
        <v>0</v>
      </c>
      <c r="E136" s="297">
        <f>SUM(ENERO:DICIEMBRE!E136)</f>
        <v>0</v>
      </c>
      <c r="F136" s="7"/>
      <c r="G136" s="7"/>
      <c r="H136" s="7"/>
      <c r="I136" s="7"/>
      <c r="J136" s="7"/>
      <c r="K136" s="7"/>
      <c r="L136" s="7"/>
    </row>
    <row r="137" spans="1:12" s="3" customFormat="1" x14ac:dyDescent="0.15">
      <c r="A137" s="299" t="s">
        <v>211</v>
      </c>
      <c r="B137" s="45" t="s">
        <v>212</v>
      </c>
      <c r="C137" s="297">
        <f>SUM(ENERO:DICIEMBRE!C137)</f>
        <v>1347</v>
      </c>
      <c r="D137" s="297">
        <f>SUM(ENERO:DICIEMBRE!D137)</f>
        <v>1346</v>
      </c>
      <c r="E137" s="297">
        <f>SUM(ENERO:DICIEMBRE!E137)</f>
        <v>95606380</v>
      </c>
      <c r="F137" s="7"/>
      <c r="G137" s="7"/>
      <c r="H137" s="7"/>
      <c r="I137" s="7"/>
      <c r="J137" s="7"/>
      <c r="K137" s="7"/>
      <c r="L137" s="7"/>
    </row>
    <row r="138" spans="1:12" s="3" customFormat="1" x14ac:dyDescent="0.15">
      <c r="A138" s="299" t="s">
        <v>213</v>
      </c>
      <c r="B138" s="45" t="s">
        <v>214</v>
      </c>
      <c r="C138" s="297">
        <f>SUM(ENERO:DICIEMBRE!C138)</f>
        <v>0</v>
      </c>
      <c r="D138" s="297">
        <f>SUM(ENERO:DICIEMBRE!D138)</f>
        <v>0</v>
      </c>
      <c r="E138" s="297">
        <f>SUM(ENERO:DICIEMBRE!E138)</f>
        <v>0</v>
      </c>
      <c r="F138" s="7"/>
      <c r="G138" s="7"/>
      <c r="H138" s="7"/>
      <c r="I138" s="7"/>
      <c r="J138" s="7"/>
      <c r="K138" s="7"/>
      <c r="L138" s="7"/>
    </row>
    <row r="139" spans="1:12" s="3" customFormat="1" x14ac:dyDescent="0.15">
      <c r="A139" s="299" t="s">
        <v>215</v>
      </c>
      <c r="B139" s="45" t="s">
        <v>216</v>
      </c>
      <c r="C139" s="297">
        <f>SUM(ENERO:DICIEMBRE!C139)</f>
        <v>0</v>
      </c>
      <c r="D139" s="297">
        <f>SUM(ENERO:DICIEMBRE!D139)</f>
        <v>0</v>
      </c>
      <c r="E139" s="297">
        <f>SUM(ENERO:DICIEMBRE!E139)</f>
        <v>0</v>
      </c>
      <c r="F139" s="7"/>
      <c r="G139" s="7"/>
      <c r="H139" s="7"/>
      <c r="I139" s="7"/>
      <c r="J139" s="7"/>
      <c r="K139" s="7"/>
      <c r="L139" s="7"/>
    </row>
    <row r="140" spans="1:12" s="3" customFormat="1" x14ac:dyDescent="0.15">
      <c r="A140" s="312" t="s">
        <v>217</v>
      </c>
      <c r="B140" s="65" t="s">
        <v>218</v>
      </c>
      <c r="C140" s="297">
        <f>SUM(ENERO:DICIEMBRE!C140)</f>
        <v>0</v>
      </c>
      <c r="D140" s="297">
        <f>SUM(ENERO:DICIEMBRE!D140)</f>
        <v>0</v>
      </c>
      <c r="E140" s="297">
        <f>SUM(ENERO:DICIEMBRE!E140)</f>
        <v>0</v>
      </c>
      <c r="F140" s="7"/>
      <c r="G140" s="7"/>
      <c r="H140" s="7"/>
      <c r="I140" s="7"/>
      <c r="J140" s="7"/>
      <c r="K140" s="7"/>
      <c r="L140" s="7"/>
    </row>
    <row r="141" spans="1:12" s="3" customFormat="1" x14ac:dyDescent="0.15">
      <c r="A141" s="338"/>
      <c r="B141" s="66" t="s">
        <v>219</v>
      </c>
      <c r="C141" s="344">
        <f>SUM(C128:C140)</f>
        <v>58313</v>
      </c>
      <c r="D141" s="344">
        <f>SUM(D128:D140)</f>
        <v>54876</v>
      </c>
      <c r="E141" s="51">
        <f>SUM(E128:E140)</f>
        <v>2786363030</v>
      </c>
      <c r="F141" s="7"/>
      <c r="G141" s="7"/>
      <c r="H141" s="7"/>
      <c r="I141" s="7"/>
      <c r="J141" s="7"/>
      <c r="K141" s="7"/>
      <c r="L141" s="7"/>
    </row>
    <row r="142" spans="1:12" s="3" customFormat="1" x14ac:dyDescent="0.15">
      <c r="A142" s="338"/>
      <c r="B142" s="81" t="s">
        <v>220</v>
      </c>
      <c r="C142" s="344">
        <f>SUM(C143:C152)</f>
        <v>8609</v>
      </c>
      <c r="D142" s="344">
        <f>SUM(D143:D152)</f>
        <v>8204</v>
      </c>
      <c r="E142" s="51">
        <f>SUM(E143:E152)</f>
        <v>48578400</v>
      </c>
      <c r="F142" s="7"/>
      <c r="G142" s="7"/>
      <c r="H142" s="7"/>
      <c r="I142" s="7"/>
      <c r="J142" s="7"/>
      <c r="K142" s="7"/>
      <c r="L142" s="7"/>
    </row>
    <row r="143" spans="1:12" s="3" customFormat="1" x14ac:dyDescent="0.15">
      <c r="A143" s="295" t="s">
        <v>221</v>
      </c>
      <c r="B143" s="43" t="s">
        <v>222</v>
      </c>
      <c r="C143" s="297">
        <f>SUM(ENERO:DICIEMBRE!C143)</f>
        <v>0</v>
      </c>
      <c r="D143" s="297">
        <f>SUM(ENERO:DICIEMBRE!D143)</f>
        <v>0</v>
      </c>
      <c r="E143" s="297">
        <f>SUM(ENERO:DICIEMBRE!E143)</f>
        <v>0</v>
      </c>
      <c r="F143" s="7"/>
      <c r="G143" s="7"/>
      <c r="H143" s="7"/>
      <c r="I143" s="7"/>
      <c r="J143" s="7"/>
      <c r="K143" s="7"/>
      <c r="L143" s="7"/>
    </row>
    <row r="144" spans="1:12" s="3" customFormat="1" x14ac:dyDescent="0.15">
      <c r="A144" s="299" t="s">
        <v>223</v>
      </c>
      <c r="B144" s="45" t="s">
        <v>224</v>
      </c>
      <c r="C144" s="297">
        <f>SUM(ENERO:DICIEMBRE!C144)</f>
        <v>0</v>
      </c>
      <c r="D144" s="297">
        <f>SUM(ENERO:DICIEMBRE!D144)</f>
        <v>0</v>
      </c>
      <c r="E144" s="297">
        <f>SUM(ENERO:DICIEMBRE!E144)</f>
        <v>0</v>
      </c>
      <c r="F144" s="7"/>
      <c r="G144" s="7"/>
      <c r="H144" s="7"/>
      <c r="I144" s="7"/>
      <c r="J144" s="7"/>
      <c r="K144" s="7"/>
      <c r="L144" s="7"/>
    </row>
    <row r="145" spans="1:12" s="3" customFormat="1" x14ac:dyDescent="0.15">
      <c r="A145" s="299" t="s">
        <v>225</v>
      </c>
      <c r="B145" s="45" t="s">
        <v>226</v>
      </c>
      <c r="C145" s="297">
        <f>SUM(ENERO:DICIEMBRE!C145)</f>
        <v>0</v>
      </c>
      <c r="D145" s="297">
        <f>SUM(ENERO:DICIEMBRE!D145)</f>
        <v>0</v>
      </c>
      <c r="E145" s="297">
        <f>SUM(ENERO:DICIEMBRE!E145)</f>
        <v>0</v>
      </c>
      <c r="F145" s="7"/>
      <c r="G145" s="7"/>
      <c r="H145" s="7"/>
      <c r="I145" s="7"/>
      <c r="J145" s="7"/>
      <c r="K145" s="7"/>
      <c r="L145" s="7"/>
    </row>
    <row r="146" spans="1:12" s="3" customFormat="1" x14ac:dyDescent="0.15">
      <c r="A146" s="299" t="s">
        <v>227</v>
      </c>
      <c r="B146" s="45" t="s">
        <v>228</v>
      </c>
      <c r="C146" s="297">
        <f>SUM(ENERO:DICIEMBRE!C146)</f>
        <v>8283</v>
      </c>
      <c r="D146" s="297">
        <f>SUM(ENERO:DICIEMBRE!D146)</f>
        <v>7879</v>
      </c>
      <c r="E146" s="297">
        <f>SUM(ENERO:DICIEMBRE!E146)</f>
        <v>46092150</v>
      </c>
      <c r="F146" s="7"/>
      <c r="G146" s="7"/>
      <c r="H146" s="7"/>
      <c r="I146" s="7"/>
      <c r="J146" s="7"/>
      <c r="K146" s="7"/>
      <c r="L146" s="7"/>
    </row>
    <row r="147" spans="1:12" s="3" customFormat="1" x14ac:dyDescent="0.15">
      <c r="A147" s="299" t="s">
        <v>229</v>
      </c>
      <c r="B147" s="45" t="s">
        <v>230</v>
      </c>
      <c r="C147" s="297">
        <f>SUM(ENERO:DICIEMBRE!C147)</f>
        <v>0</v>
      </c>
      <c r="D147" s="297">
        <f>SUM(ENERO:DICIEMBRE!D147)</f>
        <v>0</v>
      </c>
      <c r="E147" s="297">
        <f>SUM(ENERO:DICIEMBRE!E147)</f>
        <v>0</v>
      </c>
      <c r="F147" s="7"/>
      <c r="G147" s="7"/>
      <c r="H147" s="7"/>
      <c r="I147" s="7"/>
      <c r="J147" s="7"/>
      <c r="K147" s="7"/>
      <c r="L147" s="7"/>
    </row>
    <row r="148" spans="1:12" s="3" customFormat="1" x14ac:dyDescent="0.15">
      <c r="A148" s="299" t="s">
        <v>231</v>
      </c>
      <c r="B148" s="45" t="s">
        <v>232</v>
      </c>
      <c r="C148" s="297">
        <f>SUM(ENERO:DICIEMBRE!C148)</f>
        <v>0</v>
      </c>
      <c r="D148" s="297">
        <f>SUM(ENERO:DICIEMBRE!D148)</f>
        <v>0</v>
      </c>
      <c r="E148" s="297">
        <f>SUM(ENERO:DICIEMBRE!E148)</f>
        <v>0</v>
      </c>
      <c r="F148" s="7"/>
      <c r="G148" s="7"/>
      <c r="H148" s="7"/>
      <c r="I148" s="7"/>
      <c r="J148" s="7"/>
      <c r="K148" s="7"/>
      <c r="L148" s="7"/>
    </row>
    <row r="149" spans="1:12" s="3" customFormat="1" x14ac:dyDescent="0.15">
      <c r="A149" s="299" t="s">
        <v>233</v>
      </c>
      <c r="B149" s="45" t="s">
        <v>234</v>
      </c>
      <c r="C149" s="297">
        <f>SUM(ENERO:DICIEMBRE!C149)</f>
        <v>0</v>
      </c>
      <c r="D149" s="297">
        <f>SUM(ENERO:DICIEMBRE!D149)</f>
        <v>0</v>
      </c>
      <c r="E149" s="297">
        <f>SUM(ENERO:DICIEMBRE!E149)</f>
        <v>0</v>
      </c>
      <c r="F149" s="7"/>
      <c r="G149" s="7"/>
      <c r="H149" s="7"/>
      <c r="I149" s="7"/>
      <c r="J149" s="7"/>
      <c r="K149" s="7"/>
      <c r="L149" s="7"/>
    </row>
    <row r="150" spans="1:12" s="3" customFormat="1" x14ac:dyDescent="0.15">
      <c r="A150" s="299" t="s">
        <v>235</v>
      </c>
      <c r="B150" s="45" t="s">
        <v>236</v>
      </c>
      <c r="C150" s="297">
        <f>SUM(ENERO:DICIEMBRE!C150)</f>
        <v>326</v>
      </c>
      <c r="D150" s="297">
        <f>SUM(ENERO:DICIEMBRE!D150)</f>
        <v>325</v>
      </c>
      <c r="E150" s="297">
        <f>SUM(ENERO:DICIEMBRE!E150)</f>
        <v>2486250</v>
      </c>
      <c r="F150" s="7"/>
      <c r="G150" s="7"/>
      <c r="H150" s="7"/>
      <c r="I150" s="7"/>
      <c r="J150" s="7"/>
      <c r="K150" s="7"/>
      <c r="L150" s="7"/>
    </row>
    <row r="151" spans="1:12" s="3" customFormat="1" x14ac:dyDescent="0.15">
      <c r="A151" s="299" t="s">
        <v>237</v>
      </c>
      <c r="B151" s="45" t="s">
        <v>238</v>
      </c>
      <c r="C151" s="297">
        <f>SUM(ENERO:DICIEMBRE!C151)</f>
        <v>0</v>
      </c>
      <c r="D151" s="297">
        <f>SUM(ENERO:DICIEMBRE!D151)</f>
        <v>0</v>
      </c>
      <c r="E151" s="297">
        <f>SUM(ENERO:DICIEMBRE!E151)</f>
        <v>0</v>
      </c>
      <c r="F151" s="7"/>
      <c r="G151" s="7"/>
      <c r="H151" s="7"/>
      <c r="I151" s="7"/>
      <c r="J151" s="7"/>
      <c r="K151" s="7"/>
      <c r="L151" s="7"/>
    </row>
    <row r="152" spans="1:12" s="3" customFormat="1" x14ac:dyDescent="0.15">
      <c r="A152" s="312" t="s">
        <v>239</v>
      </c>
      <c r="B152" s="65" t="s">
        <v>240</v>
      </c>
      <c r="C152" s="297">
        <f>SUM(ENERO:DICIEMBRE!C152)</f>
        <v>0</v>
      </c>
      <c r="D152" s="297">
        <f>SUM(ENERO:DICIEMBRE!D152)</f>
        <v>0</v>
      </c>
      <c r="E152" s="297">
        <f>SUM(ENERO:DICIEMBRE!E152)</f>
        <v>0</v>
      </c>
      <c r="F152" s="7"/>
      <c r="G152" s="7"/>
      <c r="H152" s="7"/>
      <c r="I152" s="7"/>
      <c r="J152" s="7"/>
      <c r="K152" s="7"/>
      <c r="L152" s="7"/>
    </row>
    <row r="153" spans="1:12" s="3" customFormat="1" x14ac:dyDescent="0.15">
      <c r="A153" s="348"/>
      <c r="B153" s="82" t="s">
        <v>241</v>
      </c>
      <c r="C153" s="349">
        <f>SUM(C154:C158)</f>
        <v>0</v>
      </c>
      <c r="D153" s="297">
        <f>SUM(ENERO:DICIEMBRE!D153)</f>
        <v>0</v>
      </c>
      <c r="E153" s="297">
        <f>SUM(ENERO:DICIEMBRE!E153)</f>
        <v>0</v>
      </c>
      <c r="F153" s="7"/>
      <c r="G153" s="7"/>
      <c r="H153" s="7"/>
      <c r="I153" s="7"/>
      <c r="J153" s="7"/>
      <c r="K153" s="7"/>
      <c r="L153" s="7"/>
    </row>
    <row r="154" spans="1:12" s="3" customFormat="1" x14ac:dyDescent="0.15">
      <c r="A154" s="312">
        <v>203211</v>
      </c>
      <c r="B154" s="65" t="s">
        <v>242</v>
      </c>
      <c r="C154" s="297">
        <f>SUM(ENERO:DICIEMBRE!C154)</f>
        <v>0</v>
      </c>
      <c r="D154" s="350"/>
      <c r="E154" s="84"/>
      <c r="F154" s="7"/>
      <c r="G154" s="7"/>
      <c r="H154" s="7"/>
      <c r="I154" s="7"/>
      <c r="J154" s="7"/>
      <c r="K154" s="7"/>
      <c r="L154" s="7"/>
    </row>
    <row r="155" spans="1:12" s="3" customFormat="1" ht="21" x14ac:dyDescent="0.15">
      <c r="A155" s="351" t="s">
        <v>243</v>
      </c>
      <c r="B155" s="85" t="s">
        <v>244</v>
      </c>
      <c r="C155" s="297">
        <f>SUM(ENERO:DICIEMBRE!C155)</f>
        <v>0</v>
      </c>
      <c r="D155" s="352"/>
      <c r="E155" s="86"/>
      <c r="F155" s="7"/>
      <c r="G155" s="7"/>
      <c r="H155" s="7"/>
      <c r="I155" s="7"/>
      <c r="J155" s="7"/>
      <c r="K155" s="7"/>
      <c r="L155" s="7"/>
    </row>
    <row r="156" spans="1:12" s="3" customFormat="1" x14ac:dyDescent="0.15">
      <c r="A156" s="351" t="s">
        <v>245</v>
      </c>
      <c r="B156" s="85" t="s">
        <v>246</v>
      </c>
      <c r="C156" s="297">
        <f>SUM(ENERO:DICIEMBRE!C156)</f>
        <v>0</v>
      </c>
      <c r="D156" s="352"/>
      <c r="E156" s="86"/>
      <c r="F156" s="7"/>
      <c r="G156" s="7"/>
      <c r="H156" s="7"/>
      <c r="I156" s="7"/>
      <c r="J156" s="7"/>
      <c r="K156" s="7"/>
      <c r="L156" s="7"/>
    </row>
    <row r="157" spans="1:12" s="3" customFormat="1" x14ac:dyDescent="0.15">
      <c r="A157" s="351" t="s">
        <v>247</v>
      </c>
      <c r="B157" s="85" t="s">
        <v>248</v>
      </c>
      <c r="C157" s="297">
        <f>SUM(ENERO:DICIEMBRE!C157)</f>
        <v>0</v>
      </c>
      <c r="D157" s="352"/>
      <c r="E157" s="86"/>
      <c r="F157" s="7"/>
      <c r="G157" s="7"/>
      <c r="H157" s="7"/>
      <c r="I157" s="7"/>
      <c r="J157" s="7"/>
      <c r="K157" s="7"/>
      <c r="L157" s="7"/>
    </row>
    <row r="158" spans="1:12" s="3" customFormat="1" ht="21" x14ac:dyDescent="0.15">
      <c r="A158" s="351" t="s">
        <v>249</v>
      </c>
      <c r="B158" s="85" t="s">
        <v>250</v>
      </c>
      <c r="C158" s="297">
        <f>SUM(ENERO:DICIEMBRE!C158)</f>
        <v>0</v>
      </c>
      <c r="D158" s="352"/>
      <c r="E158" s="86"/>
      <c r="F158" s="7"/>
      <c r="G158" s="7"/>
      <c r="H158" s="7"/>
      <c r="I158" s="7"/>
      <c r="J158" s="7"/>
      <c r="K158" s="7"/>
      <c r="L158" s="7"/>
    </row>
    <row r="159" spans="1:12" s="3" customFormat="1" x14ac:dyDescent="0.15">
      <c r="A159" s="338"/>
      <c r="B159" s="87" t="s">
        <v>251</v>
      </c>
      <c r="C159" s="353">
        <f>(C141+C142+C153)</f>
        <v>66922</v>
      </c>
      <c r="D159" s="353">
        <f>(D141+D142)</f>
        <v>63080</v>
      </c>
      <c r="E159" s="51">
        <f>(E141+E142)</f>
        <v>2834941430</v>
      </c>
      <c r="F159" s="7"/>
      <c r="G159" s="7"/>
      <c r="H159" s="7"/>
      <c r="I159" s="7"/>
      <c r="J159" s="7"/>
      <c r="K159" s="7"/>
      <c r="L159" s="7"/>
    </row>
    <row r="160" spans="1:12" s="12" customFormat="1" ht="11.25" x14ac:dyDescent="0.15">
      <c r="A160" s="68" t="s">
        <v>252</v>
      </c>
      <c r="B160" s="88"/>
      <c r="C160" s="339"/>
      <c r="D160" s="339"/>
      <c r="E160" s="77"/>
      <c r="F160" s="11"/>
      <c r="G160" s="11"/>
      <c r="H160" s="11"/>
      <c r="I160" s="11"/>
      <c r="J160" s="11"/>
      <c r="K160" s="11"/>
      <c r="L160" s="11"/>
    </row>
    <row r="161" spans="1:14" s="3" customFormat="1" ht="31.5" x14ac:dyDescent="0.15">
      <c r="A161" s="13" t="s">
        <v>4</v>
      </c>
      <c r="B161" s="13" t="s">
        <v>5</v>
      </c>
      <c r="C161" s="39" t="s">
        <v>6</v>
      </c>
      <c r="D161" s="39" t="s">
        <v>7</v>
      </c>
      <c r="E161" s="39" t="s">
        <v>8</v>
      </c>
      <c r="F161" s="7"/>
      <c r="G161" s="7"/>
      <c r="H161" s="7"/>
      <c r="I161" s="7"/>
      <c r="J161" s="7"/>
      <c r="K161" s="7"/>
      <c r="L161" s="7"/>
    </row>
    <row r="162" spans="1:14" s="3" customFormat="1" x14ac:dyDescent="0.15">
      <c r="A162" s="295" t="s">
        <v>253</v>
      </c>
      <c r="B162" s="43" t="s">
        <v>254</v>
      </c>
      <c r="C162" s="297">
        <f>SUM(ENERO:DICIEMBRE!C162)</f>
        <v>3742</v>
      </c>
      <c r="D162" s="297">
        <f>SUM(ENERO:DICIEMBRE!D162)</f>
        <v>3742</v>
      </c>
      <c r="E162" s="297">
        <f>SUM(ENERO:DICIEMBRE!E162)</f>
        <v>3367800</v>
      </c>
      <c r="F162" s="7"/>
      <c r="G162" s="7"/>
      <c r="H162" s="7"/>
      <c r="I162" s="7"/>
      <c r="J162" s="7"/>
      <c r="K162" s="7"/>
      <c r="L162" s="7"/>
    </row>
    <row r="163" spans="1:14" s="3" customFormat="1" x14ac:dyDescent="0.15">
      <c r="A163" s="312" t="s">
        <v>255</v>
      </c>
      <c r="B163" s="65" t="s">
        <v>256</v>
      </c>
      <c r="C163" s="297">
        <f>SUM(ENERO:DICIEMBRE!C163)</f>
        <v>0</v>
      </c>
      <c r="D163" s="297">
        <f>SUM(ENERO:DICIEMBRE!D163)</f>
        <v>0</v>
      </c>
      <c r="E163" s="297">
        <f>SUM(ENERO:DICIEMBRE!E163)</f>
        <v>0</v>
      </c>
      <c r="F163" s="7"/>
      <c r="G163" s="7"/>
      <c r="H163" s="7"/>
      <c r="I163" s="7"/>
      <c r="J163" s="7"/>
      <c r="K163" s="7"/>
      <c r="L163" s="7"/>
    </row>
    <row r="164" spans="1:14" s="3" customFormat="1" x14ac:dyDescent="0.15">
      <c r="A164" s="89"/>
      <c r="B164" s="90" t="s">
        <v>257</v>
      </c>
      <c r="C164" s="356">
        <f>SUM(C162:C163)</f>
        <v>3742</v>
      </c>
      <c r="D164" s="356">
        <f>SUM(D162:D163)</f>
        <v>3742</v>
      </c>
      <c r="E164" s="91">
        <f>SUM(E162:E163)</f>
        <v>3367800</v>
      </c>
      <c r="F164" s="7"/>
      <c r="G164" s="7"/>
      <c r="H164" s="7"/>
      <c r="I164" s="7"/>
      <c r="J164" s="7"/>
      <c r="K164" s="7"/>
      <c r="L164" s="7"/>
    </row>
    <row r="165" spans="1:14" s="3" customFormat="1" ht="11.25" x14ac:dyDescent="0.15">
      <c r="A165" s="68" t="s">
        <v>258</v>
      </c>
      <c r="B165" s="92"/>
      <c r="C165" s="357"/>
      <c r="D165" s="357"/>
      <c r="E165" s="93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" customFormat="1" ht="31.5" x14ac:dyDescent="0.15">
      <c r="A166" s="13" t="s">
        <v>4</v>
      </c>
      <c r="B166" s="13" t="s">
        <v>5</v>
      </c>
      <c r="C166" s="39" t="s">
        <v>6</v>
      </c>
      <c r="D166" s="94" t="s">
        <v>7</v>
      </c>
      <c r="E166" s="39" t="s">
        <v>8</v>
      </c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" customFormat="1" x14ac:dyDescent="0.15">
      <c r="A167" s="295">
        <v>1101004</v>
      </c>
      <c r="B167" s="43" t="s">
        <v>259</v>
      </c>
      <c r="C167" s="297">
        <f>SUM(ENERO:DICIEMBRE!C167)</f>
        <v>50</v>
      </c>
      <c r="D167" s="297">
        <f>SUM(ENERO:DICIEMBRE!D167)</f>
        <v>46</v>
      </c>
      <c r="E167" s="297">
        <f>SUM(ENERO:DICIEMBRE!E167)</f>
        <v>783380</v>
      </c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" customFormat="1" x14ac:dyDescent="0.15">
      <c r="A168" s="299">
        <v>1101006</v>
      </c>
      <c r="B168" s="45" t="s">
        <v>260</v>
      </c>
      <c r="C168" s="297">
        <f>SUM(ENERO:DICIEMBRE!C168)</f>
        <v>0</v>
      </c>
      <c r="D168" s="297">
        <f>SUM(ENERO:DICIEMBRE!D168)</f>
        <v>0</v>
      </c>
      <c r="E168" s="297">
        <f>SUM(ENERO:DICIEMBRE!E168)</f>
        <v>0</v>
      </c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" customFormat="1" x14ac:dyDescent="0.15">
      <c r="A169" s="299">
        <v>1701001</v>
      </c>
      <c r="B169" s="45" t="s">
        <v>261</v>
      </c>
      <c r="C169" s="297">
        <f>SUM(ENERO:DICIEMBRE!C169)</f>
        <v>11677</v>
      </c>
      <c r="D169" s="297">
        <f>SUM(ENERO:DICIEMBRE!D169)</f>
        <v>11592</v>
      </c>
      <c r="E169" s="297">
        <f>SUM(ENERO:DICIEMBRE!E169)</f>
        <v>67697280</v>
      </c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" customFormat="1" ht="21" x14ac:dyDescent="0.15">
      <c r="A170" s="299">
        <v>1701003</v>
      </c>
      <c r="B170" s="45" t="s">
        <v>262</v>
      </c>
      <c r="C170" s="297">
        <f>SUM(ENERO:DICIEMBRE!C170)</f>
        <v>69</v>
      </c>
      <c r="D170" s="297">
        <f>SUM(ENERO:DICIEMBRE!D170)</f>
        <v>69</v>
      </c>
      <c r="E170" s="297">
        <f>SUM(ENERO:DICIEMBRE!E170)</f>
        <v>1134360</v>
      </c>
      <c r="F170" s="7"/>
      <c r="G170" s="7"/>
      <c r="H170" s="7"/>
      <c r="I170" s="7"/>
      <c r="J170" s="7"/>
      <c r="K170" s="7"/>
      <c r="L170" s="7"/>
      <c r="M170" s="7"/>
      <c r="N170" s="7"/>
    </row>
    <row r="171" spans="1:14" s="3" customFormat="1" ht="21" x14ac:dyDescent="0.15">
      <c r="A171" s="299" t="s">
        <v>263</v>
      </c>
      <c r="B171" s="45" t="s">
        <v>264</v>
      </c>
      <c r="C171" s="297">
        <f>SUM(ENERO:DICIEMBRE!C171)</f>
        <v>152</v>
      </c>
      <c r="D171" s="297">
        <f>SUM(ENERO:DICIEMBRE!D171)</f>
        <v>151</v>
      </c>
      <c r="E171" s="297">
        <f>SUM(ENERO:DICIEMBRE!E171)</f>
        <v>4209880</v>
      </c>
      <c r="F171" s="7"/>
      <c r="G171" s="7"/>
      <c r="H171" s="7"/>
      <c r="I171" s="7"/>
      <c r="J171" s="7"/>
      <c r="K171" s="7"/>
      <c r="L171" s="7"/>
      <c r="M171" s="7"/>
      <c r="N171" s="7"/>
    </row>
    <row r="172" spans="1:14" s="3" customFormat="1" x14ac:dyDescent="0.15">
      <c r="A172" s="299" t="s">
        <v>265</v>
      </c>
      <c r="B172" s="45" t="s">
        <v>266</v>
      </c>
      <c r="C172" s="297">
        <f>SUM(ENERO:DICIEMBRE!C172)</f>
        <v>0</v>
      </c>
      <c r="D172" s="297">
        <f>SUM(ENERO:DICIEMBRE!D172)</f>
        <v>0</v>
      </c>
      <c r="E172" s="297">
        <f>SUM(ENERO:DICIEMBRE!E172)</f>
        <v>0</v>
      </c>
      <c r="F172" s="7"/>
      <c r="G172" s="7"/>
      <c r="H172" s="7"/>
      <c r="I172" s="7"/>
      <c r="J172" s="7"/>
      <c r="K172" s="7"/>
      <c r="L172" s="7"/>
      <c r="M172" s="7"/>
      <c r="N172" s="7"/>
    </row>
    <row r="173" spans="1:14" s="3" customFormat="1" x14ac:dyDescent="0.15">
      <c r="A173" s="299" t="s">
        <v>267</v>
      </c>
      <c r="B173" s="45" t="s">
        <v>268</v>
      </c>
      <c r="C173" s="297">
        <f>SUM(ENERO:DICIEMBRE!C173)</f>
        <v>775</v>
      </c>
      <c r="D173" s="297">
        <f>SUM(ENERO:DICIEMBRE!D173)</f>
        <v>775</v>
      </c>
      <c r="E173" s="297">
        <f>SUM(ENERO:DICIEMBRE!E173)</f>
        <v>45965250</v>
      </c>
      <c r="F173" s="7"/>
      <c r="G173" s="7"/>
      <c r="H173" s="7"/>
      <c r="I173" s="7"/>
      <c r="J173" s="7"/>
      <c r="K173" s="7"/>
      <c r="L173" s="7"/>
      <c r="M173" s="7"/>
      <c r="N173" s="7"/>
    </row>
    <row r="174" spans="1:14" s="3" customFormat="1" ht="21" x14ac:dyDescent="0.15">
      <c r="A174" s="299" t="s">
        <v>269</v>
      </c>
      <c r="B174" s="45" t="s">
        <v>270</v>
      </c>
      <c r="C174" s="297">
        <f>SUM(ENERO:DICIEMBRE!C174)</f>
        <v>0</v>
      </c>
      <c r="D174" s="297">
        <f>SUM(ENERO:DICIEMBRE!D174)</f>
        <v>0</v>
      </c>
      <c r="E174" s="297">
        <f>SUM(ENERO:DICIEMBRE!E174)</f>
        <v>0</v>
      </c>
      <c r="F174" s="7"/>
      <c r="G174" s="7"/>
      <c r="H174" s="7"/>
      <c r="I174" s="7"/>
      <c r="J174" s="7"/>
      <c r="K174" s="7"/>
      <c r="L174" s="7"/>
      <c r="M174" s="7"/>
      <c r="N174" s="7"/>
    </row>
    <row r="175" spans="1:14" s="3" customFormat="1" x14ac:dyDescent="0.15">
      <c r="A175" s="299" t="s">
        <v>271</v>
      </c>
      <c r="B175" s="45" t="s">
        <v>272</v>
      </c>
      <c r="C175" s="297">
        <f>SUM(ENERO:DICIEMBRE!C175)</f>
        <v>0</v>
      </c>
      <c r="D175" s="297">
        <f>SUM(ENERO:DICIEMBRE!D175)</f>
        <v>0</v>
      </c>
      <c r="E175" s="297">
        <f>SUM(ENERO:DICIEMBRE!E175)</f>
        <v>0</v>
      </c>
      <c r="F175" s="7"/>
      <c r="G175" s="7"/>
      <c r="H175" s="7"/>
      <c r="I175" s="7"/>
      <c r="J175" s="7"/>
      <c r="K175" s="7"/>
      <c r="L175" s="7"/>
      <c r="M175" s="7"/>
      <c r="N175" s="7"/>
    </row>
    <row r="176" spans="1:14" s="3" customFormat="1" x14ac:dyDescent="0.15">
      <c r="A176" s="299" t="s">
        <v>273</v>
      </c>
      <c r="B176" s="45" t="s">
        <v>274</v>
      </c>
      <c r="C176" s="297">
        <f>SUM(ENERO:DICIEMBRE!C176)</f>
        <v>0</v>
      </c>
      <c r="D176" s="297">
        <f>SUM(ENERO:DICIEMBRE!D176)</f>
        <v>0</v>
      </c>
      <c r="E176" s="297">
        <f>SUM(ENERO:DICIEMBRE!E176)</f>
        <v>0</v>
      </c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3" customFormat="1" x14ac:dyDescent="0.15">
      <c r="A177" s="299" t="s">
        <v>275</v>
      </c>
      <c r="B177" s="45" t="s">
        <v>276</v>
      </c>
      <c r="C177" s="297">
        <f>SUM(ENERO:DICIEMBRE!C177)</f>
        <v>0</v>
      </c>
      <c r="D177" s="297">
        <f>SUM(ENERO:DICIEMBRE!D177)</f>
        <v>0</v>
      </c>
      <c r="E177" s="297">
        <f>SUM(ENERO:DICIEMBRE!E177)</f>
        <v>0</v>
      </c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3" customFormat="1" x14ac:dyDescent="0.15">
      <c r="A178" s="299" t="s">
        <v>277</v>
      </c>
      <c r="B178" s="45" t="s">
        <v>278</v>
      </c>
      <c r="C178" s="297">
        <f>SUM(ENERO:DICIEMBRE!C178)</f>
        <v>0</v>
      </c>
      <c r="D178" s="297">
        <f>SUM(ENERO:DICIEMBRE!D178)</f>
        <v>0</v>
      </c>
      <c r="E178" s="297">
        <f>SUM(ENERO:DICIEMBRE!E178)</f>
        <v>0</v>
      </c>
      <c r="F178" s="7"/>
      <c r="G178" s="7"/>
      <c r="H178" s="7"/>
      <c r="I178" s="7"/>
      <c r="J178" s="7"/>
      <c r="K178" s="7"/>
      <c r="L178" s="7"/>
      <c r="M178" s="7"/>
      <c r="N178" s="7"/>
    </row>
    <row r="179" spans="1:14" s="3" customFormat="1" x14ac:dyDescent="0.15">
      <c r="A179" s="299" t="s">
        <v>279</v>
      </c>
      <c r="B179" s="45" t="s">
        <v>280</v>
      </c>
      <c r="C179" s="297">
        <f>SUM(ENERO:DICIEMBRE!C179)</f>
        <v>0</v>
      </c>
      <c r="D179" s="297">
        <f>SUM(ENERO:DICIEMBRE!D179)</f>
        <v>0</v>
      </c>
      <c r="E179" s="297">
        <f>SUM(ENERO:DICIEMBRE!E179)</f>
        <v>0</v>
      </c>
      <c r="F179" s="7"/>
      <c r="G179" s="7"/>
      <c r="H179" s="7"/>
      <c r="I179" s="7"/>
      <c r="J179" s="7"/>
      <c r="K179" s="7"/>
      <c r="L179" s="7"/>
      <c r="M179" s="7"/>
      <c r="N179" s="7"/>
    </row>
    <row r="180" spans="1:14" s="3" customFormat="1" x14ac:dyDescent="0.15">
      <c r="A180" s="299" t="s">
        <v>281</v>
      </c>
      <c r="B180" s="45" t="s">
        <v>282</v>
      </c>
      <c r="C180" s="297">
        <f>SUM(ENERO:DICIEMBRE!C180)</f>
        <v>0</v>
      </c>
      <c r="D180" s="297">
        <f>SUM(ENERO:DICIEMBRE!D180)</f>
        <v>0</v>
      </c>
      <c r="E180" s="297">
        <f>SUM(ENERO:DICIEMBRE!E180)</f>
        <v>0</v>
      </c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3" customFormat="1" x14ac:dyDescent="0.15">
      <c r="A181" s="299" t="s">
        <v>283</v>
      </c>
      <c r="B181" s="45" t="s">
        <v>284</v>
      </c>
      <c r="C181" s="297">
        <f>SUM(ENERO:DICIEMBRE!C181)</f>
        <v>0</v>
      </c>
      <c r="D181" s="297">
        <f>SUM(ENERO:DICIEMBRE!D181)</f>
        <v>0</v>
      </c>
      <c r="E181" s="297">
        <f>SUM(ENERO:DICIEMBRE!E181)</f>
        <v>0</v>
      </c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3" customFormat="1" x14ac:dyDescent="0.15">
      <c r="A182" s="299" t="s">
        <v>285</v>
      </c>
      <c r="B182" s="45" t="s">
        <v>286</v>
      </c>
      <c r="C182" s="297">
        <f>SUM(ENERO:DICIEMBRE!C182)</f>
        <v>0</v>
      </c>
      <c r="D182" s="297">
        <f>SUM(ENERO:DICIEMBRE!D182)</f>
        <v>0</v>
      </c>
      <c r="E182" s="297">
        <f>SUM(ENERO:DICIEMBRE!E182)</f>
        <v>0</v>
      </c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3" customFormat="1" ht="21" x14ac:dyDescent="0.15">
      <c r="A183" s="299" t="s">
        <v>287</v>
      </c>
      <c r="B183" s="45" t="s">
        <v>288</v>
      </c>
      <c r="C183" s="297">
        <f>SUM(ENERO:DICIEMBRE!C183)</f>
        <v>0</v>
      </c>
      <c r="D183" s="297">
        <f>SUM(ENERO:DICIEMBRE!D183)</f>
        <v>0</v>
      </c>
      <c r="E183" s="297">
        <f>SUM(ENERO:DICIEMBRE!E183)</f>
        <v>0</v>
      </c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3" customFormat="1" ht="21" x14ac:dyDescent="0.15">
      <c r="A184" s="299" t="s">
        <v>289</v>
      </c>
      <c r="B184" s="45" t="s">
        <v>290</v>
      </c>
      <c r="C184" s="297">
        <f>SUM(ENERO:DICIEMBRE!C184)</f>
        <v>0</v>
      </c>
      <c r="D184" s="297">
        <f>SUM(ENERO:DICIEMBRE!D184)</f>
        <v>0</v>
      </c>
      <c r="E184" s="297">
        <f>SUM(ENERO:DICIEMBRE!E184)</f>
        <v>0</v>
      </c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3" customFormat="1" x14ac:dyDescent="0.15">
      <c r="A185" s="299" t="s">
        <v>291</v>
      </c>
      <c r="B185" s="45" t="s">
        <v>292</v>
      </c>
      <c r="C185" s="297">
        <f>SUM(ENERO:DICIEMBRE!C185)</f>
        <v>0</v>
      </c>
      <c r="D185" s="297">
        <f>SUM(ENERO:DICIEMBRE!D185)</f>
        <v>0</v>
      </c>
      <c r="E185" s="297">
        <f>SUM(ENERO:DICIEMBRE!E185)</f>
        <v>0</v>
      </c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3" customFormat="1" x14ac:dyDescent="0.15">
      <c r="A186" s="299" t="s">
        <v>293</v>
      </c>
      <c r="B186" s="45" t="s">
        <v>294</v>
      </c>
      <c r="C186" s="297">
        <f>SUM(ENERO:DICIEMBRE!C186)</f>
        <v>0</v>
      </c>
      <c r="D186" s="297">
        <f>SUM(ENERO:DICIEMBRE!D186)</f>
        <v>0</v>
      </c>
      <c r="E186" s="297">
        <f>SUM(ENERO:DICIEMBRE!E186)</f>
        <v>0</v>
      </c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3" customFormat="1" x14ac:dyDescent="0.15">
      <c r="A187" s="299" t="s">
        <v>295</v>
      </c>
      <c r="B187" s="45" t="s">
        <v>296</v>
      </c>
      <c r="C187" s="297">
        <f>SUM(ENERO:DICIEMBRE!C187)</f>
        <v>0</v>
      </c>
      <c r="D187" s="297">
        <f>SUM(ENERO:DICIEMBRE!D187)</f>
        <v>0</v>
      </c>
      <c r="E187" s="297">
        <f>SUM(ENERO:DICIEMBRE!E187)</f>
        <v>0</v>
      </c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3" customFormat="1" x14ac:dyDescent="0.15">
      <c r="A188" s="299" t="s">
        <v>297</v>
      </c>
      <c r="B188" s="45" t="s">
        <v>298</v>
      </c>
      <c r="C188" s="297">
        <f>SUM(ENERO:DICIEMBRE!C188)</f>
        <v>0</v>
      </c>
      <c r="D188" s="297">
        <f>SUM(ENERO:DICIEMBRE!D188)</f>
        <v>0</v>
      </c>
      <c r="E188" s="297">
        <f>SUM(ENERO:DICIEMBRE!E188)</f>
        <v>0</v>
      </c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3" customFormat="1" x14ac:dyDescent="0.15">
      <c r="A189" s="299" t="s">
        <v>299</v>
      </c>
      <c r="B189" s="45" t="s">
        <v>300</v>
      </c>
      <c r="C189" s="297">
        <f>SUM(ENERO:DICIEMBRE!C189)</f>
        <v>0</v>
      </c>
      <c r="D189" s="297">
        <f>SUM(ENERO:DICIEMBRE!D189)</f>
        <v>0</v>
      </c>
      <c r="E189" s="297">
        <f>SUM(ENERO:DICIEMBRE!E189)</f>
        <v>0</v>
      </c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3" customFormat="1" x14ac:dyDescent="0.15">
      <c r="A190" s="299">
        <v>1701035</v>
      </c>
      <c r="B190" s="45" t="s">
        <v>301</v>
      </c>
      <c r="C190" s="297">
        <f>SUM(ENERO:DICIEMBRE!C190)</f>
        <v>0</v>
      </c>
      <c r="D190" s="297">
        <f>SUM(ENERO:DICIEMBRE!D190)</f>
        <v>0</v>
      </c>
      <c r="E190" s="297">
        <f>SUM(ENERO:DICIEMBRE!E190)</f>
        <v>0</v>
      </c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3" customFormat="1" x14ac:dyDescent="0.15">
      <c r="A191" s="299" t="s">
        <v>302</v>
      </c>
      <c r="B191" s="45" t="s">
        <v>303</v>
      </c>
      <c r="C191" s="297">
        <f>SUM(ENERO:DICIEMBRE!C191)</f>
        <v>0</v>
      </c>
      <c r="D191" s="297">
        <f>SUM(ENERO:DICIEMBRE!D191)</f>
        <v>0</v>
      </c>
      <c r="E191" s="297">
        <f>SUM(ENERO:DICIEMBRE!E191)</f>
        <v>0</v>
      </c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3" customFormat="1" x14ac:dyDescent="0.15">
      <c r="A192" s="299" t="s">
        <v>304</v>
      </c>
      <c r="B192" s="45" t="s">
        <v>305</v>
      </c>
      <c r="C192" s="297">
        <f>SUM(ENERO:DICIEMBRE!C192)</f>
        <v>0</v>
      </c>
      <c r="D192" s="297">
        <f>SUM(ENERO:DICIEMBRE!D192)</f>
        <v>0</v>
      </c>
      <c r="E192" s="297">
        <f>SUM(ENERO:DICIEMBRE!E192)</f>
        <v>0</v>
      </c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3" customFormat="1" x14ac:dyDescent="0.15">
      <c r="A193" s="299">
        <v>1801001</v>
      </c>
      <c r="B193" s="45" t="s">
        <v>306</v>
      </c>
      <c r="C193" s="297">
        <f>SUM(ENERO:DICIEMBRE!C193)</f>
        <v>419</v>
      </c>
      <c r="D193" s="297">
        <f>SUM(ENERO:DICIEMBRE!D193)</f>
        <v>417</v>
      </c>
      <c r="E193" s="297">
        <f>SUM(ENERO:DICIEMBRE!E193)</f>
        <v>16788420</v>
      </c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3" customFormat="1" x14ac:dyDescent="0.15">
      <c r="A194" s="299">
        <v>1801003</v>
      </c>
      <c r="B194" s="45" t="s">
        <v>307</v>
      </c>
      <c r="C194" s="297">
        <f>SUM(ENERO:DICIEMBRE!C194)</f>
        <v>0</v>
      </c>
      <c r="D194" s="297">
        <f>SUM(ENERO:DICIEMBRE!D194)</f>
        <v>0</v>
      </c>
      <c r="E194" s="297">
        <f>SUM(ENERO:DICIEMBRE!E194)</f>
        <v>0</v>
      </c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3" customFormat="1" x14ac:dyDescent="0.15">
      <c r="A195" s="299">
        <v>1801006</v>
      </c>
      <c r="B195" s="45" t="s">
        <v>308</v>
      </c>
      <c r="C195" s="297">
        <f>SUM(ENERO:DICIEMBRE!C195)</f>
        <v>156</v>
      </c>
      <c r="D195" s="297">
        <f>SUM(ENERO:DICIEMBRE!D195)</f>
        <v>143</v>
      </c>
      <c r="E195" s="297">
        <f>SUM(ENERO:DICIEMBRE!E195)</f>
        <v>7397390</v>
      </c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3" customFormat="1" x14ac:dyDescent="0.15">
      <c r="A196" s="299">
        <v>1401001</v>
      </c>
      <c r="B196" s="45" t="s">
        <v>309</v>
      </c>
      <c r="C196" s="297">
        <f>SUM(ENERO:DICIEMBRE!C196)</f>
        <v>1</v>
      </c>
      <c r="D196" s="297">
        <f>SUM(ENERO:DICIEMBRE!D196)</f>
        <v>1</v>
      </c>
      <c r="E196" s="297">
        <f>SUM(ENERO:DICIEMBRE!E196)</f>
        <v>10890</v>
      </c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3" customFormat="1" ht="21" x14ac:dyDescent="0.15">
      <c r="A197" s="299">
        <v>1101113</v>
      </c>
      <c r="B197" s="45" t="s">
        <v>310</v>
      </c>
      <c r="C197" s="297">
        <f>SUM(ENERO:DICIEMBRE!C197)</f>
        <v>0</v>
      </c>
      <c r="D197" s="297">
        <f>SUM(ENERO:DICIEMBRE!D197)</f>
        <v>0</v>
      </c>
      <c r="E197" s="297">
        <f>SUM(ENERO:DICIEMBRE!E197)</f>
        <v>0</v>
      </c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3" customFormat="1" ht="21" x14ac:dyDescent="0.15">
      <c r="A198" s="299">
        <v>1101140</v>
      </c>
      <c r="B198" s="45" t="s">
        <v>311</v>
      </c>
      <c r="C198" s="297">
        <f>SUM(ENERO:DICIEMBRE!C198)</f>
        <v>0</v>
      </c>
      <c r="D198" s="297">
        <f>SUM(ENERO:DICIEMBRE!D198)</f>
        <v>0</v>
      </c>
      <c r="E198" s="297">
        <f>SUM(ENERO:DICIEMBRE!E198)</f>
        <v>0</v>
      </c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3" customFormat="1" x14ac:dyDescent="0.15">
      <c r="A199" s="299">
        <v>1101141</v>
      </c>
      <c r="B199" s="45" t="s">
        <v>312</v>
      </c>
      <c r="C199" s="297">
        <f>SUM(ENERO:DICIEMBRE!C199)</f>
        <v>21</v>
      </c>
      <c r="D199" s="297">
        <f>SUM(ENERO:DICIEMBRE!D199)</f>
        <v>21</v>
      </c>
      <c r="E199" s="297">
        <f>SUM(ENERO:DICIEMBRE!E199)</f>
        <v>5590620</v>
      </c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3" customFormat="1" x14ac:dyDescent="0.15">
      <c r="A200" s="312">
        <v>1101142</v>
      </c>
      <c r="B200" s="65" t="s">
        <v>313</v>
      </c>
      <c r="C200" s="297">
        <f>SUM(ENERO:DICIEMBRE!C200)</f>
        <v>0</v>
      </c>
      <c r="D200" s="297">
        <f>SUM(ENERO:DICIEMBRE!D200)</f>
        <v>0</v>
      </c>
      <c r="E200" s="297">
        <f>SUM(ENERO:DICIEMBRE!E200)</f>
        <v>0</v>
      </c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3" customFormat="1" x14ac:dyDescent="0.15">
      <c r="A201" s="338"/>
      <c r="B201" s="66" t="s">
        <v>314</v>
      </c>
      <c r="C201" s="362">
        <f>SUM(C167:C200)</f>
        <v>13320</v>
      </c>
      <c r="D201" s="362">
        <f>SUM(D167:D200)</f>
        <v>13215</v>
      </c>
      <c r="E201" s="95">
        <f>SUM(E167:E200)</f>
        <v>149577470</v>
      </c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3" customFormat="1" ht="11.25" x14ac:dyDescent="0.15">
      <c r="A202" s="96" t="s">
        <v>315</v>
      </c>
      <c r="B202" s="97"/>
      <c r="C202" s="363"/>
      <c r="D202" s="363"/>
      <c r="E202" s="98"/>
      <c r="F202" s="7"/>
      <c r="G202" s="7"/>
      <c r="H202" s="7"/>
      <c r="I202" s="7"/>
      <c r="J202" s="7"/>
      <c r="K202" s="7"/>
      <c r="L202" s="7"/>
      <c r="M202" s="7"/>
      <c r="N202" s="7"/>
    </row>
    <row r="203" spans="1:14" s="3" customFormat="1" ht="31.5" x14ac:dyDescent="0.15">
      <c r="A203" s="13" t="s">
        <v>4</v>
      </c>
      <c r="B203" s="13" t="s">
        <v>5</v>
      </c>
      <c r="C203" s="14" t="s">
        <v>6</v>
      </c>
      <c r="D203" s="39" t="s">
        <v>7</v>
      </c>
      <c r="E203" s="39" t="s">
        <v>8</v>
      </c>
      <c r="F203" s="7"/>
      <c r="G203" s="7"/>
      <c r="H203" s="7"/>
      <c r="I203" s="7"/>
      <c r="J203" s="7"/>
      <c r="K203" s="7"/>
      <c r="L203" s="7"/>
      <c r="M203" s="7"/>
      <c r="N203" s="7"/>
    </row>
    <row r="204" spans="1:14" s="3" customFormat="1" x14ac:dyDescent="0.15">
      <c r="A204" s="310"/>
      <c r="B204" s="99" t="s">
        <v>316</v>
      </c>
      <c r="C204" s="297">
        <f>SUM(ENERO:DICIEMBRE!C204)</f>
        <v>0</v>
      </c>
      <c r="D204" s="297">
        <f>SUM(ENERO:DICIEMBRE!D204)</f>
        <v>0</v>
      </c>
      <c r="E204" s="297">
        <f>SUM(ENERO:DICIEMBRE!E204)</f>
        <v>0</v>
      </c>
      <c r="F204" s="7"/>
      <c r="G204" s="7"/>
      <c r="H204" s="7"/>
      <c r="I204" s="7"/>
      <c r="J204" s="7"/>
      <c r="K204" s="7"/>
      <c r="L204" s="7"/>
      <c r="M204" s="7"/>
      <c r="N204" s="7"/>
    </row>
    <row r="205" spans="1:14" s="3" customFormat="1" x14ac:dyDescent="0.15">
      <c r="A205" s="310"/>
      <c r="B205" s="99" t="s">
        <v>317</v>
      </c>
      <c r="C205" s="297">
        <f>SUM(ENERO:DICIEMBRE!C205)</f>
        <v>0</v>
      </c>
      <c r="D205" s="366"/>
      <c r="E205" s="100"/>
      <c r="F205" s="7"/>
      <c r="G205" s="7"/>
      <c r="H205" s="7"/>
      <c r="I205" s="7"/>
      <c r="J205" s="7"/>
      <c r="K205" s="7"/>
      <c r="L205" s="7"/>
    </row>
    <row r="206" spans="1:14" s="3" customFormat="1" x14ac:dyDescent="0.15">
      <c r="A206" s="299"/>
      <c r="B206" s="101" t="s">
        <v>318</v>
      </c>
      <c r="C206" s="297">
        <f>SUM(ENERO:DICIEMBRE!C206)</f>
        <v>0</v>
      </c>
      <c r="D206" s="350"/>
      <c r="E206" s="84"/>
      <c r="F206" s="7"/>
      <c r="G206" s="7"/>
      <c r="H206" s="7"/>
      <c r="I206" s="7"/>
      <c r="J206" s="7"/>
      <c r="K206" s="7"/>
      <c r="L206" s="7"/>
    </row>
    <row r="207" spans="1:14" s="3" customFormat="1" x14ac:dyDescent="0.15">
      <c r="A207" s="299"/>
      <c r="B207" s="101" t="s">
        <v>319</v>
      </c>
      <c r="C207" s="297">
        <f>SUM(ENERO:DICIEMBRE!C207)</f>
        <v>0</v>
      </c>
      <c r="D207" s="350"/>
      <c r="E207" s="84"/>
      <c r="F207" s="7"/>
      <c r="G207" s="7"/>
      <c r="H207" s="7"/>
      <c r="I207" s="7"/>
      <c r="J207" s="7"/>
      <c r="K207" s="7"/>
      <c r="L207" s="7"/>
    </row>
    <row r="208" spans="1:14" s="3" customFormat="1" x14ac:dyDescent="0.15">
      <c r="A208" s="299"/>
      <c r="B208" s="101" t="s">
        <v>320</v>
      </c>
      <c r="C208" s="297">
        <f>SUM(ENERO:DICIEMBRE!C208)</f>
        <v>0</v>
      </c>
      <c r="D208" s="350"/>
      <c r="E208" s="84"/>
      <c r="F208" s="7"/>
      <c r="G208" s="7"/>
      <c r="H208" s="7"/>
      <c r="I208" s="7"/>
      <c r="J208" s="7"/>
      <c r="K208" s="7"/>
      <c r="L208" s="7"/>
    </row>
    <row r="209" spans="1:12" s="3" customFormat="1" x14ac:dyDescent="0.15">
      <c r="A209" s="299"/>
      <c r="B209" s="101" t="s">
        <v>321</v>
      </c>
      <c r="C209" s="297">
        <f>SUM(ENERO:DICIEMBRE!C209)</f>
        <v>0</v>
      </c>
      <c r="D209" s="350"/>
      <c r="E209" s="84"/>
      <c r="F209" s="7"/>
      <c r="G209" s="7"/>
      <c r="H209" s="7"/>
      <c r="I209" s="7"/>
      <c r="J209" s="7"/>
      <c r="K209" s="7"/>
      <c r="L209" s="7"/>
    </row>
    <row r="210" spans="1:12" s="3" customFormat="1" x14ac:dyDescent="0.15">
      <c r="A210" s="299"/>
      <c r="B210" s="101" t="s">
        <v>322</v>
      </c>
      <c r="C210" s="297">
        <f>SUM(ENERO:DICIEMBRE!C210)</f>
        <v>0</v>
      </c>
      <c r="D210" s="350"/>
      <c r="E210" s="84"/>
      <c r="F210" s="7"/>
      <c r="G210" s="7"/>
      <c r="H210" s="7"/>
      <c r="I210" s="7"/>
      <c r="J210" s="7"/>
      <c r="K210" s="7"/>
      <c r="L210" s="7"/>
    </row>
    <row r="211" spans="1:12" s="3" customFormat="1" x14ac:dyDescent="0.15">
      <c r="A211" s="312"/>
      <c r="B211" s="102" t="s">
        <v>323</v>
      </c>
      <c r="C211" s="297">
        <f>SUM(ENERO:DICIEMBRE!C211)</f>
        <v>0</v>
      </c>
      <c r="D211" s="367"/>
      <c r="E211" s="103"/>
      <c r="F211" s="7"/>
      <c r="G211" s="7"/>
      <c r="H211" s="7"/>
      <c r="I211" s="7"/>
      <c r="J211" s="7"/>
      <c r="K211" s="7"/>
      <c r="L211" s="7"/>
    </row>
    <row r="212" spans="1:12" s="3" customFormat="1" x14ac:dyDescent="0.15">
      <c r="A212" s="338"/>
      <c r="B212" s="104" t="s">
        <v>105</v>
      </c>
      <c r="C212" s="368">
        <f>SUM(C204:C211)</f>
        <v>0</v>
      </c>
      <c r="D212" s="368">
        <f>SUM(D204:D211)</f>
        <v>0</v>
      </c>
      <c r="E212" s="368">
        <f t="shared" ref="E212" si="1">SUM(E204:E211)</f>
        <v>0</v>
      </c>
      <c r="F212" s="7"/>
      <c r="G212" s="7"/>
      <c r="H212" s="7"/>
      <c r="I212" s="7"/>
      <c r="J212" s="7"/>
      <c r="K212" s="7"/>
      <c r="L212" s="7"/>
    </row>
    <row r="213" spans="1:12" s="3" customFormat="1" ht="11.25" x14ac:dyDescent="0.15">
      <c r="A213" s="96" t="s">
        <v>324</v>
      </c>
      <c r="B213" s="97"/>
      <c r="C213" s="369"/>
      <c r="D213" s="369"/>
      <c r="E213" s="105"/>
      <c r="F213" s="7"/>
      <c r="G213" s="7"/>
      <c r="H213" s="7"/>
      <c r="I213" s="7"/>
      <c r="J213" s="7"/>
      <c r="K213" s="7"/>
      <c r="L213" s="7"/>
    </row>
    <row r="214" spans="1:12" s="3" customFormat="1" ht="31.5" x14ac:dyDescent="0.15">
      <c r="A214" s="13" t="s">
        <v>4</v>
      </c>
      <c r="B214" s="106" t="s">
        <v>325</v>
      </c>
      <c r="C214" s="39" t="s">
        <v>6</v>
      </c>
      <c r="D214" s="94" t="s">
        <v>7</v>
      </c>
      <c r="E214" s="39" t="s">
        <v>8</v>
      </c>
      <c r="F214" s="7"/>
      <c r="G214" s="7"/>
      <c r="H214" s="7"/>
      <c r="I214" s="7"/>
      <c r="J214" s="7"/>
      <c r="K214" s="7"/>
      <c r="L214" s="7"/>
    </row>
    <row r="215" spans="1:12" s="3" customFormat="1" x14ac:dyDescent="0.15">
      <c r="A215" s="295">
        <v>3003001</v>
      </c>
      <c r="B215" s="107" t="s">
        <v>326</v>
      </c>
      <c r="C215" s="297">
        <f>SUM(ENERO:DICIEMBRE!C215)</f>
        <v>67</v>
      </c>
      <c r="D215" s="297">
        <f>SUM(ENERO:DICIEMBRE!D215)</f>
        <v>67</v>
      </c>
      <c r="E215" s="297">
        <f>SUM(ENERO:DICIEMBRE!E215)</f>
        <v>551410</v>
      </c>
      <c r="F215" s="7"/>
      <c r="G215" s="7"/>
      <c r="H215" s="7"/>
      <c r="I215" s="7"/>
      <c r="J215" s="7"/>
      <c r="K215" s="7"/>
      <c r="L215" s="7"/>
    </row>
    <row r="216" spans="1:12" s="3" customFormat="1" x14ac:dyDescent="0.15">
      <c r="A216" s="299" t="s">
        <v>327</v>
      </c>
      <c r="B216" s="101" t="s">
        <v>328</v>
      </c>
      <c r="C216" s="297">
        <f>SUM(ENERO:DICIEMBRE!C216)</f>
        <v>0</v>
      </c>
      <c r="D216" s="297">
        <f>SUM(ENERO:DICIEMBRE!D216)</f>
        <v>0</v>
      </c>
      <c r="E216" s="297">
        <f>SUM(ENERO:DICIEMBRE!E216)</f>
        <v>0</v>
      </c>
      <c r="F216" s="7"/>
      <c r="G216" s="7"/>
      <c r="H216" s="7"/>
      <c r="I216" s="7"/>
      <c r="J216" s="7"/>
      <c r="K216" s="7"/>
      <c r="L216" s="7"/>
    </row>
    <row r="217" spans="1:12" s="3" customFormat="1" x14ac:dyDescent="0.15">
      <c r="A217" s="299" t="s">
        <v>329</v>
      </c>
      <c r="B217" s="101" t="s">
        <v>330</v>
      </c>
      <c r="C217" s="297">
        <f>SUM(ENERO:DICIEMBRE!C217)</f>
        <v>0</v>
      </c>
      <c r="D217" s="297">
        <f>SUM(ENERO:DICIEMBRE!D217)</f>
        <v>0</v>
      </c>
      <c r="E217" s="297">
        <f>SUM(ENERO:DICIEMBRE!E217)</f>
        <v>0</v>
      </c>
      <c r="F217" s="7"/>
      <c r="G217" s="7"/>
      <c r="H217" s="7"/>
      <c r="I217" s="7"/>
      <c r="J217" s="7"/>
      <c r="K217" s="7"/>
      <c r="L217" s="7"/>
    </row>
    <row r="218" spans="1:12" s="3" customFormat="1" x14ac:dyDescent="0.15">
      <c r="A218" s="299" t="s">
        <v>331</v>
      </c>
      <c r="B218" s="101" t="s">
        <v>332</v>
      </c>
      <c r="C218" s="297">
        <f>SUM(ENERO:DICIEMBRE!C218)</f>
        <v>0</v>
      </c>
      <c r="D218" s="297">
        <f>SUM(ENERO:DICIEMBRE!D218)</f>
        <v>0</v>
      </c>
      <c r="E218" s="297">
        <f>SUM(ENERO:DICIEMBRE!E218)</f>
        <v>0</v>
      </c>
      <c r="F218" s="7"/>
      <c r="G218" s="7"/>
      <c r="H218" s="7"/>
      <c r="I218" s="7"/>
      <c r="J218" s="7"/>
      <c r="K218" s="7"/>
      <c r="L218" s="7"/>
    </row>
    <row r="219" spans="1:12" s="3" customFormat="1" x14ac:dyDescent="0.15">
      <c r="A219" s="312" t="s">
        <v>333</v>
      </c>
      <c r="B219" s="102" t="s">
        <v>334</v>
      </c>
      <c r="C219" s="297">
        <f>SUM(ENERO:DICIEMBRE!C219)</f>
        <v>0</v>
      </c>
      <c r="D219" s="297">
        <f>SUM(ENERO:DICIEMBRE!D219)</f>
        <v>0</v>
      </c>
      <c r="E219" s="297">
        <f>SUM(ENERO:DICIEMBRE!E219)</f>
        <v>0</v>
      </c>
      <c r="F219" s="7"/>
      <c r="G219" s="7"/>
      <c r="H219" s="7"/>
      <c r="I219" s="7"/>
      <c r="J219" s="7"/>
      <c r="K219" s="7"/>
      <c r="L219" s="7"/>
    </row>
    <row r="220" spans="1:12" s="3" customFormat="1" x14ac:dyDescent="0.15">
      <c r="A220" s="338"/>
      <c r="B220" s="109" t="s">
        <v>335</v>
      </c>
      <c r="C220" s="375">
        <f>SUM(C215:C219)</f>
        <v>67</v>
      </c>
      <c r="D220" s="375">
        <f>SUM(D215:D219)</f>
        <v>67</v>
      </c>
      <c r="E220" s="95">
        <f>SUM(E215:E219)</f>
        <v>551410</v>
      </c>
      <c r="F220" s="7"/>
      <c r="G220" s="7"/>
      <c r="H220" s="7"/>
      <c r="I220" s="7"/>
      <c r="J220" s="7"/>
      <c r="K220" s="7"/>
      <c r="L220" s="7"/>
    </row>
    <row r="221" spans="1:12" s="111" customFormat="1" ht="11.25" x14ac:dyDescent="0.15">
      <c r="A221" s="576" t="s">
        <v>336</v>
      </c>
      <c r="B221" s="576"/>
      <c r="C221" s="376"/>
      <c r="D221" s="376"/>
      <c r="E221" s="110"/>
    </row>
    <row r="222" spans="1:12" s="3" customFormat="1" ht="31.5" x14ac:dyDescent="0.15">
      <c r="A222" s="13" t="s">
        <v>4</v>
      </c>
      <c r="B222" s="106" t="s">
        <v>337</v>
      </c>
      <c r="C222" s="39" t="s">
        <v>6</v>
      </c>
      <c r="D222" s="94" t="s">
        <v>7</v>
      </c>
      <c r="E222" s="39" t="s">
        <v>8</v>
      </c>
      <c r="F222" s="7"/>
      <c r="G222" s="7"/>
      <c r="H222" s="7"/>
      <c r="I222" s="7"/>
      <c r="J222" s="7"/>
      <c r="K222" s="7"/>
      <c r="L222" s="7"/>
    </row>
    <row r="223" spans="1:12" s="3" customFormat="1" x14ac:dyDescent="0.15">
      <c r="A223" s="295">
        <v>2401061</v>
      </c>
      <c r="B223" s="107" t="s">
        <v>338</v>
      </c>
      <c r="C223" s="297">
        <f>SUM(ENERO:DICIEMBRE!C223)</f>
        <v>1830</v>
      </c>
      <c r="D223" s="297">
        <f>SUM(ENERO:DICIEMBRE!D223)</f>
        <v>1830</v>
      </c>
      <c r="E223" s="297">
        <f>SUM(ENERO:DICIEMBRE!E223)</f>
        <v>40260000</v>
      </c>
      <c r="F223" s="7"/>
      <c r="G223" s="7"/>
      <c r="H223" s="7"/>
      <c r="I223" s="7"/>
      <c r="J223" s="7"/>
      <c r="K223" s="7"/>
      <c r="L223" s="7"/>
    </row>
    <row r="224" spans="1:12" s="3" customFormat="1" x14ac:dyDescent="0.15">
      <c r="A224" s="299" t="s">
        <v>339</v>
      </c>
      <c r="B224" s="101" t="s">
        <v>340</v>
      </c>
      <c r="C224" s="297">
        <f>SUM(ENERO:DICIEMBRE!C224)</f>
        <v>2754</v>
      </c>
      <c r="D224" s="297">
        <f>SUM(ENERO:DICIEMBRE!D224)</f>
        <v>2754</v>
      </c>
      <c r="E224" s="297">
        <f>SUM(ENERO:DICIEMBRE!E224)</f>
        <v>190631880</v>
      </c>
      <c r="F224" s="7"/>
      <c r="G224" s="7"/>
      <c r="H224" s="7"/>
      <c r="I224" s="7"/>
      <c r="J224" s="7"/>
      <c r="K224" s="7"/>
      <c r="L224" s="7"/>
    </row>
    <row r="225" spans="1:22" s="3" customFormat="1" x14ac:dyDescent="0.15">
      <c r="A225" s="299" t="s">
        <v>341</v>
      </c>
      <c r="B225" s="101" t="s">
        <v>342</v>
      </c>
      <c r="C225" s="297">
        <f>SUM(ENERO:DICIEMBRE!C225)</f>
        <v>0</v>
      </c>
      <c r="D225" s="297">
        <f>SUM(ENERO:DICIEMBRE!D225)</f>
        <v>0</v>
      </c>
      <c r="E225" s="297">
        <f>SUM(ENERO:DICIEMBRE!E225)</f>
        <v>0</v>
      </c>
      <c r="F225" s="7"/>
      <c r="G225" s="7"/>
      <c r="H225" s="7"/>
      <c r="I225" s="7"/>
      <c r="J225" s="7"/>
      <c r="K225" s="7"/>
      <c r="L225" s="7"/>
    </row>
    <row r="226" spans="1:22" s="3" customFormat="1" x14ac:dyDescent="0.15">
      <c r="A226" s="299" t="s">
        <v>343</v>
      </c>
      <c r="B226" s="101" t="s">
        <v>344</v>
      </c>
      <c r="C226" s="297">
        <f>SUM(ENERO:DICIEMBRE!C226)</f>
        <v>3216</v>
      </c>
      <c r="D226" s="297">
        <f>SUM(ENERO:DICIEMBRE!D226)</f>
        <v>3094</v>
      </c>
      <c r="E226" s="297">
        <f>SUM(ENERO:DICIEMBRE!E226)</f>
        <v>9343880</v>
      </c>
      <c r="F226" s="7"/>
      <c r="G226" s="7"/>
      <c r="H226" s="7"/>
      <c r="I226" s="7"/>
      <c r="J226" s="7"/>
      <c r="K226" s="7"/>
      <c r="L226" s="7"/>
    </row>
    <row r="227" spans="1:22" s="3" customFormat="1" x14ac:dyDescent="0.15">
      <c r="A227" s="299" t="s">
        <v>345</v>
      </c>
      <c r="B227" s="101" t="s">
        <v>346</v>
      </c>
      <c r="C227" s="297">
        <f>SUM(ENERO:DICIEMBRE!C227)</f>
        <v>0</v>
      </c>
      <c r="D227" s="297">
        <f>SUM(ENERO:DICIEMBRE!D227)</f>
        <v>0</v>
      </c>
      <c r="E227" s="297">
        <f>SUM(ENERO:DICIEMBRE!E227)</f>
        <v>0</v>
      </c>
      <c r="F227" s="7"/>
      <c r="G227" s="7"/>
      <c r="H227" s="7"/>
      <c r="I227" s="7"/>
      <c r="J227" s="7"/>
      <c r="K227" s="7"/>
      <c r="L227" s="7"/>
    </row>
    <row r="228" spans="1:22" s="3" customFormat="1" x14ac:dyDescent="0.15">
      <c r="A228" s="299" t="s">
        <v>347</v>
      </c>
      <c r="B228" s="101" t="s">
        <v>348</v>
      </c>
      <c r="C228" s="297">
        <f>SUM(ENERO:DICIEMBRE!C228)</f>
        <v>0</v>
      </c>
      <c r="D228" s="297">
        <f>SUM(ENERO:DICIEMBRE!D228)</f>
        <v>0</v>
      </c>
      <c r="E228" s="297">
        <f>SUM(ENERO:DICIEMBRE!E228)</f>
        <v>0</v>
      </c>
      <c r="F228" s="7"/>
      <c r="G228" s="7"/>
      <c r="H228" s="7"/>
      <c r="I228" s="7"/>
      <c r="J228" s="7"/>
      <c r="K228" s="7"/>
      <c r="L228" s="7"/>
      <c r="V228" s="112"/>
    </row>
    <row r="229" spans="1:22" s="3" customFormat="1" x14ac:dyDescent="0.15">
      <c r="A229" s="312" t="s">
        <v>349</v>
      </c>
      <c r="B229" s="102" t="s">
        <v>350</v>
      </c>
      <c r="C229" s="297">
        <f>SUM(ENERO:DICIEMBRE!C229)</f>
        <v>0</v>
      </c>
      <c r="D229" s="297">
        <f>SUM(ENERO:DICIEMBRE!D229)</f>
        <v>0</v>
      </c>
      <c r="E229" s="297">
        <f>SUM(ENERO:DICIEMBRE!E229)</f>
        <v>0</v>
      </c>
      <c r="F229" s="7"/>
      <c r="G229" s="7"/>
      <c r="H229" s="7"/>
      <c r="I229" s="7"/>
      <c r="J229" s="7"/>
      <c r="K229" s="7"/>
      <c r="L229" s="7"/>
      <c r="V229" s="112"/>
    </row>
    <row r="230" spans="1:22" s="3" customFormat="1" x14ac:dyDescent="0.15">
      <c r="A230" s="338"/>
      <c r="B230" s="109" t="s">
        <v>351</v>
      </c>
      <c r="C230" s="377">
        <f>SUM(C223:C229)</f>
        <v>7800</v>
      </c>
      <c r="D230" s="377">
        <f>SUM(D223:D229)</f>
        <v>7678</v>
      </c>
      <c r="E230" s="95">
        <f>SUM(E223:E229)</f>
        <v>240235760</v>
      </c>
      <c r="F230" s="7"/>
      <c r="G230" s="7"/>
      <c r="H230" s="7"/>
      <c r="I230" s="7"/>
      <c r="J230" s="7"/>
      <c r="K230" s="7"/>
      <c r="L230" s="7"/>
      <c r="V230" s="112"/>
    </row>
    <row r="231" spans="1:22" s="114" customFormat="1" ht="11.25" x14ac:dyDescent="0.15">
      <c r="A231" s="574" t="s">
        <v>352</v>
      </c>
      <c r="B231" s="574"/>
      <c r="C231" s="378"/>
      <c r="D231" s="378"/>
      <c r="E231" s="93"/>
      <c r="F231" s="379"/>
      <c r="G231" s="379"/>
      <c r="H231" s="379"/>
      <c r="I231" s="379"/>
      <c r="J231" s="379"/>
      <c r="K231" s="379"/>
      <c r="L231" s="379"/>
      <c r="M231" s="379"/>
      <c r="N231" s="379"/>
      <c r="O231" s="113"/>
      <c r="V231" s="115"/>
    </row>
    <row r="232" spans="1:22" ht="31.5" x14ac:dyDescent="0.15">
      <c r="A232" s="13" t="s">
        <v>4</v>
      </c>
      <c r="B232" s="13" t="s">
        <v>5</v>
      </c>
      <c r="C232" s="39" t="s">
        <v>6</v>
      </c>
      <c r="D232" s="94" t="s">
        <v>7</v>
      </c>
      <c r="E232" s="39" t="s">
        <v>8</v>
      </c>
      <c r="F232" s="380"/>
      <c r="G232" s="380"/>
      <c r="H232" s="380"/>
      <c r="I232" s="380"/>
      <c r="J232" s="380"/>
      <c r="K232" s="380"/>
      <c r="L232" s="380"/>
      <c r="M232" s="380"/>
      <c r="N232" s="380"/>
      <c r="O232" s="116"/>
      <c r="V232" s="117"/>
    </row>
    <row r="233" spans="1:22" x14ac:dyDescent="0.15">
      <c r="A233" s="295">
        <v>2004103</v>
      </c>
      <c r="B233" s="107" t="s">
        <v>353</v>
      </c>
      <c r="C233" s="297">
        <f>SUM(ENERO:DICIEMBRE!C233)</f>
        <v>715</v>
      </c>
      <c r="D233" s="297">
        <f>SUM(ENERO:DICIEMBRE!D233)</f>
        <v>632</v>
      </c>
      <c r="E233" s="297">
        <f>SUM(ENERO:DICIEMBRE!E233)</f>
        <v>97302720</v>
      </c>
      <c r="F233" s="380"/>
      <c r="G233" s="380"/>
      <c r="H233" s="380"/>
      <c r="I233" s="380"/>
      <c r="J233" s="380"/>
      <c r="K233" s="380"/>
      <c r="L233" s="380"/>
      <c r="M233" s="380"/>
      <c r="N233" s="380"/>
      <c r="O233" s="116"/>
      <c r="V233" s="117"/>
    </row>
    <row r="234" spans="1:22" x14ac:dyDescent="0.15">
      <c r="A234" s="312" t="s">
        <v>354</v>
      </c>
      <c r="B234" s="102" t="s">
        <v>355</v>
      </c>
      <c r="C234" s="297">
        <f>SUM(ENERO:DICIEMBRE!C234)</f>
        <v>10</v>
      </c>
      <c r="D234" s="297">
        <f>SUM(ENERO:DICIEMBRE!D234)</f>
        <v>4</v>
      </c>
      <c r="E234" s="297">
        <f>SUM(ENERO:DICIEMBRE!E234)</f>
        <v>647920</v>
      </c>
      <c r="F234" s="380"/>
      <c r="G234" s="380"/>
      <c r="H234" s="380"/>
      <c r="I234" s="380"/>
      <c r="J234" s="380"/>
      <c r="K234" s="380"/>
      <c r="L234" s="380"/>
      <c r="M234" s="380"/>
      <c r="N234" s="380"/>
      <c r="O234" s="116"/>
      <c r="V234" s="117"/>
    </row>
    <row r="235" spans="1:22" ht="21" x14ac:dyDescent="0.15">
      <c r="A235" s="351">
        <v>2004003</v>
      </c>
      <c r="B235" s="102" t="s">
        <v>356</v>
      </c>
      <c r="C235" s="297">
        <f>SUM(ENERO:DICIEMBRE!C235)</f>
        <v>0</v>
      </c>
      <c r="D235" s="297">
        <f>SUM(ENERO:DICIEMBRE!D235)</f>
        <v>0</v>
      </c>
      <c r="E235" s="297">
        <f>SUM(ENERO:DICIEMBRE!E235)</f>
        <v>0</v>
      </c>
      <c r="F235" s="380"/>
      <c r="G235" s="380"/>
      <c r="H235" s="380"/>
      <c r="I235" s="380"/>
      <c r="J235" s="380"/>
      <c r="K235" s="380"/>
      <c r="L235" s="380"/>
      <c r="M235" s="380"/>
      <c r="N235" s="380"/>
      <c r="O235" s="116"/>
      <c r="V235" s="117"/>
    </row>
    <row r="236" spans="1:22" x14ac:dyDescent="0.15">
      <c r="A236" s="338"/>
      <c r="B236" s="109" t="s">
        <v>357</v>
      </c>
      <c r="C236" s="375">
        <f>SUM(C233:C235)</f>
        <v>725</v>
      </c>
      <c r="D236" s="375">
        <f>SUM(D233:D235)</f>
        <v>636</v>
      </c>
      <c r="E236" s="95">
        <f>SUM(E233:E235)</f>
        <v>97950640</v>
      </c>
      <c r="F236" s="380"/>
      <c r="G236" s="380"/>
      <c r="H236" s="380"/>
      <c r="I236" s="380"/>
      <c r="J236" s="380"/>
      <c r="K236" s="380"/>
      <c r="L236" s="380"/>
      <c r="M236" s="380"/>
      <c r="N236" s="380"/>
      <c r="O236" s="116"/>
      <c r="V236" s="117"/>
    </row>
    <row r="237" spans="1:22" s="114" customFormat="1" ht="11.25" x14ac:dyDescent="0.15">
      <c r="A237" s="574" t="s">
        <v>358</v>
      </c>
      <c r="B237" s="574"/>
      <c r="C237" s="381"/>
      <c r="D237" s="381"/>
      <c r="E237" s="93"/>
      <c r="F237" s="379"/>
      <c r="G237" s="379"/>
      <c r="H237" s="379"/>
      <c r="I237" s="379"/>
      <c r="J237" s="379"/>
      <c r="K237" s="379"/>
      <c r="L237" s="379"/>
      <c r="M237" s="379"/>
      <c r="N237" s="379"/>
      <c r="O237" s="379"/>
      <c r="P237" s="379"/>
      <c r="Q237" s="113"/>
      <c r="V237" s="118"/>
    </row>
    <row r="238" spans="1:22" ht="31.5" x14ac:dyDescent="0.15">
      <c r="A238" s="13"/>
      <c r="B238" s="13" t="s">
        <v>359</v>
      </c>
      <c r="C238" s="39" t="s">
        <v>6</v>
      </c>
      <c r="D238" s="94" t="s">
        <v>7</v>
      </c>
      <c r="E238" s="14" t="s">
        <v>8</v>
      </c>
      <c r="F238" s="380"/>
      <c r="G238" s="380"/>
      <c r="H238" s="380"/>
      <c r="I238" s="380"/>
      <c r="J238" s="380"/>
      <c r="K238" s="380"/>
      <c r="L238" s="380"/>
      <c r="M238" s="380"/>
      <c r="N238" s="380"/>
      <c r="O238" s="380"/>
      <c r="P238" s="380"/>
      <c r="Q238" s="116"/>
    </row>
    <row r="239" spans="1:22" x14ac:dyDescent="0.15">
      <c r="A239" s="295" t="s">
        <v>360</v>
      </c>
      <c r="B239" s="107" t="s">
        <v>361</v>
      </c>
      <c r="C239" s="297">
        <f>SUM(ENERO:DICIEMBRE!C239)</f>
        <v>5472</v>
      </c>
      <c r="D239" s="297">
        <f>SUM(ENERO:DICIEMBRE!D239)</f>
        <v>5472</v>
      </c>
      <c r="E239" s="297">
        <f>SUM(ENERO:DICIEMBRE!E239)</f>
        <v>26172560</v>
      </c>
      <c r="F239" s="380"/>
      <c r="G239" s="380"/>
      <c r="H239" s="380"/>
      <c r="I239" s="380"/>
      <c r="J239" s="380"/>
      <c r="K239" s="380"/>
      <c r="L239" s="380"/>
      <c r="M239" s="380"/>
      <c r="N239" s="380"/>
      <c r="O239" s="380"/>
      <c r="P239" s="380"/>
      <c r="Q239" s="116"/>
    </row>
    <row r="240" spans="1:22" x14ac:dyDescent="0.15">
      <c r="A240" s="299" t="s">
        <v>362</v>
      </c>
      <c r="B240" s="101" t="s">
        <v>363</v>
      </c>
      <c r="C240" s="297">
        <f>SUM(ENERO:DICIEMBRE!C240)</f>
        <v>1902</v>
      </c>
      <c r="D240" s="297">
        <f>SUM(ENERO:DICIEMBRE!D240)</f>
        <v>1902</v>
      </c>
      <c r="E240" s="297">
        <f>SUM(ENERO:DICIEMBRE!E240)</f>
        <v>45843460</v>
      </c>
      <c r="F240" s="380"/>
      <c r="G240" s="380"/>
      <c r="H240" s="380"/>
      <c r="I240" s="380"/>
      <c r="J240" s="380"/>
      <c r="K240" s="380"/>
      <c r="L240" s="380"/>
      <c r="M240" s="380"/>
      <c r="N240" s="380"/>
      <c r="O240" s="380"/>
      <c r="P240" s="380"/>
      <c r="Q240" s="116"/>
    </row>
    <row r="241" spans="1:17" x14ac:dyDescent="0.15">
      <c r="A241" s="299" t="s">
        <v>364</v>
      </c>
      <c r="B241" s="101" t="s">
        <v>365</v>
      </c>
      <c r="C241" s="297">
        <f>SUM(ENERO:DICIEMBRE!C241)</f>
        <v>297</v>
      </c>
      <c r="D241" s="297">
        <f>SUM(ENERO:DICIEMBRE!D241)</f>
        <v>297</v>
      </c>
      <c r="E241" s="297">
        <f>SUM(ENERO:DICIEMBRE!E241)</f>
        <v>8969110</v>
      </c>
      <c r="F241" s="380"/>
      <c r="G241" s="380"/>
      <c r="H241" s="380"/>
      <c r="I241" s="380"/>
      <c r="J241" s="380"/>
      <c r="K241" s="380"/>
      <c r="L241" s="380"/>
      <c r="M241" s="380"/>
      <c r="N241" s="380"/>
      <c r="O241" s="380"/>
      <c r="P241" s="380"/>
      <c r="Q241" s="116"/>
    </row>
    <row r="242" spans="1:17" x14ac:dyDescent="0.15">
      <c r="A242" s="312"/>
      <c r="B242" s="102" t="s">
        <v>366</v>
      </c>
      <c r="C242" s="297">
        <f>SUM(ENERO:DICIEMBRE!C242)</f>
        <v>0</v>
      </c>
      <c r="D242" s="367"/>
      <c r="E242" s="36"/>
      <c r="F242" s="380"/>
      <c r="G242" s="380"/>
      <c r="H242" s="380"/>
      <c r="I242" s="380"/>
      <c r="J242" s="380"/>
      <c r="K242" s="380"/>
      <c r="L242" s="380"/>
      <c r="M242" s="380"/>
      <c r="N242" s="380"/>
      <c r="O242" s="380"/>
      <c r="P242" s="380"/>
      <c r="Q242" s="116"/>
    </row>
    <row r="243" spans="1:17" x14ac:dyDescent="0.15">
      <c r="A243" s="338"/>
      <c r="B243" s="109" t="s">
        <v>367</v>
      </c>
      <c r="C243" s="382">
        <f>SUM(C239:C242)</f>
        <v>7671</v>
      </c>
      <c r="D243" s="382">
        <f>SUM(D239:D241)</f>
        <v>7671</v>
      </c>
      <c r="E243" s="119">
        <f>SUM(E239:E241)</f>
        <v>80985130</v>
      </c>
      <c r="F243" s="380"/>
      <c r="G243" s="380"/>
      <c r="H243" s="380"/>
      <c r="I243" s="380"/>
      <c r="J243" s="380"/>
      <c r="K243" s="380"/>
      <c r="L243" s="380"/>
      <c r="M243" s="380"/>
      <c r="N243" s="380"/>
      <c r="O243" s="380"/>
      <c r="P243" s="380"/>
      <c r="Q243" s="116"/>
    </row>
    <row r="244" spans="1:17" ht="11.25" x14ac:dyDescent="0.15">
      <c r="A244" s="577" t="s">
        <v>368</v>
      </c>
      <c r="B244" s="577"/>
      <c r="C244" s="383"/>
      <c r="D244" s="383"/>
      <c r="E244" s="120"/>
      <c r="F244" s="380"/>
      <c r="G244" s="380"/>
      <c r="H244" s="380"/>
      <c r="I244" s="380"/>
      <c r="J244" s="380"/>
      <c r="K244" s="380"/>
      <c r="L244" s="380"/>
      <c r="M244" s="380"/>
      <c r="N244" s="380"/>
      <c r="O244" s="380"/>
      <c r="P244" s="380"/>
      <c r="Q244" s="116"/>
    </row>
    <row r="245" spans="1:17" ht="31.5" x14ac:dyDescent="0.15">
      <c r="A245" s="13" t="s">
        <v>4</v>
      </c>
      <c r="B245" s="13" t="s">
        <v>5</v>
      </c>
      <c r="C245" s="39" t="s">
        <v>6</v>
      </c>
      <c r="D245" s="94" t="s">
        <v>7</v>
      </c>
      <c r="E245" s="39" t="s">
        <v>8</v>
      </c>
      <c r="F245" s="380"/>
      <c r="G245" s="380"/>
      <c r="H245" s="380"/>
      <c r="I245" s="380"/>
      <c r="J245" s="380"/>
      <c r="K245" s="380"/>
      <c r="L245" s="380"/>
      <c r="M245" s="380"/>
      <c r="N245" s="380"/>
      <c r="O245" s="380"/>
      <c r="P245" s="380"/>
      <c r="Q245" s="116"/>
    </row>
    <row r="246" spans="1:17" x14ac:dyDescent="0.15">
      <c r="A246" s="295">
        <v>1901023</v>
      </c>
      <c r="B246" s="107" t="s">
        <v>369</v>
      </c>
      <c r="C246" s="297">
        <f>SUM(ENERO:DICIEMBRE!C246)</f>
        <v>0</v>
      </c>
      <c r="D246" s="297">
        <f>SUM(ENERO:DICIEMBRE!D246)</f>
        <v>0</v>
      </c>
      <c r="E246" s="297">
        <f>SUM(ENERO:DICIEMBRE!E246)</f>
        <v>0</v>
      </c>
      <c r="F246" s="380"/>
      <c r="G246" s="380"/>
      <c r="H246" s="380"/>
      <c r="I246" s="380"/>
      <c r="J246" s="380"/>
      <c r="K246" s="380"/>
      <c r="L246" s="380"/>
      <c r="M246" s="380"/>
      <c r="N246" s="380"/>
      <c r="O246" s="380"/>
      <c r="P246" s="380"/>
      <c r="Q246" s="116"/>
    </row>
    <row r="247" spans="1:17" x14ac:dyDescent="0.15">
      <c r="A247" s="299">
        <v>1901024</v>
      </c>
      <c r="B247" s="101" t="s">
        <v>370</v>
      </c>
      <c r="C247" s="297">
        <f>SUM(ENERO:DICIEMBRE!C247)</f>
        <v>0</v>
      </c>
      <c r="D247" s="297">
        <f>SUM(ENERO:DICIEMBRE!D247)</f>
        <v>0</v>
      </c>
      <c r="E247" s="297">
        <f>SUM(ENERO:DICIEMBRE!E247)</f>
        <v>0</v>
      </c>
      <c r="F247" s="380"/>
      <c r="G247" s="380"/>
      <c r="H247" s="380"/>
      <c r="I247" s="380"/>
      <c r="J247" s="380"/>
      <c r="K247" s="380"/>
      <c r="L247" s="380"/>
      <c r="M247" s="380"/>
      <c r="N247" s="380"/>
      <c r="O247" s="380"/>
      <c r="P247" s="380"/>
      <c r="Q247" s="116"/>
    </row>
    <row r="248" spans="1:17" x14ac:dyDescent="0.15">
      <c r="A248" s="299" t="s">
        <v>371</v>
      </c>
      <c r="B248" s="101" t="s">
        <v>372</v>
      </c>
      <c r="C248" s="297">
        <f>SUM(ENERO:DICIEMBRE!C248)</f>
        <v>0</v>
      </c>
      <c r="D248" s="297">
        <f>SUM(ENERO:DICIEMBRE!D248)</f>
        <v>0</v>
      </c>
      <c r="E248" s="297">
        <f>SUM(ENERO:DICIEMBRE!E248)</f>
        <v>0</v>
      </c>
      <c r="F248" s="380"/>
      <c r="G248" s="380"/>
      <c r="H248" s="380"/>
      <c r="I248" s="380"/>
      <c r="J248" s="380"/>
      <c r="K248" s="380"/>
      <c r="L248" s="380"/>
      <c r="M248" s="380"/>
      <c r="N248" s="380"/>
      <c r="O248" s="380"/>
      <c r="P248" s="380"/>
      <c r="Q248" s="116"/>
    </row>
    <row r="249" spans="1:17" x14ac:dyDescent="0.15">
      <c r="A249" s="299" t="s">
        <v>373</v>
      </c>
      <c r="B249" s="101" t="s">
        <v>374</v>
      </c>
      <c r="C249" s="297">
        <f>SUM(ENERO:DICIEMBRE!C249)</f>
        <v>0</v>
      </c>
      <c r="D249" s="297">
        <f>SUM(ENERO:DICIEMBRE!D249)</f>
        <v>0</v>
      </c>
      <c r="E249" s="297">
        <f>SUM(ENERO:DICIEMBRE!E249)</f>
        <v>0</v>
      </c>
      <c r="F249" s="380"/>
      <c r="G249" s="380"/>
      <c r="H249" s="380"/>
      <c r="I249" s="380"/>
      <c r="J249" s="380"/>
      <c r="K249" s="380"/>
      <c r="L249" s="380"/>
      <c r="M249" s="380"/>
      <c r="N249" s="380"/>
      <c r="O249" s="380"/>
      <c r="P249" s="380"/>
      <c r="Q249" s="116"/>
    </row>
    <row r="250" spans="1:17" x14ac:dyDescent="0.15">
      <c r="A250" s="299">
        <v>1901126</v>
      </c>
      <c r="B250" s="101" t="s">
        <v>375</v>
      </c>
      <c r="C250" s="297">
        <f>SUM(ENERO:DICIEMBRE!C250)</f>
        <v>0</v>
      </c>
      <c r="D250" s="297">
        <f>SUM(ENERO:DICIEMBRE!D250)</f>
        <v>0</v>
      </c>
      <c r="E250" s="297">
        <f>SUM(ENERO:DICIEMBRE!E250)</f>
        <v>0</v>
      </c>
      <c r="F250" s="380"/>
      <c r="G250" s="380"/>
      <c r="H250" s="380"/>
      <c r="I250" s="380"/>
      <c r="J250" s="380"/>
      <c r="K250" s="380"/>
      <c r="L250" s="380"/>
      <c r="M250" s="380"/>
      <c r="N250" s="380"/>
      <c r="O250" s="380"/>
      <c r="P250" s="380"/>
      <c r="Q250" s="116"/>
    </row>
    <row r="251" spans="1:17" x14ac:dyDescent="0.15">
      <c r="A251" s="299" t="s">
        <v>376</v>
      </c>
      <c r="B251" s="101" t="s">
        <v>377</v>
      </c>
      <c r="C251" s="297">
        <f>SUM(ENERO:DICIEMBRE!C251)</f>
        <v>0</v>
      </c>
      <c r="D251" s="297">
        <f>SUM(ENERO:DICIEMBRE!D251)</f>
        <v>0</v>
      </c>
      <c r="E251" s="297">
        <f>SUM(ENERO:DICIEMBRE!E251)</f>
        <v>0</v>
      </c>
      <c r="F251" s="380"/>
      <c r="G251" s="380"/>
      <c r="H251" s="380"/>
      <c r="I251" s="380"/>
      <c r="J251" s="380"/>
      <c r="K251" s="380"/>
      <c r="L251" s="380"/>
      <c r="M251" s="380"/>
      <c r="N251" s="380"/>
      <c r="O251" s="380"/>
      <c r="P251" s="380"/>
      <c r="Q251" s="116"/>
    </row>
    <row r="252" spans="1:17" x14ac:dyDescent="0.15">
      <c r="A252" s="299" t="s">
        <v>378</v>
      </c>
      <c r="B252" s="101" t="s">
        <v>379</v>
      </c>
      <c r="C252" s="297">
        <f>SUM(ENERO:DICIEMBRE!C252)</f>
        <v>0</v>
      </c>
      <c r="D252" s="297">
        <f>SUM(ENERO:DICIEMBRE!D252)</f>
        <v>0</v>
      </c>
      <c r="E252" s="297">
        <f>SUM(ENERO:DICIEMBRE!E252)</f>
        <v>0</v>
      </c>
      <c r="F252" s="380"/>
      <c r="G252" s="380"/>
      <c r="H252" s="380"/>
      <c r="I252" s="380"/>
      <c r="J252" s="380"/>
      <c r="K252" s="380"/>
      <c r="L252" s="380"/>
      <c r="M252" s="380"/>
      <c r="N252" s="380"/>
      <c r="O252" s="380"/>
      <c r="P252" s="380"/>
      <c r="Q252" s="116"/>
    </row>
    <row r="253" spans="1:17" x14ac:dyDescent="0.15">
      <c r="A253" s="312">
        <v>1901029</v>
      </c>
      <c r="B253" s="102" t="s">
        <v>380</v>
      </c>
      <c r="C253" s="297">
        <f>SUM(ENERO:DICIEMBRE!C253)</f>
        <v>0</v>
      </c>
      <c r="D253" s="297">
        <f>SUM(ENERO:DICIEMBRE!D253)</f>
        <v>0</v>
      </c>
      <c r="E253" s="297">
        <f>SUM(ENERO:DICIEMBRE!E253)</f>
        <v>0</v>
      </c>
      <c r="F253" s="380"/>
      <c r="G253" s="380"/>
      <c r="H253" s="380"/>
      <c r="I253" s="380"/>
      <c r="J253" s="380"/>
      <c r="K253" s="380"/>
      <c r="L253" s="380"/>
      <c r="M253" s="380"/>
      <c r="N253" s="380"/>
      <c r="O253" s="380"/>
      <c r="P253" s="380"/>
      <c r="Q253" s="116"/>
    </row>
    <row r="254" spans="1:17" x14ac:dyDescent="0.15">
      <c r="A254" s="351"/>
      <c r="B254" s="123" t="s">
        <v>381</v>
      </c>
      <c r="C254" s="124">
        <f>SUM(C246:C253)</f>
        <v>0</v>
      </c>
      <c r="D254" s="124">
        <f>SUM(D246:D253)</f>
        <v>0</v>
      </c>
      <c r="E254" s="119">
        <f>SUM(E246:E253)</f>
        <v>0</v>
      </c>
      <c r="F254" s="380"/>
      <c r="G254" s="380"/>
      <c r="H254" s="380"/>
      <c r="I254" s="380"/>
      <c r="J254" s="380"/>
      <c r="K254" s="380"/>
      <c r="L254" s="380"/>
      <c r="M254" s="380"/>
      <c r="N254" s="380"/>
      <c r="O254" s="380"/>
      <c r="P254" s="380"/>
      <c r="Q254" s="116"/>
    </row>
    <row r="255" spans="1:17" x14ac:dyDescent="0.15">
      <c r="A255" s="125"/>
      <c r="B255" s="126"/>
      <c r="C255" s="383"/>
      <c r="D255" s="383"/>
      <c r="E255" s="120"/>
      <c r="F255" s="380"/>
      <c r="G255" s="380"/>
      <c r="H255" s="380"/>
      <c r="I255" s="380"/>
      <c r="J255" s="380"/>
      <c r="K255" s="380"/>
      <c r="L255" s="380"/>
      <c r="M255" s="380"/>
      <c r="N255" s="380"/>
      <c r="O255" s="380"/>
      <c r="P255" s="380"/>
      <c r="Q255" s="116"/>
    </row>
    <row r="256" spans="1:17" s="111" customFormat="1" ht="11.25" x14ac:dyDescent="0.15">
      <c r="A256" s="574" t="s">
        <v>382</v>
      </c>
      <c r="B256" s="574"/>
      <c r="C256" s="378"/>
      <c r="D256" s="378"/>
      <c r="E256" s="93"/>
    </row>
    <row r="257" spans="1:14" s="3" customFormat="1" ht="31.5" x14ac:dyDescent="0.15">
      <c r="A257" s="13" t="s">
        <v>4</v>
      </c>
      <c r="B257" s="127" t="s">
        <v>5</v>
      </c>
      <c r="C257" s="39" t="s">
        <v>6</v>
      </c>
      <c r="D257" s="94" t="s">
        <v>7</v>
      </c>
      <c r="E257" s="39" t="s">
        <v>8</v>
      </c>
      <c r="F257" s="7"/>
      <c r="G257" s="7"/>
      <c r="H257" s="7"/>
      <c r="I257" s="7"/>
      <c r="J257" s="7"/>
      <c r="K257" s="7"/>
      <c r="L257" s="7"/>
      <c r="M257" s="7"/>
      <c r="N257" s="7"/>
    </row>
    <row r="258" spans="1:14" s="3" customFormat="1" x14ac:dyDescent="0.15">
      <c r="A258" s="295"/>
      <c r="B258" s="107" t="s">
        <v>383</v>
      </c>
      <c r="C258" s="297">
        <f>SUM(ENERO:DICIEMBRE!C258)</f>
        <v>0</v>
      </c>
      <c r="D258" s="384"/>
      <c r="E258" s="128"/>
      <c r="F258" s="7"/>
      <c r="G258" s="7"/>
      <c r="H258" s="7"/>
      <c r="I258" s="7"/>
      <c r="J258" s="7"/>
      <c r="K258" s="7"/>
      <c r="L258" s="7"/>
      <c r="M258" s="7"/>
      <c r="N258" s="7"/>
    </row>
    <row r="259" spans="1:14" s="3" customFormat="1" x14ac:dyDescent="0.15">
      <c r="A259" s="299"/>
      <c r="B259" s="101" t="s">
        <v>384</v>
      </c>
      <c r="C259" s="297">
        <f>SUM(ENERO:DICIEMBRE!C259)</f>
        <v>0</v>
      </c>
      <c r="D259" s="309"/>
      <c r="E259" s="35"/>
      <c r="F259" s="7"/>
      <c r="G259" s="7"/>
      <c r="H259" s="7"/>
      <c r="I259" s="7"/>
      <c r="J259" s="7"/>
      <c r="K259" s="7"/>
      <c r="L259" s="7"/>
      <c r="M259" s="7"/>
      <c r="N259" s="7"/>
    </row>
    <row r="260" spans="1:14" s="3" customFormat="1" x14ac:dyDescent="0.15">
      <c r="A260" s="299"/>
      <c r="B260" s="101" t="s">
        <v>385</v>
      </c>
      <c r="C260" s="297">
        <f>SUM(ENERO:DICIEMBRE!C260)</f>
        <v>0</v>
      </c>
      <c r="D260" s="309"/>
      <c r="E260" s="35"/>
      <c r="F260" s="7"/>
      <c r="G260" s="7"/>
      <c r="H260" s="7"/>
      <c r="I260" s="7"/>
      <c r="J260" s="7"/>
      <c r="K260" s="7"/>
      <c r="L260" s="7"/>
      <c r="M260" s="7"/>
      <c r="N260" s="7"/>
    </row>
    <row r="261" spans="1:14" s="3" customFormat="1" x14ac:dyDescent="0.15">
      <c r="A261" s="299"/>
      <c r="B261" s="101" t="s">
        <v>386</v>
      </c>
      <c r="C261" s="297">
        <f>SUM(ENERO:DICIEMBRE!C261)</f>
        <v>0</v>
      </c>
      <c r="D261" s="309"/>
      <c r="E261" s="35"/>
      <c r="F261" s="7"/>
      <c r="G261" s="7"/>
      <c r="H261" s="7"/>
      <c r="I261" s="7"/>
      <c r="J261" s="7"/>
      <c r="K261" s="7"/>
      <c r="L261" s="7"/>
      <c r="M261" s="7"/>
      <c r="N261" s="7"/>
    </row>
    <row r="262" spans="1:14" s="3" customFormat="1" x14ac:dyDescent="0.15">
      <c r="A262" s="299"/>
      <c r="B262" s="101" t="s">
        <v>387</v>
      </c>
      <c r="C262" s="297">
        <f>SUM(ENERO:DICIEMBRE!C262)</f>
        <v>0</v>
      </c>
      <c r="D262" s="309"/>
      <c r="E262" s="35"/>
      <c r="F262" s="7"/>
      <c r="G262" s="7"/>
      <c r="H262" s="7"/>
      <c r="I262" s="7"/>
      <c r="J262" s="7"/>
      <c r="K262" s="7"/>
      <c r="L262" s="7"/>
      <c r="M262" s="7"/>
      <c r="N262" s="7"/>
    </row>
    <row r="263" spans="1:14" s="3" customFormat="1" x14ac:dyDescent="0.15">
      <c r="A263" s="299"/>
      <c r="B263" s="101" t="s">
        <v>388</v>
      </c>
      <c r="C263" s="297">
        <f>SUM(ENERO:DICIEMBRE!C263)</f>
        <v>0</v>
      </c>
      <c r="D263" s="309"/>
      <c r="E263" s="35"/>
      <c r="F263" s="7"/>
      <c r="G263" s="7"/>
      <c r="H263" s="7"/>
      <c r="I263" s="7"/>
      <c r="J263" s="7"/>
      <c r="K263" s="7"/>
      <c r="L263" s="7"/>
      <c r="M263" s="7"/>
      <c r="N263" s="7"/>
    </row>
    <row r="264" spans="1:14" s="3" customFormat="1" x14ac:dyDescent="0.15">
      <c r="A264" s="299"/>
      <c r="B264" s="101" t="s">
        <v>389</v>
      </c>
      <c r="C264" s="297">
        <f>SUM(ENERO:DICIEMBRE!C264)</f>
        <v>0</v>
      </c>
      <c r="D264" s="309"/>
      <c r="E264" s="35"/>
      <c r="F264" s="7"/>
      <c r="G264" s="7"/>
      <c r="H264" s="7"/>
      <c r="I264" s="7"/>
      <c r="J264" s="7"/>
      <c r="K264" s="7"/>
      <c r="L264" s="7"/>
      <c r="M264" s="7"/>
      <c r="N264" s="7"/>
    </row>
    <row r="265" spans="1:14" s="3" customFormat="1" x14ac:dyDescent="0.15">
      <c r="A265" s="299"/>
      <c r="B265" s="101" t="s">
        <v>390</v>
      </c>
      <c r="C265" s="297">
        <f>SUM(ENERO:DICIEMBRE!C265)</f>
        <v>0</v>
      </c>
      <c r="D265" s="309"/>
      <c r="E265" s="35"/>
      <c r="F265" s="7"/>
      <c r="G265" s="7"/>
      <c r="H265" s="7"/>
      <c r="I265" s="7"/>
      <c r="J265" s="7"/>
      <c r="K265" s="7"/>
      <c r="L265" s="7"/>
      <c r="M265" s="7"/>
      <c r="N265" s="7"/>
    </row>
    <row r="266" spans="1:14" s="3" customFormat="1" x14ac:dyDescent="0.15">
      <c r="A266" s="299"/>
      <c r="B266" s="101" t="s">
        <v>391</v>
      </c>
      <c r="C266" s="297">
        <f>SUM(ENERO:DICIEMBRE!C266)</f>
        <v>0</v>
      </c>
      <c r="D266" s="309"/>
      <c r="E266" s="35"/>
      <c r="F266" s="7"/>
      <c r="G266" s="7"/>
      <c r="H266" s="7"/>
      <c r="I266" s="7"/>
      <c r="J266" s="7"/>
      <c r="K266" s="7"/>
      <c r="L266" s="7"/>
      <c r="M266" s="7"/>
      <c r="N266" s="7"/>
    </row>
    <row r="267" spans="1:14" s="3" customFormat="1" x14ac:dyDescent="0.15">
      <c r="A267" s="299"/>
      <c r="B267" s="101" t="s">
        <v>392</v>
      </c>
      <c r="C267" s="297">
        <f>SUM(ENERO:DICIEMBRE!C267)</f>
        <v>0</v>
      </c>
      <c r="D267" s="309"/>
      <c r="E267" s="35"/>
      <c r="F267" s="7"/>
      <c r="G267" s="7"/>
      <c r="H267" s="7"/>
      <c r="I267" s="7"/>
      <c r="J267" s="7"/>
      <c r="K267" s="7"/>
      <c r="L267" s="7"/>
      <c r="M267" s="7"/>
      <c r="N267" s="7"/>
    </row>
    <row r="268" spans="1:14" s="3" customFormat="1" x14ac:dyDescent="0.15">
      <c r="A268" s="299">
        <v>1802100</v>
      </c>
      <c r="B268" s="101" t="s">
        <v>393</v>
      </c>
      <c r="C268" s="297">
        <f>SUM(ENERO:DICIEMBRE!C268)</f>
        <v>0</v>
      </c>
      <c r="D268" s="297">
        <f>SUM(ENERO:DICIEMBRE!D268)</f>
        <v>0</v>
      </c>
      <c r="E268" s="297">
        <f>SUM(ENERO:DICIEMBRE!E268)</f>
        <v>0</v>
      </c>
      <c r="F268" s="7"/>
      <c r="G268" s="7"/>
      <c r="H268" s="7"/>
      <c r="I268" s="7"/>
      <c r="J268" s="7"/>
      <c r="K268" s="7"/>
      <c r="L268" s="7"/>
      <c r="M268" s="7"/>
      <c r="N268" s="7"/>
    </row>
    <row r="269" spans="1:14" s="3" customFormat="1" x14ac:dyDescent="0.15">
      <c r="A269" s="299"/>
      <c r="B269" s="101" t="s">
        <v>394</v>
      </c>
      <c r="C269" s="297">
        <f>SUM(ENERO:DICIEMBRE!C269)</f>
        <v>0</v>
      </c>
      <c r="D269" s="309"/>
      <c r="E269" s="35"/>
      <c r="F269" s="7"/>
      <c r="G269" s="7"/>
      <c r="H269" s="7"/>
      <c r="I269" s="7"/>
      <c r="J269" s="7"/>
      <c r="K269" s="7"/>
      <c r="L269" s="7"/>
      <c r="M269" s="7"/>
      <c r="N269" s="7"/>
    </row>
    <row r="270" spans="1:14" s="3" customFormat="1" x14ac:dyDescent="0.15">
      <c r="A270" s="299">
        <v>1902003</v>
      </c>
      <c r="B270" s="101" t="s">
        <v>395</v>
      </c>
      <c r="C270" s="297">
        <f>SUM(ENERO:DICIEMBRE!C270)</f>
        <v>0</v>
      </c>
      <c r="D270" s="297">
        <f>SUM(ENERO:DICIEMBRE!D270)</f>
        <v>0</v>
      </c>
      <c r="E270" s="297">
        <f>SUM(ENERO:DICIEMBRE!E270)</f>
        <v>0</v>
      </c>
      <c r="F270" s="7"/>
      <c r="G270" s="7"/>
      <c r="H270" s="7"/>
      <c r="I270" s="7"/>
      <c r="J270" s="7"/>
      <c r="K270" s="7"/>
      <c r="L270" s="7"/>
      <c r="M270" s="7"/>
      <c r="N270" s="7"/>
    </row>
    <row r="271" spans="1:14" s="3" customFormat="1" x14ac:dyDescent="0.15">
      <c r="A271" s="312"/>
      <c r="B271" s="102" t="s">
        <v>396</v>
      </c>
      <c r="C271" s="297">
        <f>SUM(ENERO:DICIEMBRE!C271)</f>
        <v>0</v>
      </c>
      <c r="D271" s="385"/>
      <c r="E271" s="36"/>
      <c r="F271" s="7"/>
      <c r="G271" s="7"/>
      <c r="H271" s="7"/>
      <c r="I271" s="7"/>
      <c r="J271" s="7"/>
      <c r="K271" s="7"/>
      <c r="L271" s="7"/>
      <c r="M271" s="7"/>
      <c r="N271" s="7"/>
    </row>
    <row r="272" spans="1:14" s="3" customFormat="1" x14ac:dyDescent="0.15">
      <c r="A272" s="338"/>
      <c r="B272" s="109" t="s">
        <v>397</v>
      </c>
      <c r="C272" s="386">
        <f>SUM(C258:C271)</f>
        <v>0</v>
      </c>
      <c r="D272" s="386">
        <f t="shared" ref="D272:E272" si="2">SUM(D258:D271)</f>
        <v>0</v>
      </c>
      <c r="E272" s="386">
        <f t="shared" si="2"/>
        <v>0</v>
      </c>
      <c r="F272" s="7"/>
      <c r="G272" s="7"/>
      <c r="H272" s="7"/>
      <c r="I272" s="7"/>
      <c r="J272" s="7"/>
      <c r="K272" s="7"/>
      <c r="L272" s="7"/>
      <c r="M272" s="7"/>
      <c r="N272" s="7"/>
    </row>
    <row r="273" spans="1:20" s="63" customFormat="1" ht="11.25" x14ac:dyDescent="0.15">
      <c r="A273" s="129" t="s">
        <v>398</v>
      </c>
      <c r="B273" s="130"/>
      <c r="C273" s="387"/>
      <c r="D273" s="387"/>
      <c r="E273" s="131"/>
    </row>
    <row r="274" spans="1:20" s="63" customFormat="1" ht="31.5" x14ac:dyDescent="0.15">
      <c r="A274" s="13" t="s">
        <v>4</v>
      </c>
      <c r="B274" s="13" t="s">
        <v>5</v>
      </c>
      <c r="C274" s="94" t="s">
        <v>399</v>
      </c>
      <c r="D274" s="94" t="s">
        <v>7</v>
      </c>
      <c r="E274" s="39" t="s">
        <v>8</v>
      </c>
    </row>
    <row r="275" spans="1:20" s="63" customFormat="1" x14ac:dyDescent="0.15">
      <c r="A275" s="295">
        <v>3001001</v>
      </c>
      <c r="B275" s="107" t="s">
        <v>400</v>
      </c>
      <c r="C275" s="297">
        <f>SUM(ENERO:DICIEMBRE!C275)</f>
        <v>2233</v>
      </c>
      <c r="D275" s="297">
        <f>SUM(ENERO:DICIEMBRE!D275)</f>
        <v>2233</v>
      </c>
      <c r="E275" s="297">
        <f>SUM(ENERO:DICIEMBRE!E275)</f>
        <v>51470650</v>
      </c>
    </row>
    <row r="276" spans="1:20" s="63" customFormat="1" x14ac:dyDescent="0.15">
      <c r="A276" s="312" t="s">
        <v>401</v>
      </c>
      <c r="B276" s="102" t="s">
        <v>402</v>
      </c>
      <c r="C276" s="297">
        <f>SUM(ENERO:DICIEMBRE!C276)</f>
        <v>47</v>
      </c>
      <c r="D276" s="297">
        <f>SUM(ENERO:DICIEMBRE!D276)</f>
        <v>47</v>
      </c>
      <c r="E276" s="297">
        <f>SUM(ENERO:DICIEMBRE!E276)</f>
        <v>13583000</v>
      </c>
    </row>
    <row r="277" spans="1:20" s="63" customFormat="1" x14ac:dyDescent="0.15">
      <c r="A277" s="338"/>
      <c r="B277" s="102" t="s">
        <v>403</v>
      </c>
      <c r="C277" s="332">
        <f>SUM(C275:C276)</f>
        <v>2280</v>
      </c>
      <c r="D277" s="332">
        <f>SUM(D275:D276)</f>
        <v>2280</v>
      </c>
      <c r="E277" s="119">
        <f>SUM(E275:E276)</f>
        <v>65053650</v>
      </c>
    </row>
    <row r="278" spans="1:20" s="63" customFormat="1" ht="11.25" x14ac:dyDescent="0.15">
      <c r="A278" s="96" t="s">
        <v>404</v>
      </c>
      <c r="B278" s="92"/>
      <c r="C278" s="381"/>
      <c r="D278" s="381"/>
      <c r="E278" s="93"/>
    </row>
    <row r="279" spans="1:20" s="63" customFormat="1" ht="31.5" x14ac:dyDescent="0.15">
      <c r="A279" s="13" t="s">
        <v>4</v>
      </c>
      <c r="B279" s="106" t="s">
        <v>5</v>
      </c>
      <c r="C279" s="94" t="s">
        <v>399</v>
      </c>
      <c r="D279" s="94" t="s">
        <v>7</v>
      </c>
      <c r="E279" s="39" t="s">
        <v>8</v>
      </c>
    </row>
    <row r="280" spans="1:20" s="63" customFormat="1" x14ac:dyDescent="0.15">
      <c r="A280" s="338" t="s">
        <v>405</v>
      </c>
      <c r="B280" s="102" t="s">
        <v>406</v>
      </c>
      <c r="C280" s="297">
        <f>SUM(ENERO:DICIEMBRE!C280)</f>
        <v>12511</v>
      </c>
      <c r="D280" s="297">
        <f>SUM(ENERO:DICIEMBRE!D280)</f>
        <v>11859</v>
      </c>
      <c r="E280" s="297">
        <f>SUM(ENERO:DICIEMBRE!E280)</f>
        <v>93496360</v>
      </c>
    </row>
    <row r="281" spans="1:20" s="63" customFormat="1" x14ac:dyDescent="0.15">
      <c r="A281" s="338" t="s">
        <v>405</v>
      </c>
      <c r="B281" s="102" t="s">
        <v>407</v>
      </c>
      <c r="C281" s="297">
        <f>SUM(ENERO:DICIEMBRE!C281)</f>
        <v>0</v>
      </c>
      <c r="D281" s="385"/>
      <c r="E281" s="36"/>
    </row>
    <row r="282" spans="1:20" s="3" customFormat="1" ht="11.25" x14ac:dyDescent="0.15">
      <c r="A282" s="9" t="s">
        <v>408</v>
      </c>
      <c r="B282" s="133"/>
      <c r="C282" s="63"/>
      <c r="D282" s="63"/>
      <c r="E282" s="63"/>
      <c r="F282" s="7"/>
      <c r="G282" s="7"/>
      <c r="H282" s="7"/>
      <c r="I282" s="7"/>
      <c r="J282" s="7"/>
      <c r="K282" s="7"/>
      <c r="L282" s="7"/>
      <c r="M282" s="7"/>
      <c r="N282" s="7"/>
    </row>
    <row r="283" spans="1:20" ht="11.25" x14ac:dyDescent="0.15">
      <c r="A283" s="12" t="s">
        <v>409</v>
      </c>
    </row>
    <row r="284" spans="1:20" x14ac:dyDescent="0.15">
      <c r="A284" s="579" t="s">
        <v>107</v>
      </c>
      <c r="B284" s="580"/>
      <c r="C284" s="604" t="s">
        <v>410</v>
      </c>
      <c r="D284" s="607" t="s">
        <v>411</v>
      </c>
      <c r="E284" s="608"/>
      <c r="F284" s="608"/>
      <c r="G284" s="608"/>
      <c r="H284" s="609" t="s">
        <v>412</v>
      </c>
      <c r="I284" s="610"/>
      <c r="J284" s="611"/>
      <c r="K284" s="612" t="s">
        <v>413</v>
      </c>
      <c r="L284" s="613"/>
      <c r="M284" s="614"/>
      <c r="N284" s="632" t="s">
        <v>414</v>
      </c>
      <c r="O284" s="635" t="s">
        <v>415</v>
      </c>
      <c r="P284" s="636"/>
      <c r="Q284" s="585" t="s">
        <v>416</v>
      </c>
      <c r="R284" s="585" t="s">
        <v>417</v>
      </c>
    </row>
    <row r="285" spans="1:20" x14ac:dyDescent="0.15">
      <c r="A285" s="600"/>
      <c r="B285" s="601"/>
      <c r="C285" s="605"/>
      <c r="D285" s="588" t="s">
        <v>418</v>
      </c>
      <c r="E285" s="590" t="s">
        <v>419</v>
      </c>
      <c r="F285" s="591"/>
      <c r="G285" s="592" t="s">
        <v>420</v>
      </c>
      <c r="H285" s="594" t="s">
        <v>421</v>
      </c>
      <c r="I285" s="596" t="s">
        <v>422</v>
      </c>
      <c r="J285" s="598" t="s">
        <v>423</v>
      </c>
      <c r="K285" s="615" t="s">
        <v>424</v>
      </c>
      <c r="L285" s="616" t="s">
        <v>425</v>
      </c>
      <c r="M285" s="617" t="s">
        <v>426</v>
      </c>
      <c r="N285" s="633"/>
      <c r="O285" s="627" t="s">
        <v>427</v>
      </c>
      <c r="P285" s="628" t="s">
        <v>428</v>
      </c>
      <c r="Q285" s="586"/>
      <c r="R285" s="586"/>
    </row>
    <row r="286" spans="1:20" x14ac:dyDescent="0.15">
      <c r="A286" s="602"/>
      <c r="B286" s="603"/>
      <c r="C286" s="606"/>
      <c r="D286" s="589"/>
      <c r="E286" s="134" t="s">
        <v>429</v>
      </c>
      <c r="F286" s="134" t="s">
        <v>430</v>
      </c>
      <c r="G286" s="593"/>
      <c r="H286" s="595"/>
      <c r="I286" s="597"/>
      <c r="J286" s="599"/>
      <c r="K286" s="615"/>
      <c r="L286" s="616"/>
      <c r="M286" s="617"/>
      <c r="N286" s="634"/>
      <c r="O286" s="627"/>
      <c r="P286" s="628"/>
      <c r="Q286" s="587"/>
      <c r="R286" s="587"/>
    </row>
    <row r="287" spans="1:20" s="41" customFormat="1" x14ac:dyDescent="0.25">
      <c r="A287" s="581" t="s">
        <v>108</v>
      </c>
      <c r="B287" s="584"/>
      <c r="C287" s="391">
        <f>+C288+C289+C290+C291+C292+C293+C297+C298+C299</f>
        <v>955378</v>
      </c>
      <c r="D287" s="391">
        <f t="shared" ref="D287:P287" si="3">+D288+D289+D290+D291+D292+D293+D297+D298+D299</f>
        <v>929597</v>
      </c>
      <c r="E287" s="391">
        <f t="shared" si="3"/>
        <v>929597</v>
      </c>
      <c r="F287" s="391">
        <f t="shared" si="3"/>
        <v>0</v>
      </c>
      <c r="G287" s="391">
        <f t="shared" si="3"/>
        <v>25781</v>
      </c>
      <c r="H287" s="391">
        <f t="shared" si="3"/>
        <v>377264</v>
      </c>
      <c r="I287" s="391">
        <f t="shared" si="3"/>
        <v>261401</v>
      </c>
      <c r="J287" s="391">
        <f t="shared" si="3"/>
        <v>316713</v>
      </c>
      <c r="K287" s="391">
        <f t="shared" si="3"/>
        <v>0</v>
      </c>
      <c r="L287" s="391">
        <f t="shared" si="3"/>
        <v>0</v>
      </c>
      <c r="M287" s="391">
        <f t="shared" si="3"/>
        <v>0</v>
      </c>
      <c r="N287" s="391">
        <f t="shared" si="3"/>
        <v>0</v>
      </c>
      <c r="O287" s="391">
        <f t="shared" si="3"/>
        <v>0</v>
      </c>
      <c r="P287" s="391">
        <f t="shared" si="3"/>
        <v>2234</v>
      </c>
      <c r="Q287" s="391">
        <f>+Q288+Q289+Q290+Q291+Q292+Q293+Q297+Q298+Q299</f>
        <v>0</v>
      </c>
      <c r="R287" s="391">
        <v>0</v>
      </c>
      <c r="S287" s="135"/>
      <c r="T287" s="135"/>
    </row>
    <row r="288" spans="1:20" x14ac:dyDescent="0.15">
      <c r="A288" s="42" t="s">
        <v>109</v>
      </c>
      <c r="B288" s="136" t="s">
        <v>110</v>
      </c>
      <c r="C288" s="297">
        <f>SUM(ENERO:DICIEMBRE!C288)</f>
        <v>387796</v>
      </c>
      <c r="D288" s="297">
        <f>SUM(ENERO:DICIEMBRE!D288)</f>
        <v>375305</v>
      </c>
      <c r="E288" s="297">
        <f>SUM(ENERO:DICIEMBRE!E288)</f>
        <v>375305</v>
      </c>
      <c r="F288" s="297">
        <f>SUM(ENERO:DICIEMBRE!F288)</f>
        <v>0</v>
      </c>
      <c r="G288" s="297">
        <f>SUM(ENERO:DICIEMBRE!G288)</f>
        <v>12491</v>
      </c>
      <c r="H288" s="297">
        <f>SUM(ENERO:DICIEMBRE!H288)</f>
        <v>179121</v>
      </c>
      <c r="I288" s="297">
        <f>SUM(ENERO:DICIEMBRE!I288)</f>
        <v>57798</v>
      </c>
      <c r="J288" s="297">
        <f>SUM(ENERO:DICIEMBRE!J288)</f>
        <v>150877</v>
      </c>
      <c r="K288" s="297">
        <f>SUM(ENERO:DICIEMBRE!K288)</f>
        <v>0</v>
      </c>
      <c r="L288" s="297">
        <f>SUM(ENERO:DICIEMBRE!L288)</f>
        <v>0</v>
      </c>
      <c r="M288" s="297">
        <f>SUM(ENERO:DICIEMBRE!M288)</f>
        <v>0</v>
      </c>
      <c r="N288" s="297">
        <f>SUM(ENERO:DICIEMBRE!N288)</f>
        <v>0</v>
      </c>
      <c r="O288" s="297">
        <f>SUM(ENERO:DICIEMBRE!O288)</f>
        <v>0</v>
      </c>
      <c r="P288" s="297">
        <f>SUM(ENERO:DICIEMBRE!P288)</f>
        <v>66</v>
      </c>
      <c r="Q288" s="297">
        <f>SUM(ENERO:DICIEMBRE!Q288)</f>
        <v>0</v>
      </c>
      <c r="R288" s="393"/>
      <c r="S288" s="137"/>
      <c r="T288" s="137"/>
    </row>
    <row r="289" spans="1:20" x14ac:dyDescent="0.15">
      <c r="A289" s="49" t="s">
        <v>111</v>
      </c>
      <c r="B289" s="138" t="s">
        <v>112</v>
      </c>
      <c r="C289" s="297">
        <f>SUM(ENERO:DICIEMBRE!C289)</f>
        <v>384271</v>
      </c>
      <c r="D289" s="297">
        <f>SUM(ENERO:DICIEMBRE!D289)</f>
        <v>374520</v>
      </c>
      <c r="E289" s="297">
        <f>SUM(ENERO:DICIEMBRE!E289)</f>
        <v>374520</v>
      </c>
      <c r="F289" s="297">
        <f>SUM(ENERO:DICIEMBRE!F289)</f>
        <v>0</v>
      </c>
      <c r="G289" s="297">
        <f>SUM(ENERO:DICIEMBRE!G289)</f>
        <v>9751</v>
      </c>
      <c r="H289" s="297">
        <f>SUM(ENERO:DICIEMBRE!H289)</f>
        <v>164509</v>
      </c>
      <c r="I289" s="297">
        <f>SUM(ENERO:DICIEMBRE!I289)</f>
        <v>84692</v>
      </c>
      <c r="J289" s="297">
        <f>SUM(ENERO:DICIEMBRE!J289)</f>
        <v>135070</v>
      </c>
      <c r="K289" s="297">
        <f>SUM(ENERO:DICIEMBRE!K289)</f>
        <v>0</v>
      </c>
      <c r="L289" s="297">
        <f>SUM(ENERO:DICIEMBRE!L289)</f>
        <v>0</v>
      </c>
      <c r="M289" s="297">
        <f>SUM(ENERO:DICIEMBRE!M289)</f>
        <v>0</v>
      </c>
      <c r="N289" s="297">
        <f>SUM(ENERO:DICIEMBRE!N289)</f>
        <v>0</v>
      </c>
      <c r="O289" s="297">
        <f>SUM(ENERO:DICIEMBRE!O289)</f>
        <v>0</v>
      </c>
      <c r="P289" s="297">
        <f>SUM(ENERO:DICIEMBRE!P289)</f>
        <v>275</v>
      </c>
      <c r="Q289" s="297">
        <f>SUM(ENERO:DICIEMBRE!Q289)</f>
        <v>0</v>
      </c>
      <c r="R289" s="395"/>
      <c r="S289" s="137"/>
      <c r="T289" s="137"/>
    </row>
    <row r="290" spans="1:20" x14ac:dyDescent="0.15">
      <c r="A290" s="49" t="s">
        <v>113</v>
      </c>
      <c r="B290" s="138" t="s">
        <v>114</v>
      </c>
      <c r="C290" s="297">
        <f>SUM(ENERO:DICIEMBRE!C290)</f>
        <v>17717</v>
      </c>
      <c r="D290" s="297">
        <f>SUM(ENERO:DICIEMBRE!D290)</f>
        <v>17534</v>
      </c>
      <c r="E290" s="297">
        <f>SUM(ENERO:DICIEMBRE!E290)</f>
        <v>17534</v>
      </c>
      <c r="F290" s="297">
        <f>SUM(ENERO:DICIEMBRE!F290)</f>
        <v>0</v>
      </c>
      <c r="G290" s="297">
        <f>SUM(ENERO:DICIEMBRE!G290)</f>
        <v>183</v>
      </c>
      <c r="H290" s="297">
        <f>SUM(ENERO:DICIEMBRE!H290)</f>
        <v>1940</v>
      </c>
      <c r="I290" s="297">
        <f>SUM(ENERO:DICIEMBRE!I290)</f>
        <v>15432</v>
      </c>
      <c r="J290" s="297">
        <f>SUM(ENERO:DICIEMBRE!J290)</f>
        <v>345</v>
      </c>
      <c r="K290" s="297">
        <f>SUM(ENERO:DICIEMBRE!K290)</f>
        <v>0</v>
      </c>
      <c r="L290" s="297">
        <f>SUM(ENERO:DICIEMBRE!L290)</f>
        <v>0</v>
      </c>
      <c r="M290" s="297">
        <f>SUM(ENERO:DICIEMBRE!M290)</f>
        <v>0</v>
      </c>
      <c r="N290" s="297">
        <f>SUM(ENERO:DICIEMBRE!N290)</f>
        <v>0</v>
      </c>
      <c r="O290" s="297">
        <f>SUM(ENERO:DICIEMBRE!O290)</f>
        <v>0</v>
      </c>
      <c r="P290" s="297">
        <f>SUM(ENERO:DICIEMBRE!P290)</f>
        <v>298</v>
      </c>
      <c r="Q290" s="297">
        <f>SUM(ENERO:DICIEMBRE!Q290)</f>
        <v>0</v>
      </c>
      <c r="R290" s="395"/>
      <c r="S290" s="137"/>
      <c r="T290" s="137"/>
    </row>
    <row r="291" spans="1:20" x14ac:dyDescent="0.15">
      <c r="A291" s="49" t="s">
        <v>115</v>
      </c>
      <c r="B291" s="138" t="s">
        <v>116</v>
      </c>
      <c r="C291" s="297">
        <f>SUM(ENERO:DICIEMBRE!C291)</f>
        <v>0</v>
      </c>
      <c r="D291" s="297">
        <f>SUM(ENERO:DICIEMBRE!D291)</f>
        <v>0</v>
      </c>
      <c r="E291" s="297">
        <f>SUM(ENERO:DICIEMBRE!E291)</f>
        <v>0</v>
      </c>
      <c r="F291" s="297">
        <f>SUM(ENERO:DICIEMBRE!F291)</f>
        <v>0</v>
      </c>
      <c r="G291" s="297">
        <f>SUM(ENERO:DICIEMBRE!G291)</f>
        <v>0</v>
      </c>
      <c r="H291" s="297">
        <f>SUM(ENERO:DICIEMBRE!H291)</f>
        <v>0</v>
      </c>
      <c r="I291" s="297">
        <f>SUM(ENERO:DICIEMBRE!I291)</f>
        <v>0</v>
      </c>
      <c r="J291" s="297">
        <f>SUM(ENERO:DICIEMBRE!J291)</f>
        <v>0</v>
      </c>
      <c r="K291" s="297">
        <f>SUM(ENERO:DICIEMBRE!K291)</f>
        <v>0</v>
      </c>
      <c r="L291" s="297">
        <f>SUM(ENERO:DICIEMBRE!L291)</f>
        <v>0</v>
      </c>
      <c r="M291" s="297">
        <f>SUM(ENERO:DICIEMBRE!M291)</f>
        <v>0</v>
      </c>
      <c r="N291" s="297">
        <f>SUM(ENERO:DICIEMBRE!N291)</f>
        <v>0</v>
      </c>
      <c r="O291" s="297">
        <f>SUM(ENERO:DICIEMBRE!O291)</f>
        <v>0</v>
      </c>
      <c r="P291" s="297">
        <f>SUM(ENERO:DICIEMBRE!P291)</f>
        <v>49</v>
      </c>
      <c r="Q291" s="297">
        <f>SUM(ENERO:DICIEMBRE!Q291)</f>
        <v>0</v>
      </c>
      <c r="R291" s="395"/>
      <c r="S291" s="137"/>
      <c r="T291" s="137"/>
    </row>
    <row r="292" spans="1:20" x14ac:dyDescent="0.15">
      <c r="A292" s="139" t="s">
        <v>117</v>
      </c>
      <c r="B292" s="140" t="s">
        <v>118</v>
      </c>
      <c r="C292" s="297">
        <f>SUM(ENERO:DICIEMBRE!C292)</f>
        <v>24418</v>
      </c>
      <c r="D292" s="297">
        <f>SUM(ENERO:DICIEMBRE!D292)</f>
        <v>23811</v>
      </c>
      <c r="E292" s="297">
        <f>SUM(ENERO:DICIEMBRE!E292)</f>
        <v>23811</v>
      </c>
      <c r="F292" s="297">
        <f>SUM(ENERO:DICIEMBRE!F292)</f>
        <v>0</v>
      </c>
      <c r="G292" s="297">
        <f>SUM(ENERO:DICIEMBRE!G292)</f>
        <v>607</v>
      </c>
      <c r="H292" s="297">
        <f>SUM(ENERO:DICIEMBRE!H292)</f>
        <v>10188</v>
      </c>
      <c r="I292" s="297">
        <f>SUM(ENERO:DICIEMBRE!I292)</f>
        <v>4581</v>
      </c>
      <c r="J292" s="297">
        <f>SUM(ENERO:DICIEMBRE!J292)</f>
        <v>9649</v>
      </c>
      <c r="K292" s="297">
        <f>SUM(ENERO:DICIEMBRE!K292)</f>
        <v>0</v>
      </c>
      <c r="L292" s="297">
        <f>SUM(ENERO:DICIEMBRE!L292)</f>
        <v>0</v>
      </c>
      <c r="M292" s="297">
        <f>SUM(ENERO:DICIEMBRE!M292)</f>
        <v>0</v>
      </c>
      <c r="N292" s="297">
        <f>SUM(ENERO:DICIEMBRE!N292)</f>
        <v>0</v>
      </c>
      <c r="O292" s="297">
        <f>SUM(ENERO:DICIEMBRE!O292)</f>
        <v>0</v>
      </c>
      <c r="P292" s="297">
        <f>SUM(ENERO:DICIEMBRE!P292)</f>
        <v>1119</v>
      </c>
      <c r="Q292" s="297">
        <f>SUM(ENERO:DICIEMBRE!Q292)</f>
        <v>0</v>
      </c>
      <c r="R292" s="397"/>
      <c r="S292" s="137"/>
      <c r="T292" s="137"/>
    </row>
    <row r="293" spans="1:20" x14ac:dyDescent="0.15">
      <c r="A293" s="629" t="s">
        <v>119</v>
      </c>
      <c r="B293" s="4" t="s">
        <v>120</v>
      </c>
      <c r="C293" s="398">
        <f>SUM(C294:C296)</f>
        <v>123772</v>
      </c>
      <c r="D293" s="399">
        <f>SUM(D294:D296)</f>
        <v>121233</v>
      </c>
      <c r="E293" s="400">
        <f t="shared" ref="E293:P293" si="4">SUM(E294:E296)</f>
        <v>121233</v>
      </c>
      <c r="F293" s="401">
        <f t="shared" si="4"/>
        <v>0</v>
      </c>
      <c r="G293" s="402">
        <f t="shared" si="4"/>
        <v>2539</v>
      </c>
      <c r="H293" s="402">
        <f t="shared" si="4"/>
        <v>17733</v>
      </c>
      <c r="I293" s="402">
        <f t="shared" si="4"/>
        <v>92625</v>
      </c>
      <c r="J293" s="402">
        <f t="shared" si="4"/>
        <v>13414</v>
      </c>
      <c r="K293" s="402">
        <f t="shared" si="4"/>
        <v>0</v>
      </c>
      <c r="L293" s="402">
        <f t="shared" si="4"/>
        <v>0</v>
      </c>
      <c r="M293" s="402">
        <f t="shared" si="4"/>
        <v>0</v>
      </c>
      <c r="N293" s="402">
        <f t="shared" si="4"/>
        <v>0</v>
      </c>
      <c r="O293" s="402">
        <f t="shared" si="4"/>
        <v>0</v>
      </c>
      <c r="P293" s="402">
        <f t="shared" si="4"/>
        <v>416</v>
      </c>
      <c r="Q293" s="403">
        <f>SUM(Q294:Q296)</f>
        <v>0</v>
      </c>
      <c r="R293" s="404">
        <v>0</v>
      </c>
      <c r="S293" s="137"/>
      <c r="T293" s="137"/>
    </row>
    <row r="294" spans="1:20" x14ac:dyDescent="0.15">
      <c r="A294" s="629"/>
      <c r="B294" s="141" t="s">
        <v>121</v>
      </c>
      <c r="C294" s="297">
        <f>SUM(ENERO:DICIEMBRE!C294)</f>
        <v>33281</v>
      </c>
      <c r="D294" s="297">
        <f>SUM(ENERO:DICIEMBRE!D294)</f>
        <v>32745</v>
      </c>
      <c r="E294" s="297">
        <f>SUM(ENERO:DICIEMBRE!E294)</f>
        <v>32745</v>
      </c>
      <c r="F294" s="297">
        <f>SUM(ENERO:DICIEMBRE!F294)</f>
        <v>0</v>
      </c>
      <c r="G294" s="297">
        <f>SUM(ENERO:DICIEMBRE!G294)</f>
        <v>536</v>
      </c>
      <c r="H294" s="297">
        <f>SUM(ENERO:DICIEMBRE!H294)</f>
        <v>12320</v>
      </c>
      <c r="I294" s="297">
        <f>SUM(ENERO:DICIEMBRE!I294)</f>
        <v>17939</v>
      </c>
      <c r="J294" s="297">
        <f>SUM(ENERO:DICIEMBRE!J294)</f>
        <v>3022</v>
      </c>
      <c r="K294" s="297">
        <f>SUM(ENERO:DICIEMBRE!K294)</f>
        <v>0</v>
      </c>
      <c r="L294" s="297">
        <f>SUM(ENERO:DICIEMBRE!L294)</f>
        <v>0</v>
      </c>
      <c r="M294" s="297">
        <f>SUM(ENERO:DICIEMBRE!M294)</f>
        <v>0</v>
      </c>
      <c r="N294" s="297">
        <f>SUM(ENERO:DICIEMBRE!N294)</f>
        <v>0</v>
      </c>
      <c r="O294" s="297">
        <f>SUM(ENERO:DICIEMBRE!O294)</f>
        <v>0</v>
      </c>
      <c r="P294" s="297">
        <f>SUM(ENERO:DICIEMBRE!P294)</f>
        <v>23</v>
      </c>
      <c r="Q294" s="297">
        <f>SUM(ENERO:DICIEMBRE!Q294)</f>
        <v>0</v>
      </c>
      <c r="R294" s="393"/>
      <c r="S294" s="137"/>
      <c r="T294" s="137"/>
    </row>
    <row r="295" spans="1:20" x14ac:dyDescent="0.15">
      <c r="A295" s="629"/>
      <c r="B295" s="54" t="s">
        <v>122</v>
      </c>
      <c r="C295" s="297">
        <f>SUM(ENERO:DICIEMBRE!C295)</f>
        <v>97</v>
      </c>
      <c r="D295" s="297">
        <f>SUM(ENERO:DICIEMBRE!D295)</f>
        <v>97</v>
      </c>
      <c r="E295" s="297">
        <f>SUM(ENERO:DICIEMBRE!E295)</f>
        <v>97</v>
      </c>
      <c r="F295" s="297">
        <f>SUM(ENERO:DICIEMBRE!F295)</f>
        <v>0</v>
      </c>
      <c r="G295" s="297">
        <f>SUM(ENERO:DICIEMBRE!G295)</f>
        <v>0</v>
      </c>
      <c r="H295" s="297">
        <f>SUM(ENERO:DICIEMBRE!H295)</f>
        <v>17</v>
      </c>
      <c r="I295" s="297">
        <f>SUM(ENERO:DICIEMBRE!I295)</f>
        <v>80</v>
      </c>
      <c r="J295" s="297">
        <f>SUM(ENERO:DICIEMBRE!J295)</f>
        <v>0</v>
      </c>
      <c r="K295" s="297">
        <f>SUM(ENERO:DICIEMBRE!K295)</f>
        <v>0</v>
      </c>
      <c r="L295" s="297">
        <f>SUM(ENERO:DICIEMBRE!L295)</f>
        <v>0</v>
      </c>
      <c r="M295" s="297">
        <f>SUM(ENERO:DICIEMBRE!M295)</f>
        <v>0</v>
      </c>
      <c r="N295" s="297">
        <f>SUM(ENERO:DICIEMBRE!N295)</f>
        <v>0</v>
      </c>
      <c r="O295" s="297">
        <f>SUM(ENERO:DICIEMBRE!O295)</f>
        <v>0</v>
      </c>
      <c r="P295" s="297">
        <f>SUM(ENERO:DICIEMBRE!P295)</f>
        <v>4</v>
      </c>
      <c r="Q295" s="297">
        <f>SUM(ENERO:DICIEMBRE!Q295)</f>
        <v>0</v>
      </c>
      <c r="R295" s="395"/>
      <c r="S295" s="137"/>
      <c r="T295" s="137"/>
    </row>
    <row r="296" spans="1:20" x14ac:dyDescent="0.15">
      <c r="A296" s="630"/>
      <c r="B296" s="142" t="s">
        <v>123</v>
      </c>
      <c r="C296" s="297">
        <f>SUM(ENERO:DICIEMBRE!C296)</f>
        <v>90394</v>
      </c>
      <c r="D296" s="297">
        <f>SUM(ENERO:DICIEMBRE!D296)</f>
        <v>88391</v>
      </c>
      <c r="E296" s="297">
        <f>SUM(ENERO:DICIEMBRE!E296)</f>
        <v>88391</v>
      </c>
      <c r="F296" s="297">
        <f>SUM(ENERO:DICIEMBRE!F296)</f>
        <v>0</v>
      </c>
      <c r="G296" s="297">
        <f>SUM(ENERO:DICIEMBRE!G296)</f>
        <v>2003</v>
      </c>
      <c r="H296" s="297">
        <f>SUM(ENERO:DICIEMBRE!H296)</f>
        <v>5396</v>
      </c>
      <c r="I296" s="297">
        <f>SUM(ENERO:DICIEMBRE!I296)</f>
        <v>74606</v>
      </c>
      <c r="J296" s="297">
        <f>SUM(ENERO:DICIEMBRE!J296)</f>
        <v>10392</v>
      </c>
      <c r="K296" s="297">
        <f>SUM(ENERO:DICIEMBRE!K296)</f>
        <v>0</v>
      </c>
      <c r="L296" s="297">
        <f>SUM(ENERO:DICIEMBRE!L296)</f>
        <v>0</v>
      </c>
      <c r="M296" s="297">
        <f>SUM(ENERO:DICIEMBRE!M296)</f>
        <v>0</v>
      </c>
      <c r="N296" s="297">
        <f>SUM(ENERO:DICIEMBRE!N296)</f>
        <v>0</v>
      </c>
      <c r="O296" s="297">
        <f>SUM(ENERO:DICIEMBRE!O296)</f>
        <v>0</v>
      </c>
      <c r="P296" s="297">
        <f>SUM(ENERO:DICIEMBRE!P296)</f>
        <v>389</v>
      </c>
      <c r="Q296" s="297">
        <f>SUM(ENERO:DICIEMBRE!Q296)</f>
        <v>0</v>
      </c>
      <c r="R296" s="406"/>
      <c r="S296" s="137"/>
      <c r="T296" s="137"/>
    </row>
    <row r="297" spans="1:20" x14ac:dyDescent="0.15">
      <c r="A297" s="42" t="s">
        <v>124</v>
      </c>
      <c r="B297" s="136" t="s">
        <v>125</v>
      </c>
      <c r="C297" s="297">
        <f>SUM(ENERO:DICIEMBRE!C297)</f>
        <v>0</v>
      </c>
      <c r="D297" s="297">
        <f>SUM(ENERO:DICIEMBRE!D297)</f>
        <v>0</v>
      </c>
      <c r="E297" s="297">
        <f>SUM(ENERO:DICIEMBRE!E297)</f>
        <v>0</v>
      </c>
      <c r="F297" s="297">
        <f>SUM(ENERO:DICIEMBRE!F297)</f>
        <v>0</v>
      </c>
      <c r="G297" s="297">
        <f>SUM(ENERO:DICIEMBRE!G297)</f>
        <v>0</v>
      </c>
      <c r="H297" s="297">
        <f>SUM(ENERO:DICIEMBRE!H297)</f>
        <v>0</v>
      </c>
      <c r="I297" s="297">
        <f>SUM(ENERO:DICIEMBRE!I297)</f>
        <v>0</v>
      </c>
      <c r="J297" s="297">
        <f>SUM(ENERO:DICIEMBRE!J297)</f>
        <v>0</v>
      </c>
      <c r="K297" s="297">
        <f>SUM(ENERO:DICIEMBRE!K297)</f>
        <v>0</v>
      </c>
      <c r="L297" s="297">
        <f>SUM(ENERO:DICIEMBRE!L297)</f>
        <v>0</v>
      </c>
      <c r="M297" s="297">
        <f>SUM(ENERO:DICIEMBRE!M297)</f>
        <v>0</v>
      </c>
      <c r="N297" s="297">
        <f>SUM(ENERO:DICIEMBRE!N297)</f>
        <v>0</v>
      </c>
      <c r="O297" s="297">
        <f>SUM(ENERO:DICIEMBRE!O297)</f>
        <v>0</v>
      </c>
      <c r="P297" s="297">
        <f>SUM(ENERO:DICIEMBRE!P297)</f>
        <v>0</v>
      </c>
      <c r="Q297" s="297">
        <f>SUM(ENERO:DICIEMBRE!Q297)</f>
        <v>0</v>
      </c>
      <c r="R297" s="393"/>
      <c r="S297" s="137"/>
      <c r="T297" s="137"/>
    </row>
    <row r="298" spans="1:20" s="56" customFormat="1" x14ac:dyDescent="0.15">
      <c r="A298" s="49" t="s">
        <v>126</v>
      </c>
      <c r="B298" s="45" t="s">
        <v>127</v>
      </c>
      <c r="C298" s="297">
        <f>SUM(ENERO:DICIEMBRE!C298)</f>
        <v>961</v>
      </c>
      <c r="D298" s="297">
        <f>SUM(ENERO:DICIEMBRE!D298)</f>
        <v>943</v>
      </c>
      <c r="E298" s="297">
        <f>SUM(ENERO:DICIEMBRE!E298)</f>
        <v>943</v>
      </c>
      <c r="F298" s="297">
        <f>SUM(ENERO:DICIEMBRE!F298)</f>
        <v>0</v>
      </c>
      <c r="G298" s="297">
        <f>SUM(ENERO:DICIEMBRE!G298)</f>
        <v>18</v>
      </c>
      <c r="H298" s="297">
        <f>SUM(ENERO:DICIEMBRE!H298)</f>
        <v>360</v>
      </c>
      <c r="I298" s="297">
        <f>SUM(ENERO:DICIEMBRE!I298)</f>
        <v>237</v>
      </c>
      <c r="J298" s="297">
        <f>SUM(ENERO:DICIEMBRE!J298)</f>
        <v>364</v>
      </c>
      <c r="K298" s="297">
        <f>SUM(ENERO:DICIEMBRE!K298)</f>
        <v>0</v>
      </c>
      <c r="L298" s="297">
        <f>SUM(ENERO:DICIEMBRE!L298)</f>
        <v>0</v>
      </c>
      <c r="M298" s="297">
        <f>SUM(ENERO:DICIEMBRE!M298)</f>
        <v>0</v>
      </c>
      <c r="N298" s="297">
        <f>SUM(ENERO:DICIEMBRE!N298)</f>
        <v>0</v>
      </c>
      <c r="O298" s="297">
        <f>SUM(ENERO:DICIEMBRE!O298)</f>
        <v>0</v>
      </c>
      <c r="P298" s="297">
        <f>SUM(ENERO:DICIEMBRE!P298)</f>
        <v>4</v>
      </c>
      <c r="Q298" s="297">
        <f>SUM(ENERO:DICIEMBRE!Q298)</f>
        <v>0</v>
      </c>
      <c r="R298" s="395"/>
      <c r="S298" s="137"/>
      <c r="T298" s="137"/>
    </row>
    <row r="299" spans="1:20" x14ac:dyDescent="0.15">
      <c r="A299" s="49" t="s">
        <v>128</v>
      </c>
      <c r="B299" s="45" t="s">
        <v>129</v>
      </c>
      <c r="C299" s="297">
        <f>SUM(ENERO:DICIEMBRE!C299)</f>
        <v>16443</v>
      </c>
      <c r="D299" s="297">
        <f>SUM(ENERO:DICIEMBRE!D299)</f>
        <v>16251</v>
      </c>
      <c r="E299" s="297">
        <f>SUM(ENERO:DICIEMBRE!E299)</f>
        <v>16251</v>
      </c>
      <c r="F299" s="297">
        <f>SUM(ENERO:DICIEMBRE!F299)</f>
        <v>0</v>
      </c>
      <c r="G299" s="297">
        <f>SUM(ENERO:DICIEMBRE!G299)</f>
        <v>192</v>
      </c>
      <c r="H299" s="297">
        <f>SUM(ENERO:DICIEMBRE!H299)</f>
        <v>3413</v>
      </c>
      <c r="I299" s="297">
        <f>SUM(ENERO:DICIEMBRE!I299)</f>
        <v>6036</v>
      </c>
      <c r="J299" s="297">
        <f>SUM(ENERO:DICIEMBRE!J299)</f>
        <v>6994</v>
      </c>
      <c r="K299" s="297">
        <f>SUM(ENERO:DICIEMBRE!K299)</f>
        <v>0</v>
      </c>
      <c r="L299" s="297">
        <f>SUM(ENERO:DICIEMBRE!L299)</f>
        <v>0</v>
      </c>
      <c r="M299" s="297">
        <f>SUM(ENERO:DICIEMBRE!M299)</f>
        <v>0</v>
      </c>
      <c r="N299" s="297">
        <f>SUM(ENERO:DICIEMBRE!N299)</f>
        <v>0</v>
      </c>
      <c r="O299" s="297">
        <f>SUM(ENERO:DICIEMBRE!O299)</f>
        <v>0</v>
      </c>
      <c r="P299" s="297">
        <f>SUM(ENERO:DICIEMBRE!P299)</f>
        <v>7</v>
      </c>
      <c r="Q299" s="297">
        <f>SUM(ENERO:DICIEMBRE!Q299)</f>
        <v>0</v>
      </c>
      <c r="R299" s="397"/>
      <c r="S299" s="137"/>
      <c r="T299" s="137"/>
    </row>
    <row r="300" spans="1:20" s="3" customFormat="1" x14ac:dyDescent="0.15">
      <c r="A300" s="581" t="s">
        <v>130</v>
      </c>
      <c r="B300" s="584"/>
      <c r="C300" s="407">
        <f t="shared" ref="C300:P300" si="5">+C301+C302+C303+C304+C308+C309</f>
        <v>47606</v>
      </c>
      <c r="D300" s="408">
        <f t="shared" si="5"/>
        <v>47407</v>
      </c>
      <c r="E300" s="400">
        <f t="shared" si="5"/>
        <v>47394</v>
      </c>
      <c r="F300" s="401">
        <f t="shared" si="5"/>
        <v>13</v>
      </c>
      <c r="G300" s="402">
        <f t="shared" si="5"/>
        <v>199</v>
      </c>
      <c r="H300" s="400">
        <f t="shared" si="5"/>
        <v>9145</v>
      </c>
      <c r="I300" s="409">
        <f t="shared" si="5"/>
        <v>13494</v>
      </c>
      <c r="J300" s="401">
        <f t="shared" si="5"/>
        <v>24967</v>
      </c>
      <c r="K300" s="400">
        <f t="shared" si="5"/>
        <v>13</v>
      </c>
      <c r="L300" s="409">
        <f t="shared" si="5"/>
        <v>0</v>
      </c>
      <c r="M300" s="401">
        <f t="shared" si="5"/>
        <v>0</v>
      </c>
      <c r="N300" s="401">
        <f t="shared" si="5"/>
        <v>0</v>
      </c>
      <c r="O300" s="410">
        <f t="shared" si="5"/>
        <v>0</v>
      </c>
      <c r="P300" s="411">
        <f t="shared" si="5"/>
        <v>4997</v>
      </c>
      <c r="Q300" s="412">
        <f>+Q301+Q302+Q303+Q304+Q308+Q309</f>
        <v>0</v>
      </c>
      <c r="R300" s="413">
        <f>+R301+R302+R303</f>
        <v>0</v>
      </c>
      <c r="S300" s="143"/>
      <c r="T300" s="143"/>
    </row>
    <row r="301" spans="1:20" x14ac:dyDescent="0.15">
      <c r="A301" s="42" t="s">
        <v>131</v>
      </c>
      <c r="B301" s="43" t="s">
        <v>132</v>
      </c>
      <c r="C301" s="297">
        <f>SUM(ENERO:DICIEMBRE!C301)</f>
        <v>23653</v>
      </c>
      <c r="D301" s="297">
        <f>SUM(ENERO:DICIEMBRE!D301)</f>
        <v>23512</v>
      </c>
      <c r="E301" s="297">
        <f>SUM(ENERO:DICIEMBRE!E301)</f>
        <v>23510</v>
      </c>
      <c r="F301" s="297">
        <f>SUM(ENERO:DICIEMBRE!F301)</f>
        <v>2</v>
      </c>
      <c r="G301" s="297">
        <f>SUM(ENERO:DICIEMBRE!G301)</f>
        <v>141</v>
      </c>
      <c r="H301" s="297">
        <f>SUM(ENERO:DICIEMBRE!H301)</f>
        <v>3235</v>
      </c>
      <c r="I301" s="297">
        <f>SUM(ENERO:DICIEMBRE!I301)</f>
        <v>6218</v>
      </c>
      <c r="J301" s="297">
        <f>SUM(ENERO:DICIEMBRE!J301)</f>
        <v>14200</v>
      </c>
      <c r="K301" s="297">
        <f>SUM(ENERO:DICIEMBRE!K301)</f>
        <v>5</v>
      </c>
      <c r="L301" s="297">
        <f>SUM(ENERO:DICIEMBRE!L301)</f>
        <v>0</v>
      </c>
      <c r="M301" s="297">
        <f>SUM(ENERO:DICIEMBRE!M301)</f>
        <v>0</v>
      </c>
      <c r="N301" s="297">
        <f>SUM(ENERO:DICIEMBRE!N301)</f>
        <v>0</v>
      </c>
      <c r="O301" s="297">
        <f>SUM(ENERO:DICIEMBRE!O301)</f>
        <v>0</v>
      </c>
      <c r="P301" s="297">
        <f>SUM(ENERO:DICIEMBRE!P301)</f>
        <v>4</v>
      </c>
      <c r="Q301" s="297">
        <f>SUM(ENERO:DICIEMBRE!Q301)</f>
        <v>0</v>
      </c>
      <c r="R301" s="297">
        <f>SUM(ENERO:DICIEMBRE!R301)</f>
        <v>0</v>
      </c>
      <c r="S301" s="137"/>
      <c r="T301" s="137"/>
    </row>
    <row r="302" spans="1:20" x14ac:dyDescent="0.15">
      <c r="A302" s="139" t="s">
        <v>133</v>
      </c>
      <c r="B302" s="144" t="s">
        <v>134</v>
      </c>
      <c r="C302" s="297">
        <f>SUM(ENERO:DICIEMBRE!C302)</f>
        <v>12</v>
      </c>
      <c r="D302" s="297">
        <f>SUM(ENERO:DICIEMBRE!D302)</f>
        <v>12</v>
      </c>
      <c r="E302" s="297">
        <f>SUM(ENERO:DICIEMBRE!E302)</f>
        <v>12</v>
      </c>
      <c r="F302" s="297">
        <f>SUM(ENERO:DICIEMBRE!F302)</f>
        <v>0</v>
      </c>
      <c r="G302" s="297">
        <f>SUM(ENERO:DICIEMBRE!G302)</f>
        <v>0</v>
      </c>
      <c r="H302" s="297">
        <f>SUM(ENERO:DICIEMBRE!H302)</f>
        <v>1</v>
      </c>
      <c r="I302" s="297">
        <f>SUM(ENERO:DICIEMBRE!I302)</f>
        <v>11</v>
      </c>
      <c r="J302" s="297">
        <f>SUM(ENERO:DICIEMBRE!J302)</f>
        <v>0</v>
      </c>
      <c r="K302" s="297">
        <f>SUM(ENERO:DICIEMBRE!K302)</f>
        <v>0</v>
      </c>
      <c r="L302" s="297">
        <f>SUM(ENERO:DICIEMBRE!L302)</f>
        <v>0</v>
      </c>
      <c r="M302" s="297">
        <f>SUM(ENERO:DICIEMBRE!M302)</f>
        <v>0</v>
      </c>
      <c r="N302" s="297">
        <f>SUM(ENERO:DICIEMBRE!N302)</f>
        <v>0</v>
      </c>
      <c r="O302" s="297">
        <f>SUM(ENERO:DICIEMBRE!O302)</f>
        <v>0</v>
      </c>
      <c r="P302" s="297">
        <f>SUM(ENERO:DICIEMBRE!P302)</f>
        <v>0</v>
      </c>
      <c r="Q302" s="297">
        <f>SUM(ENERO:DICIEMBRE!Q302)</f>
        <v>0</v>
      </c>
      <c r="R302" s="297">
        <f>SUM(ENERO:DICIEMBRE!R302)</f>
        <v>0</v>
      </c>
      <c r="S302" s="137"/>
      <c r="T302" s="137"/>
    </row>
    <row r="303" spans="1:20" x14ac:dyDescent="0.15">
      <c r="A303" s="244" t="s">
        <v>135</v>
      </c>
      <c r="B303" s="145" t="s">
        <v>136</v>
      </c>
      <c r="C303" s="297">
        <f>SUM(ENERO:DICIEMBRE!C303)</f>
        <v>14834</v>
      </c>
      <c r="D303" s="297">
        <f>SUM(ENERO:DICIEMBRE!D303)</f>
        <v>14788</v>
      </c>
      <c r="E303" s="297">
        <f>SUM(ENERO:DICIEMBRE!E303)</f>
        <v>14777</v>
      </c>
      <c r="F303" s="297">
        <f>SUM(ENERO:DICIEMBRE!F303)</f>
        <v>11</v>
      </c>
      <c r="G303" s="297">
        <f>SUM(ENERO:DICIEMBRE!G303)</f>
        <v>46</v>
      </c>
      <c r="H303" s="297">
        <f>SUM(ENERO:DICIEMBRE!H303)</f>
        <v>2704</v>
      </c>
      <c r="I303" s="297">
        <f>SUM(ENERO:DICIEMBRE!I303)</f>
        <v>1974</v>
      </c>
      <c r="J303" s="297">
        <f>SUM(ENERO:DICIEMBRE!J303)</f>
        <v>10156</v>
      </c>
      <c r="K303" s="297">
        <f>SUM(ENERO:DICIEMBRE!K303)</f>
        <v>8</v>
      </c>
      <c r="L303" s="297">
        <f>SUM(ENERO:DICIEMBRE!L303)</f>
        <v>0</v>
      </c>
      <c r="M303" s="297">
        <f>SUM(ENERO:DICIEMBRE!M303)</f>
        <v>0</v>
      </c>
      <c r="N303" s="297">
        <f>SUM(ENERO:DICIEMBRE!N303)</f>
        <v>0</v>
      </c>
      <c r="O303" s="297">
        <f>SUM(ENERO:DICIEMBRE!O303)</f>
        <v>0</v>
      </c>
      <c r="P303" s="297">
        <f>SUM(ENERO:DICIEMBRE!P303)</f>
        <v>4832</v>
      </c>
      <c r="Q303" s="297">
        <f>SUM(ENERO:DICIEMBRE!Q303)</f>
        <v>0</v>
      </c>
      <c r="R303" s="297">
        <f>SUM(ENERO:DICIEMBRE!R303)</f>
        <v>0</v>
      </c>
      <c r="S303" s="137"/>
      <c r="T303" s="137"/>
    </row>
    <row r="304" spans="1:20" x14ac:dyDescent="0.15">
      <c r="A304" s="631" t="s">
        <v>113</v>
      </c>
      <c r="B304" s="43" t="s">
        <v>137</v>
      </c>
      <c r="C304" s="420">
        <f>SUM(C305:C307)</f>
        <v>9012</v>
      </c>
      <c r="D304" s="320">
        <f>SUM(D305:D307)</f>
        <v>9000</v>
      </c>
      <c r="E304" s="354">
        <f t="shared" ref="E304:P304" si="6">SUM(E305:E307)</f>
        <v>9000</v>
      </c>
      <c r="F304" s="421">
        <f t="shared" si="6"/>
        <v>0</v>
      </c>
      <c r="G304" s="422">
        <f t="shared" si="6"/>
        <v>12</v>
      </c>
      <c r="H304" s="423">
        <f t="shared" si="6"/>
        <v>3197</v>
      </c>
      <c r="I304" s="424">
        <f t="shared" si="6"/>
        <v>5204</v>
      </c>
      <c r="J304" s="425">
        <f t="shared" si="6"/>
        <v>611</v>
      </c>
      <c r="K304" s="423">
        <f t="shared" si="6"/>
        <v>0</v>
      </c>
      <c r="L304" s="424">
        <f t="shared" si="6"/>
        <v>0</v>
      </c>
      <c r="M304" s="425">
        <f t="shared" si="6"/>
        <v>0</v>
      </c>
      <c r="N304" s="425">
        <f>SUM(N305:N307)</f>
        <v>0</v>
      </c>
      <c r="O304" s="426">
        <f t="shared" si="6"/>
        <v>0</v>
      </c>
      <c r="P304" s="427">
        <f t="shared" si="6"/>
        <v>13</v>
      </c>
      <c r="Q304" s="428">
        <f>SUM(Q305:Q307)</f>
        <v>0</v>
      </c>
      <c r="R304" s="429">
        <f>SUM(R305:R308)</f>
        <v>0</v>
      </c>
      <c r="S304" s="137"/>
      <c r="T304" s="137"/>
    </row>
    <row r="305" spans="1:22" x14ac:dyDescent="0.15">
      <c r="A305" s="631"/>
      <c r="B305" s="54" t="s">
        <v>138</v>
      </c>
      <c r="C305" s="297">
        <f>SUM(ENERO:DICIEMBRE!C305)</f>
        <v>7014</v>
      </c>
      <c r="D305" s="297">
        <f>SUM(ENERO:DICIEMBRE!D305)</f>
        <v>7002</v>
      </c>
      <c r="E305" s="297">
        <f>SUM(ENERO:DICIEMBRE!E305)</f>
        <v>7002</v>
      </c>
      <c r="F305" s="297">
        <f>SUM(ENERO:DICIEMBRE!F305)</f>
        <v>0</v>
      </c>
      <c r="G305" s="297">
        <f>SUM(ENERO:DICIEMBRE!G305)</f>
        <v>12</v>
      </c>
      <c r="H305" s="297">
        <f>SUM(ENERO:DICIEMBRE!H305)</f>
        <v>2653</v>
      </c>
      <c r="I305" s="297">
        <f>SUM(ENERO:DICIEMBRE!I305)</f>
        <v>4103</v>
      </c>
      <c r="J305" s="297">
        <f>SUM(ENERO:DICIEMBRE!J305)</f>
        <v>258</v>
      </c>
      <c r="K305" s="297">
        <f>SUM(ENERO:DICIEMBRE!K305)</f>
        <v>0</v>
      </c>
      <c r="L305" s="297">
        <f>SUM(ENERO:DICIEMBRE!L305)</f>
        <v>0</v>
      </c>
      <c r="M305" s="297">
        <f>SUM(ENERO:DICIEMBRE!M305)</f>
        <v>0</v>
      </c>
      <c r="N305" s="297">
        <f>SUM(ENERO:DICIEMBRE!N305)</f>
        <v>0</v>
      </c>
      <c r="O305" s="297">
        <f>SUM(ENERO:DICIEMBRE!O305)</f>
        <v>0</v>
      </c>
      <c r="P305" s="297">
        <f>SUM(ENERO:DICIEMBRE!P305)</f>
        <v>13</v>
      </c>
      <c r="Q305" s="297">
        <f>SUM(ENERO:DICIEMBRE!Q305)</f>
        <v>0</v>
      </c>
      <c r="R305" s="297">
        <f>SUM(ENERO:DICIEMBRE!R305)</f>
        <v>0</v>
      </c>
      <c r="S305" s="137"/>
      <c r="T305" s="137"/>
    </row>
    <row r="306" spans="1:22" x14ac:dyDescent="0.15">
      <c r="A306" s="631"/>
      <c r="B306" s="54" t="s">
        <v>139</v>
      </c>
      <c r="C306" s="297">
        <f>SUM(ENERO:DICIEMBRE!C306)</f>
        <v>802</v>
      </c>
      <c r="D306" s="297">
        <f>SUM(ENERO:DICIEMBRE!D306)</f>
        <v>802</v>
      </c>
      <c r="E306" s="297">
        <f>SUM(ENERO:DICIEMBRE!E306)</f>
        <v>802</v>
      </c>
      <c r="F306" s="297">
        <f>SUM(ENERO:DICIEMBRE!F306)</f>
        <v>0</v>
      </c>
      <c r="G306" s="297">
        <f>SUM(ENERO:DICIEMBRE!G306)</f>
        <v>0</v>
      </c>
      <c r="H306" s="297">
        <f>SUM(ENERO:DICIEMBRE!H306)</f>
        <v>0</v>
      </c>
      <c r="I306" s="297">
        <f>SUM(ENERO:DICIEMBRE!I306)</f>
        <v>802</v>
      </c>
      <c r="J306" s="297">
        <f>SUM(ENERO:DICIEMBRE!J306)</f>
        <v>0</v>
      </c>
      <c r="K306" s="297">
        <f>SUM(ENERO:DICIEMBRE!K306)</f>
        <v>0</v>
      </c>
      <c r="L306" s="297">
        <f>SUM(ENERO:DICIEMBRE!L306)</f>
        <v>0</v>
      </c>
      <c r="M306" s="297">
        <f>SUM(ENERO:DICIEMBRE!M306)</f>
        <v>0</v>
      </c>
      <c r="N306" s="297">
        <f>SUM(ENERO:DICIEMBRE!N306)</f>
        <v>0</v>
      </c>
      <c r="O306" s="297">
        <f>SUM(ENERO:DICIEMBRE!O306)</f>
        <v>0</v>
      </c>
      <c r="P306" s="297">
        <f>SUM(ENERO:DICIEMBRE!P306)</f>
        <v>0</v>
      </c>
      <c r="Q306" s="297">
        <f>SUM(ENERO:DICIEMBRE!Q306)</f>
        <v>0</v>
      </c>
      <c r="R306" s="297">
        <f>SUM(ENERO:DICIEMBRE!R306)</f>
        <v>0</v>
      </c>
      <c r="S306" s="137"/>
      <c r="T306" s="137"/>
    </row>
    <row r="307" spans="1:22" x14ac:dyDescent="0.15">
      <c r="A307" s="631"/>
      <c r="B307" s="142" t="s">
        <v>140</v>
      </c>
      <c r="C307" s="297">
        <f>SUM(ENERO:DICIEMBRE!C307)</f>
        <v>1196</v>
      </c>
      <c r="D307" s="297">
        <f>SUM(ENERO:DICIEMBRE!D307)</f>
        <v>1196</v>
      </c>
      <c r="E307" s="297">
        <f>SUM(ENERO:DICIEMBRE!E307)</f>
        <v>1196</v>
      </c>
      <c r="F307" s="297">
        <f>SUM(ENERO:DICIEMBRE!F307)</f>
        <v>0</v>
      </c>
      <c r="G307" s="297">
        <f>SUM(ENERO:DICIEMBRE!G307)</f>
        <v>0</v>
      </c>
      <c r="H307" s="297">
        <f>SUM(ENERO:DICIEMBRE!H307)</f>
        <v>544</v>
      </c>
      <c r="I307" s="297">
        <f>SUM(ENERO:DICIEMBRE!I307)</f>
        <v>299</v>
      </c>
      <c r="J307" s="297">
        <f>SUM(ENERO:DICIEMBRE!J307)</f>
        <v>353</v>
      </c>
      <c r="K307" s="297">
        <f>SUM(ENERO:DICIEMBRE!K307)</f>
        <v>0</v>
      </c>
      <c r="L307" s="297">
        <f>SUM(ENERO:DICIEMBRE!L307)</f>
        <v>0</v>
      </c>
      <c r="M307" s="297">
        <f>SUM(ENERO:DICIEMBRE!M307)</f>
        <v>0</v>
      </c>
      <c r="N307" s="297">
        <f>SUM(ENERO:DICIEMBRE!N307)</f>
        <v>0</v>
      </c>
      <c r="O307" s="297">
        <f>SUM(ENERO:DICIEMBRE!O307)</f>
        <v>0</v>
      </c>
      <c r="P307" s="297">
        <f>SUM(ENERO:DICIEMBRE!P307)</f>
        <v>0</v>
      </c>
      <c r="Q307" s="297">
        <f>SUM(ENERO:DICIEMBRE!Q307)</f>
        <v>0</v>
      </c>
      <c r="R307" s="297">
        <f>SUM(ENERO:DICIEMBRE!R307)</f>
        <v>0</v>
      </c>
      <c r="S307" s="137"/>
      <c r="T307" s="137"/>
    </row>
    <row r="308" spans="1:22" x14ac:dyDescent="0.15">
      <c r="A308" s="42" t="s">
        <v>115</v>
      </c>
      <c r="B308" s="146" t="s">
        <v>141</v>
      </c>
      <c r="C308" s="297">
        <f>SUM(ENERO:DICIEMBRE!C308)</f>
        <v>0</v>
      </c>
      <c r="D308" s="297">
        <f>SUM(ENERO:DICIEMBRE!D308)</f>
        <v>0</v>
      </c>
      <c r="E308" s="297">
        <f>SUM(ENERO:DICIEMBRE!E308)</f>
        <v>0</v>
      </c>
      <c r="F308" s="297">
        <f>SUM(ENERO:DICIEMBRE!F308)</f>
        <v>0</v>
      </c>
      <c r="G308" s="297">
        <f>SUM(ENERO:DICIEMBRE!G308)</f>
        <v>0</v>
      </c>
      <c r="H308" s="297">
        <f>SUM(ENERO:DICIEMBRE!H308)</f>
        <v>0</v>
      </c>
      <c r="I308" s="297">
        <f>SUM(ENERO:DICIEMBRE!I308)</f>
        <v>0</v>
      </c>
      <c r="J308" s="297">
        <f>SUM(ENERO:DICIEMBRE!J308)</f>
        <v>0</v>
      </c>
      <c r="K308" s="297">
        <f>SUM(ENERO:DICIEMBRE!K308)</f>
        <v>0</v>
      </c>
      <c r="L308" s="297">
        <f>SUM(ENERO:DICIEMBRE!L308)</f>
        <v>0</v>
      </c>
      <c r="M308" s="297">
        <f>SUM(ENERO:DICIEMBRE!M308)</f>
        <v>0</v>
      </c>
      <c r="N308" s="297">
        <f>SUM(ENERO:DICIEMBRE!N308)</f>
        <v>0</v>
      </c>
      <c r="O308" s="297">
        <f>SUM(ENERO:DICIEMBRE!O308)</f>
        <v>0</v>
      </c>
      <c r="P308" s="297">
        <f>SUM(ENERO:DICIEMBRE!P308)</f>
        <v>148</v>
      </c>
      <c r="Q308" s="297">
        <f>SUM(ENERO:DICIEMBRE!Q308)</f>
        <v>0</v>
      </c>
      <c r="R308" s="297">
        <f>SUM(ENERO:DICIEMBRE!R308)</f>
        <v>0</v>
      </c>
      <c r="S308" s="137"/>
      <c r="T308" s="137"/>
    </row>
    <row r="309" spans="1:22" s="60" customFormat="1" x14ac:dyDescent="0.15">
      <c r="A309" s="139"/>
      <c r="B309" s="147" t="s">
        <v>142</v>
      </c>
      <c r="C309" s="297">
        <f>SUM(ENERO:DICIEMBRE!C309)</f>
        <v>95</v>
      </c>
      <c r="D309" s="297">
        <f>SUM(ENERO:DICIEMBRE!D309)</f>
        <v>95</v>
      </c>
      <c r="E309" s="297">
        <f>SUM(ENERO:DICIEMBRE!E309)</f>
        <v>95</v>
      </c>
      <c r="F309" s="297">
        <f>SUM(ENERO:DICIEMBRE!F309)</f>
        <v>0</v>
      </c>
      <c r="G309" s="297">
        <f>SUM(ENERO:DICIEMBRE!G309)</f>
        <v>0</v>
      </c>
      <c r="H309" s="297">
        <f>SUM(ENERO:DICIEMBRE!H309)</f>
        <v>8</v>
      </c>
      <c r="I309" s="297">
        <f>SUM(ENERO:DICIEMBRE!I309)</f>
        <v>87</v>
      </c>
      <c r="J309" s="297">
        <f>SUM(ENERO:DICIEMBRE!J309)</f>
        <v>0</v>
      </c>
      <c r="K309" s="297">
        <f>SUM(ENERO:DICIEMBRE!K309)</f>
        <v>0</v>
      </c>
      <c r="L309" s="297">
        <f>SUM(ENERO:DICIEMBRE!L309)</f>
        <v>0</v>
      </c>
      <c r="M309" s="297">
        <f>SUM(ENERO:DICIEMBRE!M309)</f>
        <v>0</v>
      </c>
      <c r="N309" s="297">
        <f>SUM(ENERO:DICIEMBRE!N309)</f>
        <v>0</v>
      </c>
      <c r="O309" s="297">
        <f>SUM(ENERO:DICIEMBRE!O309)</f>
        <v>0</v>
      </c>
      <c r="P309" s="297">
        <f>SUM(ENERO:DICIEMBRE!P309)</f>
        <v>0</v>
      </c>
      <c r="Q309" s="297">
        <f>SUM(ENERO:DICIEMBRE!Q309)</f>
        <v>0</v>
      </c>
      <c r="R309" s="397"/>
      <c r="S309" s="117"/>
      <c r="T309" s="117"/>
    </row>
    <row r="310" spans="1:22" s="60" customFormat="1" x14ac:dyDescent="0.15">
      <c r="A310" s="618" t="s">
        <v>431</v>
      </c>
      <c r="B310" s="619"/>
      <c r="C310" s="297">
        <f>SUM(ENERO:DICIEMBRE!C310)</f>
        <v>68615</v>
      </c>
      <c r="D310" s="297">
        <f>SUM(ENERO:DICIEMBRE!D310)</f>
        <v>67240</v>
      </c>
      <c r="E310" s="297">
        <f>SUM(ENERO:DICIEMBRE!E310)</f>
        <v>67240</v>
      </c>
      <c r="F310" s="297">
        <f>SUM(ENERO:DICIEMBRE!F310)</f>
        <v>0</v>
      </c>
      <c r="G310" s="297">
        <f>SUM(ENERO:DICIEMBRE!G310)</f>
        <v>1375</v>
      </c>
      <c r="H310" s="297">
        <f>SUM(ENERO:DICIEMBRE!H310)</f>
        <v>41438</v>
      </c>
      <c r="I310" s="297">
        <f>SUM(ENERO:DICIEMBRE!I310)</f>
        <v>10632</v>
      </c>
      <c r="J310" s="297">
        <f>SUM(ENERO:DICIEMBRE!J310)</f>
        <v>16545</v>
      </c>
      <c r="K310" s="297">
        <f>SUM(ENERO:DICIEMBRE!K310)</f>
        <v>0</v>
      </c>
      <c r="L310" s="297">
        <f>SUM(ENERO:DICIEMBRE!L310)</f>
        <v>0</v>
      </c>
      <c r="M310" s="297">
        <f>SUM(ENERO:DICIEMBRE!M310)</f>
        <v>0</v>
      </c>
      <c r="N310" s="297">
        <f>SUM(ENERO:DICIEMBRE!N310)</f>
        <v>0</v>
      </c>
      <c r="O310" s="297">
        <f>SUM(ENERO:DICIEMBRE!O310)</f>
        <v>0</v>
      </c>
      <c r="P310" s="297">
        <f>SUM(ENERO:DICIEMBRE!P310)</f>
        <v>5</v>
      </c>
      <c r="Q310" s="297">
        <f>SUM(ENERO:DICIEMBRE!Q310)</f>
        <v>0</v>
      </c>
      <c r="R310" s="393"/>
      <c r="S310" s="117"/>
      <c r="T310" s="117"/>
    </row>
    <row r="311" spans="1:22" s="3" customFormat="1" x14ac:dyDescent="0.15">
      <c r="A311" s="620" t="s">
        <v>143</v>
      </c>
      <c r="B311" s="621"/>
      <c r="C311" s="297">
        <f>SUM(ENERO:DICIEMBRE!C311)</f>
        <v>0</v>
      </c>
      <c r="D311" s="297">
        <f>SUM(ENERO:DICIEMBRE!D311)</f>
        <v>0</v>
      </c>
      <c r="E311" s="297">
        <f>SUM(ENERO:DICIEMBRE!E311)</f>
        <v>0</v>
      </c>
      <c r="F311" s="297">
        <f>SUM(ENERO:DICIEMBRE!F311)</f>
        <v>0</v>
      </c>
      <c r="G311" s="297">
        <f>SUM(ENERO:DICIEMBRE!G311)</f>
        <v>0</v>
      </c>
      <c r="H311" s="297">
        <f>SUM(ENERO:DICIEMBRE!H311)</f>
        <v>0</v>
      </c>
      <c r="I311" s="297">
        <f>SUM(ENERO:DICIEMBRE!I311)</f>
        <v>0</v>
      </c>
      <c r="J311" s="297">
        <f>SUM(ENERO:DICIEMBRE!J311)</f>
        <v>0</v>
      </c>
      <c r="K311" s="297">
        <f>SUM(ENERO:DICIEMBRE!K311)</f>
        <v>0</v>
      </c>
      <c r="L311" s="297">
        <f>SUM(ENERO:DICIEMBRE!L311)</f>
        <v>0</v>
      </c>
      <c r="M311" s="297">
        <f>SUM(ENERO:DICIEMBRE!M311)</f>
        <v>0</v>
      </c>
      <c r="N311" s="297">
        <f>SUM(ENERO:DICIEMBRE!N311)</f>
        <v>0</v>
      </c>
      <c r="O311" s="297">
        <f>SUM(ENERO:DICIEMBRE!O311)</f>
        <v>0</v>
      </c>
      <c r="P311" s="297">
        <f>SUM(ENERO:DICIEMBRE!P311)</f>
        <v>8917</v>
      </c>
      <c r="Q311" s="297">
        <f>SUM(ENERO:DICIEMBRE!Q311)</f>
        <v>0</v>
      </c>
      <c r="R311" s="435"/>
      <c r="S311" s="143"/>
      <c r="T311" s="143"/>
    </row>
    <row r="312" spans="1:22" s="149" customFormat="1" ht="11.25" x14ac:dyDescent="0.15">
      <c r="A312" s="12" t="s">
        <v>432</v>
      </c>
      <c r="B312" s="148"/>
      <c r="C312" s="148"/>
      <c r="R312" s="150"/>
      <c r="S312" s="150"/>
      <c r="T312" s="150"/>
    </row>
    <row r="313" spans="1:22" x14ac:dyDescent="0.15">
      <c r="A313" s="622" t="s">
        <v>433</v>
      </c>
      <c r="B313" s="623"/>
      <c r="C313" s="604" t="s">
        <v>410</v>
      </c>
      <c r="D313" s="607" t="s">
        <v>434</v>
      </c>
      <c r="E313" s="608"/>
      <c r="F313" s="608"/>
      <c r="G313" s="624"/>
      <c r="H313" s="625" t="s">
        <v>412</v>
      </c>
      <c r="I313" s="625"/>
      <c r="J313" s="626"/>
      <c r="K313" s="637" t="s">
        <v>413</v>
      </c>
      <c r="L313" s="637"/>
      <c r="M313" s="637"/>
      <c r="N313" s="632" t="s">
        <v>414</v>
      </c>
      <c r="O313" s="635" t="s">
        <v>415</v>
      </c>
      <c r="P313" s="636"/>
      <c r="Q313" s="585" t="s">
        <v>416</v>
      </c>
    </row>
    <row r="314" spans="1:22" x14ac:dyDescent="0.15">
      <c r="A314" s="622"/>
      <c r="B314" s="623"/>
      <c r="C314" s="605"/>
      <c r="D314" s="638" t="s">
        <v>418</v>
      </c>
      <c r="E314" s="640" t="s">
        <v>419</v>
      </c>
      <c r="F314" s="641"/>
      <c r="G314" s="638" t="s">
        <v>420</v>
      </c>
      <c r="H314" s="594" t="s">
        <v>421</v>
      </c>
      <c r="I314" s="596" t="s">
        <v>422</v>
      </c>
      <c r="J314" s="598" t="s">
        <v>423</v>
      </c>
      <c r="K314" s="615" t="s">
        <v>424</v>
      </c>
      <c r="L314" s="616" t="s">
        <v>425</v>
      </c>
      <c r="M314" s="617" t="s">
        <v>426</v>
      </c>
      <c r="N314" s="633"/>
      <c r="O314" s="627" t="s">
        <v>427</v>
      </c>
      <c r="P314" s="628" t="s">
        <v>428</v>
      </c>
      <c r="Q314" s="586"/>
      <c r="R314" s="151"/>
    </row>
    <row r="315" spans="1:22" x14ac:dyDescent="0.15">
      <c r="A315" s="622"/>
      <c r="B315" s="623"/>
      <c r="C315" s="606"/>
      <c r="D315" s="639"/>
      <c r="E315" s="152" t="s">
        <v>429</v>
      </c>
      <c r="F315" s="134" t="s">
        <v>430</v>
      </c>
      <c r="G315" s="639"/>
      <c r="H315" s="595"/>
      <c r="I315" s="597"/>
      <c r="J315" s="599"/>
      <c r="K315" s="615"/>
      <c r="L315" s="616"/>
      <c r="M315" s="617"/>
      <c r="N315" s="634"/>
      <c r="O315" s="627"/>
      <c r="P315" s="628"/>
      <c r="Q315" s="587"/>
      <c r="R315" s="151"/>
      <c r="U315" s="137"/>
      <c r="V315" s="137"/>
    </row>
    <row r="316" spans="1:22" x14ac:dyDescent="0.15">
      <c r="A316" s="153" t="s">
        <v>435</v>
      </c>
      <c r="B316" s="154"/>
      <c r="C316" s="155"/>
      <c r="D316" s="156"/>
      <c r="E316" s="157"/>
      <c r="F316" s="158"/>
      <c r="G316" s="159"/>
      <c r="H316" s="157"/>
      <c r="I316" s="160"/>
      <c r="J316" s="161"/>
      <c r="K316" s="162"/>
      <c r="L316" s="160"/>
      <c r="M316" s="161"/>
      <c r="N316" s="163"/>
      <c r="O316" s="162"/>
      <c r="P316" s="158"/>
      <c r="Q316" s="164"/>
      <c r="R316" s="165"/>
      <c r="U316" s="137"/>
    </row>
    <row r="317" spans="1:22" x14ac:dyDescent="0.15">
      <c r="A317" s="166" t="s">
        <v>436</v>
      </c>
      <c r="B317" s="167"/>
      <c r="C317" s="155"/>
      <c r="D317" s="156"/>
      <c r="E317" s="157"/>
      <c r="F317" s="158"/>
      <c r="G317" s="159"/>
      <c r="H317" s="157"/>
      <c r="I317" s="160"/>
      <c r="J317" s="161"/>
      <c r="K317" s="162"/>
      <c r="L317" s="160"/>
      <c r="M317" s="161"/>
      <c r="N317" s="163"/>
      <c r="O317" s="162"/>
      <c r="P317" s="158"/>
      <c r="Q317" s="164"/>
      <c r="R317" s="168"/>
      <c r="U317" s="137"/>
    </row>
    <row r="318" spans="1:22" x14ac:dyDescent="0.15">
      <c r="A318" s="646" t="s">
        <v>437</v>
      </c>
      <c r="B318" s="647"/>
      <c r="C318" s="297">
        <f>SUM(ENERO:DICIEMBRE!C318)</f>
        <v>0</v>
      </c>
      <c r="D318" s="297">
        <f>SUM(ENERO:DICIEMBRE!D318)</f>
        <v>0</v>
      </c>
      <c r="E318" s="297">
        <f>SUM(ENERO:DICIEMBRE!E318)</f>
        <v>0</v>
      </c>
      <c r="F318" s="297">
        <f>SUM(ENERO:DICIEMBRE!F318)</f>
        <v>0</v>
      </c>
      <c r="G318" s="297">
        <f>SUM(ENERO:DICIEMBRE!G318)</f>
        <v>0</v>
      </c>
      <c r="H318" s="297">
        <f>SUM(ENERO:DICIEMBRE!H318)</f>
        <v>0</v>
      </c>
      <c r="I318" s="297">
        <f>SUM(ENERO:DICIEMBRE!I318)</f>
        <v>0</v>
      </c>
      <c r="J318" s="297">
        <f>SUM(ENERO:DICIEMBRE!J318)</f>
        <v>0</v>
      </c>
      <c r="K318" s="297">
        <f>SUM(ENERO:DICIEMBRE!K318)</f>
        <v>0</v>
      </c>
      <c r="L318" s="297">
        <f>SUM(ENERO:DICIEMBRE!L318)</f>
        <v>0</v>
      </c>
      <c r="M318" s="297">
        <f>SUM(ENERO:DICIEMBRE!M318)</f>
        <v>0</v>
      </c>
      <c r="N318" s="297">
        <f>SUM(ENERO:DICIEMBRE!N318)</f>
        <v>0</v>
      </c>
      <c r="O318" s="297">
        <f>SUM(ENERO:DICIEMBRE!O318)</f>
        <v>0</v>
      </c>
      <c r="P318" s="297">
        <f>SUM(ENERO:DICIEMBRE!P318)</f>
        <v>155</v>
      </c>
      <c r="Q318" s="297">
        <f>SUM(ENERO:DICIEMBRE!Q318)</f>
        <v>0</v>
      </c>
      <c r="R318" s="169"/>
      <c r="U318" s="137"/>
    </row>
    <row r="319" spans="1:22" x14ac:dyDescent="0.15">
      <c r="A319" s="642" t="s">
        <v>438</v>
      </c>
      <c r="B319" s="643"/>
      <c r="C319" s="297">
        <f>SUM(ENERO:DICIEMBRE!C319)</f>
        <v>0</v>
      </c>
      <c r="D319" s="297">
        <f>SUM(ENERO:DICIEMBRE!D319)</f>
        <v>0</v>
      </c>
      <c r="E319" s="297">
        <f>SUM(ENERO:DICIEMBRE!E319)</f>
        <v>0</v>
      </c>
      <c r="F319" s="297">
        <f>SUM(ENERO:DICIEMBRE!F319)</f>
        <v>0</v>
      </c>
      <c r="G319" s="297">
        <f>SUM(ENERO:DICIEMBRE!G319)</f>
        <v>0</v>
      </c>
      <c r="H319" s="297">
        <f>SUM(ENERO:DICIEMBRE!H319)</f>
        <v>0</v>
      </c>
      <c r="I319" s="297">
        <f>SUM(ENERO:DICIEMBRE!I319)</f>
        <v>0</v>
      </c>
      <c r="J319" s="297">
        <f>SUM(ENERO:DICIEMBRE!J319)</f>
        <v>0</v>
      </c>
      <c r="K319" s="297">
        <f>SUM(ENERO:DICIEMBRE!K319)</f>
        <v>0</v>
      </c>
      <c r="L319" s="297">
        <f>SUM(ENERO:DICIEMBRE!L319)</f>
        <v>0</v>
      </c>
      <c r="M319" s="297">
        <f>SUM(ENERO:DICIEMBRE!M319)</f>
        <v>0</v>
      </c>
      <c r="N319" s="297">
        <f>SUM(ENERO:DICIEMBRE!N319)</f>
        <v>0</v>
      </c>
      <c r="O319" s="297">
        <f>SUM(ENERO:DICIEMBRE!O319)</f>
        <v>0</v>
      </c>
      <c r="P319" s="297">
        <f>SUM(ENERO:DICIEMBRE!P319)</f>
        <v>3</v>
      </c>
      <c r="Q319" s="297">
        <f>SUM(ENERO:DICIEMBRE!Q319)</f>
        <v>0</v>
      </c>
      <c r="R319" s="41"/>
      <c r="U319" s="137"/>
    </row>
    <row r="320" spans="1:22" x14ac:dyDescent="0.15">
      <c r="A320" s="170" t="s">
        <v>439</v>
      </c>
      <c r="B320" s="171"/>
      <c r="C320" s="439"/>
      <c r="D320" s="440"/>
      <c r="E320" s="441"/>
      <c r="F320" s="442"/>
      <c r="G320" s="443"/>
      <c r="H320" s="441"/>
      <c r="I320" s="444"/>
      <c r="J320" s="442"/>
      <c r="K320" s="441"/>
      <c r="L320" s="444"/>
      <c r="M320" s="442"/>
      <c r="N320" s="445"/>
      <c r="O320" s="441"/>
      <c r="P320" s="442"/>
      <c r="Q320" s="446"/>
      <c r="R320" s="169"/>
      <c r="U320" s="137"/>
    </row>
    <row r="321" spans="1:24" x14ac:dyDescent="0.15">
      <c r="A321" s="644" t="s">
        <v>440</v>
      </c>
      <c r="B321" s="645"/>
      <c r="C321" s="297">
        <f>SUM(ENERO:DICIEMBRE!C321)</f>
        <v>0</v>
      </c>
      <c r="D321" s="297">
        <f>SUM(ENERO:DICIEMBRE!D321)</f>
        <v>0</v>
      </c>
      <c r="E321" s="297">
        <f>SUM(ENERO:DICIEMBRE!E321)</f>
        <v>0</v>
      </c>
      <c r="F321" s="297">
        <f>SUM(ENERO:DICIEMBRE!F321)</f>
        <v>0</v>
      </c>
      <c r="G321" s="297">
        <f>SUM(ENERO:DICIEMBRE!G321)</f>
        <v>0</v>
      </c>
      <c r="H321" s="297">
        <f>SUM(ENERO:DICIEMBRE!H321)</f>
        <v>0</v>
      </c>
      <c r="I321" s="297">
        <f>SUM(ENERO:DICIEMBRE!I321)</f>
        <v>0</v>
      </c>
      <c r="J321" s="297">
        <f>SUM(ENERO:DICIEMBRE!J321)</f>
        <v>0</v>
      </c>
      <c r="K321" s="297">
        <f>SUM(ENERO:DICIEMBRE!K321)</f>
        <v>0</v>
      </c>
      <c r="L321" s="297">
        <f>SUM(ENERO:DICIEMBRE!L321)</f>
        <v>0</v>
      </c>
      <c r="M321" s="297">
        <f>SUM(ENERO:DICIEMBRE!M321)</f>
        <v>0</v>
      </c>
      <c r="N321" s="297">
        <f>SUM(ENERO:DICIEMBRE!N321)</f>
        <v>0</v>
      </c>
      <c r="O321" s="297">
        <f>SUM(ENERO:DICIEMBRE!O321)</f>
        <v>0</v>
      </c>
      <c r="P321" s="297">
        <f>SUM(ENERO:DICIEMBRE!P321)</f>
        <v>0</v>
      </c>
      <c r="Q321" s="297">
        <f>SUM(ENERO:DICIEMBRE!Q321)</f>
        <v>0</v>
      </c>
      <c r="R321" s="169"/>
      <c r="U321" s="137"/>
    </row>
    <row r="322" spans="1:24" x14ac:dyDescent="0.15">
      <c r="A322" s="172" t="s">
        <v>441</v>
      </c>
      <c r="B322" s="173"/>
      <c r="C322" s="439"/>
      <c r="D322" s="440"/>
      <c r="E322" s="441"/>
      <c r="F322" s="442"/>
      <c r="G322" s="443"/>
      <c r="H322" s="441"/>
      <c r="I322" s="444"/>
      <c r="J322" s="442"/>
      <c r="K322" s="441"/>
      <c r="L322" s="444"/>
      <c r="M322" s="442"/>
      <c r="N322" s="445"/>
      <c r="O322" s="441"/>
      <c r="P322" s="442"/>
      <c r="Q322" s="446"/>
      <c r="R322" s="169"/>
      <c r="U322" s="137"/>
    </row>
    <row r="323" spans="1:24" x14ac:dyDescent="0.15">
      <c r="A323" s="646" t="s">
        <v>442</v>
      </c>
      <c r="B323" s="647"/>
      <c r="C323" s="297">
        <f>SUM(ENERO:DICIEMBRE!C323)</f>
        <v>0</v>
      </c>
      <c r="D323" s="297">
        <f>SUM(ENERO:DICIEMBRE!D323)</f>
        <v>0</v>
      </c>
      <c r="E323" s="297">
        <f>SUM(ENERO:DICIEMBRE!E323)</f>
        <v>0</v>
      </c>
      <c r="F323" s="297">
        <f>SUM(ENERO:DICIEMBRE!F323)</f>
        <v>0</v>
      </c>
      <c r="G323" s="297">
        <f>SUM(ENERO:DICIEMBRE!G323)</f>
        <v>0</v>
      </c>
      <c r="H323" s="297">
        <f>SUM(ENERO:DICIEMBRE!H323)</f>
        <v>0</v>
      </c>
      <c r="I323" s="297">
        <f>SUM(ENERO:DICIEMBRE!I323)</f>
        <v>0</v>
      </c>
      <c r="J323" s="297">
        <f>SUM(ENERO:DICIEMBRE!J323)</f>
        <v>0</v>
      </c>
      <c r="K323" s="297">
        <f>SUM(ENERO:DICIEMBRE!K323)</f>
        <v>0</v>
      </c>
      <c r="L323" s="297">
        <f>SUM(ENERO:DICIEMBRE!L323)</f>
        <v>0</v>
      </c>
      <c r="M323" s="297">
        <f>SUM(ENERO:DICIEMBRE!M323)</f>
        <v>0</v>
      </c>
      <c r="N323" s="297">
        <f>SUM(ENERO:DICIEMBRE!N323)</f>
        <v>0</v>
      </c>
      <c r="O323" s="297">
        <f>SUM(ENERO:DICIEMBRE!O323)</f>
        <v>0</v>
      </c>
      <c r="P323" s="297">
        <f>SUM(ENERO:DICIEMBRE!P323)</f>
        <v>0</v>
      </c>
      <c r="Q323" s="297">
        <f>SUM(ENERO:DICIEMBRE!Q323)</f>
        <v>0</v>
      </c>
      <c r="R323" s="169"/>
      <c r="U323" s="137"/>
    </row>
    <row r="324" spans="1:24" x14ac:dyDescent="0.15">
      <c r="A324" s="648" t="s">
        <v>443</v>
      </c>
      <c r="B324" s="649"/>
      <c r="C324" s="297">
        <f>SUM(ENERO:DICIEMBRE!C324)</f>
        <v>0</v>
      </c>
      <c r="D324" s="297">
        <f>SUM(ENERO:DICIEMBRE!D324)</f>
        <v>0</v>
      </c>
      <c r="E324" s="297">
        <f>SUM(ENERO:DICIEMBRE!E324)</f>
        <v>0</v>
      </c>
      <c r="F324" s="297">
        <f>SUM(ENERO:DICIEMBRE!F324)</f>
        <v>0</v>
      </c>
      <c r="G324" s="297">
        <f>SUM(ENERO:DICIEMBRE!G324)</f>
        <v>0</v>
      </c>
      <c r="H324" s="297">
        <f>SUM(ENERO:DICIEMBRE!H324)</f>
        <v>0</v>
      </c>
      <c r="I324" s="297">
        <f>SUM(ENERO:DICIEMBRE!I324)</f>
        <v>0</v>
      </c>
      <c r="J324" s="297">
        <f>SUM(ENERO:DICIEMBRE!J324)</f>
        <v>0</v>
      </c>
      <c r="K324" s="297">
        <f>SUM(ENERO:DICIEMBRE!K324)</f>
        <v>0</v>
      </c>
      <c r="L324" s="297">
        <f>SUM(ENERO:DICIEMBRE!L324)</f>
        <v>0</v>
      </c>
      <c r="M324" s="297">
        <f>SUM(ENERO:DICIEMBRE!M324)</f>
        <v>0</v>
      </c>
      <c r="N324" s="297">
        <f>SUM(ENERO:DICIEMBRE!N324)</f>
        <v>0</v>
      </c>
      <c r="O324" s="297">
        <f>SUM(ENERO:DICIEMBRE!O324)</f>
        <v>0</v>
      </c>
      <c r="P324" s="297">
        <f>SUM(ENERO:DICIEMBRE!P324)</f>
        <v>0</v>
      </c>
      <c r="Q324" s="297">
        <f>SUM(ENERO:DICIEMBRE!Q324)</f>
        <v>0</v>
      </c>
      <c r="R324" s="169"/>
      <c r="U324" s="137"/>
    </row>
    <row r="325" spans="1:24" x14ac:dyDescent="0.15">
      <c r="A325" s="648" t="s">
        <v>444</v>
      </c>
      <c r="B325" s="649"/>
      <c r="C325" s="297">
        <f>SUM(ENERO:DICIEMBRE!C325)</f>
        <v>0</v>
      </c>
      <c r="D325" s="297">
        <f>SUM(ENERO:DICIEMBRE!D325)</f>
        <v>0</v>
      </c>
      <c r="E325" s="297">
        <f>SUM(ENERO:DICIEMBRE!E325)</f>
        <v>0</v>
      </c>
      <c r="F325" s="297">
        <f>SUM(ENERO:DICIEMBRE!F325)</f>
        <v>0</v>
      </c>
      <c r="G325" s="297">
        <f>SUM(ENERO:DICIEMBRE!G325)</f>
        <v>0</v>
      </c>
      <c r="H325" s="297">
        <f>SUM(ENERO:DICIEMBRE!H325)</f>
        <v>0</v>
      </c>
      <c r="I325" s="297">
        <f>SUM(ENERO:DICIEMBRE!I325)</f>
        <v>0</v>
      </c>
      <c r="J325" s="297">
        <f>SUM(ENERO:DICIEMBRE!J325)</f>
        <v>0</v>
      </c>
      <c r="K325" s="297">
        <f>SUM(ENERO:DICIEMBRE!K325)</f>
        <v>0</v>
      </c>
      <c r="L325" s="297">
        <f>SUM(ENERO:DICIEMBRE!L325)</f>
        <v>0</v>
      </c>
      <c r="M325" s="297">
        <f>SUM(ENERO:DICIEMBRE!M325)</f>
        <v>0</v>
      </c>
      <c r="N325" s="297">
        <f>SUM(ENERO:DICIEMBRE!N325)</f>
        <v>0</v>
      </c>
      <c r="O325" s="297">
        <f>SUM(ENERO:DICIEMBRE!O325)</f>
        <v>0</v>
      </c>
      <c r="P325" s="297">
        <f>SUM(ENERO:DICIEMBRE!P325)</f>
        <v>0</v>
      </c>
      <c r="Q325" s="297">
        <f>SUM(ENERO:DICIEMBRE!Q325)</f>
        <v>0</v>
      </c>
      <c r="R325" s="169"/>
      <c r="U325" s="137"/>
    </row>
    <row r="326" spans="1:24" x14ac:dyDescent="0.15">
      <c r="A326" s="650" t="s">
        <v>445</v>
      </c>
      <c r="B326" s="651"/>
      <c r="C326" s="453">
        <f>SUM(C318+C319+C321+C323+C324+C325)</f>
        <v>0</v>
      </c>
      <c r="D326" s="453">
        <f t="shared" ref="D326:Q326" si="7">SUM(D318+D319+D321+D323+D324+D325)</f>
        <v>0</v>
      </c>
      <c r="E326" s="453">
        <f t="shared" si="7"/>
        <v>0</v>
      </c>
      <c r="F326" s="453">
        <f t="shared" si="7"/>
        <v>0</v>
      </c>
      <c r="G326" s="453">
        <f t="shared" si="7"/>
        <v>0</v>
      </c>
      <c r="H326" s="453">
        <f t="shared" si="7"/>
        <v>0</v>
      </c>
      <c r="I326" s="453">
        <f t="shared" si="7"/>
        <v>0</v>
      </c>
      <c r="J326" s="453">
        <f t="shared" si="7"/>
        <v>0</v>
      </c>
      <c r="K326" s="453">
        <f t="shared" si="7"/>
        <v>0</v>
      </c>
      <c r="L326" s="453">
        <f t="shared" si="7"/>
        <v>0</v>
      </c>
      <c r="M326" s="453">
        <f t="shared" si="7"/>
        <v>0</v>
      </c>
      <c r="N326" s="453">
        <f t="shared" si="7"/>
        <v>0</v>
      </c>
      <c r="O326" s="453">
        <f t="shared" si="7"/>
        <v>0</v>
      </c>
      <c r="P326" s="453">
        <f t="shared" si="7"/>
        <v>158</v>
      </c>
      <c r="Q326" s="453">
        <f t="shared" si="7"/>
        <v>0</v>
      </c>
      <c r="R326" s="169"/>
      <c r="U326" s="137"/>
    </row>
    <row r="327" spans="1:24" s="177" customFormat="1" ht="11.25" x14ac:dyDescent="0.15">
      <c r="A327" s="174" t="s">
        <v>446</v>
      </c>
      <c r="B327" s="175"/>
      <c r="C327" s="175"/>
      <c r="D327" s="454"/>
      <c r="E327" s="454"/>
      <c r="F327" s="454"/>
      <c r="G327" s="454"/>
      <c r="H327" s="454"/>
      <c r="I327" s="454"/>
      <c r="J327" s="454"/>
      <c r="K327" s="454"/>
      <c r="L327" s="454"/>
      <c r="M327" s="454"/>
      <c r="N327" s="454"/>
      <c r="O327" s="455"/>
      <c r="P327" s="455"/>
      <c r="Q327" s="455"/>
      <c r="R327" s="455"/>
      <c r="S327" s="176"/>
      <c r="X327" s="5"/>
    </row>
    <row r="328" spans="1:24" x14ac:dyDescent="0.15">
      <c r="A328" s="678" t="s">
        <v>447</v>
      </c>
      <c r="B328" s="679"/>
      <c r="C328" s="604" t="s">
        <v>410</v>
      </c>
      <c r="D328" s="654" t="s">
        <v>434</v>
      </c>
      <c r="E328" s="654"/>
      <c r="F328" s="654"/>
      <c r="G328" s="654"/>
      <c r="H328" s="625" t="s">
        <v>412</v>
      </c>
      <c r="I328" s="625"/>
      <c r="J328" s="626"/>
      <c r="K328" s="637" t="s">
        <v>413</v>
      </c>
      <c r="L328" s="637"/>
      <c r="M328" s="637"/>
      <c r="N328" s="632" t="s">
        <v>414</v>
      </c>
      <c r="O328" s="635" t="s">
        <v>415</v>
      </c>
      <c r="P328" s="636"/>
      <c r="Q328" s="585" t="s">
        <v>416</v>
      </c>
      <c r="S328" s="151"/>
    </row>
    <row r="329" spans="1:24" x14ac:dyDescent="0.15">
      <c r="A329" s="678"/>
      <c r="B329" s="679"/>
      <c r="C329" s="605"/>
      <c r="D329" s="588" t="s">
        <v>448</v>
      </c>
      <c r="E329" s="590" t="s">
        <v>419</v>
      </c>
      <c r="F329" s="591"/>
      <c r="G329" s="652" t="s">
        <v>449</v>
      </c>
      <c r="H329" s="594" t="s">
        <v>421</v>
      </c>
      <c r="I329" s="596" t="s">
        <v>422</v>
      </c>
      <c r="J329" s="598" t="s">
        <v>423</v>
      </c>
      <c r="K329" s="615" t="s">
        <v>424</v>
      </c>
      <c r="L329" s="616" t="s">
        <v>425</v>
      </c>
      <c r="M329" s="617" t="s">
        <v>426</v>
      </c>
      <c r="N329" s="633"/>
      <c r="O329" s="627" t="s">
        <v>427</v>
      </c>
      <c r="P329" s="628" t="s">
        <v>428</v>
      </c>
      <c r="Q329" s="586"/>
    </row>
    <row r="330" spans="1:24" x14ac:dyDescent="0.15">
      <c r="A330" s="678"/>
      <c r="B330" s="679"/>
      <c r="C330" s="606"/>
      <c r="D330" s="589"/>
      <c r="E330" s="152" t="s">
        <v>429</v>
      </c>
      <c r="F330" s="134" t="s">
        <v>430</v>
      </c>
      <c r="G330" s="653"/>
      <c r="H330" s="595"/>
      <c r="I330" s="597"/>
      <c r="J330" s="599"/>
      <c r="K330" s="615"/>
      <c r="L330" s="616"/>
      <c r="M330" s="617"/>
      <c r="N330" s="634"/>
      <c r="O330" s="627"/>
      <c r="P330" s="628"/>
      <c r="Q330" s="587"/>
    </row>
    <row r="331" spans="1:24" x14ac:dyDescent="0.15">
      <c r="A331" s="456">
        <v>1901023</v>
      </c>
      <c r="B331" s="457" t="s">
        <v>369</v>
      </c>
      <c r="C331" s="297">
        <f>SUM(ENERO:DICIEMBRE!C331)</f>
        <v>0</v>
      </c>
      <c r="D331" s="297">
        <f>SUM(ENERO:DICIEMBRE!D331)</f>
        <v>0</v>
      </c>
      <c r="E331" s="297">
        <f>SUM(ENERO:DICIEMBRE!E331)</f>
        <v>0</v>
      </c>
      <c r="F331" s="297">
        <f>SUM(ENERO:DICIEMBRE!F331)</f>
        <v>0</v>
      </c>
      <c r="G331" s="297">
        <f>SUM(ENERO:DICIEMBRE!G331)</f>
        <v>0</v>
      </c>
      <c r="H331" s="297">
        <f>SUM(ENERO:DICIEMBRE!H331)</f>
        <v>0</v>
      </c>
      <c r="I331" s="297">
        <f>SUM(ENERO:DICIEMBRE!I331)</f>
        <v>0</v>
      </c>
      <c r="J331" s="297">
        <f>SUM(ENERO:DICIEMBRE!J331)</f>
        <v>0</v>
      </c>
      <c r="K331" s="297">
        <f>SUM(ENERO:DICIEMBRE!K331)</f>
        <v>0</v>
      </c>
      <c r="L331" s="297">
        <f>SUM(ENERO:DICIEMBRE!L331)</f>
        <v>0</v>
      </c>
      <c r="M331" s="297">
        <f>SUM(ENERO:DICIEMBRE!M331)</f>
        <v>0</v>
      </c>
      <c r="N331" s="297">
        <f>SUM(ENERO:DICIEMBRE!N331)</f>
        <v>0</v>
      </c>
      <c r="O331" s="297">
        <f>SUM(ENERO:DICIEMBRE!O331)</f>
        <v>0</v>
      </c>
      <c r="P331" s="297">
        <f>SUM(ENERO:DICIEMBRE!P331)</f>
        <v>0</v>
      </c>
      <c r="Q331" s="297">
        <f>SUM(ENERO:DICIEMBRE!Q331)</f>
        <v>0</v>
      </c>
      <c r="R331" s="169"/>
    </row>
    <row r="332" spans="1:24" x14ac:dyDescent="0.15">
      <c r="A332" s="461">
        <v>1901024</v>
      </c>
      <c r="B332" s="462" t="s">
        <v>370</v>
      </c>
      <c r="C332" s="297">
        <f>SUM(ENERO:DICIEMBRE!C332)</f>
        <v>0</v>
      </c>
      <c r="D332" s="297">
        <f>SUM(ENERO:DICIEMBRE!D332)</f>
        <v>0</v>
      </c>
      <c r="E332" s="297">
        <f>SUM(ENERO:DICIEMBRE!E332)</f>
        <v>0</v>
      </c>
      <c r="F332" s="297">
        <f>SUM(ENERO:DICIEMBRE!F332)</f>
        <v>0</v>
      </c>
      <c r="G332" s="297">
        <f>SUM(ENERO:DICIEMBRE!G332)</f>
        <v>0</v>
      </c>
      <c r="H332" s="297">
        <f>SUM(ENERO:DICIEMBRE!H332)</f>
        <v>0</v>
      </c>
      <c r="I332" s="297">
        <f>SUM(ENERO:DICIEMBRE!I332)</f>
        <v>0</v>
      </c>
      <c r="J332" s="297">
        <f>SUM(ENERO:DICIEMBRE!J332)</f>
        <v>0</v>
      </c>
      <c r="K332" s="297">
        <f>SUM(ENERO:DICIEMBRE!K332)</f>
        <v>0</v>
      </c>
      <c r="L332" s="297">
        <f>SUM(ENERO:DICIEMBRE!L332)</f>
        <v>0</v>
      </c>
      <c r="M332" s="297">
        <f>SUM(ENERO:DICIEMBRE!M332)</f>
        <v>0</v>
      </c>
      <c r="N332" s="297">
        <f>SUM(ENERO:DICIEMBRE!N332)</f>
        <v>0</v>
      </c>
      <c r="O332" s="297">
        <f>SUM(ENERO:DICIEMBRE!O332)</f>
        <v>0</v>
      </c>
      <c r="P332" s="297">
        <f>SUM(ENERO:DICIEMBRE!P332)</f>
        <v>0</v>
      </c>
      <c r="Q332" s="297">
        <f>SUM(ENERO:DICIEMBRE!Q332)</f>
        <v>0</v>
      </c>
      <c r="R332" s="169"/>
    </row>
    <row r="333" spans="1:24" x14ac:dyDescent="0.15">
      <c r="A333" s="461">
        <v>1901025</v>
      </c>
      <c r="B333" s="462" t="s">
        <v>450</v>
      </c>
      <c r="C333" s="297">
        <f>SUM(ENERO:DICIEMBRE!C333)</f>
        <v>0</v>
      </c>
      <c r="D333" s="297">
        <f>SUM(ENERO:DICIEMBRE!D333)</f>
        <v>0</v>
      </c>
      <c r="E333" s="297">
        <f>SUM(ENERO:DICIEMBRE!E333)</f>
        <v>0</v>
      </c>
      <c r="F333" s="297">
        <f>SUM(ENERO:DICIEMBRE!F333)</f>
        <v>0</v>
      </c>
      <c r="G333" s="297">
        <f>SUM(ENERO:DICIEMBRE!G333)</f>
        <v>0</v>
      </c>
      <c r="H333" s="297">
        <f>SUM(ENERO:DICIEMBRE!H333)</f>
        <v>0</v>
      </c>
      <c r="I333" s="297">
        <f>SUM(ENERO:DICIEMBRE!I333)</f>
        <v>0</v>
      </c>
      <c r="J333" s="297">
        <f>SUM(ENERO:DICIEMBRE!J333)</f>
        <v>0</v>
      </c>
      <c r="K333" s="297">
        <f>SUM(ENERO:DICIEMBRE!K333)</f>
        <v>0</v>
      </c>
      <c r="L333" s="297">
        <f>SUM(ENERO:DICIEMBRE!L333)</f>
        <v>0</v>
      </c>
      <c r="M333" s="297">
        <f>SUM(ENERO:DICIEMBRE!M333)</f>
        <v>0</v>
      </c>
      <c r="N333" s="297">
        <f>SUM(ENERO:DICIEMBRE!N333)</f>
        <v>0</v>
      </c>
      <c r="O333" s="297">
        <f>SUM(ENERO:DICIEMBRE!O333)</f>
        <v>0</v>
      </c>
      <c r="P333" s="297">
        <f>SUM(ENERO:DICIEMBRE!P333)</f>
        <v>0</v>
      </c>
      <c r="Q333" s="297">
        <f>SUM(ENERO:DICIEMBRE!Q333)</f>
        <v>0</v>
      </c>
      <c r="R333" s="169"/>
    </row>
    <row r="334" spans="1:24" x14ac:dyDescent="0.15">
      <c r="A334" s="461">
        <v>1901026</v>
      </c>
      <c r="B334" s="462" t="s">
        <v>374</v>
      </c>
      <c r="C334" s="297">
        <f>SUM(ENERO:DICIEMBRE!C334)</f>
        <v>0</v>
      </c>
      <c r="D334" s="297">
        <f>SUM(ENERO:DICIEMBRE!D334)</f>
        <v>0</v>
      </c>
      <c r="E334" s="297">
        <f>SUM(ENERO:DICIEMBRE!E334)</f>
        <v>0</v>
      </c>
      <c r="F334" s="297">
        <f>SUM(ENERO:DICIEMBRE!F334)</f>
        <v>0</v>
      </c>
      <c r="G334" s="297">
        <f>SUM(ENERO:DICIEMBRE!G334)</f>
        <v>0</v>
      </c>
      <c r="H334" s="297">
        <f>SUM(ENERO:DICIEMBRE!H334)</f>
        <v>0</v>
      </c>
      <c r="I334" s="297">
        <f>SUM(ENERO:DICIEMBRE!I334)</f>
        <v>0</v>
      </c>
      <c r="J334" s="297">
        <f>SUM(ENERO:DICIEMBRE!J334)</f>
        <v>0</v>
      </c>
      <c r="K334" s="297">
        <f>SUM(ENERO:DICIEMBRE!K334)</f>
        <v>0</v>
      </c>
      <c r="L334" s="297">
        <f>SUM(ENERO:DICIEMBRE!L334)</f>
        <v>0</v>
      </c>
      <c r="M334" s="297">
        <f>SUM(ENERO:DICIEMBRE!M334)</f>
        <v>0</v>
      </c>
      <c r="N334" s="297">
        <f>SUM(ENERO:DICIEMBRE!N334)</f>
        <v>0</v>
      </c>
      <c r="O334" s="297">
        <f>SUM(ENERO:DICIEMBRE!O334)</f>
        <v>0</v>
      </c>
      <c r="P334" s="297">
        <f>SUM(ENERO:DICIEMBRE!P334)</f>
        <v>0</v>
      </c>
      <c r="Q334" s="297">
        <f>SUM(ENERO:DICIEMBRE!Q334)</f>
        <v>0</v>
      </c>
      <c r="R334" s="169"/>
    </row>
    <row r="335" spans="1:24" x14ac:dyDescent="0.15">
      <c r="A335" s="461">
        <v>1901126</v>
      </c>
      <c r="B335" s="462" t="s">
        <v>375</v>
      </c>
      <c r="C335" s="297">
        <f>SUM(ENERO:DICIEMBRE!C335)</f>
        <v>0</v>
      </c>
      <c r="D335" s="297">
        <f>SUM(ENERO:DICIEMBRE!D335)</f>
        <v>0</v>
      </c>
      <c r="E335" s="297">
        <f>SUM(ENERO:DICIEMBRE!E335)</f>
        <v>0</v>
      </c>
      <c r="F335" s="297">
        <f>SUM(ENERO:DICIEMBRE!F335)</f>
        <v>0</v>
      </c>
      <c r="G335" s="297">
        <f>SUM(ENERO:DICIEMBRE!G335)</f>
        <v>0</v>
      </c>
      <c r="H335" s="297">
        <f>SUM(ENERO:DICIEMBRE!H335)</f>
        <v>0</v>
      </c>
      <c r="I335" s="297">
        <f>SUM(ENERO:DICIEMBRE!I335)</f>
        <v>0</v>
      </c>
      <c r="J335" s="297">
        <f>SUM(ENERO:DICIEMBRE!J335)</f>
        <v>0</v>
      </c>
      <c r="K335" s="297">
        <f>SUM(ENERO:DICIEMBRE!K335)</f>
        <v>0</v>
      </c>
      <c r="L335" s="297">
        <f>SUM(ENERO:DICIEMBRE!L335)</f>
        <v>0</v>
      </c>
      <c r="M335" s="297">
        <f>SUM(ENERO:DICIEMBRE!M335)</f>
        <v>0</v>
      </c>
      <c r="N335" s="297">
        <f>SUM(ENERO:DICIEMBRE!N335)</f>
        <v>0</v>
      </c>
      <c r="O335" s="297">
        <f>SUM(ENERO:DICIEMBRE!O335)</f>
        <v>0</v>
      </c>
      <c r="P335" s="297">
        <f>SUM(ENERO:DICIEMBRE!P335)</f>
        <v>0</v>
      </c>
      <c r="Q335" s="297">
        <f>SUM(ENERO:DICIEMBRE!Q335)</f>
        <v>0</v>
      </c>
      <c r="R335" s="169"/>
    </row>
    <row r="336" spans="1:24" x14ac:dyDescent="0.15">
      <c r="A336" s="461">
        <v>1901027</v>
      </c>
      <c r="B336" s="462" t="s">
        <v>451</v>
      </c>
      <c r="C336" s="297">
        <f>SUM(ENERO:DICIEMBRE!C336)</f>
        <v>0</v>
      </c>
      <c r="D336" s="297">
        <f>SUM(ENERO:DICIEMBRE!D336)</f>
        <v>0</v>
      </c>
      <c r="E336" s="297">
        <f>SUM(ENERO:DICIEMBRE!E336)</f>
        <v>0</v>
      </c>
      <c r="F336" s="297">
        <f>SUM(ENERO:DICIEMBRE!F336)</f>
        <v>0</v>
      </c>
      <c r="G336" s="297">
        <f>SUM(ENERO:DICIEMBRE!G336)</f>
        <v>0</v>
      </c>
      <c r="H336" s="297">
        <f>SUM(ENERO:DICIEMBRE!H336)</f>
        <v>0</v>
      </c>
      <c r="I336" s="297">
        <f>SUM(ENERO:DICIEMBRE!I336)</f>
        <v>0</v>
      </c>
      <c r="J336" s="297">
        <f>SUM(ENERO:DICIEMBRE!J336)</f>
        <v>0</v>
      </c>
      <c r="K336" s="297">
        <f>SUM(ENERO:DICIEMBRE!K336)</f>
        <v>0</v>
      </c>
      <c r="L336" s="297">
        <f>SUM(ENERO:DICIEMBRE!L336)</f>
        <v>0</v>
      </c>
      <c r="M336" s="297">
        <f>SUM(ENERO:DICIEMBRE!M336)</f>
        <v>0</v>
      </c>
      <c r="N336" s="297">
        <f>SUM(ENERO:DICIEMBRE!N336)</f>
        <v>0</v>
      </c>
      <c r="O336" s="297">
        <f>SUM(ENERO:DICIEMBRE!O336)</f>
        <v>0</v>
      </c>
      <c r="P336" s="297">
        <f>SUM(ENERO:DICIEMBRE!P336)</f>
        <v>0</v>
      </c>
      <c r="Q336" s="297">
        <f>SUM(ENERO:DICIEMBRE!Q336)</f>
        <v>0</v>
      </c>
      <c r="R336" s="169"/>
    </row>
    <row r="337" spans="1:18" x14ac:dyDescent="0.15">
      <c r="A337" s="461">
        <v>1901028</v>
      </c>
      <c r="B337" s="462" t="s">
        <v>379</v>
      </c>
      <c r="C337" s="297">
        <f>SUM(ENERO:DICIEMBRE!C337)</f>
        <v>0</v>
      </c>
      <c r="D337" s="297">
        <f>SUM(ENERO:DICIEMBRE!D337)</f>
        <v>0</v>
      </c>
      <c r="E337" s="297">
        <f>SUM(ENERO:DICIEMBRE!E337)</f>
        <v>0</v>
      </c>
      <c r="F337" s="297">
        <f>SUM(ENERO:DICIEMBRE!F337)</f>
        <v>0</v>
      </c>
      <c r="G337" s="297">
        <f>SUM(ENERO:DICIEMBRE!G337)</f>
        <v>0</v>
      </c>
      <c r="H337" s="297">
        <f>SUM(ENERO:DICIEMBRE!H337)</f>
        <v>0</v>
      </c>
      <c r="I337" s="297">
        <f>SUM(ENERO:DICIEMBRE!I337)</f>
        <v>0</v>
      </c>
      <c r="J337" s="297">
        <f>SUM(ENERO:DICIEMBRE!J337)</f>
        <v>0</v>
      </c>
      <c r="K337" s="297">
        <f>SUM(ENERO:DICIEMBRE!K337)</f>
        <v>0</v>
      </c>
      <c r="L337" s="297">
        <f>SUM(ENERO:DICIEMBRE!L337)</f>
        <v>0</v>
      </c>
      <c r="M337" s="297">
        <f>SUM(ENERO:DICIEMBRE!M337)</f>
        <v>0</v>
      </c>
      <c r="N337" s="297">
        <f>SUM(ENERO:DICIEMBRE!N337)</f>
        <v>0</v>
      </c>
      <c r="O337" s="297">
        <f>SUM(ENERO:DICIEMBRE!O337)</f>
        <v>0</v>
      </c>
      <c r="P337" s="297">
        <f>SUM(ENERO:DICIEMBRE!P337)</f>
        <v>0</v>
      </c>
      <c r="Q337" s="297">
        <f>SUM(ENERO:DICIEMBRE!Q337)</f>
        <v>0</v>
      </c>
      <c r="R337" s="169"/>
    </row>
    <row r="338" spans="1:18" x14ac:dyDescent="0.15">
      <c r="A338" s="463">
        <v>1901029</v>
      </c>
      <c r="B338" s="464" t="s">
        <v>380</v>
      </c>
      <c r="C338" s="297">
        <f>SUM(ENERO:DICIEMBRE!C338)</f>
        <v>0</v>
      </c>
      <c r="D338" s="297">
        <f>SUM(ENERO:DICIEMBRE!D338)</f>
        <v>0</v>
      </c>
      <c r="E338" s="297">
        <f>SUM(ENERO:DICIEMBRE!E338)</f>
        <v>0</v>
      </c>
      <c r="F338" s="297">
        <f>SUM(ENERO:DICIEMBRE!F338)</f>
        <v>0</v>
      </c>
      <c r="G338" s="297">
        <f>SUM(ENERO:DICIEMBRE!G338)</f>
        <v>0</v>
      </c>
      <c r="H338" s="297">
        <f>SUM(ENERO:DICIEMBRE!H338)</f>
        <v>0</v>
      </c>
      <c r="I338" s="297">
        <f>SUM(ENERO:DICIEMBRE!I338)</f>
        <v>0</v>
      </c>
      <c r="J338" s="297">
        <f>SUM(ENERO:DICIEMBRE!J338)</f>
        <v>0</v>
      </c>
      <c r="K338" s="297">
        <f>SUM(ENERO:DICIEMBRE!K338)</f>
        <v>0</v>
      </c>
      <c r="L338" s="297">
        <f>SUM(ENERO:DICIEMBRE!L338)</f>
        <v>0</v>
      </c>
      <c r="M338" s="297">
        <f>SUM(ENERO:DICIEMBRE!M338)</f>
        <v>0</v>
      </c>
      <c r="N338" s="297">
        <f>SUM(ENERO:DICIEMBRE!N338)</f>
        <v>0</v>
      </c>
      <c r="O338" s="297">
        <f>SUM(ENERO:DICIEMBRE!O338)</f>
        <v>0</v>
      </c>
      <c r="P338" s="297">
        <f>SUM(ENERO:DICIEMBRE!P338)</f>
        <v>0</v>
      </c>
      <c r="Q338" s="297">
        <f>SUM(ENERO:DICIEMBRE!Q338)</f>
        <v>0</v>
      </c>
      <c r="R338" s="169"/>
    </row>
    <row r="339" spans="1:18" s="402" customFormat="1" x14ac:dyDescent="0.15">
      <c r="A339" s="655" t="s">
        <v>410</v>
      </c>
      <c r="B339" s="656"/>
      <c r="C339" s="465">
        <f>SUM(C331:C338)</f>
        <v>0</v>
      </c>
      <c r="D339" s="466">
        <f>SUM(D331:D338)</f>
        <v>0</v>
      </c>
      <c r="E339" s="467">
        <f t="shared" ref="E339:Q339" si="8">SUM(E331:E338)</f>
        <v>0</v>
      </c>
      <c r="F339" s="467">
        <f t="shared" si="8"/>
        <v>0</v>
      </c>
      <c r="G339" s="467">
        <f t="shared" si="8"/>
        <v>0</v>
      </c>
      <c r="H339" s="467">
        <f t="shared" si="8"/>
        <v>0</v>
      </c>
      <c r="I339" s="467">
        <f t="shared" si="8"/>
        <v>0</v>
      </c>
      <c r="J339" s="467">
        <f t="shared" si="8"/>
        <v>0</v>
      </c>
      <c r="K339" s="467">
        <f t="shared" si="8"/>
        <v>0</v>
      </c>
      <c r="L339" s="467">
        <f t="shared" si="8"/>
        <v>0</v>
      </c>
      <c r="M339" s="467">
        <f t="shared" si="8"/>
        <v>0</v>
      </c>
      <c r="N339" s="467">
        <f t="shared" si="8"/>
        <v>0</v>
      </c>
      <c r="O339" s="467">
        <f t="shared" si="8"/>
        <v>0</v>
      </c>
      <c r="P339" s="453">
        <f t="shared" si="8"/>
        <v>0</v>
      </c>
      <c r="Q339" s="453">
        <f t="shared" si="8"/>
        <v>0</v>
      </c>
      <c r="R339" s="169"/>
    </row>
    <row r="340" spans="1:18" ht="11.25" x14ac:dyDescent="0.15">
      <c r="A340" s="657" t="s">
        <v>452</v>
      </c>
      <c r="B340" s="657"/>
      <c r="C340" s="178"/>
      <c r="D340" s="468"/>
      <c r="E340" s="468"/>
      <c r="F340" s="468"/>
      <c r="G340" s="468"/>
      <c r="H340" s="468"/>
      <c r="I340" s="468"/>
      <c r="J340" s="468"/>
      <c r="K340" s="468"/>
      <c r="L340" s="468"/>
      <c r="M340" s="468"/>
      <c r="N340" s="179"/>
      <c r="O340" s="380"/>
      <c r="P340" s="380"/>
    </row>
    <row r="341" spans="1:18" x14ac:dyDescent="0.15">
      <c r="A341" s="579" t="s">
        <v>453</v>
      </c>
      <c r="B341" s="658"/>
      <c r="C341" s="661" t="s">
        <v>6</v>
      </c>
      <c r="D341" s="664" t="s">
        <v>418</v>
      </c>
      <c r="E341" s="667" t="s">
        <v>454</v>
      </c>
      <c r="F341" s="667"/>
      <c r="G341" s="667"/>
      <c r="H341" s="667"/>
      <c r="I341" s="667"/>
      <c r="J341" s="668"/>
      <c r="K341" s="669" t="s">
        <v>455</v>
      </c>
      <c r="L341" s="672" t="s">
        <v>413</v>
      </c>
      <c r="M341" s="673"/>
      <c r="N341" s="674"/>
      <c r="O341" s="632" t="s">
        <v>414</v>
      </c>
      <c r="P341" s="681" t="s">
        <v>415</v>
      </c>
      <c r="Q341" s="682"/>
      <c r="R341" s="585" t="s">
        <v>416</v>
      </c>
    </row>
    <row r="342" spans="1:18" x14ac:dyDescent="0.15">
      <c r="A342" s="600"/>
      <c r="B342" s="659"/>
      <c r="C342" s="662"/>
      <c r="D342" s="665"/>
      <c r="E342" s="685" t="s">
        <v>456</v>
      </c>
      <c r="F342" s="686"/>
      <c r="G342" s="686"/>
      <c r="H342" s="686" t="s">
        <v>457</v>
      </c>
      <c r="I342" s="686"/>
      <c r="J342" s="686"/>
      <c r="K342" s="670"/>
      <c r="L342" s="675"/>
      <c r="M342" s="676"/>
      <c r="N342" s="677"/>
      <c r="O342" s="633"/>
      <c r="P342" s="683"/>
      <c r="Q342" s="684"/>
      <c r="R342" s="586"/>
    </row>
    <row r="343" spans="1:18" ht="42" x14ac:dyDescent="0.15">
      <c r="A343" s="602"/>
      <c r="B343" s="660"/>
      <c r="C343" s="663"/>
      <c r="D343" s="666"/>
      <c r="E343" s="180" t="s">
        <v>429</v>
      </c>
      <c r="F343" s="181" t="s">
        <v>430</v>
      </c>
      <c r="G343" s="182" t="s">
        <v>449</v>
      </c>
      <c r="H343" s="180" t="s">
        <v>429</v>
      </c>
      <c r="I343" s="181" t="s">
        <v>430</v>
      </c>
      <c r="J343" s="182" t="s">
        <v>449</v>
      </c>
      <c r="K343" s="671"/>
      <c r="L343" s="183" t="s">
        <v>424</v>
      </c>
      <c r="M343" s="184" t="s">
        <v>425</v>
      </c>
      <c r="N343" s="185" t="s">
        <v>426</v>
      </c>
      <c r="O343" s="634"/>
      <c r="P343" s="469" t="s">
        <v>427</v>
      </c>
      <c r="Q343" s="470" t="s">
        <v>428</v>
      </c>
      <c r="R343" s="587"/>
    </row>
    <row r="344" spans="1:18" x14ac:dyDescent="0.15">
      <c r="A344" s="186" t="s">
        <v>458</v>
      </c>
      <c r="B344" s="187" t="s">
        <v>459</v>
      </c>
      <c r="C344" s="297">
        <f>SUM(ENERO:DICIEMBRE!C344)</f>
        <v>8</v>
      </c>
      <c r="D344" s="297">
        <f>SUM(ENERO:DICIEMBRE!D344)</f>
        <v>8</v>
      </c>
      <c r="E344" s="297">
        <f>SUM(ENERO:DICIEMBRE!E344)</f>
        <v>0</v>
      </c>
      <c r="F344" s="297">
        <f>SUM(ENERO:DICIEMBRE!F344)</f>
        <v>8</v>
      </c>
      <c r="G344" s="297">
        <f>SUM(ENERO:DICIEMBRE!G344)</f>
        <v>0</v>
      </c>
      <c r="H344" s="297">
        <f>SUM(ENERO:DICIEMBRE!H344)</f>
        <v>0</v>
      </c>
      <c r="I344" s="297">
        <f>SUM(ENERO:DICIEMBRE!I344)</f>
        <v>0</v>
      </c>
      <c r="J344" s="297">
        <f>SUM(ENERO:DICIEMBRE!J344)</f>
        <v>0</v>
      </c>
      <c r="K344" s="297">
        <f>SUM(ENERO:DICIEMBRE!K344)</f>
        <v>0</v>
      </c>
      <c r="L344" s="297">
        <f>SUM(ENERO:DICIEMBRE!L344)</f>
        <v>0</v>
      </c>
      <c r="M344" s="297">
        <f>SUM(ENERO:DICIEMBRE!M344)</f>
        <v>0</v>
      </c>
      <c r="N344" s="297">
        <f>SUM(ENERO:DICIEMBRE!N344)</f>
        <v>0</v>
      </c>
      <c r="O344" s="297">
        <f>SUM(ENERO:DICIEMBRE!O344)</f>
        <v>0</v>
      </c>
      <c r="P344" s="297">
        <f>SUM(ENERO:DICIEMBRE!P344)</f>
        <v>0</v>
      </c>
      <c r="Q344" s="297">
        <f>SUM(ENERO:DICIEMBRE!Q344)</f>
        <v>0</v>
      </c>
      <c r="R344" s="297">
        <f>SUM(ENERO:DICIEMBRE!R344)</f>
        <v>8</v>
      </c>
    </row>
    <row r="345" spans="1:18" x14ac:dyDescent="0.15">
      <c r="A345" s="188" t="s">
        <v>460</v>
      </c>
      <c r="B345" s="189" t="s">
        <v>461</v>
      </c>
      <c r="C345" s="297">
        <f>SUM(ENERO:DICIEMBRE!C345)</f>
        <v>897</v>
      </c>
      <c r="D345" s="297">
        <f>SUM(ENERO:DICIEMBRE!D345)</f>
        <v>781</v>
      </c>
      <c r="E345" s="297">
        <f>SUM(ENERO:DICIEMBRE!E345)</f>
        <v>733</v>
      </c>
      <c r="F345" s="297">
        <f>SUM(ENERO:DICIEMBRE!F345)</f>
        <v>48</v>
      </c>
      <c r="G345" s="297">
        <f>SUM(ENERO:DICIEMBRE!G345)</f>
        <v>2</v>
      </c>
      <c r="H345" s="297">
        <f>SUM(ENERO:DICIEMBRE!H345)</f>
        <v>104</v>
      </c>
      <c r="I345" s="297">
        <f>SUM(ENERO:DICIEMBRE!I345)</f>
        <v>10</v>
      </c>
      <c r="J345" s="297">
        <f>SUM(ENERO:DICIEMBRE!J345)</f>
        <v>0</v>
      </c>
      <c r="K345" s="297">
        <f>SUM(ENERO:DICIEMBRE!K345)</f>
        <v>291</v>
      </c>
      <c r="L345" s="297">
        <f>SUM(ENERO:DICIEMBRE!L345)</f>
        <v>159</v>
      </c>
      <c r="M345" s="297">
        <f>SUM(ENERO:DICIEMBRE!M345)</f>
        <v>0</v>
      </c>
      <c r="N345" s="297">
        <f>SUM(ENERO:DICIEMBRE!N345)</f>
        <v>0</v>
      </c>
      <c r="O345" s="297">
        <f>SUM(ENERO:DICIEMBRE!O345)</f>
        <v>0</v>
      </c>
      <c r="P345" s="297">
        <f>SUM(ENERO:DICIEMBRE!P345)</f>
        <v>0</v>
      </c>
      <c r="Q345" s="297">
        <f>SUM(ENERO:DICIEMBRE!Q345)</f>
        <v>0</v>
      </c>
      <c r="R345" s="297">
        <f>SUM(ENERO:DICIEMBRE!R345)</f>
        <v>43</v>
      </c>
    </row>
    <row r="346" spans="1:18" x14ac:dyDescent="0.15">
      <c r="A346" s="188" t="s">
        <v>113</v>
      </c>
      <c r="B346" s="189" t="s">
        <v>462</v>
      </c>
      <c r="C346" s="297">
        <f>SUM(ENERO:DICIEMBRE!C346)</f>
        <v>410</v>
      </c>
      <c r="D346" s="297">
        <f>SUM(ENERO:DICIEMBRE!D346)</f>
        <v>356</v>
      </c>
      <c r="E346" s="297">
        <f>SUM(ENERO:DICIEMBRE!E346)</f>
        <v>316</v>
      </c>
      <c r="F346" s="297">
        <f>SUM(ENERO:DICIEMBRE!F346)</f>
        <v>40</v>
      </c>
      <c r="G346" s="297">
        <f>SUM(ENERO:DICIEMBRE!G346)</f>
        <v>10</v>
      </c>
      <c r="H346" s="297">
        <f>SUM(ENERO:DICIEMBRE!H346)</f>
        <v>35</v>
      </c>
      <c r="I346" s="297">
        <f>SUM(ENERO:DICIEMBRE!I346)</f>
        <v>6</v>
      </c>
      <c r="J346" s="297">
        <f>SUM(ENERO:DICIEMBRE!J346)</f>
        <v>3</v>
      </c>
      <c r="K346" s="297">
        <f>SUM(ENERO:DICIEMBRE!K346)</f>
        <v>174</v>
      </c>
      <c r="L346" s="297">
        <f>SUM(ENERO:DICIEMBRE!L346)</f>
        <v>48</v>
      </c>
      <c r="M346" s="297">
        <f>SUM(ENERO:DICIEMBRE!M346)</f>
        <v>0</v>
      </c>
      <c r="N346" s="297">
        <f>SUM(ENERO:DICIEMBRE!N346)</f>
        <v>0</v>
      </c>
      <c r="O346" s="297">
        <f>SUM(ENERO:DICIEMBRE!O346)</f>
        <v>0</v>
      </c>
      <c r="P346" s="297">
        <f>SUM(ENERO:DICIEMBRE!P346)</f>
        <v>0</v>
      </c>
      <c r="Q346" s="297">
        <f>SUM(ENERO:DICIEMBRE!Q346)</f>
        <v>0</v>
      </c>
      <c r="R346" s="297">
        <f>SUM(ENERO:DICIEMBRE!R346)</f>
        <v>47</v>
      </c>
    </row>
    <row r="347" spans="1:18" x14ac:dyDescent="0.15">
      <c r="A347" s="188" t="s">
        <v>115</v>
      </c>
      <c r="B347" s="189" t="s">
        <v>463</v>
      </c>
      <c r="C347" s="297">
        <f>SUM(ENERO:DICIEMBRE!C347)</f>
        <v>146</v>
      </c>
      <c r="D347" s="297">
        <f>SUM(ENERO:DICIEMBRE!D347)</f>
        <v>135</v>
      </c>
      <c r="E347" s="297">
        <f>SUM(ENERO:DICIEMBRE!E347)</f>
        <v>130</v>
      </c>
      <c r="F347" s="297">
        <f>SUM(ENERO:DICIEMBRE!F347)</f>
        <v>5</v>
      </c>
      <c r="G347" s="297">
        <f>SUM(ENERO:DICIEMBRE!G347)</f>
        <v>2</v>
      </c>
      <c r="H347" s="297">
        <f>SUM(ENERO:DICIEMBRE!H347)</f>
        <v>9</v>
      </c>
      <c r="I347" s="297">
        <f>SUM(ENERO:DICIEMBRE!I347)</f>
        <v>0</v>
      </c>
      <c r="J347" s="297">
        <f>SUM(ENERO:DICIEMBRE!J347)</f>
        <v>0</v>
      </c>
      <c r="K347" s="297">
        <f>SUM(ENERO:DICIEMBRE!K347)</f>
        <v>74</v>
      </c>
      <c r="L347" s="297">
        <f>SUM(ENERO:DICIEMBRE!L347)</f>
        <v>0</v>
      </c>
      <c r="M347" s="297">
        <f>SUM(ENERO:DICIEMBRE!M347)</f>
        <v>0</v>
      </c>
      <c r="N347" s="297">
        <f>SUM(ENERO:DICIEMBRE!N347)</f>
        <v>0</v>
      </c>
      <c r="O347" s="297">
        <f>SUM(ENERO:DICIEMBRE!O347)</f>
        <v>0</v>
      </c>
      <c r="P347" s="297">
        <f>SUM(ENERO:DICIEMBRE!P347)</f>
        <v>0</v>
      </c>
      <c r="Q347" s="297">
        <f>SUM(ENERO:DICIEMBRE!Q347)</f>
        <v>0</v>
      </c>
      <c r="R347" s="297">
        <f>SUM(ENERO:DICIEMBRE!R347)</f>
        <v>7</v>
      </c>
    </row>
    <row r="348" spans="1:18" x14ac:dyDescent="0.15">
      <c r="A348" s="188" t="s">
        <v>117</v>
      </c>
      <c r="B348" s="189" t="s">
        <v>464</v>
      </c>
      <c r="C348" s="297">
        <f>SUM(ENERO:DICIEMBRE!C348)</f>
        <v>390</v>
      </c>
      <c r="D348" s="297">
        <f>SUM(ENERO:DICIEMBRE!D348)</f>
        <v>318</v>
      </c>
      <c r="E348" s="297">
        <f>SUM(ENERO:DICIEMBRE!E348)</f>
        <v>315</v>
      </c>
      <c r="F348" s="297">
        <f>SUM(ENERO:DICIEMBRE!F348)</f>
        <v>3</v>
      </c>
      <c r="G348" s="297">
        <f>SUM(ENERO:DICIEMBRE!G348)</f>
        <v>4</v>
      </c>
      <c r="H348" s="297">
        <f>SUM(ENERO:DICIEMBRE!H348)</f>
        <v>66</v>
      </c>
      <c r="I348" s="297">
        <f>SUM(ENERO:DICIEMBRE!I348)</f>
        <v>0</v>
      </c>
      <c r="J348" s="297">
        <f>SUM(ENERO:DICIEMBRE!J348)</f>
        <v>2</v>
      </c>
      <c r="K348" s="297">
        <f>SUM(ENERO:DICIEMBRE!K348)</f>
        <v>326</v>
      </c>
      <c r="L348" s="297">
        <f>SUM(ENERO:DICIEMBRE!L348)</f>
        <v>0</v>
      </c>
      <c r="M348" s="297">
        <f>SUM(ENERO:DICIEMBRE!M348)</f>
        <v>0</v>
      </c>
      <c r="N348" s="297">
        <f>SUM(ENERO:DICIEMBRE!N348)</f>
        <v>0</v>
      </c>
      <c r="O348" s="297">
        <f>SUM(ENERO:DICIEMBRE!O348)</f>
        <v>0</v>
      </c>
      <c r="P348" s="297">
        <f>SUM(ENERO:DICIEMBRE!P348)</f>
        <v>0</v>
      </c>
      <c r="Q348" s="297">
        <f>SUM(ENERO:DICIEMBRE!Q348)</f>
        <v>0</v>
      </c>
      <c r="R348" s="297">
        <f>SUM(ENERO:DICIEMBRE!R348)</f>
        <v>4</v>
      </c>
    </row>
    <row r="349" spans="1:18" x14ac:dyDescent="0.15">
      <c r="A349" s="188" t="s">
        <v>465</v>
      </c>
      <c r="B349" s="189" t="s">
        <v>466</v>
      </c>
      <c r="C349" s="297">
        <f>SUM(ENERO:DICIEMBRE!C349)</f>
        <v>471</v>
      </c>
      <c r="D349" s="297">
        <f>SUM(ENERO:DICIEMBRE!D349)</f>
        <v>417</v>
      </c>
      <c r="E349" s="297">
        <f>SUM(ENERO:DICIEMBRE!E349)</f>
        <v>359</v>
      </c>
      <c r="F349" s="297">
        <f>SUM(ENERO:DICIEMBRE!F349)</f>
        <v>58</v>
      </c>
      <c r="G349" s="297">
        <f>SUM(ENERO:DICIEMBRE!G349)</f>
        <v>12</v>
      </c>
      <c r="H349" s="297">
        <f>SUM(ENERO:DICIEMBRE!H349)</f>
        <v>35</v>
      </c>
      <c r="I349" s="297">
        <f>SUM(ENERO:DICIEMBRE!I349)</f>
        <v>3</v>
      </c>
      <c r="J349" s="297">
        <f>SUM(ENERO:DICIEMBRE!J349)</f>
        <v>4</v>
      </c>
      <c r="K349" s="297">
        <f>SUM(ENERO:DICIEMBRE!K349)</f>
        <v>467</v>
      </c>
      <c r="L349" s="297">
        <f>SUM(ENERO:DICIEMBRE!L349)</f>
        <v>1</v>
      </c>
      <c r="M349" s="297">
        <f>SUM(ENERO:DICIEMBRE!M349)</f>
        <v>0</v>
      </c>
      <c r="N349" s="297">
        <f>SUM(ENERO:DICIEMBRE!N349)</f>
        <v>0</v>
      </c>
      <c r="O349" s="297">
        <f>SUM(ENERO:DICIEMBRE!O349)</f>
        <v>0</v>
      </c>
      <c r="P349" s="297">
        <f>SUM(ENERO:DICIEMBRE!P349)</f>
        <v>0</v>
      </c>
      <c r="Q349" s="297">
        <f>SUM(ENERO:DICIEMBRE!Q349)</f>
        <v>0</v>
      </c>
      <c r="R349" s="297">
        <f>SUM(ENERO:DICIEMBRE!R349)</f>
        <v>67</v>
      </c>
    </row>
    <row r="350" spans="1:18" x14ac:dyDescent="0.15">
      <c r="A350" s="188" t="s">
        <v>124</v>
      </c>
      <c r="B350" s="189" t="s">
        <v>467</v>
      </c>
      <c r="C350" s="297">
        <f>SUM(ENERO:DICIEMBRE!C350)</f>
        <v>49</v>
      </c>
      <c r="D350" s="297">
        <f>SUM(ENERO:DICIEMBRE!D350)</f>
        <v>44</v>
      </c>
      <c r="E350" s="297">
        <f>SUM(ENERO:DICIEMBRE!E350)</f>
        <v>40</v>
      </c>
      <c r="F350" s="297">
        <f>SUM(ENERO:DICIEMBRE!F350)</f>
        <v>4</v>
      </c>
      <c r="G350" s="297">
        <f>SUM(ENERO:DICIEMBRE!G350)</f>
        <v>1</v>
      </c>
      <c r="H350" s="297">
        <f>SUM(ENERO:DICIEMBRE!H350)</f>
        <v>3</v>
      </c>
      <c r="I350" s="297">
        <f>SUM(ENERO:DICIEMBRE!I350)</f>
        <v>0</v>
      </c>
      <c r="J350" s="297">
        <f>SUM(ENERO:DICIEMBRE!J350)</f>
        <v>1</v>
      </c>
      <c r="K350" s="297">
        <f>SUM(ENERO:DICIEMBRE!K350)</f>
        <v>7</v>
      </c>
      <c r="L350" s="297">
        <f>SUM(ENERO:DICIEMBRE!L350)</f>
        <v>0</v>
      </c>
      <c r="M350" s="297">
        <f>SUM(ENERO:DICIEMBRE!M350)</f>
        <v>0</v>
      </c>
      <c r="N350" s="297">
        <f>SUM(ENERO:DICIEMBRE!N350)</f>
        <v>0</v>
      </c>
      <c r="O350" s="297">
        <f>SUM(ENERO:DICIEMBRE!O350)</f>
        <v>0</v>
      </c>
      <c r="P350" s="297">
        <f>SUM(ENERO:DICIEMBRE!P350)</f>
        <v>0</v>
      </c>
      <c r="Q350" s="297">
        <f>SUM(ENERO:DICIEMBRE!Q350)</f>
        <v>0</v>
      </c>
      <c r="R350" s="297">
        <f>SUM(ENERO:DICIEMBRE!R350)</f>
        <v>5</v>
      </c>
    </row>
    <row r="351" spans="1:18" x14ac:dyDescent="0.15">
      <c r="A351" s="188" t="s">
        <v>468</v>
      </c>
      <c r="B351" s="189" t="s">
        <v>469</v>
      </c>
      <c r="C351" s="297">
        <f>SUM(ENERO:DICIEMBRE!C351)</f>
        <v>78</v>
      </c>
      <c r="D351" s="297">
        <f>SUM(ENERO:DICIEMBRE!D351)</f>
        <v>63</v>
      </c>
      <c r="E351" s="297">
        <f>SUM(ENERO:DICIEMBRE!E351)</f>
        <v>62</v>
      </c>
      <c r="F351" s="297">
        <f>SUM(ENERO:DICIEMBRE!F351)</f>
        <v>1</v>
      </c>
      <c r="G351" s="297">
        <f>SUM(ENERO:DICIEMBRE!G351)</f>
        <v>1</v>
      </c>
      <c r="H351" s="297">
        <f>SUM(ENERO:DICIEMBRE!H351)</f>
        <v>12</v>
      </c>
      <c r="I351" s="297">
        <f>SUM(ENERO:DICIEMBRE!I351)</f>
        <v>1</v>
      </c>
      <c r="J351" s="297">
        <f>SUM(ENERO:DICIEMBRE!J351)</f>
        <v>1</v>
      </c>
      <c r="K351" s="297">
        <f>SUM(ENERO:DICIEMBRE!K351)</f>
        <v>20</v>
      </c>
      <c r="L351" s="297">
        <f>SUM(ENERO:DICIEMBRE!L351)</f>
        <v>0</v>
      </c>
      <c r="M351" s="297">
        <f>SUM(ENERO:DICIEMBRE!M351)</f>
        <v>0</v>
      </c>
      <c r="N351" s="297">
        <f>SUM(ENERO:DICIEMBRE!N351)</f>
        <v>0</v>
      </c>
      <c r="O351" s="297">
        <f>SUM(ENERO:DICIEMBRE!O351)</f>
        <v>0</v>
      </c>
      <c r="P351" s="297">
        <f>SUM(ENERO:DICIEMBRE!P351)</f>
        <v>0</v>
      </c>
      <c r="Q351" s="297">
        <f>SUM(ENERO:DICIEMBRE!Q351)</f>
        <v>0</v>
      </c>
      <c r="R351" s="297">
        <f>SUM(ENERO:DICIEMBRE!R351)</f>
        <v>1</v>
      </c>
    </row>
    <row r="352" spans="1:18" x14ac:dyDescent="0.15">
      <c r="A352" s="188" t="s">
        <v>470</v>
      </c>
      <c r="B352" s="189" t="s">
        <v>471</v>
      </c>
      <c r="C352" s="297">
        <f>SUM(ENERO:DICIEMBRE!C352)</f>
        <v>1982</v>
      </c>
      <c r="D352" s="297">
        <f>SUM(ENERO:DICIEMBRE!D352)</f>
        <v>1612</v>
      </c>
      <c r="E352" s="297">
        <f>SUM(ENERO:DICIEMBRE!E352)</f>
        <v>1377</v>
      </c>
      <c r="F352" s="297">
        <f>SUM(ENERO:DICIEMBRE!F352)</f>
        <v>235</v>
      </c>
      <c r="G352" s="297">
        <f>SUM(ENERO:DICIEMBRE!G352)</f>
        <v>62</v>
      </c>
      <c r="H352" s="297">
        <f>SUM(ENERO:DICIEMBRE!H352)</f>
        <v>276</v>
      </c>
      <c r="I352" s="297">
        <f>SUM(ENERO:DICIEMBRE!I352)</f>
        <v>24</v>
      </c>
      <c r="J352" s="297">
        <f>SUM(ENERO:DICIEMBRE!J352)</f>
        <v>8</v>
      </c>
      <c r="K352" s="297">
        <f>SUM(ENERO:DICIEMBRE!K352)</f>
        <v>0</v>
      </c>
      <c r="L352" s="297">
        <f>SUM(ENERO:DICIEMBRE!L352)</f>
        <v>3</v>
      </c>
      <c r="M352" s="297">
        <f>SUM(ENERO:DICIEMBRE!M352)</f>
        <v>0</v>
      </c>
      <c r="N352" s="297">
        <f>SUM(ENERO:DICIEMBRE!N352)</f>
        <v>0</v>
      </c>
      <c r="O352" s="297">
        <f>SUM(ENERO:DICIEMBRE!O352)</f>
        <v>0</v>
      </c>
      <c r="P352" s="297">
        <f>SUM(ENERO:DICIEMBRE!P352)</f>
        <v>0</v>
      </c>
      <c r="Q352" s="297">
        <f>SUM(ENERO:DICIEMBRE!Q352)</f>
        <v>0</v>
      </c>
      <c r="R352" s="297">
        <f>SUM(ENERO:DICIEMBRE!R352)</f>
        <v>268</v>
      </c>
    </row>
    <row r="353" spans="1:28" x14ac:dyDescent="0.15">
      <c r="A353" s="188" t="s">
        <v>472</v>
      </c>
      <c r="B353" s="189" t="s">
        <v>473</v>
      </c>
      <c r="C353" s="297">
        <f>SUM(ENERO:DICIEMBRE!C353)</f>
        <v>82</v>
      </c>
      <c r="D353" s="297">
        <f>SUM(ENERO:DICIEMBRE!D353)</f>
        <v>72</v>
      </c>
      <c r="E353" s="297">
        <f>SUM(ENERO:DICIEMBRE!E353)</f>
        <v>44</v>
      </c>
      <c r="F353" s="297">
        <f>SUM(ENERO:DICIEMBRE!F353)</f>
        <v>28</v>
      </c>
      <c r="G353" s="297">
        <f>SUM(ENERO:DICIEMBRE!G353)</f>
        <v>3</v>
      </c>
      <c r="H353" s="297">
        <f>SUM(ENERO:DICIEMBRE!H353)</f>
        <v>6</v>
      </c>
      <c r="I353" s="297">
        <f>SUM(ENERO:DICIEMBRE!I353)</f>
        <v>1</v>
      </c>
      <c r="J353" s="297">
        <f>SUM(ENERO:DICIEMBRE!J353)</f>
        <v>0</v>
      </c>
      <c r="K353" s="297">
        <f>SUM(ENERO:DICIEMBRE!K353)</f>
        <v>11</v>
      </c>
      <c r="L353" s="297">
        <f>SUM(ENERO:DICIEMBRE!L353)</f>
        <v>0</v>
      </c>
      <c r="M353" s="297">
        <f>SUM(ENERO:DICIEMBRE!M353)</f>
        <v>0</v>
      </c>
      <c r="N353" s="297">
        <f>SUM(ENERO:DICIEMBRE!N353)</f>
        <v>0</v>
      </c>
      <c r="O353" s="297">
        <f>SUM(ENERO:DICIEMBRE!O353)</f>
        <v>0</v>
      </c>
      <c r="P353" s="297">
        <f>SUM(ENERO:DICIEMBRE!P353)</f>
        <v>0</v>
      </c>
      <c r="Q353" s="297">
        <f>SUM(ENERO:DICIEMBRE!Q353)</f>
        <v>0</v>
      </c>
      <c r="R353" s="297">
        <f>SUM(ENERO:DICIEMBRE!R353)</f>
        <v>33</v>
      </c>
    </row>
    <row r="354" spans="1:28" x14ac:dyDescent="0.15">
      <c r="A354" s="188" t="s">
        <v>474</v>
      </c>
      <c r="B354" s="189" t="s">
        <v>475</v>
      </c>
      <c r="C354" s="297">
        <f>SUM(ENERO:DICIEMBRE!C354)</f>
        <v>453</v>
      </c>
      <c r="D354" s="297">
        <f>SUM(ENERO:DICIEMBRE!D354)</f>
        <v>411</v>
      </c>
      <c r="E354" s="297">
        <f>SUM(ENERO:DICIEMBRE!E354)</f>
        <v>260</v>
      </c>
      <c r="F354" s="297">
        <f>SUM(ENERO:DICIEMBRE!F354)</f>
        <v>151</v>
      </c>
      <c r="G354" s="297">
        <f>SUM(ENERO:DICIEMBRE!G354)</f>
        <v>15</v>
      </c>
      <c r="H354" s="297">
        <f>SUM(ENERO:DICIEMBRE!H354)</f>
        <v>13</v>
      </c>
      <c r="I354" s="297">
        <f>SUM(ENERO:DICIEMBRE!I354)</f>
        <v>8</v>
      </c>
      <c r="J354" s="297">
        <f>SUM(ENERO:DICIEMBRE!J354)</f>
        <v>6</v>
      </c>
      <c r="K354" s="297">
        <f>SUM(ENERO:DICIEMBRE!K354)</f>
        <v>3</v>
      </c>
      <c r="L354" s="297">
        <f>SUM(ENERO:DICIEMBRE!L354)</f>
        <v>52</v>
      </c>
      <c r="M354" s="297">
        <f>SUM(ENERO:DICIEMBRE!M354)</f>
        <v>0</v>
      </c>
      <c r="N354" s="297">
        <f>SUM(ENERO:DICIEMBRE!N354)</f>
        <v>0</v>
      </c>
      <c r="O354" s="297">
        <f>SUM(ENERO:DICIEMBRE!O354)</f>
        <v>0</v>
      </c>
      <c r="P354" s="297">
        <f>SUM(ENERO:DICIEMBRE!P354)</f>
        <v>0</v>
      </c>
      <c r="Q354" s="297">
        <f>SUM(ENERO:DICIEMBRE!Q354)</f>
        <v>0</v>
      </c>
      <c r="R354" s="297">
        <f>SUM(ENERO:DICIEMBRE!R354)</f>
        <v>165</v>
      </c>
    </row>
    <row r="355" spans="1:28" x14ac:dyDescent="0.15">
      <c r="A355" s="188" t="s">
        <v>476</v>
      </c>
      <c r="B355" s="189" t="s">
        <v>477</v>
      </c>
      <c r="C355" s="297">
        <f>SUM(ENERO:DICIEMBRE!C355)</f>
        <v>78</v>
      </c>
      <c r="D355" s="297">
        <f>SUM(ENERO:DICIEMBRE!D355)</f>
        <v>74</v>
      </c>
      <c r="E355" s="297">
        <f>SUM(ENERO:DICIEMBRE!E355)</f>
        <v>73</v>
      </c>
      <c r="F355" s="297">
        <f>SUM(ENERO:DICIEMBRE!F355)</f>
        <v>1</v>
      </c>
      <c r="G355" s="297">
        <f>SUM(ENERO:DICIEMBRE!G355)</f>
        <v>0</v>
      </c>
      <c r="H355" s="297">
        <f>SUM(ENERO:DICIEMBRE!H355)</f>
        <v>4</v>
      </c>
      <c r="I355" s="297">
        <f>SUM(ENERO:DICIEMBRE!I355)</f>
        <v>0</v>
      </c>
      <c r="J355" s="297">
        <f>SUM(ENERO:DICIEMBRE!J355)</f>
        <v>0</v>
      </c>
      <c r="K355" s="297">
        <f>SUM(ENERO:DICIEMBRE!K355)</f>
        <v>5</v>
      </c>
      <c r="L355" s="297">
        <f>SUM(ENERO:DICIEMBRE!L355)</f>
        <v>3</v>
      </c>
      <c r="M355" s="297">
        <f>SUM(ENERO:DICIEMBRE!M355)</f>
        <v>0</v>
      </c>
      <c r="N355" s="297">
        <f>SUM(ENERO:DICIEMBRE!N355)</f>
        <v>0</v>
      </c>
      <c r="O355" s="297">
        <f>SUM(ENERO:DICIEMBRE!O355)</f>
        <v>0</v>
      </c>
      <c r="P355" s="297">
        <f>SUM(ENERO:DICIEMBRE!P355)</f>
        <v>0</v>
      </c>
      <c r="Q355" s="297">
        <f>SUM(ENERO:DICIEMBRE!Q355)</f>
        <v>0</v>
      </c>
      <c r="R355" s="297">
        <f>SUM(ENERO:DICIEMBRE!R355)</f>
        <v>1</v>
      </c>
    </row>
    <row r="356" spans="1:28" x14ac:dyDescent="0.15">
      <c r="A356" s="188" t="s">
        <v>478</v>
      </c>
      <c r="B356" s="189" t="s">
        <v>479</v>
      </c>
      <c r="C356" s="297">
        <f>SUM(ENERO:DICIEMBRE!C356)</f>
        <v>371</v>
      </c>
      <c r="D356" s="297">
        <f>SUM(ENERO:DICIEMBRE!D356)</f>
        <v>328</v>
      </c>
      <c r="E356" s="297">
        <f>SUM(ENERO:DICIEMBRE!E356)</f>
        <v>214</v>
      </c>
      <c r="F356" s="297">
        <f>SUM(ENERO:DICIEMBRE!F356)</f>
        <v>114</v>
      </c>
      <c r="G356" s="297">
        <f>SUM(ENERO:DICIEMBRE!G356)</f>
        <v>11</v>
      </c>
      <c r="H356" s="297">
        <f>SUM(ENERO:DICIEMBRE!H356)</f>
        <v>26</v>
      </c>
      <c r="I356" s="297">
        <f>SUM(ENERO:DICIEMBRE!I356)</f>
        <v>4</v>
      </c>
      <c r="J356" s="297">
        <f>SUM(ENERO:DICIEMBRE!J356)</f>
        <v>2</v>
      </c>
      <c r="K356" s="297">
        <f>SUM(ENERO:DICIEMBRE!K356)</f>
        <v>5</v>
      </c>
      <c r="L356" s="297">
        <f>SUM(ENERO:DICIEMBRE!L356)</f>
        <v>1</v>
      </c>
      <c r="M356" s="297">
        <f>SUM(ENERO:DICIEMBRE!M356)</f>
        <v>0</v>
      </c>
      <c r="N356" s="297">
        <f>SUM(ENERO:DICIEMBRE!N356)</f>
        <v>0</v>
      </c>
      <c r="O356" s="297">
        <f>SUM(ENERO:DICIEMBRE!O356)</f>
        <v>0</v>
      </c>
      <c r="P356" s="297">
        <f>SUM(ENERO:DICIEMBRE!P356)</f>
        <v>0</v>
      </c>
      <c r="Q356" s="297">
        <f>SUM(ENERO:DICIEMBRE!Q356)</f>
        <v>0</v>
      </c>
      <c r="R356" s="297">
        <f>SUM(ENERO:DICIEMBRE!R356)</f>
        <v>122</v>
      </c>
    </row>
    <row r="357" spans="1:28" x14ac:dyDescent="0.15">
      <c r="A357" s="190" t="s">
        <v>480</v>
      </c>
      <c r="B357" s="189" t="s">
        <v>481</v>
      </c>
      <c r="C357" s="297">
        <f>SUM(ENERO:DICIEMBRE!C357)</f>
        <v>1118</v>
      </c>
      <c r="D357" s="297">
        <f>SUM(ENERO:DICIEMBRE!D357)</f>
        <v>1090</v>
      </c>
      <c r="E357" s="297">
        <f>SUM(ENERO:DICIEMBRE!E357)</f>
        <v>331</v>
      </c>
      <c r="F357" s="297">
        <f>SUM(ENERO:DICIEMBRE!F357)</f>
        <v>759</v>
      </c>
      <c r="G357" s="297">
        <f>SUM(ENERO:DICIEMBRE!G357)</f>
        <v>28</v>
      </c>
      <c r="H357" s="297">
        <f>SUM(ENERO:DICIEMBRE!H357)</f>
        <v>0</v>
      </c>
      <c r="I357" s="297">
        <f>SUM(ENERO:DICIEMBRE!I357)</f>
        <v>0</v>
      </c>
      <c r="J357" s="297">
        <f>SUM(ENERO:DICIEMBRE!J357)</f>
        <v>0</v>
      </c>
      <c r="K357" s="297">
        <f>SUM(ENERO:DICIEMBRE!K357)</f>
        <v>0</v>
      </c>
      <c r="L357" s="297">
        <f>SUM(ENERO:DICIEMBRE!L357)</f>
        <v>0</v>
      </c>
      <c r="M357" s="297">
        <f>SUM(ENERO:DICIEMBRE!M357)</f>
        <v>0</v>
      </c>
      <c r="N357" s="297">
        <f>SUM(ENERO:DICIEMBRE!N357)</f>
        <v>0</v>
      </c>
      <c r="O357" s="297">
        <f>SUM(ENERO:DICIEMBRE!O357)</f>
        <v>0</v>
      </c>
      <c r="P357" s="297">
        <f>SUM(ENERO:DICIEMBRE!P357)</f>
        <v>0</v>
      </c>
      <c r="Q357" s="297">
        <f>SUM(ENERO:DICIEMBRE!Q357)</f>
        <v>0</v>
      </c>
      <c r="R357" s="297">
        <f>SUM(ENERO:DICIEMBRE!R357)</f>
        <v>761</v>
      </c>
    </row>
    <row r="358" spans="1:28" x14ac:dyDescent="0.15">
      <c r="A358" s="191"/>
      <c r="B358" s="76" t="s">
        <v>184</v>
      </c>
      <c r="C358" s="297">
        <f>SUM(ENERO:DICIEMBRE!C358)</f>
        <v>1114</v>
      </c>
      <c r="D358" s="297">
        <f>SUM(ENERO:DICIEMBRE!D358)</f>
        <v>1086</v>
      </c>
      <c r="E358" s="297">
        <f>SUM(ENERO:DICIEMBRE!E358)</f>
        <v>328</v>
      </c>
      <c r="F358" s="297">
        <f>SUM(ENERO:DICIEMBRE!F358)</f>
        <v>758</v>
      </c>
      <c r="G358" s="297">
        <f>SUM(ENERO:DICIEMBRE!G358)</f>
        <v>28</v>
      </c>
      <c r="H358" s="297">
        <f>SUM(ENERO:DICIEMBRE!H358)</f>
        <v>0</v>
      </c>
      <c r="I358" s="297">
        <f>SUM(ENERO:DICIEMBRE!I358)</f>
        <v>0</v>
      </c>
      <c r="J358" s="297">
        <f>SUM(ENERO:DICIEMBRE!J358)</f>
        <v>0</v>
      </c>
      <c r="K358" s="297">
        <f>SUM(ENERO:DICIEMBRE!K358)</f>
        <v>0</v>
      </c>
      <c r="L358" s="297">
        <f>SUM(ENERO:DICIEMBRE!L358)</f>
        <v>0</v>
      </c>
      <c r="M358" s="297">
        <f>SUM(ENERO:DICIEMBRE!M358)</f>
        <v>0</v>
      </c>
      <c r="N358" s="297">
        <f>SUM(ENERO:DICIEMBRE!N358)</f>
        <v>0</v>
      </c>
      <c r="O358" s="297">
        <f>SUM(ENERO:DICIEMBRE!O358)</f>
        <v>0</v>
      </c>
      <c r="P358" s="297">
        <f>SUM(ENERO:DICIEMBRE!P358)</f>
        <v>0</v>
      </c>
      <c r="Q358" s="297">
        <f>SUM(ENERO:DICIEMBRE!Q358)</f>
        <v>0</v>
      </c>
      <c r="R358" s="297">
        <f>SUM(ENERO:DICIEMBRE!R358)</f>
        <v>760</v>
      </c>
    </row>
    <row r="359" spans="1:28" x14ac:dyDescent="0.15">
      <c r="A359" s="191"/>
      <c r="B359" s="76" t="s">
        <v>185</v>
      </c>
      <c r="C359" s="297">
        <f>SUM(ENERO:DICIEMBRE!C359)</f>
        <v>4</v>
      </c>
      <c r="D359" s="297">
        <f>SUM(ENERO:DICIEMBRE!D359)</f>
        <v>4</v>
      </c>
      <c r="E359" s="297">
        <f>SUM(ENERO:DICIEMBRE!E359)</f>
        <v>3</v>
      </c>
      <c r="F359" s="297">
        <f>SUM(ENERO:DICIEMBRE!F359)</f>
        <v>1</v>
      </c>
      <c r="G359" s="297">
        <f>SUM(ENERO:DICIEMBRE!G359)</f>
        <v>0</v>
      </c>
      <c r="H359" s="297">
        <f>SUM(ENERO:DICIEMBRE!H359)</f>
        <v>0</v>
      </c>
      <c r="I359" s="297">
        <f>SUM(ENERO:DICIEMBRE!I359)</f>
        <v>0</v>
      </c>
      <c r="J359" s="297">
        <f>SUM(ENERO:DICIEMBRE!J359)</f>
        <v>0</v>
      </c>
      <c r="K359" s="297">
        <f>SUM(ENERO:DICIEMBRE!K359)</f>
        <v>0</v>
      </c>
      <c r="L359" s="297">
        <f>SUM(ENERO:DICIEMBRE!L359)</f>
        <v>0</v>
      </c>
      <c r="M359" s="297">
        <f>SUM(ENERO:DICIEMBRE!M359)</f>
        <v>0</v>
      </c>
      <c r="N359" s="297">
        <f>SUM(ENERO:DICIEMBRE!N359)</f>
        <v>0</v>
      </c>
      <c r="O359" s="297">
        <f>SUM(ENERO:DICIEMBRE!O359)</f>
        <v>0</v>
      </c>
      <c r="P359" s="297">
        <f>SUM(ENERO:DICIEMBRE!P359)</f>
        <v>0</v>
      </c>
      <c r="Q359" s="297">
        <f>SUM(ENERO:DICIEMBRE!Q359)</f>
        <v>0</v>
      </c>
      <c r="R359" s="297">
        <f>SUM(ENERO:DICIEMBRE!R359)</f>
        <v>1</v>
      </c>
    </row>
    <row r="360" spans="1:28" x14ac:dyDescent="0.15">
      <c r="A360" s="191"/>
      <c r="B360" s="76" t="s">
        <v>186</v>
      </c>
      <c r="C360" s="297">
        <f>SUM(ENERO:DICIEMBRE!C360)</f>
        <v>0</v>
      </c>
      <c r="D360" s="297">
        <f>SUM(ENERO:DICIEMBRE!D360)</f>
        <v>0</v>
      </c>
      <c r="E360" s="297">
        <f>SUM(ENERO:DICIEMBRE!E360)</f>
        <v>0</v>
      </c>
      <c r="F360" s="297">
        <f>SUM(ENERO:DICIEMBRE!F360)</f>
        <v>0</v>
      </c>
      <c r="G360" s="297">
        <f>SUM(ENERO:DICIEMBRE!G360)</f>
        <v>0</v>
      </c>
      <c r="H360" s="297">
        <f>SUM(ENERO:DICIEMBRE!H360)</f>
        <v>0</v>
      </c>
      <c r="I360" s="297">
        <f>SUM(ENERO:DICIEMBRE!I360)</f>
        <v>0</v>
      </c>
      <c r="J360" s="297">
        <f>SUM(ENERO:DICIEMBRE!J360)</f>
        <v>0</v>
      </c>
      <c r="K360" s="297">
        <f>SUM(ENERO:DICIEMBRE!K360)</f>
        <v>0</v>
      </c>
      <c r="L360" s="297">
        <f>SUM(ENERO:DICIEMBRE!L360)</f>
        <v>0</v>
      </c>
      <c r="M360" s="297">
        <f>SUM(ENERO:DICIEMBRE!M360)</f>
        <v>0</v>
      </c>
      <c r="N360" s="297">
        <f>SUM(ENERO:DICIEMBRE!N360)</f>
        <v>0</v>
      </c>
      <c r="O360" s="297">
        <f>SUM(ENERO:DICIEMBRE!O360)</f>
        <v>0</v>
      </c>
      <c r="P360" s="297">
        <f>SUM(ENERO:DICIEMBRE!P360)</f>
        <v>0</v>
      </c>
      <c r="Q360" s="297">
        <f>SUM(ENERO:DICIEMBRE!Q360)</f>
        <v>0</v>
      </c>
      <c r="R360" s="297">
        <f>SUM(ENERO:DICIEMBRE!R360)</f>
        <v>0</v>
      </c>
    </row>
    <row r="361" spans="1:28" x14ac:dyDescent="0.15">
      <c r="A361" s="188" t="s">
        <v>482</v>
      </c>
      <c r="B361" s="189" t="s">
        <v>483</v>
      </c>
      <c r="C361" s="297">
        <f>SUM(ENERO:DICIEMBRE!C361)</f>
        <v>884</v>
      </c>
      <c r="D361" s="297">
        <f>SUM(ENERO:DICIEMBRE!D361)</f>
        <v>794</v>
      </c>
      <c r="E361" s="297">
        <f>SUM(ENERO:DICIEMBRE!E361)</f>
        <v>725</v>
      </c>
      <c r="F361" s="297">
        <f>SUM(ENERO:DICIEMBRE!F361)</f>
        <v>69</v>
      </c>
      <c r="G361" s="297">
        <f>SUM(ENERO:DICIEMBRE!G361)</f>
        <v>32</v>
      </c>
      <c r="H361" s="297">
        <f>SUM(ENERO:DICIEMBRE!H361)</f>
        <v>56</v>
      </c>
      <c r="I361" s="297">
        <f>SUM(ENERO:DICIEMBRE!I361)</f>
        <v>2</v>
      </c>
      <c r="J361" s="297">
        <f>SUM(ENERO:DICIEMBRE!J361)</f>
        <v>0</v>
      </c>
      <c r="K361" s="297">
        <f>SUM(ENERO:DICIEMBRE!K361)</f>
        <v>75</v>
      </c>
      <c r="L361" s="297">
        <f>SUM(ENERO:DICIEMBRE!L361)</f>
        <v>18</v>
      </c>
      <c r="M361" s="297">
        <f>SUM(ENERO:DICIEMBRE!M361)</f>
        <v>0</v>
      </c>
      <c r="N361" s="297">
        <f>SUM(ENERO:DICIEMBRE!N361)</f>
        <v>0</v>
      </c>
      <c r="O361" s="297">
        <f>SUM(ENERO:DICIEMBRE!O361)</f>
        <v>0</v>
      </c>
      <c r="P361" s="297">
        <f>SUM(ENERO:DICIEMBRE!P361)</f>
        <v>0</v>
      </c>
      <c r="Q361" s="297">
        <f>SUM(ENERO:DICIEMBRE!Q361)</f>
        <v>0</v>
      </c>
      <c r="R361" s="297">
        <f>SUM(ENERO:DICIEMBRE!R361)</f>
        <v>78</v>
      </c>
    </row>
    <row r="362" spans="1:28" x14ac:dyDescent="0.15">
      <c r="A362" s="188" t="s">
        <v>484</v>
      </c>
      <c r="B362" s="189" t="s">
        <v>485</v>
      </c>
      <c r="C362" s="297">
        <f>SUM(ENERO:DICIEMBRE!C362)</f>
        <v>301</v>
      </c>
      <c r="D362" s="297">
        <f>SUM(ENERO:DICIEMBRE!D362)</f>
        <v>205</v>
      </c>
      <c r="E362" s="297">
        <f>SUM(ENERO:DICIEMBRE!E362)</f>
        <v>205</v>
      </c>
      <c r="F362" s="297">
        <f>SUM(ENERO:DICIEMBRE!F362)</f>
        <v>0</v>
      </c>
      <c r="G362" s="297">
        <f>SUM(ENERO:DICIEMBRE!G362)</f>
        <v>0</v>
      </c>
      <c r="H362" s="297">
        <f>SUM(ENERO:DICIEMBRE!H362)</f>
        <v>91</v>
      </c>
      <c r="I362" s="297">
        <f>SUM(ENERO:DICIEMBRE!I362)</f>
        <v>2</v>
      </c>
      <c r="J362" s="297">
        <f>SUM(ENERO:DICIEMBRE!J362)</f>
        <v>3</v>
      </c>
      <c r="K362" s="297">
        <f>SUM(ENERO:DICIEMBRE!K362)</f>
        <v>284</v>
      </c>
      <c r="L362" s="297">
        <f>SUM(ENERO:DICIEMBRE!L362)</f>
        <v>0</v>
      </c>
      <c r="M362" s="297">
        <f>SUM(ENERO:DICIEMBRE!M362)</f>
        <v>0</v>
      </c>
      <c r="N362" s="297">
        <f>SUM(ENERO:DICIEMBRE!N362)</f>
        <v>0</v>
      </c>
      <c r="O362" s="297">
        <f>SUM(ENERO:DICIEMBRE!O362)</f>
        <v>0</v>
      </c>
      <c r="P362" s="297">
        <f>SUM(ENERO:DICIEMBRE!P362)</f>
        <v>0</v>
      </c>
      <c r="Q362" s="297">
        <f>SUM(ENERO:DICIEMBRE!Q362)</f>
        <v>0</v>
      </c>
      <c r="R362" s="297">
        <f>SUM(ENERO:DICIEMBRE!R362)</f>
        <v>0</v>
      </c>
    </row>
    <row r="363" spans="1:28" x14ac:dyDescent="0.15">
      <c r="A363" s="192" t="s">
        <v>484</v>
      </c>
      <c r="B363" s="193" t="s">
        <v>486</v>
      </c>
      <c r="C363" s="297">
        <f>SUM(ENERO:DICIEMBRE!C363)</f>
        <v>131</v>
      </c>
      <c r="D363" s="297">
        <f>SUM(ENERO:DICIEMBRE!D363)</f>
        <v>117</v>
      </c>
      <c r="E363" s="297">
        <f>SUM(ENERO:DICIEMBRE!E363)</f>
        <v>116</v>
      </c>
      <c r="F363" s="297">
        <f>SUM(ENERO:DICIEMBRE!F363)</f>
        <v>1</v>
      </c>
      <c r="G363" s="297">
        <f>SUM(ENERO:DICIEMBRE!G363)</f>
        <v>2</v>
      </c>
      <c r="H363" s="297">
        <f>SUM(ENERO:DICIEMBRE!H363)</f>
        <v>12</v>
      </c>
      <c r="I363" s="297">
        <f>SUM(ENERO:DICIEMBRE!I363)</f>
        <v>0</v>
      </c>
      <c r="J363" s="297">
        <f>SUM(ENERO:DICIEMBRE!J363)</f>
        <v>0</v>
      </c>
      <c r="K363" s="297">
        <f>SUM(ENERO:DICIEMBRE!K363)</f>
        <v>0</v>
      </c>
      <c r="L363" s="297">
        <f>SUM(ENERO:DICIEMBRE!L363)</f>
        <v>1</v>
      </c>
      <c r="M363" s="297">
        <f>SUM(ENERO:DICIEMBRE!M363)</f>
        <v>0</v>
      </c>
      <c r="N363" s="297">
        <f>SUM(ENERO:DICIEMBRE!N363)</f>
        <v>0</v>
      </c>
      <c r="O363" s="297">
        <f>SUM(ENERO:DICIEMBRE!O363)</f>
        <v>0</v>
      </c>
      <c r="P363" s="297">
        <f>SUM(ENERO:DICIEMBRE!P363)</f>
        <v>0</v>
      </c>
      <c r="Q363" s="297">
        <f>SUM(ENERO:DICIEMBRE!Q363)</f>
        <v>0</v>
      </c>
      <c r="R363" s="297">
        <f>SUM(ENERO:DICIEMBRE!R363)</f>
        <v>1</v>
      </c>
    </row>
    <row r="364" spans="1:28" s="3" customFormat="1" x14ac:dyDescent="0.15">
      <c r="A364" s="678" t="s">
        <v>487</v>
      </c>
      <c r="B364" s="678"/>
      <c r="C364" s="465">
        <f>SUM(C344:C357)+C361+C362+C363</f>
        <v>7849</v>
      </c>
      <c r="D364" s="465">
        <f t="shared" ref="D364:K364" si="9">SUM(D344:D357)+D361+D362+D363</f>
        <v>6825</v>
      </c>
      <c r="E364" s="465">
        <f t="shared" si="9"/>
        <v>5300</v>
      </c>
      <c r="F364" s="465">
        <f t="shared" si="9"/>
        <v>1525</v>
      </c>
      <c r="G364" s="465">
        <f t="shared" si="9"/>
        <v>185</v>
      </c>
      <c r="H364" s="465">
        <f t="shared" si="9"/>
        <v>748</v>
      </c>
      <c r="I364" s="465">
        <f t="shared" si="9"/>
        <v>61</v>
      </c>
      <c r="J364" s="465">
        <f t="shared" si="9"/>
        <v>30</v>
      </c>
      <c r="K364" s="465">
        <f t="shared" si="9"/>
        <v>1742</v>
      </c>
      <c r="L364" s="465">
        <f t="shared" ref="L364:R364" si="10">SUM(L344:L357)+L361+L362+L363</f>
        <v>286</v>
      </c>
      <c r="M364" s="465">
        <f t="shared" si="10"/>
        <v>0</v>
      </c>
      <c r="N364" s="465">
        <f t="shared" si="10"/>
        <v>0</v>
      </c>
      <c r="O364" s="465">
        <f t="shared" si="10"/>
        <v>0</v>
      </c>
      <c r="P364" s="465">
        <f t="shared" si="10"/>
        <v>0</v>
      </c>
      <c r="Q364" s="465">
        <f t="shared" si="10"/>
        <v>0</v>
      </c>
      <c r="R364" s="465">
        <f t="shared" si="10"/>
        <v>1611</v>
      </c>
    </row>
    <row r="365" spans="1:28" ht="11.25" x14ac:dyDescent="0.15">
      <c r="A365" s="680" t="s">
        <v>488</v>
      </c>
      <c r="B365" s="680"/>
      <c r="C365" s="680"/>
      <c r="D365" s="680"/>
      <c r="E365" s="680"/>
      <c r="F365" s="680"/>
    </row>
    <row r="366" spans="1:28" ht="42" x14ac:dyDescent="0.15">
      <c r="A366" s="579" t="s">
        <v>489</v>
      </c>
      <c r="B366" s="658"/>
      <c r="C366" s="604" t="s">
        <v>410</v>
      </c>
      <c r="D366" s="604" t="s">
        <v>490</v>
      </c>
      <c r="E366" s="632" t="s">
        <v>491</v>
      </c>
      <c r="F366" s="632" t="s">
        <v>492</v>
      </c>
      <c r="G366" s="469" t="s">
        <v>493</v>
      </c>
      <c r="H366" s="469" t="s">
        <v>494</v>
      </c>
      <c r="I366" s="469" t="s">
        <v>495</v>
      </c>
      <c r="J366" s="481" t="s">
        <v>495</v>
      </c>
    </row>
    <row r="367" spans="1:28" x14ac:dyDescent="0.15">
      <c r="A367" s="602"/>
      <c r="B367" s="660"/>
      <c r="C367" s="606"/>
      <c r="D367" s="606"/>
      <c r="E367" s="634"/>
      <c r="F367" s="634"/>
      <c r="G367" s="482" t="s">
        <v>491</v>
      </c>
      <c r="H367" s="482" t="s">
        <v>492</v>
      </c>
      <c r="I367" s="482" t="s">
        <v>491</v>
      </c>
      <c r="J367" s="483" t="s">
        <v>492</v>
      </c>
    </row>
    <row r="368" spans="1:28" x14ac:dyDescent="0.15">
      <c r="A368" s="646" t="s">
        <v>496</v>
      </c>
      <c r="B368" s="692"/>
      <c r="C368" s="484">
        <f>SUM(E368,F368)</f>
        <v>2246</v>
      </c>
      <c r="D368" s="297">
        <f>SUM(ENERO:DICIEMBRE!D368)</f>
        <v>1098</v>
      </c>
      <c r="E368" s="297">
        <f>SUM(ENERO:DICIEMBRE!E368)</f>
        <v>241</v>
      </c>
      <c r="F368" s="297">
        <f>SUM(ENERO:DICIEMBRE!F368)</f>
        <v>2005</v>
      </c>
      <c r="G368" s="297">
        <f>SUM(ENERO:DICIEMBRE!G368)</f>
        <v>0</v>
      </c>
      <c r="H368" s="297">
        <f>SUM(ENERO:DICIEMBRE!H368)</f>
        <v>0</v>
      </c>
      <c r="I368" s="297">
        <f>SUM(ENERO:DICIEMBRE!I368)</f>
        <v>0</v>
      </c>
      <c r="J368" s="297">
        <f>SUM(ENERO:DICIEMBRE!J368)</f>
        <v>0</v>
      </c>
      <c r="K368" s="165" t="str">
        <f>AA368</f>
        <v/>
      </c>
      <c r="AA368" s="194" t="str">
        <f>IF(C368&lt;D368,"Beneficiarios MAI no puede ser mayor al TOTAL","")</f>
        <v/>
      </c>
      <c r="AB368" s="194">
        <f>IF(C368&lt;D368,1,0)</f>
        <v>0</v>
      </c>
    </row>
    <row r="369" spans="1:28" x14ac:dyDescent="0.15">
      <c r="A369" s="693" t="s">
        <v>497</v>
      </c>
      <c r="B369" s="694"/>
      <c r="C369" s="489">
        <f>SUM(E369,F369)</f>
        <v>1310</v>
      </c>
      <c r="D369" s="297">
        <f>SUM(ENERO:DICIEMBRE!D369)</f>
        <v>1028</v>
      </c>
      <c r="E369" s="297">
        <f>SUM(ENERO:DICIEMBRE!E369)</f>
        <v>247</v>
      </c>
      <c r="F369" s="297">
        <f>SUM(ENERO:DICIEMBRE!F369)</f>
        <v>1063</v>
      </c>
      <c r="G369" s="297">
        <f>SUM(ENERO:DICIEMBRE!G369)</f>
        <v>0</v>
      </c>
      <c r="H369" s="297">
        <f>SUM(ENERO:DICIEMBRE!H369)</f>
        <v>0</v>
      </c>
      <c r="I369" s="297">
        <f>SUM(ENERO:DICIEMBRE!I369)</f>
        <v>0</v>
      </c>
      <c r="J369" s="297">
        <f>SUM(ENERO:DICIEMBRE!J369)</f>
        <v>0</v>
      </c>
      <c r="K369" s="165" t="str">
        <f>AA369</f>
        <v/>
      </c>
      <c r="AA369" s="194" t="str">
        <f>IF(C369&lt;D369,"Beneficiarios MAI no puede ser mayor al TOTAL","")</f>
        <v/>
      </c>
      <c r="AB369" s="194">
        <f>IF(C369&lt;D369,1,0)</f>
        <v>0</v>
      </c>
    </row>
    <row r="370" spans="1:28" x14ac:dyDescent="0.15">
      <c r="A370" s="695" t="s">
        <v>498</v>
      </c>
      <c r="B370" s="195" t="s">
        <v>499</v>
      </c>
      <c r="C370" s="484">
        <f>SUM(E370,F370)</f>
        <v>2551</v>
      </c>
      <c r="D370" s="297">
        <f>SUM(ENERO:DICIEMBRE!D370)</f>
        <v>2344</v>
      </c>
      <c r="E370" s="297">
        <f>SUM(ENERO:DICIEMBRE!E370)</f>
        <v>242</v>
      </c>
      <c r="F370" s="297">
        <f>SUM(ENERO:DICIEMBRE!F370)</f>
        <v>2309</v>
      </c>
      <c r="G370" s="297">
        <f>SUM(ENERO:DICIEMBRE!G370)</f>
        <v>0</v>
      </c>
      <c r="H370" s="297">
        <f>SUM(ENERO:DICIEMBRE!H370)</f>
        <v>0</v>
      </c>
      <c r="I370" s="297">
        <f>SUM(ENERO:DICIEMBRE!I370)</f>
        <v>0</v>
      </c>
      <c r="J370" s="297">
        <f>SUM(ENERO:DICIEMBRE!J370)</f>
        <v>0</v>
      </c>
      <c r="K370" s="165" t="str">
        <f>AA370</f>
        <v/>
      </c>
      <c r="AA370" s="194" t="str">
        <f>IF(C370&lt;D370,"Beneficiarios MAI no puede ser mayor al TOTAL","")</f>
        <v/>
      </c>
      <c r="AB370" s="194">
        <f>IF(C370&lt;D370,1,0)</f>
        <v>0</v>
      </c>
    </row>
    <row r="371" spans="1:28" x14ac:dyDescent="0.15">
      <c r="A371" s="696"/>
      <c r="B371" s="196" t="s">
        <v>500</v>
      </c>
      <c r="C371" s="493">
        <f>SUM(E371,F371)</f>
        <v>0</v>
      </c>
      <c r="D371" s="297">
        <f>SUM(ENERO:DICIEMBRE!D371)</f>
        <v>0</v>
      </c>
      <c r="E371" s="297">
        <f>SUM(ENERO:DICIEMBRE!E371)</f>
        <v>0</v>
      </c>
      <c r="F371" s="297">
        <f>SUM(ENERO:DICIEMBRE!F371)</f>
        <v>0</v>
      </c>
      <c r="G371" s="297">
        <f>SUM(ENERO:DICIEMBRE!G371)</f>
        <v>0</v>
      </c>
      <c r="H371" s="297">
        <f>SUM(ENERO:DICIEMBRE!H371)</f>
        <v>0</v>
      </c>
      <c r="I371" s="297">
        <f>SUM(ENERO:DICIEMBRE!I371)</f>
        <v>0</v>
      </c>
      <c r="J371" s="297">
        <f>SUM(ENERO:DICIEMBRE!J371)</f>
        <v>0</v>
      </c>
      <c r="K371" s="165" t="str">
        <f>AA371</f>
        <v/>
      </c>
      <c r="AA371" s="194" t="str">
        <f>IF(C371&lt;D371,"Beneficiarios MAI no puede ser mayor al TOTAL","")</f>
        <v/>
      </c>
      <c r="AB371" s="194">
        <f>IF(C371&lt;D371,1,0)</f>
        <v>0</v>
      </c>
    </row>
    <row r="372" spans="1:28" ht="11.25" x14ac:dyDescent="0.15">
      <c r="A372" s="680" t="s">
        <v>501</v>
      </c>
      <c r="B372" s="680"/>
      <c r="C372" s="197"/>
      <c r="D372" s="197"/>
      <c r="E372" s="2"/>
      <c r="F372" s="2"/>
      <c r="G372" s="380"/>
      <c r="H372" s="380"/>
      <c r="I372" s="380"/>
      <c r="J372" s="380"/>
      <c r="K372" s="380"/>
      <c r="L372" s="380"/>
      <c r="M372" s="380"/>
      <c r="N372" s="380"/>
      <c r="O372" s="380"/>
      <c r="P372" s="380"/>
      <c r="Q372" s="380"/>
      <c r="R372" s="380"/>
      <c r="S372" s="380"/>
      <c r="T372" s="380"/>
      <c r="U372" s="116"/>
    </row>
    <row r="373" spans="1:28" x14ac:dyDescent="0.15">
      <c r="A373" s="697" t="s">
        <v>502</v>
      </c>
      <c r="B373" s="698"/>
      <c r="C373" s="604" t="s">
        <v>6</v>
      </c>
      <c r="D373" s="664" t="s">
        <v>7</v>
      </c>
      <c r="E373" s="380"/>
      <c r="F373" s="380"/>
      <c r="G373" s="380"/>
      <c r="H373" s="380"/>
      <c r="I373" s="380"/>
      <c r="J373" s="380"/>
      <c r="K373" s="380"/>
      <c r="L373" s="380"/>
      <c r="M373" s="380"/>
      <c r="N373" s="380"/>
      <c r="O373" s="380"/>
      <c r="P373" s="116"/>
    </row>
    <row r="374" spans="1:28" x14ac:dyDescent="0.15">
      <c r="A374" s="699"/>
      <c r="B374" s="700"/>
      <c r="C374" s="606"/>
      <c r="D374" s="666"/>
      <c r="E374" s="380"/>
      <c r="F374" s="380"/>
      <c r="G374" s="380"/>
      <c r="H374" s="380"/>
      <c r="I374" s="380"/>
      <c r="J374" s="380"/>
      <c r="K374" s="380"/>
      <c r="L374" s="380"/>
      <c r="M374" s="380"/>
      <c r="N374" s="380"/>
      <c r="O374" s="380"/>
      <c r="P374" s="116"/>
    </row>
    <row r="375" spans="1:28" x14ac:dyDescent="0.15">
      <c r="A375" s="687" t="s">
        <v>503</v>
      </c>
      <c r="B375" s="688"/>
      <c r="C375" s="297">
        <f>SUM(ENERO:DICIEMBRE!C375)</f>
        <v>44</v>
      </c>
      <c r="D375" s="297">
        <f>SUM(ENERO:DICIEMBRE!D375)</f>
        <v>44</v>
      </c>
      <c r="E375" s="380"/>
      <c r="F375" s="380"/>
      <c r="G375" s="380"/>
      <c r="H375" s="380"/>
      <c r="I375" s="380"/>
      <c r="J375" s="380"/>
      <c r="K375" s="380"/>
      <c r="L375" s="380"/>
      <c r="M375" s="380"/>
      <c r="N375" s="380"/>
      <c r="O375" s="380"/>
      <c r="P375" s="116"/>
    </row>
    <row r="376" spans="1:28" x14ac:dyDescent="0.15">
      <c r="A376" s="689" t="s">
        <v>504</v>
      </c>
      <c r="B376" s="689"/>
      <c r="C376" s="297">
        <f>SUM(ENERO:DICIEMBRE!C376)</f>
        <v>40</v>
      </c>
      <c r="D376" s="297">
        <f>SUM(ENERO:DICIEMBRE!D376)</f>
        <v>39</v>
      </c>
      <c r="E376" s="380"/>
      <c r="F376" s="380"/>
      <c r="G376" s="380"/>
      <c r="H376" s="380"/>
      <c r="I376" s="380"/>
      <c r="J376" s="380"/>
      <c r="K376" s="380"/>
      <c r="L376" s="380"/>
      <c r="M376" s="380"/>
      <c r="N376" s="380"/>
      <c r="O376" s="380"/>
      <c r="P376" s="116"/>
    </row>
    <row r="377" spans="1:28" ht="11.25" x14ac:dyDescent="0.15">
      <c r="A377" s="690" t="s">
        <v>505</v>
      </c>
      <c r="B377" s="690"/>
      <c r="C377" s="198"/>
      <c r="D377" s="501"/>
      <c r="E377" s="501"/>
      <c r="F377" s="380"/>
      <c r="G377" s="380"/>
      <c r="H377" s="380"/>
      <c r="I377" s="380"/>
      <c r="J377" s="380"/>
      <c r="K377" s="380"/>
      <c r="L377" s="380"/>
      <c r="M377" s="380"/>
      <c r="N377" s="380"/>
      <c r="O377" s="380"/>
      <c r="P377" s="380"/>
      <c r="Q377" s="380"/>
      <c r="R377" s="116"/>
    </row>
    <row r="378" spans="1:28" x14ac:dyDescent="0.15">
      <c r="A378" s="691" t="s">
        <v>433</v>
      </c>
      <c r="B378" s="691"/>
      <c r="C378" s="604" t="s">
        <v>410</v>
      </c>
      <c r="D378" s="607" t="s">
        <v>434</v>
      </c>
      <c r="E378" s="608"/>
      <c r="F378" s="608"/>
      <c r="G378" s="608"/>
      <c r="H378" s="609" t="s">
        <v>412</v>
      </c>
      <c r="I378" s="610"/>
      <c r="J378" s="611"/>
      <c r="K378" s="701" t="s">
        <v>413</v>
      </c>
      <c r="L378" s="637"/>
      <c r="M378" s="637"/>
      <c r="N378" s="632" t="s">
        <v>414</v>
      </c>
      <c r="O378" s="635" t="s">
        <v>415</v>
      </c>
      <c r="P378" s="636"/>
      <c r="Q378" s="585" t="s">
        <v>416</v>
      </c>
    </row>
    <row r="379" spans="1:28" s="63" customFormat="1" x14ac:dyDescent="0.15">
      <c r="A379" s="691"/>
      <c r="B379" s="691"/>
      <c r="C379" s="605"/>
      <c r="D379" s="588" t="s">
        <v>418</v>
      </c>
      <c r="E379" s="702" t="s">
        <v>419</v>
      </c>
      <c r="F379" s="702"/>
      <c r="G379" s="592" t="s">
        <v>449</v>
      </c>
      <c r="H379" s="594" t="s">
        <v>421</v>
      </c>
      <c r="I379" s="596" t="s">
        <v>422</v>
      </c>
      <c r="J379" s="598" t="s">
        <v>423</v>
      </c>
      <c r="K379" s="615" t="s">
        <v>506</v>
      </c>
      <c r="L379" s="616" t="s">
        <v>425</v>
      </c>
      <c r="M379" s="617" t="s">
        <v>426</v>
      </c>
      <c r="N379" s="633"/>
      <c r="O379" s="627" t="s">
        <v>427</v>
      </c>
      <c r="P379" s="628" t="s">
        <v>428</v>
      </c>
      <c r="Q379" s="586"/>
    </row>
    <row r="380" spans="1:28" s="63" customFormat="1" x14ac:dyDescent="0.15">
      <c r="A380" s="691"/>
      <c r="B380" s="691"/>
      <c r="C380" s="606"/>
      <c r="D380" s="589"/>
      <c r="E380" s="152" t="s">
        <v>429</v>
      </c>
      <c r="F380" s="134" t="s">
        <v>430</v>
      </c>
      <c r="G380" s="593"/>
      <c r="H380" s="595"/>
      <c r="I380" s="597"/>
      <c r="J380" s="599"/>
      <c r="K380" s="615"/>
      <c r="L380" s="616"/>
      <c r="M380" s="617"/>
      <c r="N380" s="634"/>
      <c r="O380" s="627"/>
      <c r="P380" s="628"/>
      <c r="Q380" s="587"/>
    </row>
    <row r="381" spans="1:28" x14ac:dyDescent="0.15">
      <c r="A381" s="703" t="s">
        <v>507</v>
      </c>
      <c r="B381" s="199" t="s">
        <v>508</v>
      </c>
      <c r="C381" s="297">
        <f>SUM(ENERO:DICIEMBRE!C381)</f>
        <v>88</v>
      </c>
      <c r="D381" s="297">
        <f>SUM(ENERO:DICIEMBRE!D381)</f>
        <v>84</v>
      </c>
      <c r="E381" s="297">
        <f>SUM(ENERO:DICIEMBRE!E381)</f>
        <v>84</v>
      </c>
      <c r="F381" s="297">
        <f>SUM(ENERO:DICIEMBRE!F381)</f>
        <v>0</v>
      </c>
      <c r="G381" s="297">
        <f>SUM(ENERO:DICIEMBRE!G381)</f>
        <v>4</v>
      </c>
      <c r="H381" s="297">
        <f>SUM(ENERO:DICIEMBRE!H381)</f>
        <v>69</v>
      </c>
      <c r="I381" s="297">
        <f>SUM(ENERO:DICIEMBRE!I381)</f>
        <v>19</v>
      </c>
      <c r="J381" s="297">
        <f>SUM(ENERO:DICIEMBRE!J381)</f>
        <v>0</v>
      </c>
      <c r="K381" s="297">
        <f>SUM(ENERO:DICIEMBRE!K381)</f>
        <v>0</v>
      </c>
      <c r="L381" s="297">
        <f>SUM(ENERO:DICIEMBRE!L381)</f>
        <v>0</v>
      </c>
      <c r="M381" s="297">
        <f>SUM(ENERO:DICIEMBRE!M381)</f>
        <v>0</v>
      </c>
      <c r="N381" s="297">
        <f>SUM(ENERO:DICIEMBRE!N381)</f>
        <v>0</v>
      </c>
      <c r="O381" s="297">
        <f>SUM(ENERO:DICIEMBRE!O381)</f>
        <v>0</v>
      </c>
      <c r="P381" s="297">
        <f>SUM(ENERO:DICIEMBRE!P381)</f>
        <v>0</v>
      </c>
      <c r="Q381" s="297">
        <f>SUM(ENERO:DICIEMBRE!Q381)</f>
        <v>0</v>
      </c>
    </row>
    <row r="382" spans="1:28" x14ac:dyDescent="0.15">
      <c r="A382" s="631"/>
      <c r="B382" s="203" t="s">
        <v>509</v>
      </c>
      <c r="C382" s="297">
        <f>SUM(ENERO:DICIEMBRE!C382)</f>
        <v>0</v>
      </c>
      <c r="D382" s="297">
        <f>SUM(ENERO:DICIEMBRE!D382)</f>
        <v>0</v>
      </c>
      <c r="E382" s="297">
        <f>SUM(ENERO:DICIEMBRE!E382)</f>
        <v>0</v>
      </c>
      <c r="F382" s="297">
        <f>SUM(ENERO:DICIEMBRE!F382)</f>
        <v>0</v>
      </c>
      <c r="G382" s="297">
        <f>SUM(ENERO:DICIEMBRE!G382)</f>
        <v>0</v>
      </c>
      <c r="H382" s="297">
        <f>SUM(ENERO:DICIEMBRE!H382)</f>
        <v>0</v>
      </c>
      <c r="I382" s="297">
        <f>SUM(ENERO:DICIEMBRE!I382)</f>
        <v>0</v>
      </c>
      <c r="J382" s="297">
        <f>SUM(ENERO:DICIEMBRE!J382)</f>
        <v>0</v>
      </c>
      <c r="K382" s="297">
        <f>SUM(ENERO:DICIEMBRE!K382)</f>
        <v>0</v>
      </c>
      <c r="L382" s="297">
        <f>SUM(ENERO:DICIEMBRE!L382)</f>
        <v>0</v>
      </c>
      <c r="M382" s="297">
        <f>SUM(ENERO:DICIEMBRE!M382)</f>
        <v>0</v>
      </c>
      <c r="N382" s="297">
        <f>SUM(ENERO:DICIEMBRE!N382)</f>
        <v>0</v>
      </c>
      <c r="O382" s="297">
        <f>SUM(ENERO:DICIEMBRE!O382)</f>
        <v>0</v>
      </c>
      <c r="P382" s="297">
        <f>SUM(ENERO:DICIEMBRE!P382)</f>
        <v>0</v>
      </c>
      <c r="Q382" s="297">
        <f>SUM(ENERO:DICIEMBRE!Q382)</f>
        <v>0</v>
      </c>
    </row>
    <row r="383" spans="1:28" x14ac:dyDescent="0.15">
      <c r="A383" s="704"/>
      <c r="B383" s="204" t="s">
        <v>410</v>
      </c>
      <c r="C383" s="297">
        <f>SUM(ENERO:DICIEMBRE!C383)</f>
        <v>88</v>
      </c>
      <c r="D383" s="297">
        <f>SUM(ENERO:DICIEMBRE!D383)</f>
        <v>84</v>
      </c>
      <c r="E383" s="505">
        <f t="shared" ref="E383:Q383" si="11">SUM(E381:E382)</f>
        <v>84</v>
      </c>
      <c r="F383" s="506">
        <f t="shared" si="11"/>
        <v>0</v>
      </c>
      <c r="G383" s="507">
        <f t="shared" si="11"/>
        <v>4</v>
      </c>
      <c r="H383" s="505">
        <f t="shared" si="11"/>
        <v>69</v>
      </c>
      <c r="I383" s="508">
        <f t="shared" si="11"/>
        <v>19</v>
      </c>
      <c r="J383" s="506">
        <f t="shared" si="11"/>
        <v>0</v>
      </c>
      <c r="K383" s="505">
        <f t="shared" si="11"/>
        <v>0</v>
      </c>
      <c r="L383" s="508">
        <f t="shared" si="11"/>
        <v>0</v>
      </c>
      <c r="M383" s="506">
        <f t="shared" si="11"/>
        <v>0</v>
      </c>
      <c r="N383" s="506">
        <f t="shared" si="11"/>
        <v>0</v>
      </c>
      <c r="O383" s="505">
        <f t="shared" si="11"/>
        <v>0</v>
      </c>
      <c r="P383" s="506">
        <f t="shared" si="11"/>
        <v>0</v>
      </c>
      <c r="Q383" s="504">
        <f t="shared" si="11"/>
        <v>0</v>
      </c>
    </row>
    <row r="384" spans="1:28" x14ac:dyDescent="0.15">
      <c r="A384" s="703" t="s">
        <v>510</v>
      </c>
      <c r="B384" s="206" t="s">
        <v>508</v>
      </c>
      <c r="C384" s="297">
        <f>SUM(ENERO:DICIEMBRE!C384)</f>
        <v>7448</v>
      </c>
      <c r="D384" s="297">
        <f>SUM(ENERO:DICIEMBRE!D384)</f>
        <v>7443</v>
      </c>
      <c r="E384" s="297">
        <f>SUM(ENERO:DICIEMBRE!E384)</f>
        <v>7443</v>
      </c>
      <c r="F384" s="297">
        <f>SUM(ENERO:DICIEMBRE!F384)</f>
        <v>0</v>
      </c>
      <c r="G384" s="297">
        <f>SUM(ENERO:DICIEMBRE!G384)</f>
        <v>5</v>
      </c>
      <c r="H384" s="297">
        <f>SUM(ENERO:DICIEMBRE!H384)</f>
        <v>94</v>
      </c>
      <c r="I384" s="297">
        <f>SUM(ENERO:DICIEMBRE!I384)</f>
        <v>7354</v>
      </c>
      <c r="J384" s="297">
        <f>SUM(ENERO:DICIEMBRE!J384)</f>
        <v>0</v>
      </c>
      <c r="K384" s="297">
        <f>SUM(ENERO:DICIEMBRE!K384)</f>
        <v>0</v>
      </c>
      <c r="L384" s="297">
        <f>SUM(ENERO:DICIEMBRE!L384)</f>
        <v>0</v>
      </c>
      <c r="M384" s="297">
        <f>SUM(ENERO:DICIEMBRE!M384)</f>
        <v>0</v>
      </c>
      <c r="N384" s="297">
        <f>SUM(ENERO:DICIEMBRE!N384)</f>
        <v>0</v>
      </c>
      <c r="O384" s="297">
        <f>SUM(ENERO:DICIEMBRE!O384)</f>
        <v>0</v>
      </c>
      <c r="P384" s="297">
        <f>SUM(ENERO:DICIEMBRE!P384)</f>
        <v>41</v>
      </c>
      <c r="Q384" s="297">
        <f>SUM(ENERO:DICIEMBRE!Q384)</f>
        <v>0</v>
      </c>
    </row>
    <row r="385" spans="1:17" x14ac:dyDescent="0.15">
      <c r="A385" s="631"/>
      <c r="B385" s="210" t="s">
        <v>509</v>
      </c>
      <c r="C385" s="297">
        <f>SUM(ENERO:DICIEMBRE!C385)</f>
        <v>1102</v>
      </c>
      <c r="D385" s="297">
        <f>SUM(ENERO:DICIEMBRE!D385)</f>
        <v>1102</v>
      </c>
      <c r="E385" s="297">
        <f>SUM(ENERO:DICIEMBRE!E385)</f>
        <v>1102</v>
      </c>
      <c r="F385" s="297">
        <f>SUM(ENERO:DICIEMBRE!F385)</f>
        <v>0</v>
      </c>
      <c r="G385" s="297">
        <f>SUM(ENERO:DICIEMBRE!G385)</f>
        <v>0</v>
      </c>
      <c r="H385" s="297">
        <f>SUM(ENERO:DICIEMBRE!H385)</f>
        <v>0</v>
      </c>
      <c r="I385" s="297">
        <f>SUM(ENERO:DICIEMBRE!I385)</f>
        <v>1102</v>
      </c>
      <c r="J385" s="297">
        <f>SUM(ENERO:DICIEMBRE!J385)</f>
        <v>0</v>
      </c>
      <c r="K385" s="297">
        <f>SUM(ENERO:DICIEMBRE!K385)</f>
        <v>0</v>
      </c>
      <c r="L385" s="297">
        <f>SUM(ENERO:DICIEMBRE!L385)</f>
        <v>0</v>
      </c>
      <c r="M385" s="297">
        <f>SUM(ENERO:DICIEMBRE!M385)</f>
        <v>0</v>
      </c>
      <c r="N385" s="297">
        <f>SUM(ENERO:DICIEMBRE!N385)</f>
        <v>0</v>
      </c>
      <c r="O385" s="297">
        <f>SUM(ENERO:DICIEMBRE!O385)</f>
        <v>0</v>
      </c>
      <c r="P385" s="297">
        <f>SUM(ENERO:DICIEMBRE!P385)</f>
        <v>3</v>
      </c>
      <c r="Q385" s="297">
        <f>SUM(ENERO:DICIEMBRE!Q385)</f>
        <v>0</v>
      </c>
    </row>
    <row r="386" spans="1:17" x14ac:dyDescent="0.15">
      <c r="A386" s="704"/>
      <c r="B386" s="204" t="s">
        <v>410</v>
      </c>
      <c r="C386" s="297">
        <f>SUM(ENERO:DICIEMBRE!C386)</f>
        <v>8550</v>
      </c>
      <c r="D386" s="297">
        <f>SUM(ENERO:DICIEMBRE!D386)</f>
        <v>8545</v>
      </c>
      <c r="E386" s="507">
        <f t="shared" ref="E386:Q386" si="12">SUM(E384:E385)</f>
        <v>8545</v>
      </c>
      <c r="F386" s="507">
        <f t="shared" si="12"/>
        <v>0</v>
      </c>
      <c r="G386" s="507">
        <f t="shared" si="12"/>
        <v>5</v>
      </c>
      <c r="H386" s="507">
        <f t="shared" si="12"/>
        <v>94</v>
      </c>
      <c r="I386" s="507">
        <f t="shared" si="12"/>
        <v>8456</v>
      </c>
      <c r="J386" s="507">
        <f t="shared" si="12"/>
        <v>0</v>
      </c>
      <c r="K386" s="507">
        <f t="shared" si="12"/>
        <v>0</v>
      </c>
      <c r="L386" s="507">
        <f t="shared" si="12"/>
        <v>0</v>
      </c>
      <c r="M386" s="507">
        <f t="shared" si="12"/>
        <v>0</v>
      </c>
      <c r="N386" s="507">
        <f t="shared" si="12"/>
        <v>0</v>
      </c>
      <c r="O386" s="507">
        <f t="shared" si="12"/>
        <v>0</v>
      </c>
      <c r="P386" s="507">
        <f t="shared" si="12"/>
        <v>44</v>
      </c>
      <c r="Q386" s="504">
        <f t="shared" si="12"/>
        <v>0</v>
      </c>
    </row>
    <row r="387" spans="1:17" x14ac:dyDescent="0.15">
      <c r="A387" s="703" t="s">
        <v>511</v>
      </c>
      <c r="B387" s="206" t="s">
        <v>508</v>
      </c>
      <c r="C387" s="297">
        <f>SUM(ENERO:DICIEMBRE!C387)</f>
        <v>2918</v>
      </c>
      <c r="D387" s="297">
        <f>SUM(ENERO:DICIEMBRE!D387)</f>
        <v>2903</v>
      </c>
      <c r="E387" s="297">
        <f>SUM(ENERO:DICIEMBRE!E387)</f>
        <v>2897</v>
      </c>
      <c r="F387" s="297">
        <f>SUM(ENERO:DICIEMBRE!F387)</f>
        <v>6</v>
      </c>
      <c r="G387" s="297">
        <f>SUM(ENERO:DICIEMBRE!G387)</f>
        <v>15</v>
      </c>
      <c r="H387" s="297">
        <f>SUM(ENERO:DICIEMBRE!H387)</f>
        <v>44</v>
      </c>
      <c r="I387" s="297">
        <f>SUM(ENERO:DICIEMBRE!I387)</f>
        <v>2858</v>
      </c>
      <c r="J387" s="297">
        <f>SUM(ENERO:DICIEMBRE!J387)</f>
        <v>16</v>
      </c>
      <c r="K387" s="297">
        <f>SUM(ENERO:DICIEMBRE!K387)</f>
        <v>0</v>
      </c>
      <c r="L387" s="297">
        <f>SUM(ENERO:DICIEMBRE!L387)</f>
        <v>0</v>
      </c>
      <c r="M387" s="297">
        <f>SUM(ENERO:DICIEMBRE!M387)</f>
        <v>0</v>
      </c>
      <c r="N387" s="297">
        <f>SUM(ENERO:DICIEMBRE!N387)</f>
        <v>0</v>
      </c>
      <c r="O387" s="297">
        <f>SUM(ENERO:DICIEMBRE!O387)</f>
        <v>0</v>
      </c>
      <c r="P387" s="297">
        <f>SUM(ENERO:DICIEMBRE!P387)</f>
        <v>0</v>
      </c>
      <c r="Q387" s="297">
        <f>SUM(ENERO:DICIEMBRE!Q387)</f>
        <v>6</v>
      </c>
    </row>
    <row r="388" spans="1:17" x14ac:dyDescent="0.15">
      <c r="A388" s="631"/>
      <c r="B388" s="203" t="s">
        <v>509</v>
      </c>
      <c r="C388" s="297">
        <f>SUM(ENERO:DICIEMBRE!C388)</f>
        <v>76</v>
      </c>
      <c r="D388" s="297">
        <f>SUM(ENERO:DICIEMBRE!D388)</f>
        <v>76</v>
      </c>
      <c r="E388" s="297">
        <f>SUM(ENERO:DICIEMBRE!E388)</f>
        <v>76</v>
      </c>
      <c r="F388" s="297">
        <f>SUM(ENERO:DICIEMBRE!F388)</f>
        <v>0</v>
      </c>
      <c r="G388" s="297">
        <f>SUM(ENERO:DICIEMBRE!G388)</f>
        <v>0</v>
      </c>
      <c r="H388" s="297">
        <f>SUM(ENERO:DICIEMBRE!H388)</f>
        <v>21</v>
      </c>
      <c r="I388" s="297">
        <f>SUM(ENERO:DICIEMBRE!I388)</f>
        <v>55</v>
      </c>
      <c r="J388" s="297">
        <f>SUM(ENERO:DICIEMBRE!J388)</f>
        <v>0</v>
      </c>
      <c r="K388" s="297">
        <f>SUM(ENERO:DICIEMBRE!K388)</f>
        <v>0</v>
      </c>
      <c r="L388" s="297">
        <f>SUM(ENERO:DICIEMBRE!L388)</f>
        <v>0</v>
      </c>
      <c r="M388" s="297">
        <f>SUM(ENERO:DICIEMBRE!M388)</f>
        <v>0</v>
      </c>
      <c r="N388" s="297">
        <f>SUM(ENERO:DICIEMBRE!N388)</f>
        <v>0</v>
      </c>
      <c r="O388" s="297">
        <f>SUM(ENERO:DICIEMBRE!O388)</f>
        <v>0</v>
      </c>
      <c r="P388" s="297">
        <f>SUM(ENERO:DICIEMBRE!P388)</f>
        <v>0</v>
      </c>
      <c r="Q388" s="297">
        <f>SUM(ENERO:DICIEMBRE!Q388)</f>
        <v>0</v>
      </c>
    </row>
    <row r="389" spans="1:17" x14ac:dyDescent="0.15">
      <c r="A389" s="704"/>
      <c r="B389" s="204" t="s">
        <v>410</v>
      </c>
      <c r="C389" s="297">
        <f>SUM(ENERO:DICIEMBRE!C389)</f>
        <v>2994</v>
      </c>
      <c r="D389" s="297">
        <f>SUM(ENERO:DICIEMBRE!D389)</f>
        <v>2979</v>
      </c>
      <c r="E389" s="507">
        <f t="shared" ref="E389:Q389" si="13">SUM(E387:E388)</f>
        <v>2973</v>
      </c>
      <c r="F389" s="507">
        <f t="shared" si="13"/>
        <v>6</v>
      </c>
      <c r="G389" s="507">
        <f t="shared" si="13"/>
        <v>15</v>
      </c>
      <c r="H389" s="507">
        <f t="shared" si="13"/>
        <v>65</v>
      </c>
      <c r="I389" s="507">
        <f t="shared" si="13"/>
        <v>2913</v>
      </c>
      <c r="J389" s="507">
        <f t="shared" si="13"/>
        <v>16</v>
      </c>
      <c r="K389" s="507">
        <f t="shared" si="13"/>
        <v>0</v>
      </c>
      <c r="L389" s="507">
        <f t="shared" si="13"/>
        <v>0</v>
      </c>
      <c r="M389" s="507">
        <f t="shared" si="13"/>
        <v>0</v>
      </c>
      <c r="N389" s="507">
        <f t="shared" si="13"/>
        <v>0</v>
      </c>
      <c r="O389" s="507">
        <f t="shared" si="13"/>
        <v>0</v>
      </c>
      <c r="P389" s="507">
        <f t="shared" si="13"/>
        <v>0</v>
      </c>
      <c r="Q389" s="504">
        <f t="shared" si="13"/>
        <v>6</v>
      </c>
    </row>
    <row r="390" spans="1:17" ht="21" x14ac:dyDescent="0.15">
      <c r="A390" s="244" t="s">
        <v>512</v>
      </c>
      <c r="B390" s="211" t="s">
        <v>508</v>
      </c>
      <c r="C390" s="297">
        <f>SUM(ENERO:DICIEMBRE!C390)</f>
        <v>1</v>
      </c>
      <c r="D390" s="297">
        <f>SUM(ENERO:DICIEMBRE!D390)</f>
        <v>1</v>
      </c>
      <c r="E390" s="297">
        <f>SUM(ENERO:DICIEMBRE!E390)</f>
        <v>1</v>
      </c>
      <c r="F390" s="297">
        <f>SUM(ENERO:DICIEMBRE!F390)</f>
        <v>0</v>
      </c>
      <c r="G390" s="297">
        <f>SUM(ENERO:DICIEMBRE!G390)</f>
        <v>0</v>
      </c>
      <c r="H390" s="297">
        <f>SUM(ENERO:DICIEMBRE!H390)</f>
        <v>0</v>
      </c>
      <c r="I390" s="297">
        <f>SUM(ENERO:DICIEMBRE!I390)</f>
        <v>1</v>
      </c>
      <c r="J390" s="297">
        <f>SUM(ENERO:DICIEMBRE!J390)</f>
        <v>0</v>
      </c>
      <c r="K390" s="297">
        <f>SUM(ENERO:DICIEMBRE!K390)</f>
        <v>0</v>
      </c>
      <c r="L390" s="297">
        <f>SUM(ENERO:DICIEMBRE!L390)</f>
        <v>0</v>
      </c>
      <c r="M390" s="297">
        <f>SUM(ENERO:DICIEMBRE!M390)</f>
        <v>0</v>
      </c>
      <c r="N390" s="297">
        <f>SUM(ENERO:DICIEMBRE!N390)</f>
        <v>0</v>
      </c>
      <c r="O390" s="297">
        <f>SUM(ENERO:DICIEMBRE!O390)</f>
        <v>0</v>
      </c>
      <c r="P390" s="297">
        <f>SUM(ENERO:DICIEMBRE!P390)</f>
        <v>0</v>
      </c>
      <c r="Q390" s="297">
        <f>SUM(ENERO:DICIEMBRE!Q390)</f>
        <v>0</v>
      </c>
    </row>
    <row r="391" spans="1:17" x14ac:dyDescent="0.15">
      <c r="A391" s="212" t="s">
        <v>513</v>
      </c>
      <c r="B391" s="210" t="s">
        <v>508</v>
      </c>
      <c r="C391" s="297">
        <f>SUM(ENERO:DICIEMBRE!C391)</f>
        <v>17786</v>
      </c>
      <c r="D391" s="297">
        <f>SUM(ENERO:DICIEMBRE!D391)</f>
        <v>17786</v>
      </c>
      <c r="E391" s="297">
        <f>SUM(ENERO:DICIEMBRE!E391)</f>
        <v>17786</v>
      </c>
      <c r="F391" s="297">
        <f>SUM(ENERO:DICIEMBRE!F391)</f>
        <v>0</v>
      </c>
      <c r="G391" s="297">
        <f>SUM(ENERO:DICIEMBRE!G391)</f>
        <v>0</v>
      </c>
      <c r="H391" s="297">
        <f>SUM(ENERO:DICIEMBRE!H391)</f>
        <v>17687</v>
      </c>
      <c r="I391" s="297">
        <f>SUM(ENERO:DICIEMBRE!I391)</f>
        <v>99</v>
      </c>
      <c r="J391" s="297">
        <f>SUM(ENERO:DICIEMBRE!J391)</f>
        <v>0</v>
      </c>
      <c r="K391" s="297">
        <f>SUM(ENERO:DICIEMBRE!K391)</f>
        <v>0</v>
      </c>
      <c r="L391" s="297">
        <f>SUM(ENERO:DICIEMBRE!L391)</f>
        <v>0</v>
      </c>
      <c r="M391" s="297">
        <f>SUM(ENERO:DICIEMBRE!M391)</f>
        <v>0</v>
      </c>
      <c r="N391" s="297">
        <f>SUM(ENERO:DICIEMBRE!N391)</f>
        <v>0</v>
      </c>
      <c r="O391" s="297">
        <f>SUM(ENERO:DICIEMBRE!O391)</f>
        <v>0</v>
      </c>
      <c r="P391" s="297">
        <f>SUM(ENERO:DICIEMBRE!P391)</f>
        <v>0</v>
      </c>
      <c r="Q391" s="297">
        <f>SUM(ENERO:DICIEMBRE!Q391)</f>
        <v>0</v>
      </c>
    </row>
    <row r="392" spans="1:17" x14ac:dyDescent="0.15">
      <c r="A392" s="703" t="s">
        <v>514</v>
      </c>
      <c r="B392" s="213" t="s">
        <v>508</v>
      </c>
      <c r="C392" s="297">
        <f>SUM(ENERO:DICIEMBRE!C392)</f>
        <v>248986</v>
      </c>
      <c r="D392" s="297">
        <f>SUM(ENERO:DICIEMBRE!D392)</f>
        <v>242108</v>
      </c>
      <c r="E392" s="297">
        <f>SUM(ENERO:DICIEMBRE!E392)</f>
        <v>242108</v>
      </c>
      <c r="F392" s="297">
        <f>SUM(ENERO:DICIEMBRE!F392)</f>
        <v>0</v>
      </c>
      <c r="G392" s="297">
        <f>SUM(ENERO:DICIEMBRE!G392)</f>
        <v>6878</v>
      </c>
      <c r="H392" s="297">
        <f>SUM(ENERO:DICIEMBRE!H392)</f>
        <v>230029</v>
      </c>
      <c r="I392" s="297">
        <f>SUM(ENERO:DICIEMBRE!I392)</f>
        <v>8281</v>
      </c>
      <c r="J392" s="297">
        <f>SUM(ENERO:DICIEMBRE!J392)</f>
        <v>10676</v>
      </c>
      <c r="K392" s="297">
        <f>SUM(ENERO:DICIEMBRE!K392)</f>
        <v>0</v>
      </c>
      <c r="L392" s="297">
        <f>SUM(ENERO:DICIEMBRE!L392)</f>
        <v>0</v>
      </c>
      <c r="M392" s="297">
        <f>SUM(ENERO:DICIEMBRE!M392)</f>
        <v>0</v>
      </c>
      <c r="N392" s="297">
        <f>SUM(ENERO:DICIEMBRE!N392)</f>
        <v>0</v>
      </c>
      <c r="O392" s="297">
        <f>SUM(ENERO:DICIEMBRE!O392)</f>
        <v>0</v>
      </c>
      <c r="P392" s="297">
        <f>SUM(ENERO:DICIEMBRE!P392)</f>
        <v>2</v>
      </c>
      <c r="Q392" s="297">
        <f>SUM(ENERO:DICIEMBRE!Q392)</f>
        <v>0</v>
      </c>
    </row>
    <row r="393" spans="1:17" x14ac:dyDescent="0.15">
      <c r="A393" s="631"/>
      <c r="B393" s="203" t="s">
        <v>509</v>
      </c>
      <c r="C393" s="297">
        <f>SUM(ENERO:DICIEMBRE!C393)</f>
        <v>30806</v>
      </c>
      <c r="D393" s="297">
        <f>SUM(ENERO:DICIEMBRE!D393)</f>
        <v>30709</v>
      </c>
      <c r="E393" s="297">
        <f>SUM(ENERO:DICIEMBRE!E393)</f>
        <v>30709</v>
      </c>
      <c r="F393" s="297">
        <f>SUM(ENERO:DICIEMBRE!F393)</f>
        <v>0</v>
      </c>
      <c r="G393" s="297">
        <f>SUM(ENERO:DICIEMBRE!G393)</f>
        <v>97</v>
      </c>
      <c r="H393" s="297">
        <f>SUM(ENERO:DICIEMBRE!H393)</f>
        <v>25892</v>
      </c>
      <c r="I393" s="297">
        <f>SUM(ENERO:DICIEMBRE!I393)</f>
        <v>74</v>
      </c>
      <c r="J393" s="297">
        <f>SUM(ENERO:DICIEMBRE!J393)</f>
        <v>4840</v>
      </c>
      <c r="K393" s="297">
        <f>SUM(ENERO:DICIEMBRE!K393)</f>
        <v>0</v>
      </c>
      <c r="L393" s="297">
        <f>SUM(ENERO:DICIEMBRE!L393)</f>
        <v>0</v>
      </c>
      <c r="M393" s="297">
        <f>SUM(ENERO:DICIEMBRE!M393)</f>
        <v>0</v>
      </c>
      <c r="N393" s="297">
        <f>SUM(ENERO:DICIEMBRE!N393)</f>
        <v>0</v>
      </c>
      <c r="O393" s="297">
        <f>SUM(ENERO:DICIEMBRE!O393)</f>
        <v>0</v>
      </c>
      <c r="P393" s="297">
        <f>SUM(ENERO:DICIEMBRE!P393)</f>
        <v>0</v>
      </c>
      <c r="Q393" s="297">
        <f>SUM(ENERO:DICIEMBRE!Q393)</f>
        <v>0</v>
      </c>
    </row>
    <row r="394" spans="1:17" x14ac:dyDescent="0.15">
      <c r="A394" s="704"/>
      <c r="B394" s="204" t="s">
        <v>410</v>
      </c>
      <c r="C394" s="297">
        <f>SUM(ENERO:DICIEMBRE!C394)</f>
        <v>279792</v>
      </c>
      <c r="D394" s="297">
        <f>SUM(ENERO:DICIEMBRE!D394)</f>
        <v>272817</v>
      </c>
      <c r="E394" s="505">
        <f t="shared" ref="E394:Q394" si="14">SUM(E392:E393)</f>
        <v>272817</v>
      </c>
      <c r="F394" s="506">
        <f t="shared" si="14"/>
        <v>0</v>
      </c>
      <c r="G394" s="507">
        <f t="shared" si="14"/>
        <v>6975</v>
      </c>
      <c r="H394" s="505">
        <f t="shared" si="14"/>
        <v>255921</v>
      </c>
      <c r="I394" s="508">
        <f t="shared" si="14"/>
        <v>8355</v>
      </c>
      <c r="J394" s="506">
        <f t="shared" si="14"/>
        <v>15516</v>
      </c>
      <c r="K394" s="505">
        <f t="shared" si="14"/>
        <v>0</v>
      </c>
      <c r="L394" s="508">
        <f t="shared" si="14"/>
        <v>0</v>
      </c>
      <c r="M394" s="506">
        <f t="shared" si="14"/>
        <v>0</v>
      </c>
      <c r="N394" s="506">
        <f>SUM(N392:N393)</f>
        <v>0</v>
      </c>
      <c r="O394" s="505">
        <f t="shared" si="14"/>
        <v>0</v>
      </c>
      <c r="P394" s="506">
        <f t="shared" si="14"/>
        <v>2</v>
      </c>
      <c r="Q394" s="504">
        <f t="shared" si="14"/>
        <v>0</v>
      </c>
    </row>
    <row r="395" spans="1:17" x14ac:dyDescent="0.15">
      <c r="A395" s="631" t="s">
        <v>515</v>
      </c>
      <c r="B395" s="213" t="s">
        <v>508</v>
      </c>
      <c r="C395" s="297">
        <f>SUM(ENERO:DICIEMBRE!C395)</f>
        <v>2704</v>
      </c>
      <c r="D395" s="297">
        <f>SUM(ENERO:DICIEMBRE!D395)</f>
        <v>2661</v>
      </c>
      <c r="E395" s="297">
        <f>SUM(ENERO:DICIEMBRE!E395)</f>
        <v>2661</v>
      </c>
      <c r="F395" s="297">
        <f>SUM(ENERO:DICIEMBRE!F395)</f>
        <v>0</v>
      </c>
      <c r="G395" s="297">
        <f>SUM(ENERO:DICIEMBRE!G395)</f>
        <v>43</v>
      </c>
      <c r="H395" s="297">
        <f>SUM(ENERO:DICIEMBRE!H395)</f>
        <v>1511</v>
      </c>
      <c r="I395" s="297">
        <f>SUM(ENERO:DICIEMBRE!I395)</f>
        <v>1168</v>
      </c>
      <c r="J395" s="297">
        <f>SUM(ENERO:DICIEMBRE!J395)</f>
        <v>25</v>
      </c>
      <c r="K395" s="297">
        <f>SUM(ENERO:DICIEMBRE!K395)</f>
        <v>0</v>
      </c>
      <c r="L395" s="297">
        <f>SUM(ENERO:DICIEMBRE!L395)</f>
        <v>0</v>
      </c>
      <c r="M395" s="297">
        <f>SUM(ENERO:DICIEMBRE!M395)</f>
        <v>0</v>
      </c>
      <c r="N395" s="297">
        <f>SUM(ENERO:DICIEMBRE!N395)</f>
        <v>0</v>
      </c>
      <c r="O395" s="297">
        <f>SUM(ENERO:DICIEMBRE!O395)</f>
        <v>0</v>
      </c>
      <c r="P395" s="297">
        <f>SUM(ENERO:DICIEMBRE!P395)</f>
        <v>37</v>
      </c>
      <c r="Q395" s="297">
        <f>SUM(ENERO:DICIEMBRE!Q395)</f>
        <v>0</v>
      </c>
    </row>
    <row r="396" spans="1:17" x14ac:dyDescent="0.15">
      <c r="A396" s="631"/>
      <c r="B396" s="203" t="s">
        <v>509</v>
      </c>
      <c r="C396" s="297">
        <f>SUM(ENERO:DICIEMBRE!C396)</f>
        <v>235</v>
      </c>
      <c r="D396" s="297">
        <f>SUM(ENERO:DICIEMBRE!D396)</f>
        <v>235</v>
      </c>
      <c r="E396" s="297">
        <f>SUM(ENERO:DICIEMBRE!E396)</f>
        <v>235</v>
      </c>
      <c r="F396" s="297">
        <f>SUM(ENERO:DICIEMBRE!F396)</f>
        <v>0</v>
      </c>
      <c r="G396" s="297">
        <f>SUM(ENERO:DICIEMBRE!G396)</f>
        <v>0</v>
      </c>
      <c r="H396" s="297">
        <f>SUM(ENERO:DICIEMBRE!H396)</f>
        <v>4</v>
      </c>
      <c r="I396" s="297">
        <f>SUM(ENERO:DICIEMBRE!I396)</f>
        <v>23</v>
      </c>
      <c r="J396" s="297">
        <f>SUM(ENERO:DICIEMBRE!J396)</f>
        <v>208</v>
      </c>
      <c r="K396" s="297">
        <f>SUM(ENERO:DICIEMBRE!K396)</f>
        <v>0</v>
      </c>
      <c r="L396" s="297">
        <f>SUM(ENERO:DICIEMBRE!L396)</f>
        <v>0</v>
      </c>
      <c r="M396" s="297">
        <f>SUM(ENERO:DICIEMBRE!M396)</f>
        <v>0</v>
      </c>
      <c r="N396" s="297">
        <f>SUM(ENERO:DICIEMBRE!N396)</f>
        <v>0</v>
      </c>
      <c r="O396" s="297">
        <f>SUM(ENERO:DICIEMBRE!O396)</f>
        <v>0</v>
      </c>
      <c r="P396" s="297">
        <f>SUM(ENERO:DICIEMBRE!P396)</f>
        <v>0</v>
      </c>
      <c r="Q396" s="297">
        <f>SUM(ENERO:DICIEMBRE!Q396)</f>
        <v>0</v>
      </c>
    </row>
    <row r="397" spans="1:17" x14ac:dyDescent="0.15">
      <c r="A397" s="631"/>
      <c r="B397" s="204" t="s">
        <v>410</v>
      </c>
      <c r="C397" s="297">
        <f>SUM(ENERO:DICIEMBRE!C397)</f>
        <v>2939</v>
      </c>
      <c r="D397" s="297">
        <f>SUM(ENERO:DICIEMBRE!D397)</f>
        <v>2896</v>
      </c>
      <c r="E397" s="505">
        <f t="shared" ref="E397:Q397" si="15">SUM(E395:E396)</f>
        <v>2896</v>
      </c>
      <c r="F397" s="506">
        <f t="shared" si="15"/>
        <v>0</v>
      </c>
      <c r="G397" s="507">
        <f t="shared" si="15"/>
        <v>43</v>
      </c>
      <c r="H397" s="505">
        <f t="shared" si="15"/>
        <v>1515</v>
      </c>
      <c r="I397" s="508">
        <f t="shared" si="15"/>
        <v>1191</v>
      </c>
      <c r="J397" s="506">
        <f t="shared" si="15"/>
        <v>233</v>
      </c>
      <c r="K397" s="505">
        <f t="shared" si="15"/>
        <v>0</v>
      </c>
      <c r="L397" s="508">
        <f t="shared" si="15"/>
        <v>0</v>
      </c>
      <c r="M397" s="506">
        <f t="shared" si="15"/>
        <v>0</v>
      </c>
      <c r="N397" s="506">
        <f t="shared" si="15"/>
        <v>0</v>
      </c>
      <c r="O397" s="505">
        <f t="shared" si="15"/>
        <v>0</v>
      </c>
      <c r="P397" s="506">
        <f t="shared" si="15"/>
        <v>37</v>
      </c>
      <c r="Q397" s="504">
        <f t="shared" si="15"/>
        <v>0</v>
      </c>
    </row>
    <row r="398" spans="1:17" x14ac:dyDescent="0.15">
      <c r="A398" s="703" t="s">
        <v>516</v>
      </c>
      <c r="B398" s="206" t="s">
        <v>508</v>
      </c>
      <c r="C398" s="297">
        <f>SUM(ENERO:DICIEMBRE!C398)</f>
        <v>1726</v>
      </c>
      <c r="D398" s="297">
        <f>SUM(ENERO:DICIEMBRE!D398)</f>
        <v>1645</v>
      </c>
      <c r="E398" s="297">
        <f>SUM(ENERO:DICIEMBRE!E398)</f>
        <v>1640</v>
      </c>
      <c r="F398" s="297">
        <f>SUM(ENERO:DICIEMBRE!F398)</f>
        <v>5</v>
      </c>
      <c r="G398" s="297">
        <f>SUM(ENERO:DICIEMBRE!G398)</f>
        <v>81</v>
      </c>
      <c r="H398" s="297">
        <f>SUM(ENERO:DICIEMBRE!H398)</f>
        <v>1058</v>
      </c>
      <c r="I398" s="297">
        <f>SUM(ENERO:DICIEMBRE!I398)</f>
        <v>218</v>
      </c>
      <c r="J398" s="297">
        <f>SUM(ENERO:DICIEMBRE!J398)</f>
        <v>450</v>
      </c>
      <c r="K398" s="297">
        <f>SUM(ENERO:DICIEMBRE!K398)</f>
        <v>0</v>
      </c>
      <c r="L398" s="297">
        <f>SUM(ENERO:DICIEMBRE!L398)</f>
        <v>0</v>
      </c>
      <c r="M398" s="297">
        <f>SUM(ENERO:DICIEMBRE!M398)</f>
        <v>0</v>
      </c>
      <c r="N398" s="297">
        <f>SUM(ENERO:DICIEMBRE!N398)</f>
        <v>0</v>
      </c>
      <c r="O398" s="297">
        <f>SUM(ENERO:DICIEMBRE!O398)</f>
        <v>0</v>
      </c>
      <c r="P398" s="297">
        <f>SUM(ENERO:DICIEMBRE!P398)</f>
        <v>0</v>
      </c>
      <c r="Q398" s="297">
        <f>SUM(ENERO:DICIEMBRE!Q398)</f>
        <v>5</v>
      </c>
    </row>
    <row r="399" spans="1:17" x14ac:dyDescent="0.15">
      <c r="A399" s="631"/>
      <c r="B399" s="203" t="s">
        <v>509</v>
      </c>
      <c r="C399" s="297">
        <f>SUM(ENERO:DICIEMBRE!C399)</f>
        <v>2567</v>
      </c>
      <c r="D399" s="297">
        <f>SUM(ENERO:DICIEMBRE!D399)</f>
        <v>1798</v>
      </c>
      <c r="E399" s="297">
        <f>SUM(ENERO:DICIEMBRE!E399)</f>
        <v>1798</v>
      </c>
      <c r="F399" s="297">
        <f>SUM(ENERO:DICIEMBRE!F399)</f>
        <v>0</v>
      </c>
      <c r="G399" s="297">
        <f>SUM(ENERO:DICIEMBRE!G399)</f>
        <v>769</v>
      </c>
      <c r="H399" s="297">
        <f>SUM(ENERO:DICIEMBRE!H399)</f>
        <v>1451</v>
      </c>
      <c r="I399" s="297">
        <f>SUM(ENERO:DICIEMBRE!I399)</f>
        <v>66</v>
      </c>
      <c r="J399" s="297">
        <f>SUM(ENERO:DICIEMBRE!J399)</f>
        <v>1050</v>
      </c>
      <c r="K399" s="297">
        <f>SUM(ENERO:DICIEMBRE!K399)</f>
        <v>0</v>
      </c>
      <c r="L399" s="297">
        <f>SUM(ENERO:DICIEMBRE!L399)</f>
        <v>0</v>
      </c>
      <c r="M399" s="297">
        <f>SUM(ENERO:DICIEMBRE!M399)</f>
        <v>0</v>
      </c>
      <c r="N399" s="297">
        <f>SUM(ENERO:DICIEMBRE!N399)</f>
        <v>0</v>
      </c>
      <c r="O399" s="297">
        <f>SUM(ENERO:DICIEMBRE!O399)</f>
        <v>0</v>
      </c>
      <c r="P399" s="297">
        <f>SUM(ENERO:DICIEMBRE!P399)</f>
        <v>0</v>
      </c>
      <c r="Q399" s="297">
        <f>SUM(ENERO:DICIEMBRE!Q399)</f>
        <v>0</v>
      </c>
    </row>
    <row r="400" spans="1:17" x14ac:dyDescent="0.15">
      <c r="A400" s="704"/>
      <c r="B400" s="204" t="s">
        <v>410</v>
      </c>
      <c r="C400" s="297">
        <f>SUM(ENERO:DICIEMBRE!C400)</f>
        <v>4293</v>
      </c>
      <c r="D400" s="297">
        <f>SUM(ENERO:DICIEMBRE!D400)</f>
        <v>3443</v>
      </c>
      <c r="E400" s="507">
        <f t="shared" ref="E400:Q400" si="16">SUM(E398:E399)</f>
        <v>3438</v>
      </c>
      <c r="F400" s="507">
        <f t="shared" si="16"/>
        <v>5</v>
      </c>
      <c r="G400" s="507">
        <f t="shared" si="16"/>
        <v>850</v>
      </c>
      <c r="H400" s="507">
        <f>SUM(H398:H399)</f>
        <v>2509</v>
      </c>
      <c r="I400" s="507">
        <f t="shared" si="16"/>
        <v>284</v>
      </c>
      <c r="J400" s="507">
        <f t="shared" si="16"/>
        <v>1500</v>
      </c>
      <c r="K400" s="507">
        <f t="shared" si="16"/>
        <v>0</v>
      </c>
      <c r="L400" s="507">
        <f t="shared" si="16"/>
        <v>0</v>
      </c>
      <c r="M400" s="507">
        <f t="shared" si="16"/>
        <v>0</v>
      </c>
      <c r="N400" s="507">
        <f t="shared" si="16"/>
        <v>0</v>
      </c>
      <c r="O400" s="507">
        <f t="shared" si="16"/>
        <v>0</v>
      </c>
      <c r="P400" s="507">
        <f t="shared" si="16"/>
        <v>0</v>
      </c>
      <c r="Q400" s="504">
        <f t="shared" si="16"/>
        <v>5</v>
      </c>
    </row>
    <row r="401" spans="1:19" x14ac:dyDescent="0.15">
      <c r="A401" s="697" t="s">
        <v>517</v>
      </c>
      <c r="B401" s="211" t="s">
        <v>518</v>
      </c>
      <c r="C401" s="297">
        <f>SUM(ENERO:DICIEMBRE!C401)</f>
        <v>14251</v>
      </c>
      <c r="D401" s="297">
        <f>SUM(ENERO:DICIEMBRE!D401)</f>
        <v>12296</v>
      </c>
      <c r="E401" s="297">
        <f>SUM(ENERO:DICIEMBRE!E401)</f>
        <v>12272</v>
      </c>
      <c r="F401" s="297">
        <f>SUM(ENERO:DICIEMBRE!F401)</f>
        <v>24</v>
      </c>
      <c r="G401" s="297">
        <f>SUM(ENERO:DICIEMBRE!G401)</f>
        <v>1955</v>
      </c>
      <c r="H401" s="297">
        <f>SUM(ENERO:DICIEMBRE!H401)</f>
        <v>13231</v>
      </c>
      <c r="I401" s="297">
        <f>SUM(ENERO:DICIEMBRE!I401)</f>
        <v>653</v>
      </c>
      <c r="J401" s="297">
        <f>SUM(ENERO:DICIEMBRE!J401)</f>
        <v>367</v>
      </c>
      <c r="K401" s="297">
        <f>SUM(ENERO:DICIEMBRE!K401)</f>
        <v>0</v>
      </c>
      <c r="L401" s="297">
        <f>SUM(ENERO:DICIEMBRE!L401)</f>
        <v>0</v>
      </c>
      <c r="M401" s="297">
        <f>SUM(ENERO:DICIEMBRE!M401)</f>
        <v>0</v>
      </c>
      <c r="N401" s="297">
        <f>SUM(ENERO:DICIEMBRE!N401)</f>
        <v>0</v>
      </c>
      <c r="O401" s="297">
        <f>SUM(ENERO:DICIEMBRE!O401)</f>
        <v>0</v>
      </c>
      <c r="P401" s="297">
        <f>SUM(ENERO:DICIEMBRE!P401)</f>
        <v>0</v>
      </c>
      <c r="Q401" s="297">
        <f>SUM(ENERO:DICIEMBRE!Q401)</f>
        <v>26</v>
      </c>
    </row>
    <row r="402" spans="1:19" x14ac:dyDescent="0.15">
      <c r="A402" s="707"/>
      <c r="B402" s="217" t="s">
        <v>509</v>
      </c>
      <c r="C402" s="297">
        <f>SUM(ENERO:DICIEMBRE!C402)</f>
        <v>1</v>
      </c>
      <c r="D402" s="297">
        <f>SUM(ENERO:DICIEMBRE!D402)</f>
        <v>1</v>
      </c>
      <c r="E402" s="297">
        <f>SUM(ENERO:DICIEMBRE!E402)</f>
        <v>1</v>
      </c>
      <c r="F402" s="297">
        <f>SUM(ENERO:DICIEMBRE!F402)</f>
        <v>0</v>
      </c>
      <c r="G402" s="297">
        <f>SUM(ENERO:DICIEMBRE!G402)</f>
        <v>0</v>
      </c>
      <c r="H402" s="297">
        <f>SUM(ENERO:DICIEMBRE!H402)</f>
        <v>0</v>
      </c>
      <c r="I402" s="297">
        <f>SUM(ENERO:DICIEMBRE!I402)</f>
        <v>1</v>
      </c>
      <c r="J402" s="297">
        <f>SUM(ENERO:DICIEMBRE!J402)</f>
        <v>0</v>
      </c>
      <c r="K402" s="297">
        <f>SUM(ENERO:DICIEMBRE!K402)</f>
        <v>0</v>
      </c>
      <c r="L402" s="297">
        <f>SUM(ENERO:DICIEMBRE!L402)</f>
        <v>0</v>
      </c>
      <c r="M402" s="297">
        <f>SUM(ENERO:DICIEMBRE!M402)</f>
        <v>0</v>
      </c>
      <c r="N402" s="297">
        <f>SUM(ENERO:DICIEMBRE!N402)</f>
        <v>0</v>
      </c>
      <c r="O402" s="297">
        <f>SUM(ENERO:DICIEMBRE!O402)</f>
        <v>0</v>
      </c>
      <c r="P402" s="297">
        <f>SUM(ENERO:DICIEMBRE!P402)</f>
        <v>0</v>
      </c>
      <c r="Q402" s="297">
        <f>SUM(ENERO:DICIEMBRE!Q402)</f>
        <v>0</v>
      </c>
    </row>
    <row r="403" spans="1:19" x14ac:dyDescent="0.15">
      <c r="A403" s="699"/>
      <c r="B403" s="204" t="s">
        <v>410</v>
      </c>
      <c r="C403" s="297">
        <f>SUM(ENERO:DICIEMBRE!C403)</f>
        <v>14252</v>
      </c>
      <c r="D403" s="297">
        <f>SUM(ENERO:DICIEMBRE!D403)</f>
        <v>12297</v>
      </c>
      <c r="E403" s="507">
        <f t="shared" ref="E403:Q403" si="17">SUM(E401:E402)</f>
        <v>12273</v>
      </c>
      <c r="F403" s="507">
        <f t="shared" si="17"/>
        <v>24</v>
      </c>
      <c r="G403" s="507">
        <f t="shared" si="17"/>
        <v>1955</v>
      </c>
      <c r="H403" s="507">
        <f t="shared" si="17"/>
        <v>13231</v>
      </c>
      <c r="I403" s="507">
        <f t="shared" si="17"/>
        <v>654</v>
      </c>
      <c r="J403" s="507">
        <f t="shared" si="17"/>
        <v>367</v>
      </c>
      <c r="K403" s="507">
        <f t="shared" si="17"/>
        <v>0</v>
      </c>
      <c r="L403" s="507">
        <f t="shared" si="17"/>
        <v>0</v>
      </c>
      <c r="M403" s="507">
        <f t="shared" si="17"/>
        <v>0</v>
      </c>
      <c r="N403" s="507">
        <f t="shared" si="17"/>
        <v>0</v>
      </c>
      <c r="O403" s="507">
        <f t="shared" si="17"/>
        <v>0</v>
      </c>
      <c r="P403" s="507">
        <f t="shared" si="17"/>
        <v>0</v>
      </c>
      <c r="Q403" s="504">
        <f t="shared" si="17"/>
        <v>26</v>
      </c>
    </row>
    <row r="404" spans="1:19" x14ac:dyDescent="0.15">
      <c r="A404" s="703" t="s">
        <v>519</v>
      </c>
      <c r="B404" s="213" t="s">
        <v>508</v>
      </c>
      <c r="C404" s="297">
        <f>SUM(ENERO:DICIEMBRE!C404)</f>
        <v>1350</v>
      </c>
      <c r="D404" s="297">
        <f>SUM(ENERO:DICIEMBRE!D404)</f>
        <v>1349</v>
      </c>
      <c r="E404" s="297">
        <f>SUM(ENERO:DICIEMBRE!E404)</f>
        <v>1344</v>
      </c>
      <c r="F404" s="297">
        <f>SUM(ENERO:DICIEMBRE!F404)</f>
        <v>5</v>
      </c>
      <c r="G404" s="297">
        <f>SUM(ENERO:DICIEMBRE!G404)</f>
        <v>1</v>
      </c>
      <c r="H404" s="297">
        <f>SUM(ENERO:DICIEMBRE!H404)</f>
        <v>28</v>
      </c>
      <c r="I404" s="297">
        <f>SUM(ENERO:DICIEMBRE!I404)</f>
        <v>1082</v>
      </c>
      <c r="J404" s="297">
        <f>SUM(ENERO:DICIEMBRE!J404)</f>
        <v>240</v>
      </c>
      <c r="K404" s="297">
        <f>SUM(ENERO:DICIEMBRE!K404)</f>
        <v>0</v>
      </c>
      <c r="L404" s="297">
        <f>SUM(ENERO:DICIEMBRE!L404)</f>
        <v>0</v>
      </c>
      <c r="M404" s="297">
        <f>SUM(ENERO:DICIEMBRE!M404)</f>
        <v>0</v>
      </c>
      <c r="N404" s="297">
        <f>SUM(ENERO:DICIEMBRE!N404)</f>
        <v>0</v>
      </c>
      <c r="O404" s="297">
        <f>SUM(ENERO:DICIEMBRE!O404)</f>
        <v>0</v>
      </c>
      <c r="P404" s="297">
        <f>SUM(ENERO:DICIEMBRE!P404)</f>
        <v>0</v>
      </c>
      <c r="Q404" s="297">
        <f>SUM(ENERO:DICIEMBRE!Q404)</f>
        <v>4</v>
      </c>
    </row>
    <row r="405" spans="1:19" x14ac:dyDescent="0.15">
      <c r="A405" s="631"/>
      <c r="B405" s="203" t="s">
        <v>509</v>
      </c>
      <c r="C405" s="297">
        <f>SUM(ENERO:DICIEMBRE!C405)</f>
        <v>995</v>
      </c>
      <c r="D405" s="297">
        <f>SUM(ENERO:DICIEMBRE!D405)</f>
        <v>995</v>
      </c>
      <c r="E405" s="297">
        <f>SUM(ENERO:DICIEMBRE!E405)</f>
        <v>995</v>
      </c>
      <c r="F405" s="297">
        <f>SUM(ENERO:DICIEMBRE!F405)</f>
        <v>0</v>
      </c>
      <c r="G405" s="297">
        <f>SUM(ENERO:DICIEMBRE!G405)</f>
        <v>0</v>
      </c>
      <c r="H405" s="297">
        <f>SUM(ENERO:DICIEMBRE!H405)</f>
        <v>1</v>
      </c>
      <c r="I405" s="297">
        <f>SUM(ENERO:DICIEMBRE!I405)</f>
        <v>994</v>
      </c>
      <c r="J405" s="297">
        <f>SUM(ENERO:DICIEMBRE!J405)</f>
        <v>0</v>
      </c>
      <c r="K405" s="297">
        <f>SUM(ENERO:DICIEMBRE!K405)</f>
        <v>0</v>
      </c>
      <c r="L405" s="297">
        <f>SUM(ENERO:DICIEMBRE!L405)</f>
        <v>0</v>
      </c>
      <c r="M405" s="297">
        <f>SUM(ENERO:DICIEMBRE!M405)</f>
        <v>0</v>
      </c>
      <c r="N405" s="297">
        <f>SUM(ENERO:DICIEMBRE!N405)</f>
        <v>0</v>
      </c>
      <c r="O405" s="297">
        <f>SUM(ENERO:DICIEMBRE!O405)</f>
        <v>0</v>
      </c>
      <c r="P405" s="297">
        <f>SUM(ENERO:DICIEMBRE!P405)</f>
        <v>0</v>
      </c>
      <c r="Q405" s="297">
        <f>SUM(ENERO:DICIEMBRE!Q405)</f>
        <v>0</v>
      </c>
    </row>
    <row r="406" spans="1:19" x14ac:dyDescent="0.15">
      <c r="A406" s="704"/>
      <c r="B406" s="204" t="s">
        <v>410</v>
      </c>
      <c r="C406" s="297">
        <f>SUM(ENERO:DICIEMBRE!C406)</f>
        <v>2345</v>
      </c>
      <c r="D406" s="297">
        <f>SUM(ENERO:DICIEMBRE!D406)</f>
        <v>2344</v>
      </c>
      <c r="E406" s="505">
        <f t="shared" ref="E406:Q406" si="18">SUM(E404:E405)</f>
        <v>2339</v>
      </c>
      <c r="F406" s="506">
        <f t="shared" si="18"/>
        <v>5</v>
      </c>
      <c r="G406" s="507">
        <f t="shared" si="18"/>
        <v>1</v>
      </c>
      <c r="H406" s="505">
        <f t="shared" si="18"/>
        <v>29</v>
      </c>
      <c r="I406" s="508">
        <f t="shared" si="18"/>
        <v>2076</v>
      </c>
      <c r="J406" s="506">
        <f t="shared" si="18"/>
        <v>240</v>
      </c>
      <c r="K406" s="505">
        <f t="shared" si="18"/>
        <v>0</v>
      </c>
      <c r="L406" s="508">
        <f t="shared" si="18"/>
        <v>0</v>
      </c>
      <c r="M406" s="506">
        <f t="shared" si="18"/>
        <v>0</v>
      </c>
      <c r="N406" s="506">
        <f t="shared" si="18"/>
        <v>0</v>
      </c>
      <c r="O406" s="505">
        <f t="shared" si="18"/>
        <v>0</v>
      </c>
      <c r="P406" s="506">
        <f t="shared" si="18"/>
        <v>0</v>
      </c>
      <c r="Q406" s="504">
        <f t="shared" si="18"/>
        <v>4</v>
      </c>
    </row>
    <row r="407" spans="1:19" ht="21" x14ac:dyDescent="0.15">
      <c r="A407" s="218" t="s">
        <v>520</v>
      </c>
      <c r="B407" s="203" t="s">
        <v>509</v>
      </c>
      <c r="C407" s="297">
        <f>SUM(ENERO:DICIEMBRE!C407)</f>
        <v>59851</v>
      </c>
      <c r="D407" s="297">
        <f>SUM(ENERO:DICIEMBRE!D407)</f>
        <v>59851</v>
      </c>
      <c r="E407" s="297">
        <f>SUM(ENERO:DICIEMBRE!E407)</f>
        <v>59851</v>
      </c>
      <c r="F407" s="297">
        <f>SUM(ENERO:DICIEMBRE!F407)</f>
        <v>0</v>
      </c>
      <c r="G407" s="297">
        <f>SUM(ENERO:DICIEMBRE!G407)</f>
        <v>0</v>
      </c>
      <c r="H407" s="297">
        <f>SUM(ENERO:DICIEMBRE!H407)</f>
        <v>40598</v>
      </c>
      <c r="I407" s="297">
        <f>SUM(ENERO:DICIEMBRE!I407)</f>
        <v>19253</v>
      </c>
      <c r="J407" s="297">
        <f>SUM(ENERO:DICIEMBRE!J407)</f>
        <v>0</v>
      </c>
      <c r="K407" s="297">
        <f>SUM(ENERO:DICIEMBRE!K407)</f>
        <v>0</v>
      </c>
      <c r="L407" s="297">
        <f>SUM(ENERO:DICIEMBRE!L407)</f>
        <v>0</v>
      </c>
      <c r="M407" s="297">
        <f>SUM(ENERO:DICIEMBRE!M407)</f>
        <v>0</v>
      </c>
      <c r="N407" s="297">
        <f>SUM(ENERO:DICIEMBRE!N407)</f>
        <v>0</v>
      </c>
      <c r="O407" s="297">
        <f>SUM(ENERO:DICIEMBRE!O407)</f>
        <v>0</v>
      </c>
      <c r="P407" s="297">
        <f>SUM(ENERO:DICIEMBRE!P407)</f>
        <v>0</v>
      </c>
      <c r="Q407" s="297">
        <f>SUM(ENERO:DICIEMBRE!Q407)</f>
        <v>0</v>
      </c>
    </row>
    <row r="408" spans="1:19" x14ac:dyDescent="0.15">
      <c r="A408" s="678" t="s">
        <v>521</v>
      </c>
      <c r="B408" s="219" t="s">
        <v>508</v>
      </c>
      <c r="C408" s="220">
        <f>D408+G408</f>
        <v>267380</v>
      </c>
      <c r="D408" s="516">
        <f>+D381+D390+D392+D395+D401+D404</f>
        <v>258499</v>
      </c>
      <c r="E408" s="516">
        <f>+E381+E390+E392+E395+E401+E404</f>
        <v>258470</v>
      </c>
      <c r="F408" s="516">
        <f>+F381+F390+F392+F395+F401+F404</f>
        <v>29</v>
      </c>
      <c r="G408" s="516">
        <f>+G381+G390+G392+G395+G401+G404</f>
        <v>8881</v>
      </c>
      <c r="H408" s="516">
        <f t="shared" ref="H408:Q408" si="19">+H381+H390+H392+H395+H401+H404</f>
        <v>244868</v>
      </c>
      <c r="I408" s="516">
        <f t="shared" si="19"/>
        <v>11204</v>
      </c>
      <c r="J408" s="516">
        <f t="shared" si="19"/>
        <v>11308</v>
      </c>
      <c r="K408" s="516">
        <f t="shared" si="19"/>
        <v>0</v>
      </c>
      <c r="L408" s="516">
        <f t="shared" si="19"/>
        <v>0</v>
      </c>
      <c r="M408" s="516">
        <f t="shared" si="19"/>
        <v>0</v>
      </c>
      <c r="N408" s="516">
        <f t="shared" si="19"/>
        <v>0</v>
      </c>
      <c r="O408" s="516">
        <f t="shared" si="19"/>
        <v>0</v>
      </c>
      <c r="P408" s="516">
        <f t="shared" si="19"/>
        <v>39</v>
      </c>
      <c r="Q408" s="521">
        <f t="shared" si="19"/>
        <v>30</v>
      </c>
    </row>
    <row r="409" spans="1:19" x14ac:dyDescent="0.15">
      <c r="A409" s="678"/>
      <c r="B409" s="221" t="s">
        <v>509</v>
      </c>
      <c r="C409" s="222">
        <f>D409+G409</f>
        <v>113418</v>
      </c>
      <c r="D409" s="514">
        <f>+D382+D385+D388+D391+D393+D396+D399+D405+D407</f>
        <v>112552</v>
      </c>
      <c r="E409" s="514">
        <f>+E382+E385+E388+E391+E393+E396+E399+E405+E407</f>
        <v>112552</v>
      </c>
      <c r="F409" s="514">
        <f>+F382+F385+F388+F391+F393+F396+F399+F405+F407</f>
        <v>0</v>
      </c>
      <c r="G409" s="514">
        <f>+G382+G385+G388+G391+G393+G396+G399+G405+G407</f>
        <v>866</v>
      </c>
      <c r="H409" s="514">
        <f t="shared" ref="H409:Q409" si="20">+H382+H385+H388+H391+H393+H396+H399+H405+H407</f>
        <v>85654</v>
      </c>
      <c r="I409" s="514">
        <f t="shared" si="20"/>
        <v>21666</v>
      </c>
      <c r="J409" s="514">
        <f t="shared" si="20"/>
        <v>6098</v>
      </c>
      <c r="K409" s="514">
        <f t="shared" si="20"/>
        <v>0</v>
      </c>
      <c r="L409" s="514">
        <f t="shared" si="20"/>
        <v>0</v>
      </c>
      <c r="M409" s="514">
        <f t="shared" si="20"/>
        <v>0</v>
      </c>
      <c r="N409" s="514">
        <f t="shared" si="20"/>
        <v>0</v>
      </c>
      <c r="O409" s="514">
        <f t="shared" si="20"/>
        <v>0</v>
      </c>
      <c r="P409" s="514">
        <f t="shared" si="20"/>
        <v>3</v>
      </c>
      <c r="Q409" s="502">
        <f t="shared" si="20"/>
        <v>0</v>
      </c>
    </row>
    <row r="410" spans="1:19" x14ac:dyDescent="0.15">
      <c r="A410" s="678"/>
      <c r="B410" s="223" t="s">
        <v>522</v>
      </c>
      <c r="C410" s="205">
        <f>SUM(C408:C409)</f>
        <v>380798</v>
      </c>
      <c r="D410" s="504">
        <f>SUM(D408:D409)</f>
        <v>371051</v>
      </c>
      <c r="E410" s="505">
        <f>SUM(E408:E409)</f>
        <v>371022</v>
      </c>
      <c r="F410" s="506">
        <f>SUM(F408:F409)</f>
        <v>29</v>
      </c>
      <c r="G410" s="507">
        <f>SUM(G408:G409)</f>
        <v>9747</v>
      </c>
      <c r="H410" s="507">
        <f t="shared" ref="H410:Q410" si="21">SUM(H408:H409)</f>
        <v>330522</v>
      </c>
      <c r="I410" s="507">
        <f t="shared" si="21"/>
        <v>32870</v>
      </c>
      <c r="J410" s="507">
        <f t="shared" si="21"/>
        <v>17406</v>
      </c>
      <c r="K410" s="507">
        <f t="shared" si="21"/>
        <v>0</v>
      </c>
      <c r="L410" s="507">
        <f t="shared" si="21"/>
        <v>0</v>
      </c>
      <c r="M410" s="507">
        <f t="shared" si="21"/>
        <v>0</v>
      </c>
      <c r="N410" s="507">
        <f>SUM(N408:N409)</f>
        <v>0</v>
      </c>
      <c r="O410" s="507">
        <f t="shared" si="21"/>
        <v>0</v>
      </c>
      <c r="P410" s="507">
        <f t="shared" si="21"/>
        <v>42</v>
      </c>
      <c r="Q410" s="504">
        <f t="shared" si="21"/>
        <v>30</v>
      </c>
    </row>
    <row r="411" spans="1:19" ht="11.25" x14ac:dyDescent="0.15">
      <c r="A411" s="224" t="s">
        <v>523</v>
      </c>
      <c r="B411" s="225"/>
      <c r="E411" s="179"/>
      <c r="F411" s="226"/>
      <c r="G411" s="226"/>
      <c r="H411" s="226"/>
      <c r="I411" s="226"/>
      <c r="J411" s="226"/>
      <c r="K411" s="226"/>
      <c r="L411" s="226"/>
      <c r="M411" s="226"/>
      <c r="N411" s="226"/>
      <c r="O411" s="226"/>
      <c r="P411" s="522"/>
      <c r="Q411" s="522"/>
      <c r="R411" s="522"/>
      <c r="S411" s="226"/>
    </row>
    <row r="412" spans="1:19" ht="31.5" x14ac:dyDescent="0.15">
      <c r="A412" s="708" t="s">
        <v>524</v>
      </c>
      <c r="B412" s="709"/>
      <c r="C412" s="227" t="s">
        <v>410</v>
      </c>
      <c r="D412" s="228" t="s">
        <v>7</v>
      </c>
      <c r="E412" s="39" t="s">
        <v>8</v>
      </c>
      <c r="F412" s="226"/>
      <c r="G412" s="226"/>
      <c r="H412" s="226"/>
      <c r="I412" s="226"/>
      <c r="J412" s="226"/>
      <c r="K412" s="226"/>
      <c r="L412" s="226"/>
      <c r="M412" s="522"/>
      <c r="N412" s="522"/>
      <c r="O412" s="522"/>
    </row>
    <row r="413" spans="1:19" ht="12.75" x14ac:dyDescent="0.2">
      <c r="A413" s="710" t="s">
        <v>525</v>
      </c>
      <c r="B413" s="711"/>
      <c r="C413" s="297">
        <f>SUM(ENERO:DICIEMBRE!C413)</f>
        <v>472</v>
      </c>
      <c r="D413" s="297">
        <f>SUM(ENERO:DICIEMBRE!D413)</f>
        <v>472</v>
      </c>
      <c r="E413" s="229"/>
      <c r="F413" s="226"/>
      <c r="G413" s="226"/>
      <c r="H413" s="226"/>
      <c r="I413" s="226"/>
      <c r="J413" s="226"/>
      <c r="K413" s="226"/>
      <c r="L413" s="226"/>
      <c r="M413" s="522"/>
      <c r="N413" s="522"/>
      <c r="O413" s="522"/>
    </row>
    <row r="414" spans="1:19" x14ac:dyDescent="0.15">
      <c r="A414" s="705" t="s">
        <v>526</v>
      </c>
      <c r="B414" s="706"/>
      <c r="C414" s="297">
        <f>SUM(ENERO:DICIEMBRE!C414)</f>
        <v>288</v>
      </c>
      <c r="D414" s="297">
        <f>SUM(ENERO:DICIEMBRE!D414)</f>
        <v>210</v>
      </c>
      <c r="E414" s="297">
        <f>SUM(ENERO:DICIEMBRE!E414)</f>
        <v>7014000</v>
      </c>
      <c r="F414" s="226"/>
      <c r="G414" s="226"/>
      <c r="H414" s="226"/>
      <c r="I414" s="226"/>
      <c r="J414" s="226"/>
      <c r="K414" s="226"/>
      <c r="L414" s="226"/>
      <c r="M414" s="522"/>
      <c r="N414" s="522"/>
      <c r="O414" s="522"/>
    </row>
    <row r="415" spans="1:19" x14ac:dyDescent="0.15">
      <c r="A415" s="705" t="s">
        <v>527</v>
      </c>
      <c r="B415" s="706"/>
      <c r="C415" s="297">
        <f>SUM(ENERO:DICIEMBRE!C415)</f>
        <v>1091</v>
      </c>
      <c r="D415" s="297">
        <f>SUM(ENERO:DICIEMBRE!D415)</f>
        <v>359</v>
      </c>
      <c r="E415" s="20"/>
      <c r="F415" s="226"/>
      <c r="G415" s="226"/>
      <c r="H415" s="226"/>
      <c r="I415" s="226"/>
      <c r="J415" s="226"/>
      <c r="K415" s="226"/>
      <c r="L415" s="226"/>
      <c r="M415" s="522"/>
      <c r="N415" s="522"/>
      <c r="O415" s="522"/>
    </row>
    <row r="416" spans="1:19" x14ac:dyDescent="0.15">
      <c r="A416" s="705" t="s">
        <v>528</v>
      </c>
      <c r="B416" s="706"/>
      <c r="C416" s="297">
        <f>SUM(ENERO:DICIEMBRE!C416)</f>
        <v>3708</v>
      </c>
      <c r="D416" s="297">
        <f>SUM(ENERO:DICIEMBRE!D416)</f>
        <v>3556</v>
      </c>
      <c r="E416" s="297">
        <f>SUM(ENERO:DICIEMBRE!E416)</f>
        <v>2809240</v>
      </c>
      <c r="F416" s="226"/>
      <c r="G416" s="226"/>
      <c r="H416" s="226"/>
      <c r="I416" s="226"/>
      <c r="J416" s="226"/>
      <c r="K416" s="226"/>
      <c r="L416" s="226"/>
      <c r="M416" s="522"/>
      <c r="N416" s="522"/>
      <c r="O416" s="522"/>
    </row>
    <row r="417" spans="1:23" x14ac:dyDescent="0.15">
      <c r="A417" s="705" t="s">
        <v>529</v>
      </c>
      <c r="B417" s="706"/>
      <c r="C417" s="297">
        <f>SUM(ENERO:DICIEMBRE!C417)</f>
        <v>0</v>
      </c>
      <c r="D417" s="297">
        <f>SUM(ENERO:DICIEMBRE!D417)</f>
        <v>0</v>
      </c>
      <c r="E417" s="20"/>
      <c r="F417" s="226"/>
      <c r="G417" s="226"/>
      <c r="H417" s="226"/>
      <c r="I417" s="226"/>
      <c r="J417" s="226"/>
      <c r="K417" s="226"/>
      <c r="L417" s="226"/>
      <c r="M417" s="522"/>
      <c r="N417" s="522"/>
      <c r="O417" s="522"/>
    </row>
    <row r="418" spans="1:23" x14ac:dyDescent="0.15">
      <c r="A418" s="705" t="s">
        <v>530</v>
      </c>
      <c r="B418" s="706"/>
      <c r="C418" s="297">
        <f>SUM(ENERO:DICIEMBRE!C418)</f>
        <v>5862</v>
      </c>
      <c r="D418" s="297">
        <f>SUM(ENERO:DICIEMBRE!D418)</f>
        <v>5862</v>
      </c>
      <c r="E418" s="297">
        <f>SUM(ENERO:DICIEMBRE!E418)</f>
        <v>105164280</v>
      </c>
      <c r="F418" s="226"/>
      <c r="G418" s="226"/>
      <c r="H418" s="226"/>
      <c r="I418" s="226"/>
      <c r="J418" s="226"/>
      <c r="K418" s="226"/>
      <c r="L418" s="226"/>
      <c r="M418" s="522"/>
      <c r="N418" s="522"/>
      <c r="O418" s="522"/>
    </row>
    <row r="419" spans="1:23" x14ac:dyDescent="0.15">
      <c r="A419" s="705" t="s">
        <v>531</v>
      </c>
      <c r="B419" s="706"/>
      <c r="C419" s="297">
        <f>SUM(ENERO:DICIEMBRE!C419)</f>
        <v>916</v>
      </c>
      <c r="D419" s="297">
        <f>SUM(ENERO:DICIEMBRE!D419)</f>
        <v>863</v>
      </c>
      <c r="E419" s="297">
        <f>SUM(ENERO:DICIEMBRE!E419)</f>
        <v>35564230</v>
      </c>
      <c r="F419" s="226"/>
      <c r="G419" s="226"/>
      <c r="H419" s="226"/>
      <c r="I419" s="226"/>
      <c r="J419" s="226"/>
      <c r="K419" s="226"/>
      <c r="L419" s="226"/>
      <c r="M419" s="522"/>
      <c r="N419" s="522"/>
      <c r="O419" s="522"/>
    </row>
    <row r="420" spans="1:23" x14ac:dyDescent="0.15">
      <c r="A420" s="705" t="s">
        <v>532</v>
      </c>
      <c r="B420" s="706"/>
      <c r="C420" s="297">
        <f>SUM(ENERO:DICIEMBRE!C420)</f>
        <v>0</v>
      </c>
      <c r="D420" s="297">
        <f>SUM(ENERO:DICIEMBRE!D420)</f>
        <v>0</v>
      </c>
      <c r="E420" s="297">
        <f>SUM(ENERO:DICIEMBRE!E420)</f>
        <v>0</v>
      </c>
      <c r="F420" s="230"/>
      <c r="G420" s="230"/>
      <c r="H420" s="230"/>
      <c r="I420" s="230"/>
      <c r="J420" s="230"/>
      <c r="K420" s="230"/>
      <c r="L420" s="230"/>
      <c r="M420" s="230"/>
      <c r="N420" s="230"/>
      <c r="O420" s="230"/>
    </row>
    <row r="421" spans="1:23" x14ac:dyDescent="0.15">
      <c r="A421" s="705" t="s">
        <v>533</v>
      </c>
      <c r="B421" s="706"/>
      <c r="C421" s="297">
        <f>SUM(ENERO:DICIEMBRE!C421)</f>
        <v>90016</v>
      </c>
      <c r="D421" s="297">
        <f>SUM(ENERO:DICIEMBRE!D421)</f>
        <v>90016</v>
      </c>
      <c r="E421" s="297">
        <f>SUM(ENERO:DICIEMBRE!E421)</f>
        <v>215138240</v>
      </c>
      <c r="F421" s="231"/>
      <c r="G421" s="231"/>
      <c r="H421" s="231"/>
      <c r="I421" s="231"/>
      <c r="J421" s="231"/>
      <c r="K421" s="231"/>
      <c r="L421" s="231"/>
      <c r="M421" s="231"/>
      <c r="N421" s="231"/>
      <c r="O421" s="231"/>
    </row>
    <row r="422" spans="1:23" ht="12.75" x14ac:dyDescent="0.2">
      <c r="A422" s="705" t="s">
        <v>534</v>
      </c>
      <c r="B422" s="706"/>
      <c r="C422" s="297">
        <f>SUM(ENERO:DICIEMBRE!C422)</f>
        <v>156</v>
      </c>
      <c r="D422" s="297">
        <f>SUM(ENERO:DICIEMBRE!D422)</f>
        <v>156</v>
      </c>
      <c r="E422" s="232"/>
      <c r="F422" s="231"/>
      <c r="G422" s="231"/>
      <c r="H422" s="231"/>
      <c r="I422" s="231"/>
      <c r="J422" s="231"/>
      <c r="K422" s="231"/>
      <c r="L422" s="231"/>
      <c r="M422" s="231"/>
      <c r="N422" s="231"/>
      <c r="O422" s="231"/>
    </row>
    <row r="423" spans="1:23" x14ac:dyDescent="0.15">
      <c r="A423" s="721" t="s">
        <v>535</v>
      </c>
      <c r="B423" s="722"/>
      <c r="C423" s="526">
        <f>SUM(C413:C422)</f>
        <v>102509</v>
      </c>
      <c r="D423" s="527">
        <f>SUM(D413:D422)</f>
        <v>101494</v>
      </c>
      <c r="E423" s="528">
        <f>SUM(E413:E422)</f>
        <v>365689990</v>
      </c>
      <c r="F423" s="231"/>
      <c r="G423" s="231"/>
      <c r="H423" s="231"/>
      <c r="I423" s="231"/>
      <c r="J423" s="231"/>
      <c r="K423" s="231"/>
      <c r="L423" s="231"/>
      <c r="M423" s="231"/>
      <c r="N423" s="231"/>
      <c r="O423" s="231"/>
    </row>
    <row r="424" spans="1:23" s="234" customFormat="1" ht="11.25" x14ac:dyDescent="0.15">
      <c r="A424" s="224" t="s">
        <v>536</v>
      </c>
      <c r="B424" s="233"/>
      <c r="F424" s="5"/>
      <c r="N424" s="235"/>
      <c r="O424" s="235"/>
      <c r="P424" s="235"/>
      <c r="Q424" s="235"/>
      <c r="R424" s="235"/>
      <c r="S424" s="235"/>
      <c r="T424" s="236"/>
      <c r="U424" s="235"/>
      <c r="V424" s="235"/>
      <c r="W424" s="235"/>
    </row>
    <row r="425" spans="1:23" x14ac:dyDescent="0.15">
      <c r="A425" s="723" t="s">
        <v>537</v>
      </c>
      <c r="B425" s="724"/>
      <c r="C425" s="227" t="s">
        <v>410</v>
      </c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</row>
    <row r="426" spans="1:23" x14ac:dyDescent="0.15">
      <c r="A426" s="725" t="s">
        <v>538</v>
      </c>
      <c r="B426" s="726"/>
      <c r="C426" s="297">
        <f>SUM(ENERO:DICIEMBRE!C426)</f>
        <v>149837</v>
      </c>
      <c r="D426" s="179"/>
      <c r="E426" s="151"/>
      <c r="H426" s="233"/>
      <c r="I426" s="233"/>
      <c r="J426" s="233"/>
      <c r="K426" s="233"/>
      <c r="L426" s="233"/>
      <c r="M426" s="233"/>
      <c r="N426" s="238"/>
      <c r="O426" s="238"/>
      <c r="P426" s="235"/>
      <c r="Q426" s="236"/>
      <c r="R426" s="236"/>
      <c r="S426" s="236"/>
      <c r="T426" s="236"/>
      <c r="U426" s="236"/>
      <c r="V426" s="236"/>
      <c r="W426" s="236"/>
    </row>
    <row r="427" spans="1:23" ht="11.25" x14ac:dyDescent="0.15">
      <c r="A427" s="239" t="s">
        <v>539</v>
      </c>
      <c r="B427" s="240"/>
      <c r="C427" s="241"/>
      <c r="D427" s="501"/>
      <c r="E427" s="501"/>
      <c r="F427" s="501"/>
      <c r="G427" s="226"/>
      <c r="H427" s="226"/>
      <c r="I427" s="226"/>
      <c r="J427" s="226"/>
      <c r="K427" s="226"/>
      <c r="L427" s="226"/>
      <c r="M427" s="226"/>
      <c r="N427" s="231"/>
      <c r="O427" s="231"/>
      <c r="P427" s="236"/>
      <c r="Q427" s="236"/>
      <c r="R427" s="236"/>
      <c r="S427" s="236"/>
      <c r="T427" s="236"/>
      <c r="U427" s="236"/>
      <c r="V427" s="236"/>
      <c r="W427" s="236"/>
    </row>
    <row r="428" spans="1:23" x14ac:dyDescent="0.15">
      <c r="A428" s="242"/>
      <c r="B428" s="243"/>
      <c r="C428" s="529" t="s">
        <v>410</v>
      </c>
      <c r="D428" s="501"/>
      <c r="E428" s="501"/>
      <c r="F428" s="501"/>
      <c r="G428" s="226"/>
      <c r="H428" s="226"/>
      <c r="I428" s="226"/>
      <c r="J428" s="226"/>
      <c r="K428" s="226"/>
      <c r="L428" s="226"/>
      <c r="M428" s="226"/>
      <c r="N428" s="226"/>
      <c r="O428" s="226"/>
    </row>
    <row r="429" spans="1:23" x14ac:dyDescent="0.15">
      <c r="A429" s="727" t="s">
        <v>540</v>
      </c>
      <c r="B429" s="213" t="s">
        <v>541</v>
      </c>
      <c r="C429" s="297">
        <f>SUM(ENERO:DICIEMBRE!C429)</f>
        <v>0</v>
      </c>
      <c r="D429" s="531"/>
      <c r="E429" s="501"/>
      <c r="F429" s="501"/>
      <c r="G429" s="226"/>
      <c r="H429" s="226"/>
      <c r="I429" s="226"/>
      <c r="J429" s="226"/>
      <c r="K429" s="226"/>
      <c r="L429" s="226"/>
      <c r="M429" s="226"/>
      <c r="N429" s="226"/>
      <c r="O429" s="226"/>
    </row>
    <row r="430" spans="1:23" x14ac:dyDescent="0.15">
      <c r="A430" s="727"/>
      <c r="B430" s="217" t="s">
        <v>542</v>
      </c>
      <c r="C430" s="297">
        <f>SUM(ENERO:DICIEMBRE!C430)</f>
        <v>21160</v>
      </c>
      <c r="D430" s="531"/>
      <c r="E430" s="501"/>
      <c r="F430" s="501"/>
      <c r="G430" s="226"/>
      <c r="H430" s="226"/>
      <c r="I430" s="226"/>
      <c r="J430" s="226"/>
      <c r="K430" s="226"/>
      <c r="L430" s="226"/>
      <c r="M430" s="226"/>
      <c r="N430" s="226"/>
      <c r="O430" s="226"/>
    </row>
    <row r="431" spans="1:23" x14ac:dyDescent="0.15">
      <c r="A431" s="712" t="s">
        <v>543</v>
      </c>
      <c r="B431" s="713"/>
      <c r="C431" s="297">
        <f>SUM(ENERO:DICIEMBRE!C431)</f>
        <v>286445</v>
      </c>
      <c r="D431" s="531"/>
      <c r="E431" s="501"/>
      <c r="F431" s="501"/>
      <c r="G431" s="226"/>
      <c r="H431" s="226"/>
      <c r="I431" s="226"/>
      <c r="J431" s="226"/>
      <c r="K431" s="226"/>
      <c r="L431" s="226"/>
      <c r="M431" s="226"/>
      <c r="N431" s="226"/>
      <c r="O431" s="226"/>
    </row>
    <row r="432" spans="1:23" s="149" customFormat="1" ht="11.25" x14ac:dyDescent="0.15">
      <c r="A432" s="174" t="s">
        <v>544</v>
      </c>
      <c r="B432" s="148"/>
    </row>
    <row r="433" spans="1:28" x14ac:dyDescent="0.15">
      <c r="A433" s="697" t="s">
        <v>545</v>
      </c>
      <c r="B433" s="698"/>
      <c r="C433" s="714" t="s">
        <v>105</v>
      </c>
      <c r="D433" s="716" t="s">
        <v>546</v>
      </c>
      <c r="E433" s="717"/>
      <c r="F433" s="717"/>
      <c r="G433" s="717"/>
      <c r="H433" s="717"/>
      <c r="I433" s="718"/>
      <c r="J433" s="703" t="s">
        <v>419</v>
      </c>
    </row>
    <row r="434" spans="1:28" x14ac:dyDescent="0.15">
      <c r="A434" s="699"/>
      <c r="B434" s="700"/>
      <c r="C434" s="715"/>
      <c r="D434" s="245" t="s">
        <v>547</v>
      </c>
      <c r="E434" s="246" t="s">
        <v>548</v>
      </c>
      <c r="F434" s="247" t="s">
        <v>549</v>
      </c>
      <c r="G434" s="247" t="s">
        <v>550</v>
      </c>
      <c r="H434" s="247" t="s">
        <v>551</v>
      </c>
      <c r="I434" s="248" t="s">
        <v>552</v>
      </c>
      <c r="J434" s="704"/>
    </row>
    <row r="435" spans="1:28" x14ac:dyDescent="0.15">
      <c r="A435" s="719" t="s">
        <v>553</v>
      </c>
      <c r="B435" s="720"/>
      <c r="C435" s="249">
        <f>SUM(D435:I435)</f>
        <v>0</v>
      </c>
      <c r="D435" s="297">
        <f>SUM(ENERO:DICIEMBRE!D435)</f>
        <v>0</v>
      </c>
      <c r="E435" s="297">
        <f>SUM(ENERO:DICIEMBRE!E435)</f>
        <v>0</v>
      </c>
      <c r="F435" s="297">
        <f>SUM(ENERO:DICIEMBRE!F435)</f>
        <v>0</v>
      </c>
      <c r="G435" s="297">
        <f>SUM(ENERO:DICIEMBRE!G435)</f>
        <v>0</v>
      </c>
      <c r="H435" s="297">
        <f>SUM(ENERO:DICIEMBRE!H435)</f>
        <v>0</v>
      </c>
      <c r="I435" s="297">
        <f>SUM(ENERO:DICIEMBRE!I435)</f>
        <v>0</v>
      </c>
      <c r="J435" s="297">
        <f>SUM(ENERO:DICIEMBRE!J435)</f>
        <v>0</v>
      </c>
      <c r="K435" s="168" t="str">
        <f>AA435</f>
        <v/>
      </c>
      <c r="L435" s="226"/>
      <c r="M435" s="226"/>
      <c r="N435" s="226"/>
      <c r="O435" s="226"/>
      <c r="P435" s="522"/>
      <c r="Q435" s="522"/>
      <c r="R435" s="522"/>
      <c r="AA435" s="194" t="str">
        <f>IF(J435&gt;C435,"Error: Las actividades totales son menores que las realizadas en beneficiarios","")</f>
        <v/>
      </c>
      <c r="AB435" s="194">
        <f>IF(J435&gt;C435,1,0)</f>
        <v>0</v>
      </c>
    </row>
    <row r="436" spans="1:28" x14ac:dyDescent="0.15">
      <c r="A436" s="737" t="s">
        <v>554</v>
      </c>
      <c r="B436" s="738"/>
      <c r="C436" s="254">
        <f>SUM(D436:I436)</f>
        <v>0</v>
      </c>
      <c r="D436" s="297">
        <f>SUM(ENERO:DICIEMBRE!D436)</f>
        <v>0</v>
      </c>
      <c r="E436" s="297">
        <f>SUM(ENERO:DICIEMBRE!E436)</f>
        <v>0</v>
      </c>
      <c r="F436" s="297">
        <f>SUM(ENERO:DICIEMBRE!F436)</f>
        <v>0</v>
      </c>
      <c r="G436" s="297">
        <f>SUM(ENERO:DICIEMBRE!G436)</f>
        <v>0</v>
      </c>
      <c r="H436" s="297">
        <f>SUM(ENERO:DICIEMBRE!H436)</f>
        <v>0</v>
      </c>
      <c r="I436" s="297">
        <f>SUM(ENERO:DICIEMBRE!I436)</f>
        <v>0</v>
      </c>
      <c r="J436" s="297">
        <f>SUM(ENERO:DICIEMBRE!J436)</f>
        <v>0</v>
      </c>
      <c r="K436" s="168" t="str">
        <f>AA436</f>
        <v/>
      </c>
      <c r="AA436" s="194" t="str">
        <f>IF(J436&gt;C436,"Error: Las actividades totales son menores que las realizadas en beneficiarios","")</f>
        <v/>
      </c>
      <c r="AB436" s="194">
        <f>IF(J436&gt;C436,1,0)</f>
        <v>0</v>
      </c>
    </row>
    <row r="437" spans="1:28" x14ac:dyDescent="0.15">
      <c r="A437" s="739" t="s">
        <v>555</v>
      </c>
      <c r="B437" s="740"/>
      <c r="C437" s="259">
        <f>SUM(D437:E437)</f>
        <v>0</v>
      </c>
      <c r="D437" s="297">
        <f>SUM(ENERO:DICIEMBRE!D437)</f>
        <v>0</v>
      </c>
      <c r="E437" s="297">
        <f>SUM(ENERO:DICIEMBRE!E437)</f>
        <v>0</v>
      </c>
      <c r="F437" s="262"/>
      <c r="G437" s="262"/>
      <c r="H437" s="262"/>
      <c r="I437" s="263"/>
      <c r="J437" s="297">
        <f>SUM(ENERO:DICIEMBRE!J437)</f>
        <v>0</v>
      </c>
      <c r="K437" s="168" t="str">
        <f>AA437</f>
        <v/>
      </c>
      <c r="AA437" s="194" t="str">
        <f>IF(J437&gt;C437,"Error: Las actividades totales son menores que las realizadas en beneficiarios","")</f>
        <v/>
      </c>
      <c r="AB437" s="194">
        <f>IF(J437&gt;C437,1,0)</f>
        <v>0</v>
      </c>
    </row>
    <row r="438" spans="1:28" ht="11.25" x14ac:dyDescent="0.15">
      <c r="A438" s="174" t="s">
        <v>556</v>
      </c>
      <c r="B438" s="265"/>
      <c r="C438" s="534"/>
      <c r="D438" s="534"/>
      <c r="E438" s="534"/>
      <c r="F438" s="534"/>
      <c r="G438" s="534"/>
      <c r="H438" s="534"/>
      <c r="I438" s="534"/>
      <c r="J438" s="534"/>
      <c r="K438" s="534"/>
    </row>
    <row r="439" spans="1:28" ht="31.5" x14ac:dyDescent="0.15">
      <c r="A439" s="741" t="s">
        <v>557</v>
      </c>
      <c r="B439" s="742"/>
      <c r="C439" s="266" t="s">
        <v>410</v>
      </c>
      <c r="D439" s="244" t="s">
        <v>558</v>
      </c>
      <c r="E439" s="267" t="s">
        <v>559</v>
      </c>
      <c r="L439" s="5" t="s">
        <v>560</v>
      </c>
    </row>
    <row r="440" spans="1:28" x14ac:dyDescent="0.15">
      <c r="A440" s="743" t="s">
        <v>561</v>
      </c>
      <c r="B440" s="268" t="s">
        <v>562</v>
      </c>
      <c r="C440" s="297">
        <f>SUM(ENERO:DICIEMBRE!C440)</f>
        <v>3216</v>
      </c>
      <c r="D440" s="297">
        <f>SUM(ENERO:DICIEMBRE!D440)</f>
        <v>3094</v>
      </c>
      <c r="E440" s="297">
        <f>SUM(ENERO:DICIEMBRE!E440)</f>
        <v>0</v>
      </c>
      <c r="F440" s="151" t="str">
        <f>AA440</f>
        <v/>
      </c>
      <c r="AA440" s="194" t="str">
        <f>IF(D440&gt;C440,"Error: Las actividades totales son menores que las realizadas en beneficiarios","")</f>
        <v/>
      </c>
      <c r="AB440" s="194">
        <f>IF(D440&gt;C440,1,0)</f>
        <v>0</v>
      </c>
    </row>
    <row r="441" spans="1:28" x14ac:dyDescent="0.15">
      <c r="A441" s="744"/>
      <c r="B441" s="271" t="s">
        <v>563</v>
      </c>
      <c r="C441" s="297">
        <f>SUM(ENERO:DICIEMBRE!C441)</f>
        <v>0</v>
      </c>
      <c r="D441" s="297">
        <f>SUM(ENERO:DICIEMBRE!D441)</f>
        <v>0</v>
      </c>
      <c r="E441" s="297">
        <f>SUM(ENERO:DICIEMBRE!E441)</f>
        <v>0</v>
      </c>
      <c r="F441" s="151" t="str">
        <f>AA441</f>
        <v/>
      </c>
      <c r="AA441" s="194" t="str">
        <f>IF(D441&gt;C441,"Error: Las actividades totales son menores que las realizadas en beneficiarios","")</f>
        <v/>
      </c>
      <c r="AB441" s="194">
        <f>IF(D441&gt;C441,1,0)</f>
        <v>0</v>
      </c>
    </row>
    <row r="442" spans="1:28" x14ac:dyDescent="0.15">
      <c r="A442" s="745"/>
      <c r="B442" s="274" t="s">
        <v>564</v>
      </c>
      <c r="C442" s="297">
        <f>SUM(ENERO:DICIEMBRE!C442)</f>
        <v>0</v>
      </c>
      <c r="D442" s="297">
        <f>SUM(ENERO:DICIEMBRE!D442)</f>
        <v>0</v>
      </c>
      <c r="E442" s="297">
        <f>SUM(ENERO:DICIEMBRE!E442)</f>
        <v>0</v>
      </c>
      <c r="F442" s="151" t="str">
        <f>AA442</f>
        <v/>
      </c>
      <c r="AA442" s="194" t="str">
        <f>IF(D442&gt;C442,"Error: Las actividades totales son menores que las realizadas en beneficiarios","")</f>
        <v/>
      </c>
      <c r="AB442" s="194">
        <f>IF(D442&gt;C442,1,0)</f>
        <v>0</v>
      </c>
    </row>
    <row r="443" spans="1:28" ht="11.25" x14ac:dyDescent="0.15">
      <c r="A443" s="277" t="s">
        <v>565</v>
      </c>
      <c r="B443" s="278"/>
      <c r="C443" s="279"/>
      <c r="D443" s="280"/>
      <c r="E443" s="280"/>
    </row>
    <row r="444" spans="1:28" x14ac:dyDescent="0.15">
      <c r="A444" s="746" t="s">
        <v>566</v>
      </c>
      <c r="B444" s="747"/>
      <c r="C444" s="281" t="s">
        <v>105</v>
      </c>
    </row>
    <row r="445" spans="1:28" x14ac:dyDescent="0.15">
      <c r="A445" s="748" t="s">
        <v>567</v>
      </c>
      <c r="B445" s="749"/>
      <c r="C445" s="297">
        <f>SUM(ENERO:DICIEMBRE!C445)</f>
        <v>0</v>
      </c>
    </row>
    <row r="446" spans="1:28" x14ac:dyDescent="0.15">
      <c r="A446" s="728" t="s">
        <v>568</v>
      </c>
      <c r="B446" s="729"/>
      <c r="C446" s="297">
        <f>SUM(ENERO:DICIEMBRE!C446)</f>
        <v>0</v>
      </c>
    </row>
    <row r="449" spans="1:13" ht="12.75" x14ac:dyDescent="0.2">
      <c r="A449" s="282" t="s">
        <v>569</v>
      </c>
      <c r="B449" s="283"/>
    </row>
    <row r="450" spans="1:13" ht="42" x14ac:dyDescent="0.15">
      <c r="A450" s="730" t="s">
        <v>489</v>
      </c>
      <c r="B450" s="731"/>
      <c r="C450" s="604" t="s">
        <v>410</v>
      </c>
      <c r="D450" s="604" t="s">
        <v>490</v>
      </c>
      <c r="E450" s="734" t="s">
        <v>570</v>
      </c>
      <c r="F450" s="735"/>
      <c r="G450" s="734" t="s">
        <v>571</v>
      </c>
      <c r="H450" s="736"/>
      <c r="I450" s="735"/>
      <c r="J450" s="469" t="s">
        <v>493</v>
      </c>
      <c r="K450" s="469" t="s">
        <v>494</v>
      </c>
      <c r="L450" s="469" t="s">
        <v>495</v>
      </c>
      <c r="M450" s="481" t="s">
        <v>495</v>
      </c>
    </row>
    <row r="451" spans="1:13" ht="42" x14ac:dyDescent="0.15">
      <c r="A451" s="732"/>
      <c r="B451" s="733"/>
      <c r="C451" s="605"/>
      <c r="D451" s="605"/>
      <c r="E451" s="284" t="s">
        <v>572</v>
      </c>
      <c r="F451" s="284" t="s">
        <v>573</v>
      </c>
      <c r="G451" s="537" t="s">
        <v>574</v>
      </c>
      <c r="H451" s="537" t="s">
        <v>575</v>
      </c>
      <c r="I451" s="538" t="s">
        <v>576</v>
      </c>
      <c r="J451" s="284" t="s">
        <v>572</v>
      </c>
      <c r="K451" s="284" t="s">
        <v>573</v>
      </c>
      <c r="L451" s="284" t="s">
        <v>572</v>
      </c>
      <c r="M451" s="284" t="s">
        <v>573</v>
      </c>
    </row>
    <row r="452" spans="1:13" ht="11.25" x14ac:dyDescent="0.15">
      <c r="A452" s="754" t="s">
        <v>194</v>
      </c>
      <c r="B452" s="755" t="s">
        <v>194</v>
      </c>
      <c r="C452" s="539">
        <f>SUM(E452:F452)</f>
        <v>9</v>
      </c>
      <c r="D452" s="297">
        <f>SUM(ENERO:DICIEMBRE!D452)</f>
        <v>7</v>
      </c>
      <c r="E452" s="297">
        <f>SUM(ENERO:DICIEMBRE!E452)</f>
        <v>2</v>
      </c>
      <c r="F452" s="297">
        <f>SUM(ENERO:DICIEMBRE!F452)</f>
        <v>7</v>
      </c>
      <c r="G452" s="297">
        <f>SUM(ENERO:DICIEMBRE!G452)</f>
        <v>0</v>
      </c>
      <c r="H452" s="297">
        <f>SUM(ENERO:DICIEMBRE!H452)</f>
        <v>6</v>
      </c>
      <c r="I452" s="297">
        <f>SUM(ENERO:DICIEMBRE!I452)</f>
        <v>3</v>
      </c>
      <c r="J452" s="297">
        <f>SUM(ENERO:DICIEMBRE!J452)</f>
        <v>0</v>
      </c>
      <c r="K452" s="297">
        <f>SUM(ENERO:DICIEMBRE!K452)</f>
        <v>0</v>
      </c>
      <c r="L452" s="297">
        <f>SUM(ENERO:DICIEMBRE!L452)</f>
        <v>0</v>
      </c>
      <c r="M452" s="297">
        <f>SUM(ENERO:DICIEMBRE!M452)</f>
        <v>0</v>
      </c>
    </row>
    <row r="453" spans="1:13" ht="11.25" x14ac:dyDescent="0.15">
      <c r="A453" s="754" t="s">
        <v>196</v>
      </c>
      <c r="B453" s="755" t="s">
        <v>196</v>
      </c>
      <c r="C453" s="539">
        <f>SUM(E453:F453)</f>
        <v>0</v>
      </c>
      <c r="D453" s="297">
        <f>SUM(ENERO:DICIEMBRE!D453)</f>
        <v>0</v>
      </c>
      <c r="E453" s="297">
        <f>SUM(ENERO:DICIEMBRE!E453)</f>
        <v>0</v>
      </c>
      <c r="F453" s="297">
        <f>SUM(ENERO:DICIEMBRE!F453)</f>
        <v>0</v>
      </c>
      <c r="G453" s="297">
        <f>SUM(ENERO:DICIEMBRE!G453)</f>
        <v>0</v>
      </c>
      <c r="H453" s="297">
        <f>SUM(ENERO:DICIEMBRE!H453)</f>
        <v>0</v>
      </c>
      <c r="I453" s="297">
        <f>SUM(ENERO:DICIEMBRE!I453)</f>
        <v>0</v>
      </c>
      <c r="J453" s="297">
        <f>SUM(ENERO:DICIEMBRE!J453)</f>
        <v>0</v>
      </c>
      <c r="K453" s="297">
        <f>SUM(ENERO:DICIEMBRE!K453)</f>
        <v>0</v>
      </c>
      <c r="L453" s="297">
        <f>SUM(ENERO:DICIEMBRE!L453)</f>
        <v>0</v>
      </c>
      <c r="M453" s="297">
        <f>SUM(ENERO:DICIEMBRE!M453)</f>
        <v>0</v>
      </c>
    </row>
    <row r="454" spans="1:13" ht="11.25" x14ac:dyDescent="0.15">
      <c r="A454" s="754" t="s">
        <v>200</v>
      </c>
      <c r="B454" s="755"/>
      <c r="C454" s="539">
        <f>SUM(E454:F454)</f>
        <v>0</v>
      </c>
      <c r="D454" s="297">
        <f>SUM(ENERO:DICIEMBRE!D454)</f>
        <v>0</v>
      </c>
      <c r="E454" s="297">
        <f>SUM(ENERO:DICIEMBRE!E454)</f>
        <v>0</v>
      </c>
      <c r="F454" s="297">
        <f>SUM(ENERO:DICIEMBRE!F454)</f>
        <v>0</v>
      </c>
      <c r="G454" s="297">
        <f>SUM(ENERO:DICIEMBRE!G454)</f>
        <v>0</v>
      </c>
      <c r="H454" s="297">
        <f>SUM(ENERO:DICIEMBRE!H454)</f>
        <v>0</v>
      </c>
      <c r="I454" s="297">
        <f>SUM(ENERO:DICIEMBRE!I454)</f>
        <v>0</v>
      </c>
      <c r="J454" s="297">
        <f>SUM(ENERO:DICIEMBRE!J454)</f>
        <v>0</v>
      </c>
      <c r="K454" s="297">
        <f>SUM(ENERO:DICIEMBRE!K454)</f>
        <v>0</v>
      </c>
      <c r="L454" s="297">
        <f>SUM(ENERO:DICIEMBRE!L454)</f>
        <v>0</v>
      </c>
      <c r="M454" s="297">
        <f>SUM(ENERO:DICIEMBRE!M454)</f>
        <v>0</v>
      </c>
    </row>
    <row r="455" spans="1:13" ht="11.25" x14ac:dyDescent="0.15">
      <c r="A455" s="754" t="s">
        <v>206</v>
      </c>
      <c r="B455" s="755"/>
      <c r="C455" s="539">
        <f>SUM(E455:F455)</f>
        <v>0</v>
      </c>
      <c r="D455" s="297">
        <f>SUM(ENERO:DICIEMBRE!D455)</f>
        <v>0</v>
      </c>
      <c r="E455" s="297">
        <f>SUM(ENERO:DICIEMBRE!E455)</f>
        <v>0</v>
      </c>
      <c r="F455" s="297">
        <f>SUM(ENERO:DICIEMBRE!F455)</f>
        <v>0</v>
      </c>
      <c r="G455" s="297">
        <f>SUM(ENERO:DICIEMBRE!G455)</f>
        <v>0</v>
      </c>
      <c r="H455" s="297">
        <f>SUM(ENERO:DICIEMBRE!H455)</f>
        <v>0</v>
      </c>
      <c r="I455" s="297">
        <f>SUM(ENERO:DICIEMBRE!I455)</f>
        <v>0</v>
      </c>
      <c r="J455" s="297">
        <f>SUM(ENERO:DICIEMBRE!J455)</f>
        <v>0</v>
      </c>
      <c r="K455" s="297">
        <f>SUM(ENERO:DICIEMBRE!K455)</f>
        <v>0</v>
      </c>
      <c r="L455" s="297">
        <f>SUM(ENERO:DICIEMBRE!L455)</f>
        <v>0</v>
      </c>
      <c r="M455" s="297">
        <f>SUM(ENERO:DICIEMBRE!M455)</f>
        <v>0</v>
      </c>
    </row>
    <row r="456" spans="1:13" ht="11.25" x14ac:dyDescent="0.15">
      <c r="A456" s="754" t="s">
        <v>226</v>
      </c>
      <c r="B456" s="755"/>
      <c r="C456" s="539">
        <f>SUM(E456:F456)</f>
        <v>0</v>
      </c>
      <c r="D456" s="297">
        <f>SUM(ENERO:DICIEMBRE!D456)</f>
        <v>0</v>
      </c>
      <c r="E456" s="297">
        <f>SUM(ENERO:DICIEMBRE!E456)</f>
        <v>0</v>
      </c>
      <c r="F456" s="297">
        <f>SUM(ENERO:DICIEMBRE!F456)</f>
        <v>0</v>
      </c>
      <c r="G456" s="297">
        <f>SUM(ENERO:DICIEMBRE!G456)</f>
        <v>0</v>
      </c>
      <c r="H456" s="297">
        <f>SUM(ENERO:DICIEMBRE!H456)</f>
        <v>0</v>
      </c>
      <c r="I456" s="297">
        <f>SUM(ENERO:DICIEMBRE!I456)</f>
        <v>0</v>
      </c>
      <c r="J456" s="297">
        <f>SUM(ENERO:DICIEMBRE!J456)</f>
        <v>0</v>
      </c>
      <c r="K456" s="297">
        <f>SUM(ENERO:DICIEMBRE!K456)</f>
        <v>0</v>
      </c>
      <c r="L456" s="297">
        <f>SUM(ENERO:DICIEMBRE!L456)</f>
        <v>0</v>
      </c>
      <c r="M456" s="297">
        <f>SUM(ENERO:DICIEMBRE!M456)</f>
        <v>0</v>
      </c>
    </row>
    <row r="457" spans="1:13" ht="11.25" x14ac:dyDescent="0.15">
      <c r="A457" s="285"/>
      <c r="B457" s="286" t="s">
        <v>577</v>
      </c>
      <c r="C457" s="539">
        <f t="shared" ref="C457:I457" si="22">SUM(C452:C456)</f>
        <v>9</v>
      </c>
      <c r="D457" s="539">
        <f t="shared" si="22"/>
        <v>7</v>
      </c>
      <c r="E457" s="539">
        <f t="shared" si="22"/>
        <v>2</v>
      </c>
      <c r="F457" s="539">
        <f t="shared" si="22"/>
        <v>7</v>
      </c>
      <c r="G457" s="539">
        <f t="shared" si="22"/>
        <v>0</v>
      </c>
      <c r="H457" s="539">
        <f t="shared" si="22"/>
        <v>6</v>
      </c>
      <c r="I457" s="539">
        <f t="shared" si="22"/>
        <v>3</v>
      </c>
      <c r="J457" s="539">
        <f>SUM(J452:J456)</f>
        <v>0</v>
      </c>
      <c r="K457" s="539">
        <f t="shared" ref="K457" si="23">SUM(K452:K456)</f>
        <v>0</v>
      </c>
      <c r="L457" s="539">
        <f>SUM(L452:L456)</f>
        <v>0</v>
      </c>
      <c r="M457" s="539">
        <f t="shared" ref="M457" si="24">SUM(M452:M456)</f>
        <v>0</v>
      </c>
    </row>
    <row r="458" spans="1:13" ht="11.25" x14ac:dyDescent="0.15">
      <c r="A458" s="750" t="s">
        <v>578</v>
      </c>
      <c r="B458" s="751"/>
      <c r="C458" s="539">
        <f>SUM(E458:F458)</f>
        <v>0</v>
      </c>
      <c r="D458" s="297">
        <f>SUM(ENERO:DICIEMBRE!D458)</f>
        <v>0</v>
      </c>
      <c r="E458" s="297">
        <f>SUM(ENERO:DICIEMBRE!E458)</f>
        <v>0</v>
      </c>
      <c r="F458" s="297">
        <f>SUM(ENERO:DICIEMBRE!F458)</f>
        <v>0</v>
      </c>
      <c r="G458" s="297">
        <f>SUM(ENERO:DICIEMBRE!G458)</f>
        <v>0</v>
      </c>
      <c r="H458" s="297">
        <f>SUM(ENERO:DICIEMBRE!H458)</f>
        <v>0</v>
      </c>
      <c r="I458" s="297">
        <f>SUM(ENERO:DICIEMBRE!I458)</f>
        <v>0</v>
      </c>
      <c r="J458" s="297">
        <f>SUM(ENERO:DICIEMBRE!J458)</f>
        <v>0</v>
      </c>
      <c r="K458" s="297">
        <f>SUM(ENERO:DICIEMBRE!K458)</f>
        <v>0</v>
      </c>
      <c r="L458" s="297">
        <f>SUM(ENERO:DICIEMBRE!L458)</f>
        <v>0</v>
      </c>
      <c r="M458" s="297">
        <f>SUM(ENERO:DICIEMBRE!M458)</f>
        <v>0</v>
      </c>
    </row>
    <row r="459" spans="1:13" ht="11.25" x14ac:dyDescent="0.15">
      <c r="A459" s="750" t="s">
        <v>579</v>
      </c>
      <c r="B459" s="751"/>
      <c r="C459" s="539">
        <f>SUM(E459:F459)</f>
        <v>0</v>
      </c>
      <c r="D459" s="297">
        <f>SUM(ENERO:DICIEMBRE!D459)</f>
        <v>0</v>
      </c>
      <c r="E459" s="297">
        <f>SUM(ENERO:DICIEMBRE!E459)</f>
        <v>0</v>
      </c>
      <c r="F459" s="297">
        <f>SUM(ENERO:DICIEMBRE!F459)</f>
        <v>0</v>
      </c>
      <c r="G459" s="297">
        <f>SUM(ENERO:DICIEMBRE!G459)</f>
        <v>0</v>
      </c>
      <c r="H459" s="297">
        <f>SUM(ENERO:DICIEMBRE!H459)</f>
        <v>0</v>
      </c>
      <c r="I459" s="297">
        <f>SUM(ENERO:DICIEMBRE!I459)</f>
        <v>0</v>
      </c>
      <c r="J459" s="297">
        <f>SUM(ENERO:DICIEMBRE!J459)</f>
        <v>0</v>
      </c>
      <c r="K459" s="297">
        <f>SUM(ENERO:DICIEMBRE!K459)</f>
        <v>0</v>
      </c>
      <c r="L459" s="297">
        <f>SUM(ENERO:DICIEMBRE!L459)</f>
        <v>0</v>
      </c>
      <c r="M459" s="297">
        <f>SUM(ENERO:DICIEMBRE!M459)</f>
        <v>0</v>
      </c>
    </row>
    <row r="460" spans="1:13" ht="11.25" x14ac:dyDescent="0.15">
      <c r="A460" s="750" t="s">
        <v>580</v>
      </c>
      <c r="B460" s="751"/>
      <c r="C460" s="539">
        <f>SUM(E460:F460)</f>
        <v>0</v>
      </c>
      <c r="D460" s="297">
        <f>SUM(ENERO:DICIEMBRE!D460)</f>
        <v>0</v>
      </c>
      <c r="E460" s="297">
        <f>SUM(ENERO:DICIEMBRE!E460)</f>
        <v>0</v>
      </c>
      <c r="F460" s="297">
        <f>SUM(ENERO:DICIEMBRE!F460)</f>
        <v>0</v>
      </c>
      <c r="G460" s="297">
        <f>SUM(ENERO:DICIEMBRE!G460)</f>
        <v>0</v>
      </c>
      <c r="H460" s="297">
        <f>SUM(ENERO:DICIEMBRE!H460)</f>
        <v>0</v>
      </c>
      <c r="I460" s="297">
        <f>SUM(ENERO:DICIEMBRE!I460)</f>
        <v>0</v>
      </c>
      <c r="J460" s="297">
        <f>SUM(ENERO:DICIEMBRE!J460)</f>
        <v>0</v>
      </c>
      <c r="K460" s="297">
        <f>SUM(ENERO:DICIEMBRE!K460)</f>
        <v>0</v>
      </c>
      <c r="L460" s="297">
        <f>SUM(ENERO:DICIEMBRE!L460)</f>
        <v>0</v>
      </c>
      <c r="M460" s="297">
        <f>SUM(ENERO:DICIEMBRE!M460)</f>
        <v>0</v>
      </c>
    </row>
    <row r="461" spans="1:13" ht="11.25" x14ac:dyDescent="0.15">
      <c r="A461" s="752" t="s">
        <v>581</v>
      </c>
      <c r="B461" s="753"/>
      <c r="C461" s="539">
        <f t="shared" ref="C461:M461" si="25">SUM(C458:C460)</f>
        <v>0</v>
      </c>
      <c r="D461" s="539">
        <f t="shared" si="25"/>
        <v>0</v>
      </c>
      <c r="E461" s="539">
        <f t="shared" si="25"/>
        <v>0</v>
      </c>
      <c r="F461" s="539">
        <f t="shared" si="25"/>
        <v>0</v>
      </c>
      <c r="G461" s="539">
        <f t="shared" si="25"/>
        <v>0</v>
      </c>
      <c r="H461" s="539">
        <f t="shared" si="25"/>
        <v>0</v>
      </c>
      <c r="I461" s="539">
        <f t="shared" si="25"/>
        <v>0</v>
      </c>
      <c r="J461" s="539">
        <f t="shared" si="25"/>
        <v>0</v>
      </c>
      <c r="K461" s="539">
        <f t="shared" si="25"/>
        <v>0</v>
      </c>
      <c r="L461" s="539">
        <f t="shared" si="25"/>
        <v>0</v>
      </c>
      <c r="M461" s="539">
        <f t="shared" si="25"/>
        <v>0</v>
      </c>
    </row>
    <row r="462" spans="1:13" ht="11.25" x14ac:dyDescent="0.15">
      <c r="A462" s="750" t="s">
        <v>582</v>
      </c>
      <c r="B462" s="751"/>
      <c r="C462" s="539">
        <f t="shared" ref="C462" si="26">SUM(E462:F462)</f>
        <v>0</v>
      </c>
      <c r="D462" s="297">
        <f>SUM(ENERO:DICIEMBRE!D462)</f>
        <v>0</v>
      </c>
      <c r="E462" s="297">
        <f>SUM(ENERO:DICIEMBRE!E462)</f>
        <v>0</v>
      </c>
      <c r="F462" s="297">
        <f>SUM(ENERO:DICIEMBRE!F462)</f>
        <v>0</v>
      </c>
      <c r="G462" s="297">
        <f>SUM(ENERO:DICIEMBRE!G462)</f>
        <v>0</v>
      </c>
      <c r="H462" s="297">
        <f>SUM(ENERO:DICIEMBRE!H462)</f>
        <v>0</v>
      </c>
      <c r="I462" s="297">
        <f>SUM(ENERO:DICIEMBRE!I462)</f>
        <v>0</v>
      </c>
      <c r="J462" s="297">
        <f>SUM(ENERO:DICIEMBRE!J462)</f>
        <v>0</v>
      </c>
      <c r="K462" s="297">
        <f>SUM(ENERO:DICIEMBRE!K462)</f>
        <v>0</v>
      </c>
      <c r="L462" s="297">
        <f>SUM(ENERO:DICIEMBRE!L462)</f>
        <v>0</v>
      </c>
      <c r="M462" s="297">
        <f>SUM(ENERO:DICIEMBRE!M462)</f>
        <v>0</v>
      </c>
    </row>
    <row r="463" spans="1:13" ht="11.25" x14ac:dyDescent="0.15">
      <c r="A463" s="750" t="s">
        <v>583</v>
      </c>
      <c r="B463" s="751"/>
      <c r="C463" s="539">
        <f>SUM(E463:F463)</f>
        <v>0</v>
      </c>
      <c r="D463" s="297">
        <f>SUM(ENERO:DICIEMBRE!D463)</f>
        <v>0</v>
      </c>
      <c r="E463" s="297">
        <f>SUM(ENERO:DICIEMBRE!E463)</f>
        <v>0</v>
      </c>
      <c r="F463" s="297">
        <f>SUM(ENERO:DICIEMBRE!F463)</f>
        <v>0</v>
      </c>
      <c r="G463" s="297">
        <f>SUM(ENERO:DICIEMBRE!G463)</f>
        <v>0</v>
      </c>
      <c r="H463" s="297">
        <f>SUM(ENERO:DICIEMBRE!H463)</f>
        <v>0</v>
      </c>
      <c r="I463" s="297">
        <f>SUM(ENERO:DICIEMBRE!I463)</f>
        <v>0</v>
      </c>
      <c r="J463" s="297">
        <f>SUM(ENERO:DICIEMBRE!J463)</f>
        <v>0</v>
      </c>
      <c r="K463" s="297">
        <f>SUM(ENERO:DICIEMBRE!K463)</f>
        <v>0</v>
      </c>
      <c r="L463" s="297">
        <f>SUM(ENERO:DICIEMBRE!L463)</f>
        <v>0</v>
      </c>
      <c r="M463" s="297">
        <f>SUM(ENERO:DICIEMBRE!M463)</f>
        <v>0</v>
      </c>
    </row>
    <row r="464" spans="1:13" ht="11.25" x14ac:dyDescent="0.15">
      <c r="A464" s="750" t="s">
        <v>584</v>
      </c>
      <c r="B464" s="751"/>
      <c r="C464" s="539">
        <f>SUM(E464:F464)</f>
        <v>0</v>
      </c>
      <c r="D464" s="297">
        <f>SUM(ENERO:DICIEMBRE!D464)</f>
        <v>0</v>
      </c>
      <c r="E464" s="297">
        <f>SUM(ENERO:DICIEMBRE!E464)</f>
        <v>0</v>
      </c>
      <c r="F464" s="297">
        <f>SUM(ENERO:DICIEMBRE!F464)</f>
        <v>0</v>
      </c>
      <c r="G464" s="297">
        <f>SUM(ENERO:DICIEMBRE!G464)</f>
        <v>0</v>
      </c>
      <c r="H464" s="297">
        <f>SUM(ENERO:DICIEMBRE!H464)</f>
        <v>0</v>
      </c>
      <c r="I464" s="297">
        <f>SUM(ENERO:DICIEMBRE!I464)</f>
        <v>0</v>
      </c>
      <c r="J464" s="297">
        <f>SUM(ENERO:DICIEMBRE!J464)</f>
        <v>0</v>
      </c>
      <c r="K464" s="297">
        <f>SUM(ENERO:DICIEMBRE!K464)</f>
        <v>0</v>
      </c>
      <c r="L464" s="297">
        <f>SUM(ENERO:DICIEMBRE!L464)</f>
        <v>0</v>
      </c>
      <c r="M464" s="297">
        <f>SUM(ENERO:DICIEMBRE!M464)</f>
        <v>0</v>
      </c>
    </row>
    <row r="465" spans="1:13" ht="11.25" x14ac:dyDescent="0.15">
      <c r="A465" s="285"/>
      <c r="B465" s="287" t="s">
        <v>585</v>
      </c>
      <c r="C465" s="539">
        <f t="shared" ref="C465:M465" si="27">SUM(C462:C464)</f>
        <v>0</v>
      </c>
      <c r="D465" s="539">
        <f t="shared" si="27"/>
        <v>0</v>
      </c>
      <c r="E465" s="539">
        <f t="shared" si="27"/>
        <v>0</v>
      </c>
      <c r="F465" s="539">
        <f t="shared" si="27"/>
        <v>0</v>
      </c>
      <c r="G465" s="539">
        <f t="shared" si="27"/>
        <v>0</v>
      </c>
      <c r="H465" s="539">
        <f t="shared" si="27"/>
        <v>0</v>
      </c>
      <c r="I465" s="539">
        <f t="shared" si="27"/>
        <v>0</v>
      </c>
      <c r="J465" s="539">
        <f t="shared" si="27"/>
        <v>0</v>
      </c>
      <c r="K465" s="539">
        <f t="shared" si="27"/>
        <v>0</v>
      </c>
      <c r="L465" s="539">
        <f t="shared" si="27"/>
        <v>0</v>
      </c>
      <c r="M465" s="539">
        <f t="shared" si="27"/>
        <v>0</v>
      </c>
    </row>
    <row r="466" spans="1:13" ht="11.25" x14ac:dyDescent="0.15">
      <c r="A466" s="750" t="s">
        <v>586</v>
      </c>
      <c r="B466" s="751"/>
      <c r="C466" s="539">
        <f>SUM(E466:F466)</f>
        <v>0</v>
      </c>
      <c r="D466" s="297">
        <f>SUM(ENERO:DICIEMBRE!D466)</f>
        <v>0</v>
      </c>
      <c r="E466" s="297">
        <f>SUM(ENERO:DICIEMBRE!E466)</f>
        <v>0</v>
      </c>
      <c r="F466" s="297">
        <f>SUM(ENERO:DICIEMBRE!F466)</f>
        <v>0</v>
      </c>
      <c r="G466" s="297">
        <f>SUM(ENERO:DICIEMBRE!G466)</f>
        <v>0</v>
      </c>
      <c r="H466" s="297">
        <f>SUM(ENERO:DICIEMBRE!H466)</f>
        <v>0</v>
      </c>
      <c r="I466" s="297">
        <f>SUM(ENERO:DICIEMBRE!I466)</f>
        <v>0</v>
      </c>
      <c r="J466" s="297">
        <f>SUM(ENERO:DICIEMBRE!J466)</f>
        <v>0</v>
      </c>
      <c r="K466" s="297">
        <f>SUM(ENERO:DICIEMBRE!K466)</f>
        <v>0</v>
      </c>
      <c r="L466" s="297">
        <f>SUM(ENERO:DICIEMBRE!L466)</f>
        <v>0</v>
      </c>
      <c r="M466" s="297">
        <f>SUM(ENERO:DICIEMBRE!M466)</f>
        <v>0</v>
      </c>
    </row>
    <row r="467" spans="1:13" ht="11.25" x14ac:dyDescent="0.15">
      <c r="A467" s="758" t="s">
        <v>587</v>
      </c>
      <c r="B467" s="759"/>
      <c r="C467" s="539">
        <f>SUM(E467:F467)</f>
        <v>3</v>
      </c>
      <c r="D467" s="297">
        <f>SUM(ENERO:DICIEMBRE!D467)</f>
        <v>3</v>
      </c>
      <c r="E467" s="297">
        <f>SUM(ENERO:DICIEMBRE!E467)</f>
        <v>1</v>
      </c>
      <c r="F467" s="297">
        <f>SUM(ENERO:DICIEMBRE!F467)</f>
        <v>2</v>
      </c>
      <c r="G467" s="297">
        <f>SUM(ENERO:DICIEMBRE!G467)</f>
        <v>0</v>
      </c>
      <c r="H467" s="297">
        <f>SUM(ENERO:DICIEMBRE!H467)</f>
        <v>2</v>
      </c>
      <c r="I467" s="297">
        <f>SUM(ENERO:DICIEMBRE!I467)</f>
        <v>1</v>
      </c>
      <c r="J467" s="297">
        <f>SUM(ENERO:DICIEMBRE!J467)</f>
        <v>0</v>
      </c>
      <c r="K467" s="297">
        <f>SUM(ENERO:DICIEMBRE!K467)</f>
        <v>0</v>
      </c>
      <c r="L467" s="297">
        <f>SUM(ENERO:DICIEMBRE!L467)</f>
        <v>0</v>
      </c>
      <c r="M467" s="297">
        <f>SUM(ENERO:DICIEMBRE!M467)</f>
        <v>0</v>
      </c>
    </row>
    <row r="468" spans="1:13" ht="11.25" x14ac:dyDescent="0.15">
      <c r="A468" s="750" t="s">
        <v>588</v>
      </c>
      <c r="B468" s="751"/>
      <c r="C468" s="539">
        <f>SUM(E468:F468)</f>
        <v>0</v>
      </c>
      <c r="D468" s="297">
        <f>SUM(ENERO:DICIEMBRE!D468)</f>
        <v>0</v>
      </c>
      <c r="E468" s="297">
        <f>SUM(ENERO:DICIEMBRE!E468)</f>
        <v>0</v>
      </c>
      <c r="F468" s="297">
        <f>SUM(ENERO:DICIEMBRE!F468)</f>
        <v>0</v>
      </c>
      <c r="G468" s="297">
        <f>SUM(ENERO:DICIEMBRE!G468)</f>
        <v>0</v>
      </c>
      <c r="H468" s="297">
        <f>SUM(ENERO:DICIEMBRE!H468)</f>
        <v>0</v>
      </c>
      <c r="I468" s="297">
        <f>SUM(ENERO:DICIEMBRE!I468)</f>
        <v>0</v>
      </c>
      <c r="J468" s="297">
        <f>SUM(ENERO:DICIEMBRE!J468)</f>
        <v>0</v>
      </c>
      <c r="K468" s="297">
        <f>SUM(ENERO:DICIEMBRE!K468)</f>
        <v>0</v>
      </c>
      <c r="L468" s="297">
        <f>SUM(ENERO:DICIEMBRE!L468)</f>
        <v>0</v>
      </c>
      <c r="M468" s="297">
        <f>SUM(ENERO:DICIEMBRE!M468)</f>
        <v>0</v>
      </c>
    </row>
    <row r="469" spans="1:13" ht="11.25" x14ac:dyDescent="0.15">
      <c r="A469" s="285"/>
      <c r="B469" s="287" t="s">
        <v>589</v>
      </c>
      <c r="C469" s="539">
        <f>SUM(C466:C468)</f>
        <v>3</v>
      </c>
      <c r="D469" s="539">
        <f t="shared" ref="D469:F469" si="28">SUM(D466:D468)</f>
        <v>3</v>
      </c>
      <c r="E469" s="539">
        <f t="shared" si="28"/>
        <v>1</v>
      </c>
      <c r="F469" s="539">
        <f t="shared" si="28"/>
        <v>2</v>
      </c>
      <c r="G469" s="539">
        <f>SUM(G466:G468)</f>
        <v>0</v>
      </c>
      <c r="H469" s="539">
        <f>SUM(H466:H468)</f>
        <v>2</v>
      </c>
      <c r="I469" s="539">
        <f>SUM(I466:I468)</f>
        <v>1</v>
      </c>
      <c r="J469" s="539">
        <f t="shared" ref="J469:M469" si="29">SUM(J466:J468)</f>
        <v>0</v>
      </c>
      <c r="K469" s="539">
        <f t="shared" si="29"/>
        <v>0</v>
      </c>
      <c r="L469" s="539">
        <f t="shared" si="29"/>
        <v>0</v>
      </c>
      <c r="M469" s="539">
        <f t="shared" si="29"/>
        <v>0</v>
      </c>
    </row>
    <row r="470" spans="1:13" ht="11.25" x14ac:dyDescent="0.15">
      <c r="A470" s="760" t="s">
        <v>590</v>
      </c>
      <c r="B470" s="761" t="s">
        <v>47</v>
      </c>
      <c r="C470" s="539">
        <f t="shared" ref="C470:C477" si="30">SUM(E470:F470)</f>
        <v>34</v>
      </c>
      <c r="D470" s="297">
        <f>SUM(ENERO:DICIEMBRE!D470)</f>
        <v>31</v>
      </c>
      <c r="E470" s="297">
        <f>SUM(ENERO:DICIEMBRE!E470)</f>
        <v>5</v>
      </c>
      <c r="F470" s="297">
        <f>SUM(ENERO:DICIEMBRE!F470)</f>
        <v>29</v>
      </c>
      <c r="G470" s="297">
        <f>SUM(ENERO:DICIEMBRE!G470)</f>
        <v>0</v>
      </c>
      <c r="H470" s="297">
        <f>SUM(ENERO:DICIEMBRE!H470)</f>
        <v>26</v>
      </c>
      <c r="I470" s="297">
        <f>SUM(ENERO:DICIEMBRE!I470)</f>
        <v>8</v>
      </c>
      <c r="J470" s="297">
        <f>SUM(ENERO:DICIEMBRE!J470)</f>
        <v>0</v>
      </c>
      <c r="K470" s="297">
        <f>SUM(ENERO:DICIEMBRE!K470)</f>
        <v>0</v>
      </c>
      <c r="L470" s="297">
        <f>SUM(ENERO:DICIEMBRE!L470)</f>
        <v>0</v>
      </c>
      <c r="M470" s="297">
        <f>SUM(ENERO:DICIEMBRE!M470)</f>
        <v>0</v>
      </c>
    </row>
    <row r="471" spans="1:13" ht="11.25" x14ac:dyDescent="0.15">
      <c r="A471" s="760" t="s">
        <v>591</v>
      </c>
      <c r="B471" s="761" t="s">
        <v>591</v>
      </c>
      <c r="C471" s="539">
        <f t="shared" si="30"/>
        <v>1</v>
      </c>
      <c r="D471" s="297">
        <f>SUM(ENERO:DICIEMBRE!D471)</f>
        <v>1</v>
      </c>
      <c r="E471" s="297">
        <f>SUM(ENERO:DICIEMBRE!E471)</f>
        <v>0</v>
      </c>
      <c r="F471" s="297">
        <f>SUM(ENERO:DICIEMBRE!F471)</f>
        <v>1</v>
      </c>
      <c r="G471" s="297">
        <f>SUM(ENERO:DICIEMBRE!G471)</f>
        <v>0</v>
      </c>
      <c r="H471" s="297">
        <f>SUM(ENERO:DICIEMBRE!H471)</f>
        <v>1</v>
      </c>
      <c r="I471" s="297">
        <f>SUM(ENERO:DICIEMBRE!I471)</f>
        <v>0</v>
      </c>
      <c r="J471" s="297">
        <f>SUM(ENERO:DICIEMBRE!J471)</f>
        <v>0</v>
      </c>
      <c r="K471" s="297">
        <f>SUM(ENERO:DICIEMBRE!K471)</f>
        <v>0</v>
      </c>
      <c r="L471" s="297">
        <f>SUM(ENERO:DICIEMBRE!L471)</f>
        <v>0</v>
      </c>
      <c r="M471" s="297">
        <f>SUM(ENERO:DICIEMBRE!M471)</f>
        <v>0</v>
      </c>
    </row>
    <row r="472" spans="1:13" ht="11.25" x14ac:dyDescent="0.15">
      <c r="A472" s="760" t="s">
        <v>592</v>
      </c>
      <c r="B472" s="761" t="s">
        <v>592</v>
      </c>
      <c r="C472" s="539">
        <f t="shared" si="30"/>
        <v>16</v>
      </c>
      <c r="D472" s="297">
        <f>SUM(ENERO:DICIEMBRE!D472)</f>
        <v>13</v>
      </c>
      <c r="E472" s="297">
        <f>SUM(ENERO:DICIEMBRE!E472)</f>
        <v>2</v>
      </c>
      <c r="F472" s="297">
        <f>SUM(ENERO:DICIEMBRE!F472)</f>
        <v>14</v>
      </c>
      <c r="G472" s="297">
        <f>SUM(ENERO:DICIEMBRE!G472)</f>
        <v>0</v>
      </c>
      <c r="H472" s="297">
        <f>SUM(ENERO:DICIEMBRE!H472)</f>
        <v>11</v>
      </c>
      <c r="I472" s="297">
        <f>SUM(ENERO:DICIEMBRE!I472)</f>
        <v>5</v>
      </c>
      <c r="J472" s="297">
        <f>SUM(ENERO:DICIEMBRE!J472)</f>
        <v>0</v>
      </c>
      <c r="K472" s="297">
        <f>SUM(ENERO:DICIEMBRE!K472)</f>
        <v>0</v>
      </c>
      <c r="L472" s="297">
        <f>SUM(ENERO:DICIEMBRE!L472)</f>
        <v>0</v>
      </c>
      <c r="M472" s="297">
        <f>SUM(ENERO:DICIEMBRE!M472)</f>
        <v>0</v>
      </c>
    </row>
    <row r="473" spans="1:13" ht="11.25" x14ac:dyDescent="0.15">
      <c r="A473" s="756" t="s">
        <v>50</v>
      </c>
      <c r="B473" s="757"/>
      <c r="C473" s="539">
        <f t="shared" si="30"/>
        <v>176</v>
      </c>
      <c r="D473" s="297">
        <f>SUM(ENERO:DICIEMBRE!D473)</f>
        <v>160</v>
      </c>
      <c r="E473" s="297">
        <f>SUM(ENERO:DICIEMBRE!E473)</f>
        <v>18</v>
      </c>
      <c r="F473" s="297">
        <f>SUM(ENERO:DICIEMBRE!F473)</f>
        <v>158</v>
      </c>
      <c r="G473" s="297">
        <f>SUM(ENERO:DICIEMBRE!G473)</f>
        <v>0</v>
      </c>
      <c r="H473" s="297">
        <f>SUM(ENERO:DICIEMBRE!H473)</f>
        <v>142</v>
      </c>
      <c r="I473" s="297">
        <f>SUM(ENERO:DICIEMBRE!I473)</f>
        <v>34</v>
      </c>
      <c r="J473" s="297">
        <f>SUM(ENERO:DICIEMBRE!J473)</f>
        <v>0</v>
      </c>
      <c r="K473" s="297">
        <f>SUM(ENERO:DICIEMBRE!K473)</f>
        <v>0</v>
      </c>
      <c r="L473" s="297">
        <f>SUM(ENERO:DICIEMBRE!L473)</f>
        <v>0</v>
      </c>
      <c r="M473" s="297">
        <f>SUM(ENERO:DICIEMBRE!M473)</f>
        <v>0</v>
      </c>
    </row>
    <row r="474" spans="1:13" x14ac:dyDescent="0.15">
      <c r="A474" s="756" t="s">
        <v>90</v>
      </c>
      <c r="B474" s="757" t="s">
        <v>90</v>
      </c>
      <c r="C474" s="539">
        <f t="shared" si="30"/>
        <v>0</v>
      </c>
      <c r="D474" s="297">
        <f>SUM(ENERO:DICIEMBRE!D474)</f>
        <v>0</v>
      </c>
      <c r="E474" s="297">
        <f>SUM(ENERO:DICIEMBRE!E474)</f>
        <v>0</v>
      </c>
      <c r="F474" s="297">
        <f>SUM(ENERO:DICIEMBRE!F474)</f>
        <v>0</v>
      </c>
      <c r="G474" s="297">
        <f>SUM(ENERO:DICIEMBRE!G474)</f>
        <v>0</v>
      </c>
      <c r="H474" s="297">
        <f>SUM(ENERO:DICIEMBRE!H474)</f>
        <v>0</v>
      </c>
      <c r="I474" s="297">
        <f>SUM(ENERO:DICIEMBRE!I474)</f>
        <v>0</v>
      </c>
      <c r="J474" s="297">
        <f>SUM(ENERO:DICIEMBRE!J474)</f>
        <v>0</v>
      </c>
      <c r="K474" s="297">
        <f>SUM(ENERO:DICIEMBRE!K474)</f>
        <v>0</v>
      </c>
      <c r="L474" s="297">
        <f>SUM(ENERO:DICIEMBRE!L474)</f>
        <v>0</v>
      </c>
      <c r="M474" s="297">
        <f>SUM(ENERO:DICIEMBRE!M474)</f>
        <v>0</v>
      </c>
    </row>
    <row r="475" spans="1:13" ht="11.25" x14ac:dyDescent="0.15">
      <c r="A475" s="750" t="s">
        <v>72</v>
      </c>
      <c r="B475" s="751"/>
      <c r="C475" s="539">
        <f t="shared" si="30"/>
        <v>13</v>
      </c>
      <c r="D475" s="297">
        <f>SUM(ENERO:DICIEMBRE!D475)</f>
        <v>13</v>
      </c>
      <c r="E475" s="297">
        <f>SUM(ENERO:DICIEMBRE!E475)</f>
        <v>4</v>
      </c>
      <c r="F475" s="297">
        <f>SUM(ENERO:DICIEMBRE!F475)</f>
        <v>9</v>
      </c>
      <c r="G475" s="297">
        <f>SUM(ENERO:DICIEMBRE!G475)</f>
        <v>0</v>
      </c>
      <c r="H475" s="297">
        <f>SUM(ENERO:DICIEMBRE!H475)</f>
        <v>9</v>
      </c>
      <c r="I475" s="297">
        <f>SUM(ENERO:DICIEMBRE!I475)</f>
        <v>4</v>
      </c>
      <c r="J475" s="297">
        <f>SUM(ENERO:DICIEMBRE!J475)</f>
        <v>0</v>
      </c>
      <c r="K475" s="297">
        <f>SUM(ENERO:DICIEMBRE!K475)</f>
        <v>0</v>
      </c>
      <c r="L475" s="297">
        <f>SUM(ENERO:DICIEMBRE!L475)</f>
        <v>0</v>
      </c>
      <c r="M475" s="297">
        <f>SUM(ENERO:DICIEMBRE!M475)</f>
        <v>0</v>
      </c>
    </row>
    <row r="476" spans="1:13" x14ac:dyDescent="0.15">
      <c r="A476" s="756" t="s">
        <v>593</v>
      </c>
      <c r="B476" s="757" t="s">
        <v>593</v>
      </c>
      <c r="C476" s="539">
        <f t="shared" si="30"/>
        <v>0</v>
      </c>
      <c r="D476" s="297">
        <f>SUM(ENERO:DICIEMBRE!D476)</f>
        <v>0</v>
      </c>
      <c r="E476" s="297">
        <f>SUM(ENERO:DICIEMBRE!E476)</f>
        <v>0</v>
      </c>
      <c r="F476" s="297">
        <f>SUM(ENERO:DICIEMBRE!F476)</f>
        <v>0</v>
      </c>
      <c r="G476" s="297">
        <f>SUM(ENERO:DICIEMBRE!G476)</f>
        <v>0</v>
      </c>
      <c r="H476" s="297">
        <f>SUM(ENERO:DICIEMBRE!H476)</f>
        <v>0</v>
      </c>
      <c r="I476" s="297">
        <f>SUM(ENERO:DICIEMBRE!I476)</f>
        <v>0</v>
      </c>
      <c r="J476" s="297">
        <f>SUM(ENERO:DICIEMBRE!J476)</f>
        <v>0</v>
      </c>
      <c r="K476" s="297">
        <f>SUM(ENERO:DICIEMBRE!K476)</f>
        <v>0</v>
      </c>
      <c r="L476" s="297">
        <f>SUM(ENERO:DICIEMBRE!L476)</f>
        <v>0</v>
      </c>
      <c r="M476" s="297">
        <f>SUM(ENERO:DICIEMBRE!M476)</f>
        <v>0</v>
      </c>
    </row>
    <row r="477" spans="1:13" x14ac:dyDescent="0.15">
      <c r="A477" s="756" t="s">
        <v>68</v>
      </c>
      <c r="B477" s="757" t="s">
        <v>68</v>
      </c>
      <c r="C477" s="539">
        <f t="shared" si="30"/>
        <v>0</v>
      </c>
      <c r="D477" s="297">
        <f>SUM(ENERO:DICIEMBRE!D477)</f>
        <v>0</v>
      </c>
      <c r="E477" s="297">
        <f>SUM(ENERO:DICIEMBRE!E477)</f>
        <v>0</v>
      </c>
      <c r="F477" s="297">
        <f>SUM(ENERO:DICIEMBRE!F477)</f>
        <v>0</v>
      </c>
      <c r="G477" s="297">
        <f>SUM(ENERO:DICIEMBRE!G477)</f>
        <v>0</v>
      </c>
      <c r="H477" s="297">
        <f>SUM(ENERO:DICIEMBRE!H477)</f>
        <v>0</v>
      </c>
      <c r="I477" s="297">
        <f>SUM(ENERO:DICIEMBRE!I477)</f>
        <v>0</v>
      </c>
      <c r="J477" s="297">
        <f>SUM(ENERO:DICIEMBRE!J477)</f>
        <v>0</v>
      </c>
      <c r="K477" s="297">
        <f>SUM(ENERO:DICIEMBRE!K477)</f>
        <v>0</v>
      </c>
      <c r="L477" s="297">
        <f>SUM(ENERO:DICIEMBRE!L477)</f>
        <v>0</v>
      </c>
      <c r="M477" s="297">
        <f>SUM(ENERO:DICIEMBRE!M477)</f>
        <v>0</v>
      </c>
    </row>
    <row r="478" spans="1:13" ht="11.25" x14ac:dyDescent="0.15">
      <c r="A478" s="288"/>
      <c r="B478" s="287" t="s">
        <v>594</v>
      </c>
      <c r="C478" s="539">
        <f>SUM(C470:C477)</f>
        <v>240</v>
      </c>
      <c r="D478" s="539">
        <f>SUM(D470:D477)</f>
        <v>218</v>
      </c>
      <c r="E478" s="539">
        <f t="shared" ref="E478:M478" si="31">SUM(E470:E477)</f>
        <v>29</v>
      </c>
      <c r="F478" s="539">
        <f t="shared" si="31"/>
        <v>211</v>
      </c>
      <c r="G478" s="539">
        <f t="shared" si="31"/>
        <v>0</v>
      </c>
      <c r="H478" s="539">
        <f t="shared" si="31"/>
        <v>189</v>
      </c>
      <c r="I478" s="539">
        <f t="shared" si="31"/>
        <v>51</v>
      </c>
      <c r="J478" s="539">
        <f t="shared" si="31"/>
        <v>0</v>
      </c>
      <c r="K478" s="539">
        <f t="shared" si="31"/>
        <v>0</v>
      </c>
      <c r="L478" s="539">
        <f t="shared" si="31"/>
        <v>0</v>
      </c>
      <c r="M478" s="539">
        <f t="shared" si="31"/>
        <v>0</v>
      </c>
    </row>
    <row r="479" spans="1:13" ht="11.25" x14ac:dyDescent="0.15">
      <c r="A479" s="758" t="s">
        <v>595</v>
      </c>
      <c r="B479" s="759"/>
      <c r="C479" s="539">
        <f t="shared" ref="C479:C484" si="32">SUM(E479:F479)</f>
        <v>0</v>
      </c>
      <c r="D479" s="297">
        <f>SUM(ENERO:DICIEMBRE!D479)</f>
        <v>0</v>
      </c>
      <c r="E479" s="297">
        <f>SUM(ENERO:DICIEMBRE!E479)</f>
        <v>0</v>
      </c>
      <c r="F479" s="297">
        <f>SUM(ENERO:DICIEMBRE!F479)</f>
        <v>0</v>
      </c>
      <c r="G479" s="297">
        <f>SUM(ENERO:DICIEMBRE!G479)</f>
        <v>0</v>
      </c>
      <c r="H479" s="297">
        <f>SUM(ENERO:DICIEMBRE!H479)</f>
        <v>0</v>
      </c>
      <c r="I479" s="297">
        <f>SUM(ENERO:DICIEMBRE!I479)</f>
        <v>0</v>
      </c>
      <c r="J479" s="297">
        <f>SUM(ENERO:DICIEMBRE!J479)</f>
        <v>0</v>
      </c>
      <c r="K479" s="297">
        <f>SUM(ENERO:DICIEMBRE!K479)</f>
        <v>0</v>
      </c>
      <c r="L479" s="297">
        <f>SUM(ENERO:DICIEMBRE!L479)</f>
        <v>0</v>
      </c>
      <c r="M479" s="297">
        <f>SUM(ENERO:DICIEMBRE!M479)</f>
        <v>0</v>
      </c>
    </row>
    <row r="480" spans="1:13" ht="11.25" x14ac:dyDescent="0.15">
      <c r="A480" s="758" t="s">
        <v>596</v>
      </c>
      <c r="B480" s="759"/>
      <c r="C480" s="539">
        <f t="shared" si="32"/>
        <v>0</v>
      </c>
      <c r="D480" s="297">
        <f>SUM(ENERO:DICIEMBRE!D480)</f>
        <v>0</v>
      </c>
      <c r="E480" s="297">
        <f>SUM(ENERO:DICIEMBRE!E480)</f>
        <v>0</v>
      </c>
      <c r="F480" s="297">
        <f>SUM(ENERO:DICIEMBRE!F480)</f>
        <v>0</v>
      </c>
      <c r="G480" s="297">
        <f>SUM(ENERO:DICIEMBRE!G480)</f>
        <v>0</v>
      </c>
      <c r="H480" s="297">
        <f>SUM(ENERO:DICIEMBRE!H480)</f>
        <v>0</v>
      </c>
      <c r="I480" s="297">
        <f>SUM(ENERO:DICIEMBRE!I480)</f>
        <v>0</v>
      </c>
      <c r="J480" s="297">
        <f>SUM(ENERO:DICIEMBRE!J480)</f>
        <v>0</v>
      </c>
      <c r="K480" s="297">
        <f>SUM(ENERO:DICIEMBRE!K480)</f>
        <v>0</v>
      </c>
      <c r="L480" s="297">
        <f>SUM(ENERO:DICIEMBRE!L480)</f>
        <v>0</v>
      </c>
      <c r="M480" s="297">
        <f>SUM(ENERO:DICIEMBRE!M480)</f>
        <v>0</v>
      </c>
    </row>
    <row r="481" spans="1:13" ht="11.25" x14ac:dyDescent="0.15">
      <c r="A481" s="758" t="s">
        <v>597</v>
      </c>
      <c r="B481" s="759"/>
      <c r="C481" s="539">
        <f t="shared" si="32"/>
        <v>0</v>
      </c>
      <c r="D481" s="297">
        <f>SUM(ENERO:DICIEMBRE!D481)</f>
        <v>0</v>
      </c>
      <c r="E481" s="297">
        <f>SUM(ENERO:DICIEMBRE!E481)</f>
        <v>0</v>
      </c>
      <c r="F481" s="297">
        <f>SUM(ENERO:DICIEMBRE!F481)</f>
        <v>0</v>
      </c>
      <c r="G481" s="297">
        <f>SUM(ENERO:DICIEMBRE!G481)</f>
        <v>0</v>
      </c>
      <c r="H481" s="297">
        <f>SUM(ENERO:DICIEMBRE!H481)</f>
        <v>0</v>
      </c>
      <c r="I481" s="297">
        <f>SUM(ENERO:DICIEMBRE!I481)</f>
        <v>0</v>
      </c>
      <c r="J481" s="297">
        <f>SUM(ENERO:DICIEMBRE!J481)</f>
        <v>0</v>
      </c>
      <c r="K481" s="297">
        <f>SUM(ENERO:DICIEMBRE!K481)</f>
        <v>0</v>
      </c>
      <c r="L481" s="297">
        <f>SUM(ENERO:DICIEMBRE!L481)</f>
        <v>0</v>
      </c>
      <c r="M481" s="297">
        <f>SUM(ENERO:DICIEMBRE!M481)</f>
        <v>0</v>
      </c>
    </row>
    <row r="482" spans="1:13" ht="11.25" x14ac:dyDescent="0.15">
      <c r="A482" s="750" t="s">
        <v>598</v>
      </c>
      <c r="B482" s="751"/>
      <c r="C482" s="539">
        <f t="shared" si="32"/>
        <v>1</v>
      </c>
      <c r="D482" s="297">
        <f>SUM(ENERO:DICIEMBRE!D482)</f>
        <v>1</v>
      </c>
      <c r="E482" s="297">
        <f>SUM(ENERO:DICIEMBRE!E482)</f>
        <v>1</v>
      </c>
      <c r="F482" s="297">
        <f>SUM(ENERO:DICIEMBRE!F482)</f>
        <v>0</v>
      </c>
      <c r="G482" s="297">
        <f>SUM(ENERO:DICIEMBRE!G482)</f>
        <v>0</v>
      </c>
      <c r="H482" s="297">
        <f>SUM(ENERO:DICIEMBRE!H482)</f>
        <v>0</v>
      </c>
      <c r="I482" s="297">
        <f>SUM(ENERO:DICIEMBRE!I482)</f>
        <v>1</v>
      </c>
      <c r="J482" s="297">
        <f>SUM(ENERO:DICIEMBRE!J482)</f>
        <v>0</v>
      </c>
      <c r="K482" s="297">
        <f>SUM(ENERO:DICIEMBRE!K482)</f>
        <v>0</v>
      </c>
      <c r="L482" s="297">
        <f>SUM(ENERO:DICIEMBRE!L482)</f>
        <v>0</v>
      </c>
      <c r="M482" s="297">
        <f>SUM(ENERO:DICIEMBRE!M482)</f>
        <v>0</v>
      </c>
    </row>
    <row r="483" spans="1:13" ht="11.25" x14ac:dyDescent="0.15">
      <c r="A483" s="750" t="s">
        <v>599</v>
      </c>
      <c r="B483" s="751"/>
      <c r="C483" s="539">
        <f t="shared" si="32"/>
        <v>2</v>
      </c>
      <c r="D483" s="297">
        <f>SUM(ENERO:DICIEMBRE!D483)</f>
        <v>1</v>
      </c>
      <c r="E483" s="297">
        <f>SUM(ENERO:DICIEMBRE!E483)</f>
        <v>0</v>
      </c>
      <c r="F483" s="297">
        <f>SUM(ENERO:DICIEMBRE!F483)</f>
        <v>2</v>
      </c>
      <c r="G483" s="297">
        <f>SUM(ENERO:DICIEMBRE!G483)</f>
        <v>0</v>
      </c>
      <c r="H483" s="297">
        <f>SUM(ENERO:DICIEMBRE!H483)</f>
        <v>1</v>
      </c>
      <c r="I483" s="297">
        <f>SUM(ENERO:DICIEMBRE!I483)</f>
        <v>1</v>
      </c>
      <c r="J483" s="297">
        <f>SUM(ENERO:DICIEMBRE!J483)</f>
        <v>0</v>
      </c>
      <c r="K483" s="297">
        <f>SUM(ENERO:DICIEMBRE!K483)</f>
        <v>0</v>
      </c>
      <c r="L483" s="297">
        <f>SUM(ENERO:DICIEMBRE!L483)</f>
        <v>0</v>
      </c>
      <c r="M483" s="297">
        <f>SUM(ENERO:DICIEMBRE!M483)</f>
        <v>0</v>
      </c>
    </row>
    <row r="484" spans="1:13" ht="11.25" x14ac:dyDescent="0.15">
      <c r="A484" s="750" t="s">
        <v>600</v>
      </c>
      <c r="B484" s="751"/>
      <c r="C484" s="539">
        <f t="shared" si="32"/>
        <v>2</v>
      </c>
      <c r="D484" s="297">
        <f>SUM(ENERO:DICIEMBRE!D484)</f>
        <v>2</v>
      </c>
      <c r="E484" s="297">
        <f>SUM(ENERO:DICIEMBRE!E484)</f>
        <v>2</v>
      </c>
      <c r="F484" s="297">
        <f>SUM(ENERO:DICIEMBRE!F484)</f>
        <v>0</v>
      </c>
      <c r="G484" s="297">
        <f>SUM(ENERO:DICIEMBRE!G484)</f>
        <v>0</v>
      </c>
      <c r="H484" s="297">
        <f>SUM(ENERO:DICIEMBRE!H484)</f>
        <v>0</v>
      </c>
      <c r="I484" s="297">
        <f>SUM(ENERO:DICIEMBRE!I484)</f>
        <v>2</v>
      </c>
      <c r="J484" s="297">
        <f>SUM(ENERO:DICIEMBRE!J484)</f>
        <v>0</v>
      </c>
      <c r="K484" s="297">
        <f>SUM(ENERO:DICIEMBRE!K484)</f>
        <v>0</v>
      </c>
      <c r="L484" s="297">
        <f>SUM(ENERO:DICIEMBRE!L484)</f>
        <v>0</v>
      </c>
      <c r="M484" s="297">
        <f>SUM(ENERO:DICIEMBRE!M484)</f>
        <v>0</v>
      </c>
    </row>
    <row r="485" spans="1:13" ht="11.25" x14ac:dyDescent="0.15">
      <c r="A485" s="288"/>
      <c r="B485" s="287" t="s">
        <v>445</v>
      </c>
      <c r="C485" s="539">
        <f>SUM(C479:C484)</f>
        <v>5</v>
      </c>
      <c r="D485" s="539">
        <f>SUM(D479:D484)</f>
        <v>4</v>
      </c>
      <c r="E485" s="539">
        <f t="shared" ref="E485:M485" si="33">SUM(E479:E484)</f>
        <v>3</v>
      </c>
      <c r="F485" s="539">
        <f t="shared" si="33"/>
        <v>2</v>
      </c>
      <c r="G485" s="539">
        <f t="shared" si="33"/>
        <v>0</v>
      </c>
      <c r="H485" s="539">
        <f t="shared" si="33"/>
        <v>1</v>
      </c>
      <c r="I485" s="539">
        <f t="shared" si="33"/>
        <v>4</v>
      </c>
      <c r="J485" s="539">
        <f t="shared" si="33"/>
        <v>0</v>
      </c>
      <c r="K485" s="539">
        <f t="shared" si="33"/>
        <v>0</v>
      </c>
      <c r="L485" s="539">
        <f t="shared" si="33"/>
        <v>0</v>
      </c>
      <c r="M485" s="539">
        <f t="shared" si="33"/>
        <v>0</v>
      </c>
    </row>
    <row r="486" spans="1:13" x14ac:dyDescent="0.15">
      <c r="A486" s="750" t="s">
        <v>353</v>
      </c>
      <c r="B486" s="751" t="s">
        <v>353</v>
      </c>
      <c r="C486" s="539">
        <f>SUM(E486:F486)</f>
        <v>0</v>
      </c>
      <c r="D486" s="297">
        <f>SUM(ENERO:DICIEMBRE!D486)</f>
        <v>0</v>
      </c>
      <c r="E486" s="297">
        <f>SUM(ENERO:DICIEMBRE!E486)</f>
        <v>0</v>
      </c>
      <c r="F486" s="297">
        <f>SUM(ENERO:DICIEMBRE!F486)</f>
        <v>0</v>
      </c>
      <c r="G486" s="297">
        <f>SUM(ENERO:DICIEMBRE!G486)</f>
        <v>0</v>
      </c>
      <c r="H486" s="297">
        <f>SUM(ENERO:DICIEMBRE!H486)</f>
        <v>0</v>
      </c>
      <c r="I486" s="297">
        <f>SUM(ENERO:DICIEMBRE!I486)</f>
        <v>0</v>
      </c>
      <c r="J486" s="297">
        <f>SUM(ENERO:DICIEMBRE!J486)</f>
        <v>0</v>
      </c>
      <c r="K486" s="297">
        <f>SUM(ENERO:DICIEMBRE!K486)</f>
        <v>0</v>
      </c>
      <c r="L486" s="297">
        <f>SUM(ENERO:DICIEMBRE!L486)</f>
        <v>0</v>
      </c>
      <c r="M486" s="297">
        <f>SUM(ENERO:DICIEMBRE!M486)</f>
        <v>0</v>
      </c>
    </row>
    <row r="487" spans="1:13" x14ac:dyDescent="0.15">
      <c r="A487" s="750" t="s">
        <v>355</v>
      </c>
      <c r="B487" s="751" t="s">
        <v>355</v>
      </c>
      <c r="C487" s="539">
        <f>SUM(E487:F487)</f>
        <v>0</v>
      </c>
      <c r="D487" s="297">
        <f>SUM(ENERO:DICIEMBRE!D487)</f>
        <v>0</v>
      </c>
      <c r="E487" s="297">
        <f>SUM(ENERO:DICIEMBRE!E487)</f>
        <v>0</v>
      </c>
      <c r="F487" s="297">
        <f>SUM(ENERO:DICIEMBRE!F487)</f>
        <v>0</v>
      </c>
      <c r="G487" s="297">
        <f>SUM(ENERO:DICIEMBRE!G487)</f>
        <v>0</v>
      </c>
      <c r="H487" s="297">
        <f>SUM(ENERO:DICIEMBRE!H487)</f>
        <v>0</v>
      </c>
      <c r="I487" s="297">
        <f>SUM(ENERO:DICIEMBRE!I487)</f>
        <v>0</v>
      </c>
      <c r="J487" s="297">
        <f>SUM(ENERO:DICIEMBRE!J487)</f>
        <v>0</v>
      </c>
      <c r="K487" s="297">
        <f>SUM(ENERO:DICIEMBRE!K487)</f>
        <v>0</v>
      </c>
      <c r="L487" s="297">
        <f>SUM(ENERO:DICIEMBRE!L487)</f>
        <v>0</v>
      </c>
      <c r="M487" s="297">
        <f>SUM(ENERO:DICIEMBRE!M487)</f>
        <v>0</v>
      </c>
    </row>
    <row r="488" spans="1:13" ht="11.25" x14ac:dyDescent="0.15">
      <c r="A488" s="750" t="s">
        <v>601</v>
      </c>
      <c r="B488" s="751"/>
      <c r="C488" s="539">
        <f>SUM(E488:F488)</f>
        <v>0</v>
      </c>
      <c r="D488" s="297">
        <f>SUM(ENERO:DICIEMBRE!D488)</f>
        <v>0</v>
      </c>
      <c r="E488" s="297">
        <f>SUM(ENERO:DICIEMBRE!E488)</f>
        <v>0</v>
      </c>
      <c r="F488" s="297">
        <f>SUM(ENERO:DICIEMBRE!F488)</f>
        <v>0</v>
      </c>
      <c r="G488" s="297">
        <f>SUM(ENERO:DICIEMBRE!G488)</f>
        <v>0</v>
      </c>
      <c r="H488" s="297">
        <f>SUM(ENERO:DICIEMBRE!H488)</f>
        <v>0</v>
      </c>
      <c r="I488" s="297">
        <f>SUM(ENERO:DICIEMBRE!I488)</f>
        <v>0</v>
      </c>
      <c r="J488" s="297">
        <f>SUM(ENERO:DICIEMBRE!J488)</f>
        <v>0</v>
      </c>
      <c r="K488" s="297">
        <f>SUM(ENERO:DICIEMBRE!K488)</f>
        <v>0</v>
      </c>
      <c r="L488" s="297">
        <f>SUM(ENERO:DICIEMBRE!L488)</f>
        <v>0</v>
      </c>
      <c r="M488" s="297">
        <f>SUM(ENERO:DICIEMBRE!M488)</f>
        <v>0</v>
      </c>
    </row>
    <row r="489" spans="1:13" ht="11.25" x14ac:dyDescent="0.15">
      <c r="A489" s="750" t="s">
        <v>184</v>
      </c>
      <c r="B489" s="751"/>
      <c r="C489" s="539">
        <f t="shared" ref="C489:C490" si="34">SUM(E489:F489)</f>
        <v>1</v>
      </c>
      <c r="D489" s="297">
        <f>SUM(ENERO:DICIEMBRE!D489)</f>
        <v>1</v>
      </c>
      <c r="E489" s="297">
        <f>SUM(ENERO:DICIEMBRE!E489)</f>
        <v>0</v>
      </c>
      <c r="F489" s="297">
        <f>SUM(ENERO:DICIEMBRE!F489)</f>
        <v>1</v>
      </c>
      <c r="G489" s="297">
        <f>SUM(ENERO:DICIEMBRE!G489)</f>
        <v>0</v>
      </c>
      <c r="H489" s="297">
        <f>SUM(ENERO:DICIEMBRE!H489)</f>
        <v>1</v>
      </c>
      <c r="I489" s="297">
        <f>SUM(ENERO:DICIEMBRE!I489)</f>
        <v>0</v>
      </c>
      <c r="J489" s="297">
        <f>SUM(ENERO:DICIEMBRE!J489)</f>
        <v>0</v>
      </c>
      <c r="K489" s="297">
        <f>SUM(ENERO:DICIEMBRE!K489)</f>
        <v>0</v>
      </c>
      <c r="L489" s="297">
        <f>SUM(ENERO:DICIEMBRE!L489)</f>
        <v>0</v>
      </c>
      <c r="M489" s="297">
        <f>SUM(ENERO:DICIEMBRE!M489)</f>
        <v>0</v>
      </c>
    </row>
    <row r="490" spans="1:13" ht="11.25" x14ac:dyDescent="0.15">
      <c r="A490" s="750" t="s">
        <v>185</v>
      </c>
      <c r="B490" s="751"/>
      <c r="C490" s="539">
        <f t="shared" si="34"/>
        <v>0</v>
      </c>
      <c r="D490" s="297">
        <f>SUM(ENERO:DICIEMBRE!D490)</f>
        <v>0</v>
      </c>
      <c r="E490" s="297">
        <f>SUM(ENERO:DICIEMBRE!E490)</f>
        <v>0</v>
      </c>
      <c r="F490" s="297">
        <f>SUM(ENERO:DICIEMBRE!F490)</f>
        <v>0</v>
      </c>
      <c r="G490" s="297">
        <f>SUM(ENERO:DICIEMBRE!G490)</f>
        <v>0</v>
      </c>
      <c r="H490" s="297">
        <f>SUM(ENERO:DICIEMBRE!H490)</f>
        <v>0</v>
      </c>
      <c r="I490" s="297">
        <f>SUM(ENERO:DICIEMBRE!I490)</f>
        <v>0</v>
      </c>
      <c r="J490" s="297">
        <f>SUM(ENERO:DICIEMBRE!J490)</f>
        <v>0</v>
      </c>
      <c r="K490" s="297">
        <f>SUM(ENERO:DICIEMBRE!K490)</f>
        <v>0</v>
      </c>
      <c r="L490" s="297">
        <f>SUM(ENERO:DICIEMBRE!L490)</f>
        <v>0</v>
      </c>
      <c r="M490" s="297">
        <f>SUM(ENERO:DICIEMBRE!M490)</f>
        <v>0</v>
      </c>
    </row>
    <row r="491" spans="1:13" ht="11.25" x14ac:dyDescent="0.15">
      <c r="A491" s="289"/>
      <c r="B491" s="290" t="s">
        <v>602</v>
      </c>
      <c r="C491" s="539">
        <f>SUM(C486:C490)</f>
        <v>1</v>
      </c>
      <c r="D491" s="539">
        <f>SUM(D486:D490)</f>
        <v>1</v>
      </c>
      <c r="E491" s="539">
        <f t="shared" ref="E491:M491" si="35">SUM(E486:E490)</f>
        <v>0</v>
      </c>
      <c r="F491" s="539">
        <f t="shared" si="35"/>
        <v>1</v>
      </c>
      <c r="G491" s="539">
        <f t="shared" si="35"/>
        <v>0</v>
      </c>
      <c r="H491" s="539">
        <f t="shared" si="35"/>
        <v>1</v>
      </c>
      <c r="I491" s="539">
        <f t="shared" si="35"/>
        <v>0</v>
      </c>
      <c r="J491" s="539">
        <f t="shared" si="35"/>
        <v>0</v>
      </c>
      <c r="K491" s="539">
        <f t="shared" si="35"/>
        <v>0</v>
      </c>
      <c r="L491" s="539">
        <f t="shared" si="35"/>
        <v>0</v>
      </c>
      <c r="M491" s="539">
        <f t="shared" si="35"/>
        <v>0</v>
      </c>
    </row>
    <row r="492" spans="1:13" ht="11.25" x14ac:dyDescent="0.15">
      <c r="A492" s="291"/>
      <c r="B492" s="290" t="s">
        <v>410</v>
      </c>
      <c r="C492" s="292">
        <f t="shared" ref="C492:M492" si="36">SUM(C457+C461+C465+C469+C478+C485+C491)</f>
        <v>258</v>
      </c>
      <c r="D492" s="292">
        <f t="shared" si="36"/>
        <v>233</v>
      </c>
      <c r="E492" s="292">
        <f t="shared" si="36"/>
        <v>35</v>
      </c>
      <c r="F492" s="292">
        <f t="shared" si="36"/>
        <v>223</v>
      </c>
      <c r="G492" s="292">
        <f t="shared" si="36"/>
        <v>0</v>
      </c>
      <c r="H492" s="292">
        <f t="shared" si="36"/>
        <v>199</v>
      </c>
      <c r="I492" s="292">
        <f t="shared" si="36"/>
        <v>59</v>
      </c>
      <c r="J492" s="292">
        <f t="shared" si="36"/>
        <v>0</v>
      </c>
      <c r="K492" s="292">
        <f t="shared" si="36"/>
        <v>0</v>
      </c>
      <c r="L492" s="292">
        <f t="shared" si="36"/>
        <v>0</v>
      </c>
      <c r="M492" s="292">
        <f t="shared" si="36"/>
        <v>0</v>
      </c>
    </row>
  </sheetData>
  <mergeCells count="209">
    <mergeCell ref="A487:B487"/>
    <mergeCell ref="A488:B488"/>
    <mergeCell ref="A489:B489"/>
    <mergeCell ref="A490:B490"/>
    <mergeCell ref="A480:B480"/>
    <mergeCell ref="A481:B481"/>
    <mergeCell ref="A482:B482"/>
    <mergeCell ref="A483:B483"/>
    <mergeCell ref="A484:B484"/>
    <mergeCell ref="A486:B486"/>
    <mergeCell ref="A473:B473"/>
    <mergeCell ref="A474:B474"/>
    <mergeCell ref="A475:B475"/>
    <mergeCell ref="A476:B476"/>
    <mergeCell ref="A477:B477"/>
    <mergeCell ref="A479:B479"/>
    <mergeCell ref="A466:B466"/>
    <mergeCell ref="A467:B467"/>
    <mergeCell ref="A468:B468"/>
    <mergeCell ref="A470:B470"/>
    <mergeCell ref="A471:B471"/>
    <mergeCell ref="A472:B472"/>
    <mergeCell ref="A459:B459"/>
    <mergeCell ref="A460:B460"/>
    <mergeCell ref="A461:B461"/>
    <mergeCell ref="A462:B462"/>
    <mergeCell ref="A463:B463"/>
    <mergeCell ref="A464:B464"/>
    <mergeCell ref="A452:B452"/>
    <mergeCell ref="A453:B453"/>
    <mergeCell ref="A454:B454"/>
    <mergeCell ref="A455:B455"/>
    <mergeCell ref="A456:B456"/>
    <mergeCell ref="A458:B458"/>
    <mergeCell ref="A446:B446"/>
    <mergeCell ref="A450:B451"/>
    <mergeCell ref="C450:C451"/>
    <mergeCell ref="D450:D451"/>
    <mergeCell ref="E450:F450"/>
    <mergeCell ref="G450:I450"/>
    <mergeCell ref="A436:B436"/>
    <mergeCell ref="A437:B437"/>
    <mergeCell ref="A439:B439"/>
    <mergeCell ref="A440:A442"/>
    <mergeCell ref="A444:B444"/>
    <mergeCell ref="A445:B445"/>
    <mergeCell ref="A431:B431"/>
    <mergeCell ref="A433:B434"/>
    <mergeCell ref="C433:C434"/>
    <mergeCell ref="D433:I433"/>
    <mergeCell ref="J433:J434"/>
    <mergeCell ref="A435:B435"/>
    <mergeCell ref="A421:B421"/>
    <mergeCell ref="A422:B422"/>
    <mergeCell ref="A423:B423"/>
    <mergeCell ref="A425:B425"/>
    <mergeCell ref="A426:B426"/>
    <mergeCell ref="A429:A430"/>
    <mergeCell ref="A415:B415"/>
    <mergeCell ref="A416:B416"/>
    <mergeCell ref="A417:B417"/>
    <mergeCell ref="A418:B418"/>
    <mergeCell ref="A419:B419"/>
    <mergeCell ref="A420:B420"/>
    <mergeCell ref="A401:A403"/>
    <mergeCell ref="A404:A406"/>
    <mergeCell ref="A408:A410"/>
    <mergeCell ref="A412:B412"/>
    <mergeCell ref="A413:B413"/>
    <mergeCell ref="A414:B414"/>
    <mergeCell ref="A381:A383"/>
    <mergeCell ref="A384:A386"/>
    <mergeCell ref="A387:A389"/>
    <mergeCell ref="A392:A394"/>
    <mergeCell ref="A395:A397"/>
    <mergeCell ref="A398:A400"/>
    <mergeCell ref="J379:J380"/>
    <mergeCell ref="K379:K380"/>
    <mergeCell ref="L379:L380"/>
    <mergeCell ref="M379:M380"/>
    <mergeCell ref="O379:O380"/>
    <mergeCell ref="P379:P380"/>
    <mergeCell ref="H378:J378"/>
    <mergeCell ref="K378:M378"/>
    <mergeCell ref="N378:N380"/>
    <mergeCell ref="O378:P378"/>
    <mergeCell ref="Q378:Q380"/>
    <mergeCell ref="D379:D380"/>
    <mergeCell ref="E379:F379"/>
    <mergeCell ref="G379:G380"/>
    <mergeCell ref="H379:H380"/>
    <mergeCell ref="I379:I380"/>
    <mergeCell ref="D373:D374"/>
    <mergeCell ref="A375:B375"/>
    <mergeCell ref="A376:B376"/>
    <mergeCell ref="A377:B377"/>
    <mergeCell ref="A378:B380"/>
    <mergeCell ref="C378:C380"/>
    <mergeCell ref="D378:G378"/>
    <mergeCell ref="A368:B368"/>
    <mergeCell ref="A369:B369"/>
    <mergeCell ref="A370:A371"/>
    <mergeCell ref="A372:B372"/>
    <mergeCell ref="A373:B374"/>
    <mergeCell ref="C373:C374"/>
    <mergeCell ref="A365:F365"/>
    <mergeCell ref="A366:B367"/>
    <mergeCell ref="C366:C367"/>
    <mergeCell ref="D366:D367"/>
    <mergeCell ref="E366:E367"/>
    <mergeCell ref="F366:F367"/>
    <mergeCell ref="O341:O343"/>
    <mergeCell ref="P341:Q342"/>
    <mergeCell ref="R341:R343"/>
    <mergeCell ref="E342:G342"/>
    <mergeCell ref="H342:J342"/>
    <mergeCell ref="A364:B364"/>
    <mergeCell ref="A339:B339"/>
    <mergeCell ref="A340:B340"/>
    <mergeCell ref="A341:B343"/>
    <mergeCell ref="C341:C343"/>
    <mergeCell ref="D341:D343"/>
    <mergeCell ref="E341:J341"/>
    <mergeCell ref="K341:K343"/>
    <mergeCell ref="L341:N342"/>
    <mergeCell ref="A328:B330"/>
    <mergeCell ref="C328:C330"/>
    <mergeCell ref="Q328:Q330"/>
    <mergeCell ref="D329:D330"/>
    <mergeCell ref="E329:F329"/>
    <mergeCell ref="G329:G330"/>
    <mergeCell ref="H329:H330"/>
    <mergeCell ref="I329:I330"/>
    <mergeCell ref="J329:J330"/>
    <mergeCell ref="K329:K330"/>
    <mergeCell ref="L329:L330"/>
    <mergeCell ref="D328:G328"/>
    <mergeCell ref="H328:J328"/>
    <mergeCell ref="K328:M328"/>
    <mergeCell ref="N328:N330"/>
    <mergeCell ref="M329:M330"/>
    <mergeCell ref="O329:O330"/>
    <mergeCell ref="P329:P330"/>
    <mergeCell ref="A323:B323"/>
    <mergeCell ref="A324:B324"/>
    <mergeCell ref="A325:B325"/>
    <mergeCell ref="A326:B326"/>
    <mergeCell ref="K314:K315"/>
    <mergeCell ref="L314:L315"/>
    <mergeCell ref="M314:M315"/>
    <mergeCell ref="A318:B318"/>
    <mergeCell ref="O328:P328"/>
    <mergeCell ref="Q313:Q315"/>
    <mergeCell ref="D314:D315"/>
    <mergeCell ref="E314:F314"/>
    <mergeCell ref="G314:G315"/>
    <mergeCell ref="H314:H315"/>
    <mergeCell ref="I314:I315"/>
    <mergeCell ref="J314:J315"/>
    <mergeCell ref="A319:B319"/>
    <mergeCell ref="A321:B321"/>
    <mergeCell ref="A310:B310"/>
    <mergeCell ref="A311:B311"/>
    <mergeCell ref="A313:B315"/>
    <mergeCell ref="C313:C315"/>
    <mergeCell ref="D313:G313"/>
    <mergeCell ref="H313:J313"/>
    <mergeCell ref="O285:O286"/>
    <mergeCell ref="P285:P286"/>
    <mergeCell ref="A287:B287"/>
    <mergeCell ref="A293:A296"/>
    <mergeCell ref="A300:B300"/>
    <mergeCell ref="A304:A307"/>
    <mergeCell ref="N284:N286"/>
    <mergeCell ref="O284:P284"/>
    <mergeCell ref="O314:O315"/>
    <mergeCell ref="P314:P315"/>
    <mergeCell ref="K313:M313"/>
    <mergeCell ref="N313:N315"/>
    <mergeCell ref="O313:P313"/>
    <mergeCell ref="Q284:Q286"/>
    <mergeCell ref="R284:R286"/>
    <mergeCell ref="D285:D286"/>
    <mergeCell ref="E285:F285"/>
    <mergeCell ref="G285:G286"/>
    <mergeCell ref="H285:H286"/>
    <mergeCell ref="I285:I286"/>
    <mergeCell ref="J285:J286"/>
    <mergeCell ref="A256:B256"/>
    <mergeCell ref="A284:B286"/>
    <mergeCell ref="C284:C286"/>
    <mergeCell ref="D284:G284"/>
    <mergeCell ref="H284:J284"/>
    <mergeCell ref="K284:M284"/>
    <mergeCell ref="K285:K286"/>
    <mergeCell ref="L285:L286"/>
    <mergeCell ref="M285:M286"/>
    <mergeCell ref="A97:E97"/>
    <mergeCell ref="A125:B125"/>
    <mergeCell ref="A221:B221"/>
    <mergeCell ref="A231:B231"/>
    <mergeCell ref="A237:B237"/>
    <mergeCell ref="A244:B244"/>
    <mergeCell ref="A8:C8"/>
    <mergeCell ref="A72:B72"/>
    <mergeCell ref="A73:B73"/>
    <mergeCell ref="A79:A82"/>
    <mergeCell ref="A86:B86"/>
    <mergeCell ref="A90:A93"/>
  </mergeCells>
  <dataValidations count="1">
    <dataValidation allowBlank="1" showInputMessage="1" showErrorMessage="1" errorTitle="ERROR" error="Por favor ingrese solo Números." sqref="A1:XFD1048576"/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2"/>
  <sheetViews>
    <sheetView workbookViewId="0">
      <selection activeCell="G9" sqref="G9"/>
    </sheetView>
  </sheetViews>
  <sheetFormatPr baseColWidth="10" defaultColWidth="11.42578125" defaultRowHeight="10.5" x14ac:dyDescent="0.15"/>
  <cols>
    <col min="1" max="1" width="18" style="5" customWidth="1"/>
    <col min="2" max="2" width="86.42578125" style="4" customWidth="1"/>
    <col min="3" max="3" width="21.85546875" style="5" customWidth="1"/>
    <col min="4" max="4" width="19" style="5" customWidth="1"/>
    <col min="5" max="5" width="18.5703125" style="5" customWidth="1"/>
    <col min="6" max="6" width="18.42578125" style="5" customWidth="1"/>
    <col min="7" max="7" width="17.7109375" style="5" bestFit="1" customWidth="1"/>
    <col min="8" max="13" width="15.7109375" style="5" customWidth="1"/>
    <col min="14" max="16" width="12.7109375" style="5" customWidth="1"/>
    <col min="17" max="17" width="13.7109375" style="5" customWidth="1"/>
    <col min="18" max="18" width="18.5703125" style="5" customWidth="1"/>
    <col min="19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x14ac:dyDescent="0.15">
      <c r="A1" s="1" t="s">
        <v>0</v>
      </c>
      <c r="B1" s="2"/>
    </row>
    <row r="2" spans="1:14" s="3" customFormat="1" x14ac:dyDescent="0.15">
      <c r="A2" s="1" t="str">
        <f>CONCATENATE("COMUNA: ",[2]NOMBRE!B2," - ","( ",[2]NOMBRE!C2,[2]NOMBRE!D2,[2]NOMBRE!E2,[2]NOMBRE!F2,[2]NOMBRE!G2," )")</f>
        <v>COMUNA: LINARES - ( 07401 )</v>
      </c>
      <c r="B2" s="2"/>
    </row>
    <row r="3" spans="1:14" x14ac:dyDescent="0.1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14" x14ac:dyDescent="0.15">
      <c r="A4" s="1" t="str">
        <f>CONCATENATE("MES: ",[2]NOMBRE!B6," - ","( ",[2]NOMBRE!C6,[2]NOMBRE!D6," )")</f>
        <v>MES: ENERO - ( 01 )</v>
      </c>
    </row>
    <row r="5" spans="1:14" s="3" customFormat="1" x14ac:dyDescent="0.15">
      <c r="A5" s="1" t="str">
        <f>CONCATENATE("AÑO: ",[2]NOMBRE!B7)</f>
        <v>AÑO: 2020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5" x14ac:dyDescent="0.2">
      <c r="A6" s="1"/>
      <c r="B6" s="6"/>
      <c r="C6" s="8"/>
      <c r="D6" s="8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2" customFormat="1" ht="11.25" x14ac:dyDescent="0.15">
      <c r="A7" s="9" t="s">
        <v>2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s="3" customFormat="1" ht="11.25" x14ac:dyDescent="0.15">
      <c r="A8" s="578" t="s">
        <v>3</v>
      </c>
      <c r="B8" s="578"/>
      <c r="C8" s="578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1.5" x14ac:dyDescent="0.15">
      <c r="A9" s="13" t="s">
        <v>4</v>
      </c>
      <c r="B9" s="13" t="s">
        <v>5</v>
      </c>
      <c r="C9" s="14" t="s">
        <v>6</v>
      </c>
      <c r="D9" s="14" t="s">
        <v>7</v>
      </c>
      <c r="E9" s="14" t="s">
        <v>8</v>
      </c>
      <c r="F9" s="7"/>
      <c r="G9" s="542">
        <f>+E70+E73+E86+E102+H124+E159+E164+E201+E220+E230+E236+E243+E277+E280</f>
        <v>1050467165</v>
      </c>
      <c r="H9" s="7"/>
      <c r="I9" s="7"/>
      <c r="J9" s="7"/>
      <c r="K9" s="7"/>
      <c r="L9" s="7"/>
      <c r="M9" s="7"/>
      <c r="N9" s="7"/>
    </row>
    <row r="10" spans="1:14" s="3" customFormat="1" x14ac:dyDescent="0.15">
      <c r="A10" s="15"/>
      <c r="B10" s="16" t="s">
        <v>9</v>
      </c>
      <c r="C10" s="293">
        <f>SUM(C11:C23)</f>
        <v>13693</v>
      </c>
      <c r="D10" s="294">
        <f>SUM(D11:D23)</f>
        <v>13286</v>
      </c>
      <c r="E10" s="17">
        <f>SUM(E11:E23)</f>
        <v>139092130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x14ac:dyDescent="0.15">
      <c r="A11" s="295" t="s">
        <v>10</v>
      </c>
      <c r="B11" s="296" t="s">
        <v>11</v>
      </c>
      <c r="C11" s="297">
        <f>[2]B!C5</f>
        <v>0</v>
      </c>
      <c r="D11" s="298">
        <f>[2]B!E5</f>
        <v>0</v>
      </c>
      <c r="E11" s="18">
        <f>[2]B!AL5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x14ac:dyDescent="0.15">
      <c r="A12" s="299" t="s">
        <v>12</v>
      </c>
      <c r="B12" s="300" t="s">
        <v>13</v>
      </c>
      <c r="C12" s="297">
        <f>[2]B!C6</f>
        <v>0</v>
      </c>
      <c r="D12" s="298">
        <f>[2]B!E6</f>
        <v>0</v>
      </c>
      <c r="E12" s="18">
        <f>[2]B!AL6</f>
        <v>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x14ac:dyDescent="0.15">
      <c r="A13" s="299" t="s">
        <v>14</v>
      </c>
      <c r="B13" s="300" t="s">
        <v>15</v>
      </c>
      <c r="C13" s="297">
        <f>[2]B!C7</f>
        <v>5254</v>
      </c>
      <c r="D13" s="298">
        <f>[2]B!E7</f>
        <v>5020</v>
      </c>
      <c r="E13" s="18">
        <f>[2]B!AL7</f>
        <v>67418600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x14ac:dyDescent="0.15">
      <c r="A14" s="299" t="s">
        <v>16</v>
      </c>
      <c r="B14" s="300" t="s">
        <v>17</v>
      </c>
      <c r="C14" s="297">
        <f>[2]B!C8</f>
        <v>0</v>
      </c>
      <c r="D14" s="298">
        <f>[2]B!E8</f>
        <v>0</v>
      </c>
      <c r="E14" s="18">
        <f>[2]B!AL8</f>
        <v>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x14ac:dyDescent="0.15">
      <c r="A15" s="299" t="s">
        <v>18</v>
      </c>
      <c r="B15" s="300" t="s">
        <v>19</v>
      </c>
      <c r="C15" s="297">
        <f>[2]B!C9</f>
        <v>0</v>
      </c>
      <c r="D15" s="298">
        <f>[2]B!E9</f>
        <v>0</v>
      </c>
      <c r="E15" s="18">
        <f>[2]B!AL9</f>
        <v>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x14ac:dyDescent="0.15">
      <c r="A16" s="299" t="s">
        <v>20</v>
      </c>
      <c r="B16" s="300" t="s">
        <v>21</v>
      </c>
      <c r="C16" s="297">
        <f>[2]B!C10</f>
        <v>0</v>
      </c>
      <c r="D16" s="298">
        <f>[2]B!E10</f>
        <v>0</v>
      </c>
      <c r="E16" s="18">
        <f>[2]B!AL10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x14ac:dyDescent="0.15">
      <c r="A17" s="299" t="s">
        <v>22</v>
      </c>
      <c r="B17" s="300" t="s">
        <v>23</v>
      </c>
      <c r="C17" s="297">
        <f>[2]B!C11</f>
        <v>206</v>
      </c>
      <c r="D17" s="298">
        <f>[2]B!E11</f>
        <v>114</v>
      </c>
      <c r="E17" s="18">
        <f>[2]B!AL11</f>
        <v>1919760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21" x14ac:dyDescent="0.15">
      <c r="A18" s="299" t="s">
        <v>24</v>
      </c>
      <c r="B18" s="300" t="s">
        <v>25</v>
      </c>
      <c r="C18" s="297">
        <f>[2]B!C12</f>
        <v>0</v>
      </c>
      <c r="D18" s="298">
        <f>[2]B!E12</f>
        <v>0</v>
      </c>
      <c r="E18" s="18">
        <f>[2]B!AL12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21" x14ac:dyDescent="0.15">
      <c r="A19" s="299" t="s">
        <v>26</v>
      </c>
      <c r="B19" s="300" t="s">
        <v>27</v>
      </c>
      <c r="C19" s="297">
        <f>[2]B!C13</f>
        <v>0</v>
      </c>
      <c r="D19" s="298">
        <f>[2]B!E13</f>
        <v>0</v>
      </c>
      <c r="E19" s="18">
        <f>[2]B!AL13</f>
        <v>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21" x14ac:dyDescent="0.15">
      <c r="A20" s="299" t="s">
        <v>28</v>
      </c>
      <c r="B20" s="300" t="s">
        <v>29</v>
      </c>
      <c r="C20" s="297">
        <f>[2]B!C14</f>
        <v>0</v>
      </c>
      <c r="D20" s="298">
        <f>[2]B!E14</f>
        <v>0</v>
      </c>
      <c r="E20" s="18">
        <f>[2]B!AL14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21" x14ac:dyDescent="0.15">
      <c r="A21" s="299" t="s">
        <v>30</v>
      </c>
      <c r="B21" s="300" t="s">
        <v>31</v>
      </c>
      <c r="C21" s="297">
        <f>[2]B!C15</f>
        <v>2628</v>
      </c>
      <c r="D21" s="298">
        <f>[2]B!E15</f>
        <v>2619</v>
      </c>
      <c r="E21" s="18">
        <f>[2]B!AL15</f>
        <v>17756820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21" x14ac:dyDescent="0.15">
      <c r="A22" s="299" t="s">
        <v>32</v>
      </c>
      <c r="B22" s="301" t="s">
        <v>33</v>
      </c>
      <c r="C22" s="297">
        <f>[2]B!C16</f>
        <v>1998</v>
      </c>
      <c r="D22" s="298">
        <f>[2]B!E16</f>
        <v>1993</v>
      </c>
      <c r="E22" s="18">
        <f>[2]B!AL16</f>
        <v>16242950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21" x14ac:dyDescent="0.15">
      <c r="A23" s="299" t="s">
        <v>34</v>
      </c>
      <c r="B23" s="300" t="s">
        <v>35</v>
      </c>
      <c r="C23" s="297">
        <f>[2]B!C17</f>
        <v>3607</v>
      </c>
      <c r="D23" s="298">
        <f>[2]B!E17</f>
        <v>3540</v>
      </c>
      <c r="E23" s="18">
        <f>[2]B!AL17</f>
        <v>35754000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x14ac:dyDescent="0.15">
      <c r="A24" s="302" t="s">
        <v>36</v>
      </c>
      <c r="B24" s="303" t="s">
        <v>37</v>
      </c>
      <c r="C24" s="297">
        <f>[2]B!C18</f>
        <v>9</v>
      </c>
      <c r="D24" s="298">
        <f>[2]B!E18</f>
        <v>9</v>
      </c>
      <c r="E24" s="18">
        <f>[2]B!AL18</f>
        <v>136350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x14ac:dyDescent="0.15">
      <c r="A25" s="299" t="s">
        <v>38</v>
      </c>
      <c r="B25" s="300" t="s">
        <v>39</v>
      </c>
      <c r="C25" s="297">
        <f>[2]B!C1080</f>
        <v>0</v>
      </c>
      <c r="D25" s="298">
        <f>[2]B!E1080</f>
        <v>0</v>
      </c>
      <c r="E25" s="18">
        <f>[2]B!AL1080</f>
        <v>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x14ac:dyDescent="0.15">
      <c r="A26" s="304"/>
      <c r="B26" s="305" t="s">
        <v>40</v>
      </c>
      <c r="C26" s="306">
        <f>SUM(C27:C32)</f>
        <v>1623</v>
      </c>
      <c r="D26" s="307"/>
      <c r="E26" s="19"/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x14ac:dyDescent="0.15">
      <c r="A27" s="299" t="s">
        <v>41</v>
      </c>
      <c r="B27" s="300" t="s">
        <v>42</v>
      </c>
      <c r="C27" s="308">
        <f>[2]B!C20</f>
        <v>0</v>
      </c>
      <c r="D27" s="309"/>
      <c r="E27" s="20"/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x14ac:dyDescent="0.15">
      <c r="A28" s="310"/>
      <c r="B28" s="300" t="s">
        <v>43</v>
      </c>
      <c r="C28" s="308">
        <f>[2]B!C21</f>
        <v>0</v>
      </c>
      <c r="D28" s="309"/>
      <c r="E28" s="20"/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x14ac:dyDescent="0.15">
      <c r="A29" s="299"/>
      <c r="B29" s="300" t="s">
        <v>44</v>
      </c>
      <c r="C29" s="308">
        <f>[2]B!C22</f>
        <v>0</v>
      </c>
      <c r="D29" s="309"/>
      <c r="E29" s="20"/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x14ac:dyDescent="0.15">
      <c r="A30" s="311"/>
      <c r="B30" s="300" t="s">
        <v>45</v>
      </c>
      <c r="C30" s="308">
        <f>[2]B!C23</f>
        <v>0</v>
      </c>
      <c r="D30" s="309"/>
      <c r="E30" s="20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x14ac:dyDescent="0.15">
      <c r="A31" s="311"/>
      <c r="B31" s="300" t="s">
        <v>46</v>
      </c>
      <c r="C31" s="308">
        <f>[2]B!C24</f>
        <v>1623</v>
      </c>
      <c r="D31" s="309"/>
      <c r="E31" s="20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x14ac:dyDescent="0.15">
      <c r="A32" s="312">
        <v>101308</v>
      </c>
      <c r="B32" s="300" t="s">
        <v>47</v>
      </c>
      <c r="C32" s="308">
        <f>[2]B!C25</f>
        <v>0</v>
      </c>
      <c r="D32" s="309"/>
      <c r="E32" s="20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x14ac:dyDescent="0.15">
      <c r="A33" s="21"/>
      <c r="B33" s="22" t="s">
        <v>48</v>
      </c>
      <c r="C33" s="313">
        <f>SUM(C34:C44)</f>
        <v>5687</v>
      </c>
      <c r="D33" s="314">
        <f t="shared" ref="D33:E33" si="0">SUM(D34:D44)</f>
        <v>5673</v>
      </c>
      <c r="E33" s="314">
        <f t="shared" si="0"/>
        <v>11074730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x14ac:dyDescent="0.15">
      <c r="A34" s="295" t="s">
        <v>49</v>
      </c>
      <c r="B34" s="296" t="s">
        <v>50</v>
      </c>
      <c r="C34" s="315">
        <f>[2]B!$C$29</f>
        <v>2644</v>
      </c>
      <c r="D34" s="315">
        <f>[2]B!$E$29</f>
        <v>2635</v>
      </c>
      <c r="E34" s="23">
        <f>[2]B!$AL$29</f>
        <v>3478200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x14ac:dyDescent="0.15">
      <c r="A35" s="299" t="s">
        <v>51</v>
      </c>
      <c r="B35" s="300" t="s">
        <v>52</v>
      </c>
      <c r="C35" s="308">
        <f>[2]B!$C$30</f>
        <v>0</v>
      </c>
      <c r="D35" s="308">
        <f>[2]B!$E$30</f>
        <v>0</v>
      </c>
      <c r="E35" s="24">
        <f>[2]B!$AL$30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x14ac:dyDescent="0.15">
      <c r="A36" s="299" t="s">
        <v>53</v>
      </c>
      <c r="B36" s="300" t="s">
        <v>54</v>
      </c>
      <c r="C36" s="308">
        <f>[2]B!$C$31</f>
        <v>0</v>
      </c>
      <c r="D36" s="308">
        <f>[2]B!$E$31</f>
        <v>0</v>
      </c>
      <c r="E36" s="24">
        <f>[2]B!$AL$31</f>
        <v>0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x14ac:dyDescent="0.15">
      <c r="A37" s="299" t="s">
        <v>55</v>
      </c>
      <c r="B37" s="300" t="s">
        <v>56</v>
      </c>
      <c r="C37" s="308">
        <f>[2]B!$C$32</f>
        <v>118</v>
      </c>
      <c r="D37" s="308">
        <f>[2]B!$E$32</f>
        <v>118</v>
      </c>
      <c r="E37" s="24">
        <f>[2]B!$AL$32</f>
        <v>212400</v>
      </c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x14ac:dyDescent="0.15">
      <c r="A38" s="299" t="s">
        <v>57</v>
      </c>
      <c r="B38" s="300" t="s">
        <v>58</v>
      </c>
      <c r="C38" s="308">
        <f>[2]B!$C$33</f>
        <v>2066</v>
      </c>
      <c r="D38" s="308">
        <f>[2]B!$E$33</f>
        <v>2066</v>
      </c>
      <c r="E38" s="24">
        <f>[2]B!$AL$33</f>
        <v>2995700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x14ac:dyDescent="0.15">
      <c r="A39" s="299" t="s">
        <v>59</v>
      </c>
      <c r="B39" s="300" t="s">
        <v>60</v>
      </c>
      <c r="C39" s="308">
        <f>[2]B!$C$34</f>
        <v>6</v>
      </c>
      <c r="D39" s="308">
        <f>[2]B!$E$34</f>
        <v>6</v>
      </c>
      <c r="E39" s="24">
        <f>[2]B!$AL$34</f>
        <v>7920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x14ac:dyDescent="0.15">
      <c r="A40" s="299" t="s">
        <v>61</v>
      </c>
      <c r="B40" s="300" t="s">
        <v>62</v>
      </c>
      <c r="C40" s="308">
        <f>[2]B!$C$1076</f>
        <v>212</v>
      </c>
      <c r="D40" s="308">
        <f>[2]B!$E$1076</f>
        <v>212</v>
      </c>
      <c r="E40" s="24">
        <f>[2]B!$AL$1076</f>
        <v>684760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x14ac:dyDescent="0.15">
      <c r="A41" s="299" t="s">
        <v>63</v>
      </c>
      <c r="B41" s="300" t="s">
        <v>64</v>
      </c>
      <c r="C41" s="308">
        <f>[2]B!$C$1077</f>
        <v>318</v>
      </c>
      <c r="D41" s="308">
        <f>[2]B!$E$1077</f>
        <v>318</v>
      </c>
      <c r="E41" s="24">
        <f>[2]B!$AL$1077</f>
        <v>1027140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x14ac:dyDescent="0.15">
      <c r="A42" s="299" t="s">
        <v>65</v>
      </c>
      <c r="B42" s="300" t="s">
        <v>66</v>
      </c>
      <c r="C42" s="308">
        <f>[2]B!$C$1078</f>
        <v>9</v>
      </c>
      <c r="D42" s="308">
        <f>[2]B!$E$1078</f>
        <v>9</v>
      </c>
      <c r="E42" s="24">
        <f>[2]B!$AL$1078</f>
        <v>115650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x14ac:dyDescent="0.15">
      <c r="A43" s="299" t="s">
        <v>67</v>
      </c>
      <c r="B43" s="300" t="s">
        <v>68</v>
      </c>
      <c r="C43" s="308">
        <f>[2]B!$C$1079</f>
        <v>1</v>
      </c>
      <c r="D43" s="308">
        <f>[2]B!$E$1079</f>
        <v>1</v>
      </c>
      <c r="E43" s="24">
        <f>[2]B!$AL$1079</f>
        <v>15040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x14ac:dyDescent="0.15">
      <c r="A44" s="299" t="s">
        <v>69</v>
      </c>
      <c r="B44" s="300" t="s">
        <v>70</v>
      </c>
      <c r="C44" s="308">
        <f>[2]B!$C$1075</f>
        <v>313</v>
      </c>
      <c r="D44" s="308">
        <f>[2]B!$E$1075</f>
        <v>308</v>
      </c>
      <c r="E44" s="24">
        <f>[2]B!$AL$1075</f>
        <v>2537920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x14ac:dyDescent="0.15">
      <c r="A45" s="304"/>
      <c r="B45" s="305" t="s">
        <v>40</v>
      </c>
      <c r="C45" s="316">
        <f>SUM(C46:C50)</f>
        <v>301</v>
      </c>
      <c r="D45" s="316"/>
      <c r="E45" s="25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x14ac:dyDescent="0.15">
      <c r="A46" s="26"/>
      <c r="B46" s="300" t="s">
        <v>71</v>
      </c>
      <c r="C46" s="308">
        <f>[2]B!$C$36</f>
        <v>155</v>
      </c>
      <c r="D46" s="317"/>
      <c r="E46" s="27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x14ac:dyDescent="0.15">
      <c r="A47" s="26"/>
      <c r="B47" s="300" t="s">
        <v>72</v>
      </c>
      <c r="C47" s="308">
        <f>[2]B!$C$37</f>
        <v>146</v>
      </c>
      <c r="D47" s="317"/>
      <c r="E47" s="27"/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x14ac:dyDescent="0.15">
      <c r="A48" s="26"/>
      <c r="B48" s="300" t="s">
        <v>73</v>
      </c>
      <c r="C48" s="308">
        <f>[2]B!$C$38</f>
        <v>0</v>
      </c>
      <c r="D48" s="317"/>
      <c r="E48" s="27"/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x14ac:dyDescent="0.15">
      <c r="A49" s="26"/>
      <c r="B49" s="300" t="s">
        <v>74</v>
      </c>
      <c r="C49" s="308">
        <f>[2]B!$C$39</f>
        <v>0</v>
      </c>
      <c r="D49" s="317"/>
      <c r="E49" s="27"/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x14ac:dyDescent="0.15">
      <c r="A50" s="28"/>
      <c r="B50" s="318" t="s">
        <v>75</v>
      </c>
      <c r="C50" s="319">
        <f>[2]B!$C$40</f>
        <v>0</v>
      </c>
      <c r="D50" s="317"/>
      <c r="E50" s="27"/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x14ac:dyDescent="0.15">
      <c r="A51" s="21"/>
      <c r="B51" s="22" t="s">
        <v>76</v>
      </c>
      <c r="C51" s="313">
        <f>SUM(C52:C53)</f>
        <v>0</v>
      </c>
      <c r="D51" s="314">
        <f>SUM(D52:D53)</f>
        <v>0</v>
      </c>
      <c r="E51" s="29">
        <f>SUM(E52:E53)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x14ac:dyDescent="0.15">
      <c r="A52" s="295" t="s">
        <v>77</v>
      </c>
      <c r="B52" s="296" t="s">
        <v>78</v>
      </c>
      <c r="C52" s="320">
        <f>[2]B!$C$1081</f>
        <v>0</v>
      </c>
      <c r="D52" s="320">
        <f>[2]B!$E$1081</f>
        <v>0</v>
      </c>
      <c r="E52" s="30">
        <f>[2]B!$AL$1081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x14ac:dyDescent="0.15">
      <c r="A53" s="299" t="s">
        <v>79</v>
      </c>
      <c r="B53" s="300" t="s">
        <v>80</v>
      </c>
      <c r="C53" s="321">
        <f>[2]B!$C$1082</f>
        <v>0</v>
      </c>
      <c r="D53" s="321">
        <f>[2]B!$E$1082</f>
        <v>0</v>
      </c>
      <c r="E53" s="31">
        <f>[2]B!$AL$1082</f>
        <v>0</v>
      </c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x14ac:dyDescent="0.15">
      <c r="A54" s="304"/>
      <c r="B54" s="322" t="s">
        <v>81</v>
      </c>
      <c r="C54" s="323">
        <f>C55</f>
        <v>0</v>
      </c>
      <c r="D54" s="323"/>
      <c r="E54" s="32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21" x14ac:dyDescent="0.15">
      <c r="A55" s="299" t="s">
        <v>82</v>
      </c>
      <c r="B55" s="318" t="s">
        <v>83</v>
      </c>
      <c r="C55" s="319">
        <f>[2]B!$C$1054</f>
        <v>0</v>
      </c>
      <c r="D55" s="317"/>
      <c r="E55" s="27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x14ac:dyDescent="0.15">
      <c r="A56" s="33"/>
      <c r="B56" s="22" t="s">
        <v>84</v>
      </c>
      <c r="C56" s="313">
        <f>SUM(C57:C60)</f>
        <v>1312</v>
      </c>
      <c r="D56" s="314">
        <f>SUM(D57:D60)</f>
        <v>1312</v>
      </c>
      <c r="E56" s="29">
        <f>SUM(E57:E60)</f>
        <v>2627650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x14ac:dyDescent="0.15">
      <c r="A57" s="295" t="s">
        <v>85</v>
      </c>
      <c r="B57" s="296" t="s">
        <v>86</v>
      </c>
      <c r="C57" s="320">
        <f>[2]B!$C$44</f>
        <v>57</v>
      </c>
      <c r="D57" s="320">
        <f>[2]B!$E$44</f>
        <v>57</v>
      </c>
      <c r="E57" s="30">
        <f>[2]B!$AL$44</f>
        <v>247380</v>
      </c>
      <c r="F57" s="7"/>
      <c r="G57" s="7"/>
      <c r="H57" s="7"/>
      <c r="I57" s="7"/>
      <c r="J57" s="7"/>
      <c r="K57" s="7"/>
      <c r="L57" s="7"/>
      <c r="M57" s="7"/>
      <c r="N57" s="7"/>
    </row>
    <row r="58" spans="1:14" s="3" customFormat="1" x14ac:dyDescent="0.15">
      <c r="A58" s="299" t="s">
        <v>87</v>
      </c>
      <c r="B58" s="300" t="s">
        <v>88</v>
      </c>
      <c r="C58" s="321">
        <f>[2]B!$C$45</f>
        <v>882</v>
      </c>
      <c r="D58" s="321">
        <f>[2]B!$E$45</f>
        <v>882</v>
      </c>
      <c r="E58" s="31">
        <f>[2]B!$AL$45</f>
        <v>2107980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s="3" customFormat="1" x14ac:dyDescent="0.15">
      <c r="A59" s="299" t="s">
        <v>89</v>
      </c>
      <c r="B59" s="300" t="s">
        <v>90</v>
      </c>
      <c r="C59" s="321">
        <f>[2]B!$C$46</f>
        <v>0</v>
      </c>
      <c r="D59" s="321">
        <f>[2]B!$E$46</f>
        <v>0</v>
      </c>
      <c r="E59" s="31">
        <f>[2]B!$AL$46</f>
        <v>0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s="3" customFormat="1" x14ac:dyDescent="0.15">
      <c r="A60" s="299" t="s">
        <v>91</v>
      </c>
      <c r="B60" s="300" t="s">
        <v>92</v>
      </c>
      <c r="C60" s="321">
        <f>[2]B!$C$47</f>
        <v>373</v>
      </c>
      <c r="D60" s="321">
        <f>[2]B!$E$47</f>
        <v>373</v>
      </c>
      <c r="E60" s="31">
        <f>[2]B!$AL$47</f>
        <v>272290</v>
      </c>
      <c r="F60" s="7"/>
      <c r="G60" s="7"/>
      <c r="H60" s="7"/>
      <c r="I60" s="7"/>
      <c r="J60" s="7"/>
      <c r="K60" s="7"/>
      <c r="L60" s="7"/>
      <c r="M60" s="7"/>
      <c r="N60" s="7"/>
    </row>
    <row r="61" spans="1:14" s="3" customFormat="1" x14ac:dyDescent="0.15">
      <c r="A61" s="324"/>
      <c r="B61" s="322" t="s">
        <v>93</v>
      </c>
      <c r="C61" s="325">
        <f>C62</f>
        <v>0</v>
      </c>
      <c r="D61" s="323"/>
      <c r="E61" s="32"/>
      <c r="F61" s="7"/>
      <c r="G61" s="7"/>
      <c r="H61" s="7"/>
      <c r="I61" s="7"/>
      <c r="J61" s="7"/>
      <c r="K61" s="7"/>
      <c r="L61" s="7"/>
      <c r="M61" s="7"/>
      <c r="N61" s="7"/>
    </row>
    <row r="62" spans="1:14" s="3" customFormat="1" x14ac:dyDescent="0.15">
      <c r="A62" s="312"/>
      <c r="B62" s="318" t="s">
        <v>94</v>
      </c>
      <c r="C62" s="326">
        <f>[2]B!$C$49</f>
        <v>0</v>
      </c>
      <c r="D62" s="317"/>
      <c r="E62" s="27"/>
      <c r="F62" s="7"/>
      <c r="G62" s="7"/>
      <c r="H62" s="7"/>
      <c r="I62" s="7"/>
      <c r="J62" s="7"/>
      <c r="K62" s="7"/>
      <c r="L62" s="7"/>
      <c r="M62" s="7"/>
      <c r="N62" s="7"/>
    </row>
    <row r="63" spans="1:14" s="3" customFormat="1" x14ac:dyDescent="0.15">
      <c r="A63" s="33"/>
      <c r="B63" s="22" t="s">
        <v>95</v>
      </c>
      <c r="C63" s="313">
        <f>SUM(C64:C66)</f>
        <v>661</v>
      </c>
      <c r="D63" s="314">
        <f>SUM(D64:D66)</f>
        <v>661</v>
      </c>
      <c r="E63" s="29">
        <f>SUM(E64:E66)</f>
        <v>1101630</v>
      </c>
      <c r="F63" s="7"/>
      <c r="G63" s="7"/>
      <c r="H63" s="7"/>
      <c r="I63" s="7"/>
      <c r="J63" s="7"/>
      <c r="K63" s="7"/>
      <c r="L63" s="7"/>
      <c r="M63" s="7"/>
      <c r="N63" s="7"/>
    </row>
    <row r="64" spans="1:14" s="3" customFormat="1" x14ac:dyDescent="0.15">
      <c r="A64" s="295" t="s">
        <v>96</v>
      </c>
      <c r="B64" s="296" t="s">
        <v>97</v>
      </c>
      <c r="C64" s="320">
        <f>[2]B!$C$53</f>
        <v>342</v>
      </c>
      <c r="D64" s="320">
        <f>[2]B!$E$53</f>
        <v>342</v>
      </c>
      <c r="E64" s="30">
        <f>[2]B!$AL$53</f>
        <v>707940</v>
      </c>
      <c r="F64" s="7"/>
      <c r="G64" s="7"/>
      <c r="H64" s="7"/>
      <c r="I64" s="7"/>
      <c r="J64" s="7"/>
      <c r="K64" s="7"/>
      <c r="L64" s="7"/>
      <c r="M64" s="7"/>
      <c r="N64" s="7"/>
    </row>
    <row r="65" spans="1:14" s="3" customFormat="1" x14ac:dyDescent="0.15">
      <c r="A65" s="299" t="s">
        <v>98</v>
      </c>
      <c r="B65" s="300" t="s">
        <v>99</v>
      </c>
      <c r="C65" s="321">
        <f>[2]B!$C$54</f>
        <v>16</v>
      </c>
      <c r="D65" s="321">
        <f>[2]B!$E$54</f>
        <v>16</v>
      </c>
      <c r="E65" s="31">
        <f>[2]B!$AL$54</f>
        <v>33120</v>
      </c>
      <c r="F65" s="7"/>
      <c r="G65" s="7"/>
      <c r="H65" s="7"/>
      <c r="I65" s="7"/>
      <c r="J65" s="7"/>
      <c r="K65" s="7"/>
      <c r="L65" s="7"/>
      <c r="M65" s="7"/>
      <c r="N65" s="7"/>
    </row>
    <row r="66" spans="1:14" s="3" customFormat="1" x14ac:dyDescent="0.15">
      <c r="A66" s="299" t="s">
        <v>100</v>
      </c>
      <c r="B66" s="300" t="s">
        <v>101</v>
      </c>
      <c r="C66" s="321">
        <f>[2]B!$C$55</f>
        <v>303</v>
      </c>
      <c r="D66" s="321">
        <f>[2]B!$E$55</f>
        <v>303</v>
      </c>
      <c r="E66" s="31">
        <f>[2]B!$AL$55</f>
        <v>360570</v>
      </c>
      <c r="F66" s="7"/>
      <c r="G66" s="7"/>
      <c r="H66" s="7"/>
      <c r="I66" s="7"/>
      <c r="J66" s="7"/>
      <c r="K66" s="7"/>
      <c r="L66" s="7"/>
      <c r="M66" s="7"/>
      <c r="N66" s="7"/>
    </row>
    <row r="67" spans="1:14" s="3" customFormat="1" x14ac:dyDescent="0.15">
      <c r="A67" s="304"/>
      <c r="B67" s="305" t="s">
        <v>102</v>
      </c>
      <c r="C67" s="327">
        <f>SUM(C68:C69)</f>
        <v>0</v>
      </c>
      <c r="D67" s="327"/>
      <c r="E67" s="34"/>
      <c r="F67" s="7"/>
      <c r="G67" s="7"/>
      <c r="H67" s="7"/>
      <c r="I67" s="7"/>
      <c r="J67" s="7"/>
      <c r="K67" s="7"/>
      <c r="L67" s="7"/>
      <c r="M67" s="7"/>
      <c r="N67" s="7"/>
    </row>
    <row r="68" spans="1:14" s="3" customFormat="1" x14ac:dyDescent="0.15">
      <c r="A68" s="26"/>
      <c r="B68" s="300" t="s">
        <v>103</v>
      </c>
      <c r="C68" s="321">
        <f xml:space="preserve"> [2]B!$C$57</f>
        <v>0</v>
      </c>
      <c r="D68" s="317"/>
      <c r="E68" s="35"/>
      <c r="F68" s="7"/>
      <c r="G68" s="7"/>
      <c r="H68" s="7"/>
      <c r="I68" s="7"/>
      <c r="J68" s="7"/>
      <c r="K68" s="7"/>
      <c r="L68" s="7"/>
      <c r="M68" s="7"/>
      <c r="N68" s="7"/>
    </row>
    <row r="69" spans="1:14" s="3" customFormat="1" x14ac:dyDescent="0.15">
      <c r="A69" s="28"/>
      <c r="B69" s="318" t="s">
        <v>104</v>
      </c>
      <c r="C69" s="326">
        <f>[2]B!$C$58</f>
        <v>0</v>
      </c>
      <c r="D69" s="328"/>
      <c r="E69" s="36"/>
      <c r="F69" s="7"/>
      <c r="G69" s="7"/>
      <c r="H69" s="7"/>
      <c r="I69" s="7"/>
      <c r="J69" s="7"/>
      <c r="K69" s="7"/>
      <c r="L69" s="7"/>
      <c r="M69" s="7"/>
      <c r="N69" s="7"/>
    </row>
    <row r="70" spans="1:14" s="3" customFormat="1" x14ac:dyDescent="0.15">
      <c r="A70" s="37"/>
      <c r="B70" s="13" t="s">
        <v>105</v>
      </c>
      <c r="C70" s="313">
        <f>C10+C33+C51+C56+C63+C25+C26+C45+C54+C61+C67</f>
        <v>23277</v>
      </c>
      <c r="D70" s="313">
        <f>D10+D33+D51+D56+D63+D25</f>
        <v>20932</v>
      </c>
      <c r="E70" s="38">
        <f>E10+E33+E51+E56+E63+E25</f>
        <v>153896140</v>
      </c>
      <c r="F70" s="7"/>
      <c r="G70" s="7"/>
      <c r="H70" s="7"/>
      <c r="I70" s="7"/>
      <c r="J70" s="7"/>
      <c r="K70" s="7"/>
      <c r="L70" s="7"/>
      <c r="M70" s="7"/>
      <c r="N70" s="7"/>
    </row>
    <row r="71" spans="1:14" ht="11.25" x14ac:dyDescent="0.15">
      <c r="A71" s="12" t="s">
        <v>106</v>
      </c>
    </row>
    <row r="72" spans="1:14" ht="31.5" x14ac:dyDescent="0.15">
      <c r="A72" s="579" t="s">
        <v>107</v>
      </c>
      <c r="B72" s="580"/>
      <c r="C72" s="39" t="s">
        <v>6</v>
      </c>
      <c r="D72" s="39" t="s">
        <v>7</v>
      </c>
      <c r="E72" s="39" t="s">
        <v>8</v>
      </c>
    </row>
    <row r="73" spans="1:14" s="41" customFormat="1" x14ac:dyDescent="0.25">
      <c r="A73" s="581" t="s">
        <v>108</v>
      </c>
      <c r="B73" s="582"/>
      <c r="C73" s="313">
        <f>SUM(C74:C79,C83:C85)</f>
        <v>101776</v>
      </c>
      <c r="D73" s="329">
        <f>SUM(D74:D78,D79,D83:D85)</f>
        <v>100605</v>
      </c>
      <c r="E73" s="40">
        <f>SUM(E74:E78,E79,E83:E85)</f>
        <v>171575220</v>
      </c>
    </row>
    <row r="74" spans="1:14" x14ac:dyDescent="0.15">
      <c r="A74" s="42" t="s">
        <v>109</v>
      </c>
      <c r="B74" s="43" t="s">
        <v>110</v>
      </c>
      <c r="C74" s="320">
        <f>[2]B!$C$218</f>
        <v>46305</v>
      </c>
      <c r="D74" s="320">
        <f>[2]B!$E$218</f>
        <v>45641</v>
      </c>
      <c r="E74" s="44">
        <f>[2]B!$AL$218</f>
        <v>56678690</v>
      </c>
    </row>
    <row r="75" spans="1:14" x14ac:dyDescent="0.15">
      <c r="A75" s="553" t="s">
        <v>111</v>
      </c>
      <c r="B75" s="45" t="s">
        <v>112</v>
      </c>
      <c r="C75" s="321">
        <f>[2]B!C283</f>
        <v>41643</v>
      </c>
      <c r="D75" s="330">
        <f>[2]B!$E$283</f>
        <v>41231</v>
      </c>
      <c r="E75" s="46">
        <f>[2]B!$AL$283</f>
        <v>63262510</v>
      </c>
    </row>
    <row r="76" spans="1:14" x14ac:dyDescent="0.15">
      <c r="A76" s="553" t="s">
        <v>113</v>
      </c>
      <c r="B76" s="45" t="s">
        <v>114</v>
      </c>
      <c r="C76" s="321">
        <f>[2]B!$C$327</f>
        <v>2591</v>
      </c>
      <c r="D76" s="321">
        <f>[2]B!$E$327</f>
        <v>2579</v>
      </c>
      <c r="E76" s="46">
        <f>[2]B!$AL$327</f>
        <v>10840820</v>
      </c>
    </row>
    <row r="77" spans="1:14" x14ac:dyDescent="0.15">
      <c r="A77" s="553" t="s">
        <v>115</v>
      </c>
      <c r="B77" s="45" t="s">
        <v>116</v>
      </c>
      <c r="C77" s="321">
        <f>[2]B!$C$338</f>
        <v>0</v>
      </c>
      <c r="D77" s="321">
        <f>[2]B!$E$338</f>
        <v>0</v>
      </c>
      <c r="E77" s="46">
        <f>[2]B!$AL$338</f>
        <v>0</v>
      </c>
    </row>
    <row r="78" spans="1:14" x14ac:dyDescent="0.15">
      <c r="A78" s="553" t="s">
        <v>117</v>
      </c>
      <c r="B78" s="47" t="s">
        <v>118</v>
      </c>
      <c r="C78" s="331">
        <f>[2]B!$C$413</f>
        <v>3158</v>
      </c>
      <c r="D78" s="331">
        <f>[2]B!$E$413</f>
        <v>3119</v>
      </c>
      <c r="E78" s="48">
        <f>[2]B!$AL$413</f>
        <v>17779170</v>
      </c>
    </row>
    <row r="79" spans="1:14" x14ac:dyDescent="0.15">
      <c r="A79" s="583" t="s">
        <v>119</v>
      </c>
      <c r="B79" s="50" t="s">
        <v>120</v>
      </c>
      <c r="C79" s="332">
        <f>SUM(C80:C82)</f>
        <v>5518</v>
      </c>
      <c r="D79" s="332">
        <f>SUM(D80:D82)</f>
        <v>5484</v>
      </c>
      <c r="E79" s="51">
        <f>SUM(E80:E82)</f>
        <v>19471330</v>
      </c>
    </row>
    <row r="80" spans="1:14" x14ac:dyDescent="0.15">
      <c r="A80" s="583"/>
      <c r="B80" s="52" t="s">
        <v>121</v>
      </c>
      <c r="C80" s="330">
        <f>[2]B!$C$464</f>
        <v>4637</v>
      </c>
      <c r="D80" s="330">
        <f>[2]B!$E$464</f>
        <v>4608</v>
      </c>
      <c r="E80" s="53">
        <f>[2]B!$AL$464</f>
        <v>15103640</v>
      </c>
    </row>
    <row r="81" spans="1:5" x14ac:dyDescent="0.15">
      <c r="A81" s="583"/>
      <c r="B81" s="54" t="s">
        <v>122</v>
      </c>
      <c r="C81" s="321">
        <f>[2]B!$C$483</f>
        <v>16</v>
      </c>
      <c r="D81" s="330">
        <f>[2]B!$E$483</f>
        <v>16</v>
      </c>
      <c r="E81" s="46">
        <f>[2]B!$AL$483</f>
        <v>56960</v>
      </c>
    </row>
    <row r="82" spans="1:5" x14ac:dyDescent="0.15">
      <c r="A82" s="583"/>
      <c r="B82" s="54" t="s">
        <v>123</v>
      </c>
      <c r="C82" s="321">
        <f>[2]B!$C$511</f>
        <v>865</v>
      </c>
      <c r="D82" s="321">
        <f>[2]B!$E$511</f>
        <v>860</v>
      </c>
      <c r="E82" s="46">
        <f>[2]B!$AL$511</f>
        <v>4310730</v>
      </c>
    </row>
    <row r="83" spans="1:5" x14ac:dyDescent="0.15">
      <c r="A83" s="553" t="s">
        <v>124</v>
      </c>
      <c r="B83" s="45" t="s">
        <v>125</v>
      </c>
      <c r="C83" s="321">
        <f>[2]B!$C$521</f>
        <v>0</v>
      </c>
      <c r="D83" s="321">
        <f>[2]B!$E$521</f>
        <v>0</v>
      </c>
      <c r="E83" s="46">
        <f>[2]B!$AL$521</f>
        <v>0</v>
      </c>
    </row>
    <row r="84" spans="1:5" s="56" customFormat="1" x14ac:dyDescent="0.15">
      <c r="A84" s="553" t="s">
        <v>126</v>
      </c>
      <c r="B84" s="45" t="s">
        <v>127</v>
      </c>
      <c r="C84" s="333">
        <f>[2]B!$C$575</f>
        <v>190</v>
      </c>
      <c r="D84" s="321">
        <f>[2]B!$E$575</f>
        <v>190</v>
      </c>
      <c r="E84" s="55">
        <f>[2]B!$AL$575</f>
        <v>282400</v>
      </c>
    </row>
    <row r="85" spans="1:5" x14ac:dyDescent="0.15">
      <c r="A85" s="553" t="s">
        <v>128</v>
      </c>
      <c r="B85" s="45" t="s">
        <v>129</v>
      </c>
      <c r="C85" s="321">
        <f>[2]B!$C$607</f>
        <v>2371</v>
      </c>
      <c r="D85" s="321">
        <f>[2]B!$E$607</f>
        <v>2361</v>
      </c>
      <c r="E85" s="46">
        <f>[2]B!$AL$607</f>
        <v>3260300</v>
      </c>
    </row>
    <row r="86" spans="1:5" s="3" customFormat="1" x14ac:dyDescent="0.15">
      <c r="A86" s="581" t="s">
        <v>130</v>
      </c>
      <c r="B86" s="584"/>
      <c r="C86" s="332">
        <f>+C87+C88+C89+C90+C94+C95</f>
        <v>6145</v>
      </c>
      <c r="D86" s="332">
        <f>+D87+D88+D89+D90+D94</f>
        <v>6110</v>
      </c>
      <c r="E86" s="51">
        <f>+E87+E88+E89+E90+E94</f>
        <v>131814360</v>
      </c>
    </row>
    <row r="87" spans="1:5" x14ac:dyDescent="0.15">
      <c r="A87" s="57" t="s">
        <v>131</v>
      </c>
      <c r="B87" s="58" t="s">
        <v>132</v>
      </c>
      <c r="C87" s="330">
        <f>[2]B!$C$669</f>
        <v>3494</v>
      </c>
      <c r="D87" s="321">
        <f>[2]B!$E$669</f>
        <v>3477</v>
      </c>
      <c r="E87" s="53">
        <f>[2]B!$AL$669</f>
        <v>30892440</v>
      </c>
    </row>
    <row r="88" spans="1:5" x14ac:dyDescent="0.15">
      <c r="A88" s="553" t="s">
        <v>133</v>
      </c>
      <c r="B88" s="45" t="s">
        <v>134</v>
      </c>
      <c r="C88" s="321">
        <f>[2]B!$C$692</f>
        <v>4</v>
      </c>
      <c r="D88" s="321">
        <f>[2]B!$E$692</f>
        <v>4</v>
      </c>
      <c r="E88" s="46">
        <f>[2]B!$AL$692</f>
        <v>111240</v>
      </c>
    </row>
    <row r="89" spans="1:5" x14ac:dyDescent="0.15">
      <c r="A89" s="553" t="s">
        <v>135</v>
      </c>
      <c r="B89" s="45" t="s">
        <v>136</v>
      </c>
      <c r="C89" s="321">
        <f>[2]B!$C$722</f>
        <v>1403</v>
      </c>
      <c r="D89" s="321">
        <f>[2]B!$E$722</f>
        <v>1401</v>
      </c>
      <c r="E89" s="46">
        <f>[2]B!$AL$722</f>
        <v>78945890</v>
      </c>
    </row>
    <row r="90" spans="1:5" x14ac:dyDescent="0.15">
      <c r="A90" s="583" t="s">
        <v>113</v>
      </c>
      <c r="B90" s="45" t="s">
        <v>137</v>
      </c>
      <c r="C90" s="321">
        <f>SUM(C91:C93)</f>
        <v>1229</v>
      </c>
      <c r="D90" s="321">
        <f>SUM(D91:D93)</f>
        <v>1228</v>
      </c>
      <c r="E90" s="46">
        <f>SUM(E91:E93)</f>
        <v>21864790</v>
      </c>
    </row>
    <row r="91" spans="1:5" x14ac:dyDescent="0.15">
      <c r="A91" s="583"/>
      <c r="B91" s="54" t="s">
        <v>138</v>
      </c>
      <c r="C91" s="321">
        <f>[2]B!$C$746-[2]B!C724-[2]B!C725</f>
        <v>687</v>
      </c>
      <c r="D91" s="321">
        <f>[2]B!$E$746-[2]B!E724-[2]B!E725</f>
        <v>686</v>
      </c>
      <c r="E91" s="46">
        <f>[2]B!$AL$746-[2]B!$AL$676724-[2]B!$AL$725</f>
        <v>15162980</v>
      </c>
    </row>
    <row r="92" spans="1:5" x14ac:dyDescent="0.15">
      <c r="A92" s="583"/>
      <c r="B92" s="54" t="s">
        <v>139</v>
      </c>
      <c r="C92" s="321">
        <f>[2]B!$C$724</f>
        <v>331</v>
      </c>
      <c r="D92" s="321">
        <f>[2]B!$E$724</f>
        <v>331</v>
      </c>
      <c r="E92" s="46">
        <f>[2]B!$AL$724</f>
        <v>2009170</v>
      </c>
    </row>
    <row r="93" spans="1:5" x14ac:dyDescent="0.15">
      <c r="A93" s="583"/>
      <c r="B93" s="54" t="s">
        <v>140</v>
      </c>
      <c r="C93" s="321">
        <f>[2]B!$C$725</f>
        <v>211</v>
      </c>
      <c r="D93" s="321">
        <f>[2]B!$E$725</f>
        <v>211</v>
      </c>
      <c r="E93" s="46">
        <f>[2]B!$AL$725</f>
        <v>4692640</v>
      </c>
    </row>
    <row r="94" spans="1:5" x14ac:dyDescent="0.15">
      <c r="A94" s="553" t="s">
        <v>115</v>
      </c>
      <c r="B94" s="45" t="s">
        <v>141</v>
      </c>
      <c r="C94" s="321">
        <f>[2]B!$C$779</f>
        <v>0</v>
      </c>
      <c r="D94" s="321">
        <f>[2]B!$E$779</f>
        <v>0</v>
      </c>
      <c r="E94" s="46">
        <f>[2]B!$AL$779</f>
        <v>0</v>
      </c>
    </row>
    <row r="95" spans="1:5" s="60" customFormat="1" x14ac:dyDescent="0.15">
      <c r="A95" s="553"/>
      <c r="B95" s="45" t="s">
        <v>142</v>
      </c>
      <c r="C95" s="321">
        <f>[2]B!$C$837</f>
        <v>15</v>
      </c>
      <c r="D95" s="59"/>
      <c r="E95" s="59"/>
    </row>
    <row r="96" spans="1:5" s="3" customFormat="1" x14ac:dyDescent="0.15">
      <c r="A96" s="61"/>
      <c r="B96" s="61" t="s">
        <v>143</v>
      </c>
      <c r="C96" s="334">
        <f>[2]B!$C$1051</f>
        <v>0</v>
      </c>
      <c r="D96" s="335">
        <f>[2]B!$E$1051</f>
        <v>0</v>
      </c>
      <c r="E96" s="62">
        <f>[2]B!$AL$1051</f>
        <v>0</v>
      </c>
    </row>
    <row r="97" spans="1:8" s="63" customFormat="1" ht="11.25" x14ac:dyDescent="0.15">
      <c r="A97" s="574" t="s">
        <v>144</v>
      </c>
      <c r="B97" s="574"/>
      <c r="C97" s="574"/>
      <c r="D97" s="574"/>
      <c r="E97" s="574"/>
    </row>
    <row r="98" spans="1:8" s="63" customFormat="1" ht="31.5" x14ac:dyDescent="0.15">
      <c r="A98" s="13" t="s">
        <v>145</v>
      </c>
      <c r="B98" s="64" t="s">
        <v>5</v>
      </c>
      <c r="C98" s="39" t="s">
        <v>6</v>
      </c>
      <c r="D98" s="39" t="s">
        <v>7</v>
      </c>
      <c r="E98" s="39" t="s">
        <v>8</v>
      </c>
    </row>
    <row r="99" spans="1:8" s="63" customFormat="1" x14ac:dyDescent="0.15">
      <c r="A99" s="295" t="s">
        <v>146</v>
      </c>
      <c r="B99" s="43" t="s">
        <v>147</v>
      </c>
      <c r="C99" s="336">
        <f>[2]B!C844+[2]B!C851+[2]B!C855+[2]B!C862+[2]B!C871+[2]B!C875+[2]B!C879+[2]B!C883+[2]B!C894+[2]B!C897+[2]B!C905+[2]B!C911+[2]B!C921+[2]B!C926+[2]B!C891</f>
        <v>0</v>
      </c>
      <c r="D99" s="336">
        <f>[2]B!E844+[2]B!E851+[2]B!E855+[2]B!E862+[2]B!E871+[2]B!E875+[2]B!E879+[2]B!E883+[2]B!E894+[2]B!E897+[2]B!E905+[2]B!E911+[2]B!E921+[2]B!E926+[2]B!E891</f>
        <v>0</v>
      </c>
      <c r="E99" s="336">
        <f>[2]B!AL844+[2]B!AL851+[2]B!AL855+[2]B!AL862+[2]B!AL871+[2]B!AL875+[2]B!AL879+[2]B!AL883+[2]B!AL894+[2]B!AL897+[2]B!AL905+[2]B!AL911+[2]B!AL921+[2]B!AL926+[2]B!AL891</f>
        <v>0</v>
      </c>
    </row>
    <row r="100" spans="1:8" s="63" customFormat="1" x14ac:dyDescent="0.15">
      <c r="A100" s="299">
        <v>2001</v>
      </c>
      <c r="B100" s="45" t="s">
        <v>148</v>
      </c>
      <c r="C100" s="321">
        <f>SUM([2]B!C2370,[2]B!C2416:C2418)</f>
        <v>1056</v>
      </c>
      <c r="D100" s="321">
        <f>SUM([2]B!E2370,[2]B!E2416:E2418)</f>
        <v>955</v>
      </c>
      <c r="E100" s="46">
        <f>[2]B!AL2369+[2]B!AL2416+[2]B!AL2417+[2]B!AL2418</f>
        <v>3877610</v>
      </c>
    </row>
    <row r="101" spans="1:8" s="63" customFormat="1" x14ac:dyDescent="0.15">
      <c r="A101" s="312" t="s">
        <v>149</v>
      </c>
      <c r="B101" s="65" t="s">
        <v>150</v>
      </c>
      <c r="C101" s="326">
        <f>[2]B!C2684</f>
        <v>12</v>
      </c>
      <c r="D101" s="326">
        <f>[2]B!E2684</f>
        <v>12</v>
      </c>
      <c r="E101" s="48">
        <f>[2]B!AL2684</f>
        <v>952930</v>
      </c>
    </row>
    <row r="102" spans="1:8" s="63" customFormat="1" x14ac:dyDescent="0.15">
      <c r="A102" s="37"/>
      <c r="B102" s="66" t="s">
        <v>151</v>
      </c>
      <c r="C102" s="337">
        <f>SUM(C99:C101)</f>
        <v>1068</v>
      </c>
      <c r="D102" s="337">
        <f>SUM(D99:D101)</f>
        <v>967</v>
      </c>
      <c r="E102" s="67">
        <f>SUM(E99:E101)</f>
        <v>4830540</v>
      </c>
    </row>
    <row r="103" spans="1:8" s="71" customFormat="1" ht="11.25" x14ac:dyDescent="0.15">
      <c r="A103" s="68" t="s">
        <v>152</v>
      </c>
      <c r="B103" s="69"/>
      <c r="C103" s="68"/>
      <c r="D103" s="68"/>
      <c r="E103" s="68"/>
      <c r="F103" s="70"/>
      <c r="G103" s="70"/>
    </row>
    <row r="104" spans="1:8" s="63" customFormat="1" ht="31.5" x14ac:dyDescent="0.15">
      <c r="A104" s="72" t="s">
        <v>4</v>
      </c>
      <c r="B104" s="72" t="s">
        <v>5</v>
      </c>
      <c r="C104" s="39" t="s">
        <v>6</v>
      </c>
      <c r="D104" s="39" t="s">
        <v>7</v>
      </c>
      <c r="E104" s="39" t="s">
        <v>153</v>
      </c>
      <c r="F104" s="39" t="s">
        <v>154</v>
      </c>
      <c r="G104" s="39" t="s">
        <v>155</v>
      </c>
      <c r="H104" s="39" t="s">
        <v>8</v>
      </c>
    </row>
    <row r="105" spans="1:8" s="63" customFormat="1" x14ac:dyDescent="0.15">
      <c r="A105" s="295" t="s">
        <v>156</v>
      </c>
      <c r="B105" s="43" t="s">
        <v>157</v>
      </c>
      <c r="C105" s="320">
        <f>[2]B!$C$1216</f>
        <v>1</v>
      </c>
      <c r="D105" s="320">
        <f>[2]B!$I$1216</f>
        <v>0</v>
      </c>
      <c r="E105" s="320">
        <f>[2]B!$I$1216</f>
        <v>0</v>
      </c>
      <c r="F105" s="320">
        <f>[2]B!$L$1216</f>
        <v>0</v>
      </c>
      <c r="G105" s="73"/>
      <c r="H105" s="44">
        <f>[2]B!$AL$1216</f>
        <v>0</v>
      </c>
    </row>
    <row r="106" spans="1:8" s="63" customFormat="1" x14ac:dyDescent="0.15">
      <c r="A106" s="299" t="s">
        <v>158</v>
      </c>
      <c r="B106" s="45" t="s">
        <v>159</v>
      </c>
      <c r="C106" s="321">
        <f>[2]B!C1352</f>
        <v>200</v>
      </c>
      <c r="D106" s="321">
        <f>[2]B!I1352</f>
        <v>129</v>
      </c>
      <c r="E106" s="321">
        <f>[2]B!I1352</f>
        <v>129</v>
      </c>
      <c r="F106" s="321">
        <f>[2]B!L1352</f>
        <v>63</v>
      </c>
      <c r="G106" s="74"/>
      <c r="H106" s="46">
        <f>[2]B!$AL$1352</f>
        <v>38855385</v>
      </c>
    </row>
    <row r="107" spans="1:8" s="63" customFormat="1" x14ac:dyDescent="0.15">
      <c r="A107" s="299" t="s">
        <v>160</v>
      </c>
      <c r="B107" s="45" t="s">
        <v>161</v>
      </c>
      <c r="C107" s="321">
        <f>[2]B!C1502</f>
        <v>138</v>
      </c>
      <c r="D107" s="321">
        <f>[2]B!I1502</f>
        <v>104</v>
      </c>
      <c r="E107" s="321">
        <f>[2]B!I1502</f>
        <v>104</v>
      </c>
      <c r="F107" s="321">
        <f>[2]B!L1502</f>
        <v>11</v>
      </c>
      <c r="G107" s="74"/>
      <c r="H107" s="46">
        <f>[2]B!$AL$1502</f>
        <v>13321370</v>
      </c>
    </row>
    <row r="108" spans="1:8" s="63" customFormat="1" x14ac:dyDescent="0.15">
      <c r="A108" s="299" t="s">
        <v>162</v>
      </c>
      <c r="B108" s="45" t="s">
        <v>163</v>
      </c>
      <c r="C108" s="321">
        <f>[2]B!C1566</f>
        <v>37</v>
      </c>
      <c r="D108" s="321">
        <f>[2]B!I1566</f>
        <v>35</v>
      </c>
      <c r="E108" s="321">
        <f>[2]B!I1566</f>
        <v>35</v>
      </c>
      <c r="F108" s="321">
        <f>[2]B!L1566</f>
        <v>0</v>
      </c>
      <c r="G108" s="74"/>
      <c r="H108" s="46">
        <f>[2]B!AL1566</f>
        <v>3106240</v>
      </c>
    </row>
    <row r="109" spans="1:8" s="63" customFormat="1" x14ac:dyDescent="0.15">
      <c r="A109" s="299" t="s">
        <v>164</v>
      </c>
      <c r="B109" s="45" t="s">
        <v>165</v>
      </c>
      <c r="C109" s="321">
        <f>[2]B!$C$1635</f>
        <v>33</v>
      </c>
      <c r="D109" s="321">
        <f>[2]B!$I$1635</f>
        <v>26</v>
      </c>
      <c r="E109" s="321">
        <f>[2]B!$I$1635</f>
        <v>26</v>
      </c>
      <c r="F109" s="321">
        <f>[2]B!$L$1635</f>
        <v>5</v>
      </c>
      <c r="G109" s="74"/>
      <c r="H109" s="46">
        <f>[2]B!$AL$1635</f>
        <v>1775835</v>
      </c>
    </row>
    <row r="110" spans="1:8" s="63" customFormat="1" x14ac:dyDescent="0.15">
      <c r="A110" s="299" t="s">
        <v>166</v>
      </c>
      <c r="B110" s="45" t="s">
        <v>167</v>
      </c>
      <c r="C110" s="321">
        <f>[2]B!$C$1680</f>
        <v>75</v>
      </c>
      <c r="D110" s="321">
        <f>[2]B!$I$1680</f>
        <v>52</v>
      </c>
      <c r="E110" s="321">
        <f>[2]B!$I$1680</f>
        <v>52</v>
      </c>
      <c r="F110" s="321">
        <f>[2]B!$L$1680</f>
        <v>11</v>
      </c>
      <c r="G110" s="74"/>
      <c r="H110" s="46">
        <f>[2]B!$AL$1680</f>
        <v>4403625</v>
      </c>
    </row>
    <row r="111" spans="1:8" s="63" customFormat="1" x14ac:dyDescent="0.15">
      <c r="A111" s="299" t="s">
        <v>168</v>
      </c>
      <c r="B111" s="45" t="s">
        <v>169</v>
      </c>
      <c r="C111" s="321">
        <f>[2]B!$C$1914</f>
        <v>5</v>
      </c>
      <c r="D111" s="321">
        <f>[2]B!$I$1914</f>
        <v>4</v>
      </c>
      <c r="E111" s="321">
        <f>[2]B!$I$1914</f>
        <v>4</v>
      </c>
      <c r="F111" s="321">
        <f>[2]B!$L$1914</f>
        <v>0</v>
      </c>
      <c r="G111" s="74"/>
      <c r="H111" s="46">
        <f>[2]B!$AL$1914</f>
        <v>2731850</v>
      </c>
    </row>
    <row r="112" spans="1:8" s="63" customFormat="1" x14ac:dyDescent="0.15">
      <c r="A112" s="299" t="s">
        <v>170</v>
      </c>
      <c r="B112" s="45" t="s">
        <v>171</v>
      </c>
      <c r="C112" s="321">
        <f>[2]B!$C$1983</f>
        <v>5</v>
      </c>
      <c r="D112" s="321">
        <f>[2]B!$I$1983</f>
        <v>5</v>
      </c>
      <c r="E112" s="321">
        <f>[2]B!$I$1983</f>
        <v>5</v>
      </c>
      <c r="F112" s="321">
        <f>[2]B!$L$1983</f>
        <v>0</v>
      </c>
      <c r="G112" s="74"/>
      <c r="H112" s="46">
        <f>[2]B!$AL$1983</f>
        <v>985430</v>
      </c>
    </row>
    <row r="113" spans="1:12" s="63" customFormat="1" x14ac:dyDescent="0.15">
      <c r="A113" s="299" t="s">
        <v>172</v>
      </c>
      <c r="B113" s="45" t="s">
        <v>173</v>
      </c>
      <c r="C113" s="321">
        <f>[2]B!$C$2176</f>
        <v>252</v>
      </c>
      <c r="D113" s="321">
        <f>[2]B!$I$2176</f>
        <v>177</v>
      </c>
      <c r="E113" s="321">
        <f>[2]B!$I$2176</f>
        <v>177</v>
      </c>
      <c r="F113" s="321">
        <f>[2]B!$L$2176</f>
        <v>26</v>
      </c>
      <c r="G113" s="74"/>
      <c r="H113" s="46">
        <f>[2]B!$AL$2176</f>
        <v>59097300</v>
      </c>
    </row>
    <row r="114" spans="1:12" s="63" customFormat="1" x14ac:dyDescent="0.15">
      <c r="A114" s="299" t="s">
        <v>174</v>
      </c>
      <c r="B114" s="45" t="s">
        <v>175</v>
      </c>
      <c r="C114" s="321">
        <f>[2]B!C2218</f>
        <v>9</v>
      </c>
      <c r="D114" s="321">
        <f>[2]B!I2218</f>
        <v>4</v>
      </c>
      <c r="E114" s="321">
        <f>[2]B!I2218</f>
        <v>4</v>
      </c>
      <c r="F114" s="321">
        <f>[2]B!L2218</f>
        <v>0</v>
      </c>
      <c r="G114" s="74"/>
      <c r="H114" s="46">
        <f>[2]B!AL2218</f>
        <v>859930</v>
      </c>
    </row>
    <row r="115" spans="1:12" s="63" customFormat="1" x14ac:dyDescent="0.15">
      <c r="A115" s="299" t="s">
        <v>176</v>
      </c>
      <c r="B115" s="45" t="s">
        <v>177</v>
      </c>
      <c r="C115" s="321">
        <f>[2]B!$C$2342</f>
        <v>110</v>
      </c>
      <c r="D115" s="321">
        <f>[2]B!I2342</f>
        <v>84</v>
      </c>
      <c r="E115" s="321">
        <f>[2]B!I2342</f>
        <v>84</v>
      </c>
      <c r="F115" s="321">
        <f>[2]B!L2342</f>
        <v>2</v>
      </c>
      <c r="G115" s="74"/>
      <c r="H115" s="46">
        <f>[2]B!AL2342</f>
        <v>18226715</v>
      </c>
    </row>
    <row r="116" spans="1:12" s="63" customFormat="1" x14ac:dyDescent="0.15">
      <c r="A116" s="299" t="s">
        <v>178</v>
      </c>
      <c r="B116" s="45" t="s">
        <v>179</v>
      </c>
      <c r="C116" s="321">
        <f>[2]B!$C$2377</f>
        <v>12</v>
      </c>
      <c r="D116" s="321">
        <f>[2]B!I2377</f>
        <v>11</v>
      </c>
      <c r="E116" s="321">
        <f>[2]B!I2377</f>
        <v>11</v>
      </c>
      <c r="F116" s="321">
        <f>[2]B!L2377</f>
        <v>1</v>
      </c>
      <c r="G116" s="74"/>
      <c r="H116" s="46">
        <f>[2]B!$AL$2377</f>
        <v>2563815</v>
      </c>
    </row>
    <row r="117" spans="1:12" s="63" customFormat="1" x14ac:dyDescent="0.15">
      <c r="A117" s="299" t="s">
        <v>180</v>
      </c>
      <c r="B117" s="45" t="s">
        <v>181</v>
      </c>
      <c r="C117" s="321">
        <f>[2]B!$C$2414</f>
        <v>45</v>
      </c>
      <c r="D117" s="321">
        <f>[2]B!$I$2414</f>
        <v>28</v>
      </c>
      <c r="E117" s="321">
        <f>[2]B!$I$2414</f>
        <v>28</v>
      </c>
      <c r="F117" s="321">
        <f>[2]B!$L$2414</f>
        <v>2</v>
      </c>
      <c r="G117" s="74"/>
      <c r="H117" s="46">
        <f>[2]B!$AL$2414</f>
        <v>6931400</v>
      </c>
    </row>
    <row r="118" spans="1:12" s="75" customFormat="1" x14ac:dyDescent="0.15">
      <c r="A118" s="299" t="s">
        <v>182</v>
      </c>
      <c r="B118" s="45" t="s">
        <v>183</v>
      </c>
      <c r="C118" s="321">
        <f>SUM(C119:C121)</f>
        <v>108</v>
      </c>
      <c r="D118" s="321">
        <f t="shared" ref="D118:F118" si="1">SUM(D119:D121)</f>
        <v>27</v>
      </c>
      <c r="E118" s="321">
        <f t="shared" si="1"/>
        <v>27</v>
      </c>
      <c r="F118" s="321">
        <f t="shared" si="1"/>
        <v>0</v>
      </c>
      <c r="G118" s="74"/>
      <c r="H118" s="46">
        <f>SUM(H119:H121)</f>
        <v>4157190</v>
      </c>
    </row>
    <row r="119" spans="1:12" s="75" customFormat="1" x14ac:dyDescent="0.15">
      <c r="A119" s="299"/>
      <c r="B119" s="76" t="s">
        <v>184</v>
      </c>
      <c r="C119" s="321">
        <f>[2]B!C2420</f>
        <v>107</v>
      </c>
      <c r="D119" s="321">
        <f>[2]B!$I$2420</f>
        <v>27</v>
      </c>
      <c r="E119" s="321">
        <f>[2]B!$I$2420</f>
        <v>27</v>
      </c>
      <c r="F119" s="321">
        <f>[2]B!$L$2420</f>
        <v>0</v>
      </c>
      <c r="G119" s="74"/>
      <c r="H119" s="46">
        <f>[2]B!$AL$2420</f>
        <v>4157190</v>
      </c>
    </row>
    <row r="120" spans="1:12" s="75" customFormat="1" x14ac:dyDescent="0.15">
      <c r="A120" s="299"/>
      <c r="B120" s="76" t="s">
        <v>185</v>
      </c>
      <c r="C120" s="321">
        <f>[2]B!C2421</f>
        <v>1</v>
      </c>
      <c r="D120" s="321">
        <f>[2]B!$I$2421</f>
        <v>0</v>
      </c>
      <c r="E120" s="321">
        <f>[2]B!$I$2421</f>
        <v>0</v>
      </c>
      <c r="F120" s="321">
        <f>[2]B!$L$2421</f>
        <v>0</v>
      </c>
      <c r="G120" s="74"/>
      <c r="H120" s="46">
        <f>[2]B!$AL$2421</f>
        <v>0</v>
      </c>
    </row>
    <row r="121" spans="1:12" s="75" customFormat="1" x14ac:dyDescent="0.15">
      <c r="A121" s="299"/>
      <c r="B121" s="76" t="s">
        <v>186</v>
      </c>
      <c r="C121" s="321">
        <f>SUM([2]B!C2422:C2426)</f>
        <v>0</v>
      </c>
      <c r="D121" s="321">
        <f>SUM([2]B!I2422:I2426)</f>
        <v>0</v>
      </c>
      <c r="E121" s="321">
        <f>SUM([2]B!I2422:I2426)</f>
        <v>0</v>
      </c>
      <c r="F121" s="321">
        <f>SUM([2]B!L2422:L2426)</f>
        <v>0</v>
      </c>
      <c r="G121" s="74"/>
      <c r="H121" s="46">
        <f>SUM([2]B!AL2422:AL2426)</f>
        <v>0</v>
      </c>
    </row>
    <row r="122" spans="1:12" s="63" customFormat="1" x14ac:dyDescent="0.15">
      <c r="A122" s="299" t="s">
        <v>187</v>
      </c>
      <c r="B122" s="45" t="s">
        <v>188</v>
      </c>
      <c r="C122" s="321">
        <f>[2]B!$C$2660</f>
        <v>107</v>
      </c>
      <c r="D122" s="321">
        <f>[2]B!$I$2660</f>
        <v>88</v>
      </c>
      <c r="E122" s="321">
        <f>[2]B!$I$2660</f>
        <v>88</v>
      </c>
      <c r="F122" s="321">
        <f>[2]B!$L$2660</f>
        <v>5</v>
      </c>
      <c r="G122" s="74"/>
      <c r="H122" s="46">
        <f>[2]B!$AL$2660</f>
        <v>35238440</v>
      </c>
    </row>
    <row r="123" spans="1:12" s="63" customFormat="1" x14ac:dyDescent="0.15">
      <c r="A123" s="312">
        <v>2106</v>
      </c>
      <c r="B123" s="65" t="s">
        <v>189</v>
      </c>
      <c r="C123" s="326">
        <f>[2]B!$C2672</f>
        <v>18</v>
      </c>
      <c r="D123" s="326">
        <f>[2]B!$I2672</f>
        <v>16</v>
      </c>
      <c r="E123" s="74"/>
      <c r="F123" s="74"/>
      <c r="G123" s="326">
        <f>[2]B!C2672</f>
        <v>18</v>
      </c>
      <c r="H123" s="326">
        <f>+([2]B!$AL2672)*0.75</f>
        <v>772680</v>
      </c>
    </row>
    <row r="124" spans="1:12" s="63" customFormat="1" x14ac:dyDescent="0.15">
      <c r="A124" s="338"/>
      <c r="B124" s="66" t="s">
        <v>190</v>
      </c>
      <c r="C124" s="332">
        <f>SUM(C105:C118)+C122+C123</f>
        <v>1155</v>
      </c>
      <c r="D124" s="332">
        <f>SUM(D105:D118)+D122+D123</f>
        <v>790</v>
      </c>
      <c r="E124" s="332">
        <f>SUM(E105:E118)+E122+E123</f>
        <v>774</v>
      </c>
      <c r="F124" s="332">
        <f>SUM(F105:F118)+F122+F123</f>
        <v>126</v>
      </c>
      <c r="G124" s="326">
        <f>SUM(G123)</f>
        <v>18</v>
      </c>
      <c r="H124" s="51">
        <f>SUM(H105:H118)+H122+H123</f>
        <v>193027205</v>
      </c>
    </row>
    <row r="125" spans="1:12" s="12" customFormat="1" ht="11.25" x14ac:dyDescent="0.15">
      <c r="A125" s="575" t="s">
        <v>191</v>
      </c>
      <c r="B125" s="574"/>
      <c r="C125" s="339"/>
      <c r="D125" s="339"/>
      <c r="E125" s="77"/>
      <c r="F125" s="11"/>
      <c r="G125" s="11"/>
      <c r="H125" s="11"/>
      <c r="I125" s="11"/>
      <c r="J125" s="11"/>
      <c r="K125" s="11"/>
      <c r="L125" s="11"/>
    </row>
    <row r="126" spans="1:12" s="3" customFormat="1" ht="31.5" x14ac:dyDescent="0.15">
      <c r="A126" s="13" t="s">
        <v>4</v>
      </c>
      <c r="B126" s="13" t="s">
        <v>5</v>
      </c>
      <c r="C126" s="39" t="s">
        <v>6</v>
      </c>
      <c r="D126" s="39" t="s">
        <v>7</v>
      </c>
      <c r="E126" s="39" t="s">
        <v>8</v>
      </c>
      <c r="F126" s="7"/>
      <c r="G126" s="7"/>
      <c r="H126" s="7"/>
      <c r="I126" s="7"/>
      <c r="J126" s="7"/>
      <c r="K126" s="7"/>
      <c r="L126" s="7"/>
    </row>
    <row r="127" spans="1:12" s="3" customFormat="1" x14ac:dyDescent="0.15">
      <c r="A127" s="13"/>
      <c r="B127" s="340" t="s">
        <v>192</v>
      </c>
      <c r="C127" s="313"/>
      <c r="D127" s="313"/>
      <c r="E127" s="40"/>
      <c r="F127" s="7"/>
      <c r="G127" s="7"/>
      <c r="H127" s="7"/>
      <c r="I127" s="7"/>
      <c r="J127" s="7"/>
      <c r="K127" s="7"/>
      <c r="L127" s="7"/>
    </row>
    <row r="128" spans="1:12" s="3" customFormat="1" ht="21" x14ac:dyDescent="0.15">
      <c r="A128" s="295" t="s">
        <v>193</v>
      </c>
      <c r="B128" s="43" t="s">
        <v>194</v>
      </c>
      <c r="C128" s="341">
        <f>[2]B!$C$116</f>
        <v>5544</v>
      </c>
      <c r="D128" s="341">
        <f>[2]B!$E$116</f>
        <v>5109</v>
      </c>
      <c r="E128" s="78">
        <f>[2]B!$AL$116</f>
        <v>201447870</v>
      </c>
      <c r="F128" s="7"/>
      <c r="G128" s="7"/>
      <c r="H128" s="7"/>
      <c r="I128" s="7"/>
      <c r="J128" s="7"/>
      <c r="K128" s="7"/>
      <c r="L128" s="7"/>
    </row>
    <row r="129" spans="1:12" s="3" customFormat="1" ht="21" x14ac:dyDescent="0.15">
      <c r="A129" s="299" t="s">
        <v>195</v>
      </c>
      <c r="B129" s="45" t="s">
        <v>196</v>
      </c>
      <c r="C129" s="342">
        <f>[2]B!$C$117</f>
        <v>0</v>
      </c>
      <c r="D129" s="342">
        <f>[2]B!$E$117</f>
        <v>0</v>
      </c>
      <c r="E129" s="79">
        <f>[2]B!$AL$117</f>
        <v>0</v>
      </c>
      <c r="F129" s="7"/>
      <c r="G129" s="7"/>
      <c r="H129" s="7"/>
      <c r="I129" s="7"/>
      <c r="J129" s="7"/>
      <c r="K129" s="7"/>
      <c r="L129" s="7"/>
    </row>
    <row r="130" spans="1:12" s="3" customFormat="1" ht="21" x14ac:dyDescent="0.15">
      <c r="A130" s="299" t="s">
        <v>197</v>
      </c>
      <c r="B130" s="45" t="s">
        <v>198</v>
      </c>
      <c r="C130" s="342">
        <f>[2]B!$C$118</f>
        <v>0</v>
      </c>
      <c r="D130" s="342">
        <f>[2]B!$E$118</f>
        <v>0</v>
      </c>
      <c r="E130" s="79">
        <f>[2]B!$AL$118</f>
        <v>0</v>
      </c>
      <c r="F130" s="7"/>
      <c r="G130" s="7"/>
      <c r="H130" s="7"/>
      <c r="I130" s="7"/>
      <c r="J130" s="7"/>
      <c r="K130" s="7"/>
      <c r="L130" s="7"/>
    </row>
    <row r="131" spans="1:12" s="3" customFormat="1" x14ac:dyDescent="0.15">
      <c r="A131" s="299" t="s">
        <v>199</v>
      </c>
      <c r="B131" s="45" t="s">
        <v>200</v>
      </c>
      <c r="C131" s="342">
        <f>[2]B!$C$119</f>
        <v>188</v>
      </c>
      <c r="D131" s="342">
        <f>[2]B!$E$119</f>
        <v>188</v>
      </c>
      <c r="E131" s="79">
        <f>[2]B!$AL$119</f>
        <v>30815080</v>
      </c>
      <c r="F131" s="7"/>
      <c r="G131" s="7"/>
      <c r="H131" s="7"/>
      <c r="I131" s="7"/>
      <c r="J131" s="7"/>
      <c r="K131" s="7"/>
      <c r="L131" s="7"/>
    </row>
    <row r="132" spans="1:12" s="3" customFormat="1" x14ac:dyDescent="0.15">
      <c r="A132" s="299" t="s">
        <v>201</v>
      </c>
      <c r="B132" s="45" t="s">
        <v>202</v>
      </c>
      <c r="C132" s="342">
        <f>[2]B!$C$120</f>
        <v>0</v>
      </c>
      <c r="D132" s="342">
        <f>[2]B!$E$120</f>
        <v>0</v>
      </c>
      <c r="E132" s="79">
        <f>[2]B!$AL$120</f>
        <v>0</v>
      </c>
      <c r="F132" s="7"/>
      <c r="G132" s="7"/>
      <c r="H132" s="7"/>
      <c r="I132" s="7"/>
      <c r="J132" s="7"/>
      <c r="K132" s="7"/>
      <c r="L132" s="7"/>
    </row>
    <row r="133" spans="1:12" s="3" customFormat="1" x14ac:dyDescent="0.15">
      <c r="A133" s="299" t="s">
        <v>203</v>
      </c>
      <c r="B133" s="45" t="s">
        <v>204</v>
      </c>
      <c r="C133" s="342">
        <f>[2]B!$C$121</f>
        <v>0</v>
      </c>
      <c r="D133" s="342">
        <f>[2]B!$E$121</f>
        <v>0</v>
      </c>
      <c r="E133" s="79">
        <f>[2]B!$AL$121</f>
        <v>0</v>
      </c>
      <c r="F133" s="7"/>
      <c r="G133" s="7"/>
      <c r="H133" s="7"/>
      <c r="I133" s="7"/>
      <c r="J133" s="7"/>
      <c r="K133" s="7"/>
      <c r="L133" s="7"/>
    </row>
    <row r="134" spans="1:12" s="3" customFormat="1" x14ac:dyDescent="0.15">
      <c r="A134" s="299" t="s">
        <v>205</v>
      </c>
      <c r="B134" s="45" t="s">
        <v>206</v>
      </c>
      <c r="C134" s="342">
        <f>[2]B!$C$122</f>
        <v>331</v>
      </c>
      <c r="D134" s="342">
        <f>[2]B!$E$122</f>
        <v>329</v>
      </c>
      <c r="E134" s="79">
        <f>[2]B!$AL$122</f>
        <v>26050220</v>
      </c>
      <c r="F134" s="7"/>
      <c r="G134" s="7"/>
      <c r="H134" s="7"/>
      <c r="I134" s="7"/>
      <c r="J134" s="7"/>
      <c r="K134" s="7"/>
      <c r="L134" s="7"/>
    </row>
    <row r="135" spans="1:12" s="3" customFormat="1" x14ac:dyDescent="0.15">
      <c r="A135" s="299" t="s">
        <v>207</v>
      </c>
      <c r="B135" s="45" t="s">
        <v>208</v>
      </c>
      <c r="C135" s="342">
        <f>[2]B!$C$123</f>
        <v>117</v>
      </c>
      <c r="D135" s="342">
        <f>[2]B!$E$123</f>
        <v>116</v>
      </c>
      <c r="E135" s="79">
        <f>[2]B!$AL$123</f>
        <v>9184880</v>
      </c>
      <c r="F135" s="7"/>
      <c r="G135" s="7"/>
      <c r="H135" s="7"/>
      <c r="I135" s="7"/>
      <c r="J135" s="7"/>
      <c r="K135" s="7"/>
      <c r="L135" s="7"/>
    </row>
    <row r="136" spans="1:12" s="3" customFormat="1" x14ac:dyDescent="0.15">
      <c r="A136" s="299" t="s">
        <v>209</v>
      </c>
      <c r="B136" s="45" t="s">
        <v>210</v>
      </c>
      <c r="C136" s="342">
        <f>[2]B!$C$124</f>
        <v>0</v>
      </c>
      <c r="D136" s="342">
        <f>[2]B!$E$124</f>
        <v>0</v>
      </c>
      <c r="E136" s="79">
        <f>[2]B!$AL$124</f>
        <v>0</v>
      </c>
      <c r="F136" s="7"/>
      <c r="G136" s="7"/>
      <c r="H136" s="7"/>
      <c r="I136" s="7"/>
      <c r="J136" s="7"/>
      <c r="K136" s="7"/>
      <c r="L136" s="7"/>
    </row>
    <row r="137" spans="1:12" s="3" customFormat="1" x14ac:dyDescent="0.15">
      <c r="A137" s="299" t="s">
        <v>211</v>
      </c>
      <c r="B137" s="45" t="s">
        <v>212</v>
      </c>
      <c r="C137" s="342">
        <f>[2]B!$C$125</f>
        <v>138</v>
      </c>
      <c r="D137" s="342">
        <f>[2]B!$E$125</f>
        <v>138</v>
      </c>
      <c r="E137" s="79">
        <f>[2]B!$AL$125</f>
        <v>9802140</v>
      </c>
      <c r="F137" s="7"/>
      <c r="G137" s="7"/>
      <c r="H137" s="7"/>
      <c r="I137" s="7"/>
      <c r="J137" s="7"/>
      <c r="K137" s="7"/>
      <c r="L137" s="7"/>
    </row>
    <row r="138" spans="1:12" s="3" customFormat="1" x14ac:dyDescent="0.15">
      <c r="A138" s="299" t="s">
        <v>213</v>
      </c>
      <c r="B138" s="45" t="s">
        <v>214</v>
      </c>
      <c r="C138" s="342">
        <f>[2]B!$C$126</f>
        <v>0</v>
      </c>
      <c r="D138" s="342">
        <f>[2]B!$E$126</f>
        <v>0</v>
      </c>
      <c r="E138" s="79">
        <f>[2]B!$AL$126</f>
        <v>0</v>
      </c>
      <c r="F138" s="7"/>
      <c r="G138" s="7"/>
      <c r="H138" s="7"/>
      <c r="I138" s="7"/>
      <c r="J138" s="7"/>
      <c r="K138" s="7"/>
      <c r="L138" s="7"/>
    </row>
    <row r="139" spans="1:12" s="3" customFormat="1" x14ac:dyDescent="0.15">
      <c r="A139" s="299" t="s">
        <v>215</v>
      </c>
      <c r="B139" s="45" t="s">
        <v>216</v>
      </c>
      <c r="C139" s="342">
        <f>[2]B!$C$127</f>
        <v>0</v>
      </c>
      <c r="D139" s="342">
        <f>[2]B!$E$127</f>
        <v>0</v>
      </c>
      <c r="E139" s="79">
        <f>[2]B!$AL$127</f>
        <v>0</v>
      </c>
      <c r="F139" s="7"/>
      <c r="G139" s="7"/>
      <c r="H139" s="7"/>
      <c r="I139" s="7"/>
      <c r="J139" s="7"/>
      <c r="K139" s="7"/>
      <c r="L139" s="7"/>
    </row>
    <row r="140" spans="1:12" s="3" customFormat="1" x14ac:dyDescent="0.15">
      <c r="A140" s="312" t="s">
        <v>217</v>
      </c>
      <c r="B140" s="65" t="s">
        <v>218</v>
      </c>
      <c r="C140" s="343">
        <f>[2]B!$C$128</f>
        <v>0</v>
      </c>
      <c r="D140" s="343">
        <f>[2]B!$E$128</f>
        <v>0</v>
      </c>
      <c r="E140" s="80">
        <f>[2]B!$AL$128</f>
        <v>0</v>
      </c>
      <c r="F140" s="7"/>
      <c r="G140" s="7"/>
      <c r="H140" s="7"/>
      <c r="I140" s="7"/>
      <c r="J140" s="7"/>
      <c r="K140" s="7"/>
      <c r="L140" s="7"/>
    </row>
    <row r="141" spans="1:12" s="3" customFormat="1" x14ac:dyDescent="0.15">
      <c r="A141" s="338"/>
      <c r="B141" s="66" t="s">
        <v>219</v>
      </c>
      <c r="C141" s="344">
        <f>SUM(C128:C140)</f>
        <v>6318</v>
      </c>
      <c r="D141" s="344">
        <f>SUM(D128:D140)</f>
        <v>5880</v>
      </c>
      <c r="E141" s="51">
        <f>SUM(E128:E140)</f>
        <v>277300190</v>
      </c>
      <c r="F141" s="7"/>
      <c r="G141" s="7"/>
      <c r="H141" s="7"/>
      <c r="I141" s="7"/>
      <c r="J141" s="7"/>
      <c r="K141" s="7"/>
      <c r="L141" s="7"/>
    </row>
    <row r="142" spans="1:12" s="3" customFormat="1" x14ac:dyDescent="0.15">
      <c r="A142" s="338"/>
      <c r="B142" s="81" t="s">
        <v>220</v>
      </c>
      <c r="C142" s="344">
        <f>SUM(C143:C152)</f>
        <v>953</v>
      </c>
      <c r="D142" s="344">
        <f>SUM(D143:D152)</f>
        <v>918</v>
      </c>
      <c r="E142" s="51">
        <f>SUM(E143:E152)</f>
        <v>5499900</v>
      </c>
      <c r="F142" s="7"/>
      <c r="G142" s="7"/>
      <c r="H142" s="7"/>
      <c r="I142" s="7"/>
      <c r="J142" s="7"/>
      <c r="K142" s="7"/>
      <c r="L142" s="7"/>
    </row>
    <row r="143" spans="1:12" s="3" customFormat="1" x14ac:dyDescent="0.15">
      <c r="A143" s="295" t="s">
        <v>221</v>
      </c>
      <c r="B143" s="43" t="s">
        <v>222</v>
      </c>
      <c r="C143" s="345">
        <f>[2]B!$C$131</f>
        <v>0</v>
      </c>
      <c r="D143" s="345">
        <f>[2]B!$E$131</f>
        <v>0</v>
      </c>
      <c r="E143" s="78">
        <f>[2]B!$AL$131</f>
        <v>0</v>
      </c>
      <c r="F143" s="7"/>
      <c r="G143" s="7"/>
      <c r="H143" s="7"/>
      <c r="I143" s="7"/>
      <c r="J143" s="7"/>
      <c r="K143" s="7"/>
      <c r="L143" s="7"/>
    </row>
    <row r="144" spans="1:12" s="3" customFormat="1" x14ac:dyDescent="0.15">
      <c r="A144" s="299" t="s">
        <v>223</v>
      </c>
      <c r="B144" s="45" t="s">
        <v>224</v>
      </c>
      <c r="C144" s="346">
        <f>[2]B!$C$132</f>
        <v>0</v>
      </c>
      <c r="D144" s="346">
        <f>[2]B!$E$132</f>
        <v>0</v>
      </c>
      <c r="E144" s="79">
        <f>[2]B!$AL$132</f>
        <v>0</v>
      </c>
      <c r="F144" s="7"/>
      <c r="G144" s="7"/>
      <c r="H144" s="7"/>
      <c r="I144" s="7"/>
      <c r="J144" s="7"/>
      <c r="K144" s="7"/>
      <c r="L144" s="7"/>
    </row>
    <row r="145" spans="1:12" s="3" customFormat="1" x14ac:dyDescent="0.15">
      <c r="A145" s="299" t="s">
        <v>225</v>
      </c>
      <c r="B145" s="45" t="s">
        <v>226</v>
      </c>
      <c r="C145" s="346">
        <f>[2]B!$C$133</f>
        <v>0</v>
      </c>
      <c r="D145" s="346">
        <f>[2]B!$E$133</f>
        <v>0</v>
      </c>
      <c r="E145" s="79">
        <f>[2]B!$AL$133</f>
        <v>0</v>
      </c>
      <c r="F145" s="7"/>
      <c r="G145" s="7"/>
      <c r="H145" s="7"/>
      <c r="I145" s="7"/>
      <c r="J145" s="7"/>
      <c r="K145" s="7"/>
      <c r="L145" s="7"/>
    </row>
    <row r="146" spans="1:12" s="3" customFormat="1" x14ac:dyDescent="0.15">
      <c r="A146" s="299" t="s">
        <v>227</v>
      </c>
      <c r="B146" s="45" t="s">
        <v>228</v>
      </c>
      <c r="C146" s="346">
        <f>[2]B!$C$134</f>
        <v>881</v>
      </c>
      <c r="D146" s="346">
        <f>[2]B!$E$134</f>
        <v>846</v>
      </c>
      <c r="E146" s="79">
        <f>[2]B!$AL$134</f>
        <v>4949100</v>
      </c>
      <c r="F146" s="7"/>
      <c r="G146" s="7"/>
      <c r="H146" s="7"/>
      <c r="I146" s="7"/>
      <c r="J146" s="7"/>
      <c r="K146" s="7"/>
      <c r="L146" s="7"/>
    </row>
    <row r="147" spans="1:12" s="3" customFormat="1" x14ac:dyDescent="0.15">
      <c r="A147" s="299" t="s">
        <v>229</v>
      </c>
      <c r="B147" s="45" t="s">
        <v>230</v>
      </c>
      <c r="C147" s="346">
        <f>[2]B!$C$135</f>
        <v>0</v>
      </c>
      <c r="D147" s="346">
        <f>[2]B!$E$135</f>
        <v>0</v>
      </c>
      <c r="E147" s="79">
        <f>[2]B!$AL$135</f>
        <v>0</v>
      </c>
      <c r="F147" s="7"/>
      <c r="G147" s="7"/>
      <c r="H147" s="7"/>
      <c r="I147" s="7"/>
      <c r="J147" s="7"/>
      <c r="K147" s="7"/>
      <c r="L147" s="7"/>
    </row>
    <row r="148" spans="1:12" s="3" customFormat="1" x14ac:dyDescent="0.15">
      <c r="A148" s="299" t="s">
        <v>231</v>
      </c>
      <c r="B148" s="45" t="s">
        <v>232</v>
      </c>
      <c r="C148" s="346">
        <f>[2]B!$C$136</f>
        <v>0</v>
      </c>
      <c r="D148" s="346">
        <f>[2]B!$E$136</f>
        <v>0</v>
      </c>
      <c r="E148" s="79">
        <f>[2]B!$AL$136</f>
        <v>0</v>
      </c>
      <c r="F148" s="7"/>
      <c r="G148" s="7"/>
      <c r="H148" s="7"/>
      <c r="I148" s="7"/>
      <c r="J148" s="7"/>
      <c r="K148" s="7"/>
      <c r="L148" s="7"/>
    </row>
    <row r="149" spans="1:12" s="3" customFormat="1" x14ac:dyDescent="0.15">
      <c r="A149" s="299" t="s">
        <v>233</v>
      </c>
      <c r="B149" s="45" t="s">
        <v>234</v>
      </c>
      <c r="C149" s="346">
        <f>[2]B!$C$137</f>
        <v>0</v>
      </c>
      <c r="D149" s="346">
        <f>[2]B!$E$137</f>
        <v>0</v>
      </c>
      <c r="E149" s="79">
        <f>[2]B!$AL$137</f>
        <v>0</v>
      </c>
      <c r="F149" s="7"/>
      <c r="G149" s="7"/>
      <c r="H149" s="7"/>
      <c r="I149" s="7"/>
      <c r="J149" s="7"/>
      <c r="K149" s="7"/>
      <c r="L149" s="7"/>
    </row>
    <row r="150" spans="1:12" s="3" customFormat="1" x14ac:dyDescent="0.15">
      <c r="A150" s="299" t="s">
        <v>235</v>
      </c>
      <c r="B150" s="45" t="s">
        <v>236</v>
      </c>
      <c r="C150" s="346">
        <f>[2]B!$C$138</f>
        <v>72</v>
      </c>
      <c r="D150" s="346">
        <f>[2]B!$E$138</f>
        <v>72</v>
      </c>
      <c r="E150" s="79">
        <f>[2]B!$AL$138</f>
        <v>550800</v>
      </c>
      <c r="F150" s="7"/>
      <c r="G150" s="7"/>
      <c r="H150" s="7"/>
      <c r="I150" s="7"/>
      <c r="J150" s="7"/>
      <c r="K150" s="7"/>
      <c r="L150" s="7"/>
    </row>
    <row r="151" spans="1:12" s="3" customFormat="1" x14ac:dyDescent="0.15">
      <c r="A151" s="299" t="s">
        <v>237</v>
      </c>
      <c r="B151" s="45" t="s">
        <v>238</v>
      </c>
      <c r="C151" s="346">
        <f>[2]B!$C$139</f>
        <v>0</v>
      </c>
      <c r="D151" s="346">
        <f>[2]B!$E$139</f>
        <v>0</v>
      </c>
      <c r="E151" s="79">
        <f>[2]B!$AL$139</f>
        <v>0</v>
      </c>
      <c r="F151" s="7"/>
      <c r="G151" s="7"/>
      <c r="H151" s="7"/>
      <c r="I151" s="7"/>
      <c r="J151" s="7"/>
      <c r="K151" s="7"/>
      <c r="L151" s="7"/>
    </row>
    <row r="152" spans="1:12" s="3" customFormat="1" x14ac:dyDescent="0.15">
      <c r="A152" s="312" t="s">
        <v>239</v>
      </c>
      <c r="B152" s="65" t="s">
        <v>240</v>
      </c>
      <c r="C152" s="347">
        <f>[2]B!$C$140</f>
        <v>0</v>
      </c>
      <c r="D152" s="347">
        <f>[2]B!$E$140</f>
        <v>0</v>
      </c>
      <c r="E152" s="80">
        <f>[2]B!$AL$140</f>
        <v>0</v>
      </c>
      <c r="F152" s="7"/>
      <c r="G152" s="7"/>
      <c r="H152" s="7"/>
      <c r="I152" s="7"/>
      <c r="J152" s="7"/>
      <c r="K152" s="7"/>
      <c r="L152" s="7"/>
    </row>
    <row r="153" spans="1:12" s="3" customFormat="1" x14ac:dyDescent="0.15">
      <c r="A153" s="348"/>
      <c r="B153" s="82" t="s">
        <v>241</v>
      </c>
      <c r="C153" s="349">
        <f>SUM(C154:C158)</f>
        <v>0</v>
      </c>
      <c r="D153" s="349"/>
      <c r="E153" s="83"/>
      <c r="F153" s="7"/>
      <c r="G153" s="7"/>
      <c r="H153" s="7"/>
      <c r="I153" s="7"/>
      <c r="J153" s="7"/>
      <c r="K153" s="7"/>
      <c r="L153" s="7"/>
    </row>
    <row r="154" spans="1:12" s="3" customFormat="1" x14ac:dyDescent="0.15">
      <c r="A154" s="312">
        <v>203211</v>
      </c>
      <c r="B154" s="65" t="s">
        <v>242</v>
      </c>
      <c r="C154" s="346">
        <f>[2]B!$C$142</f>
        <v>0</v>
      </c>
      <c r="D154" s="350"/>
      <c r="E154" s="84"/>
      <c r="F154" s="7"/>
      <c r="G154" s="7"/>
      <c r="H154" s="7"/>
      <c r="I154" s="7"/>
      <c r="J154" s="7"/>
      <c r="K154" s="7"/>
      <c r="L154" s="7"/>
    </row>
    <row r="155" spans="1:12" s="3" customFormat="1" ht="21" x14ac:dyDescent="0.15">
      <c r="A155" s="351" t="s">
        <v>243</v>
      </c>
      <c r="B155" s="85" t="s">
        <v>244</v>
      </c>
      <c r="C155" s="346">
        <f>[2]B!C143</f>
        <v>0</v>
      </c>
      <c r="D155" s="352"/>
      <c r="E155" s="86"/>
      <c r="F155" s="7"/>
      <c r="G155" s="7"/>
      <c r="H155" s="7"/>
      <c r="I155" s="7"/>
      <c r="J155" s="7"/>
      <c r="K155" s="7"/>
      <c r="L155" s="7"/>
    </row>
    <row r="156" spans="1:12" s="3" customFormat="1" x14ac:dyDescent="0.15">
      <c r="A156" s="351" t="s">
        <v>245</v>
      </c>
      <c r="B156" s="85" t="s">
        <v>246</v>
      </c>
      <c r="C156" s="346">
        <f>[2]B!C144</f>
        <v>0</v>
      </c>
      <c r="D156" s="352"/>
      <c r="E156" s="86"/>
      <c r="F156" s="7"/>
      <c r="G156" s="7"/>
      <c r="H156" s="7"/>
      <c r="I156" s="7"/>
      <c r="J156" s="7"/>
      <c r="K156" s="7"/>
      <c r="L156" s="7"/>
    </row>
    <row r="157" spans="1:12" s="3" customFormat="1" x14ac:dyDescent="0.15">
      <c r="A157" s="351" t="s">
        <v>247</v>
      </c>
      <c r="B157" s="85" t="s">
        <v>248</v>
      </c>
      <c r="C157" s="346">
        <f>[2]B!C145</f>
        <v>0</v>
      </c>
      <c r="D157" s="352"/>
      <c r="E157" s="86"/>
      <c r="F157" s="7"/>
      <c r="G157" s="7"/>
      <c r="H157" s="7"/>
      <c r="I157" s="7"/>
      <c r="J157" s="7"/>
      <c r="K157" s="7"/>
      <c r="L157" s="7"/>
    </row>
    <row r="158" spans="1:12" s="3" customFormat="1" ht="21" x14ac:dyDescent="0.15">
      <c r="A158" s="351" t="s">
        <v>249</v>
      </c>
      <c r="B158" s="85" t="s">
        <v>250</v>
      </c>
      <c r="C158" s="346">
        <f>[2]B!C146</f>
        <v>0</v>
      </c>
      <c r="D158" s="352"/>
      <c r="E158" s="86"/>
      <c r="F158" s="7"/>
      <c r="G158" s="7"/>
      <c r="H158" s="7"/>
      <c r="I158" s="7"/>
      <c r="J158" s="7"/>
      <c r="K158" s="7"/>
      <c r="L158" s="7"/>
    </row>
    <row r="159" spans="1:12" s="3" customFormat="1" x14ac:dyDescent="0.15">
      <c r="A159" s="338"/>
      <c r="B159" s="87" t="s">
        <v>251</v>
      </c>
      <c r="C159" s="353">
        <f>(C141+C142+C153)</f>
        <v>7271</v>
      </c>
      <c r="D159" s="353">
        <f>(D141+D142)</f>
        <v>6798</v>
      </c>
      <c r="E159" s="51">
        <f>(E141+E142)</f>
        <v>282800090</v>
      </c>
      <c r="F159" s="7"/>
      <c r="G159" s="7"/>
      <c r="H159" s="7"/>
      <c r="I159" s="7"/>
      <c r="J159" s="7"/>
      <c r="K159" s="7"/>
      <c r="L159" s="7"/>
    </row>
    <row r="160" spans="1:12" s="12" customFormat="1" ht="11.25" x14ac:dyDescent="0.15">
      <c r="A160" s="68" t="s">
        <v>252</v>
      </c>
      <c r="B160" s="88"/>
      <c r="C160" s="339"/>
      <c r="D160" s="339"/>
      <c r="E160" s="77"/>
      <c r="F160" s="11"/>
      <c r="G160" s="11"/>
      <c r="H160" s="11"/>
      <c r="I160" s="11"/>
      <c r="J160" s="11"/>
      <c r="K160" s="11"/>
      <c r="L160" s="11"/>
    </row>
    <row r="161" spans="1:14" s="3" customFormat="1" ht="31.5" x14ac:dyDescent="0.15">
      <c r="A161" s="13" t="s">
        <v>4</v>
      </c>
      <c r="B161" s="13" t="s">
        <v>5</v>
      </c>
      <c r="C161" s="39" t="s">
        <v>6</v>
      </c>
      <c r="D161" s="39" t="s">
        <v>7</v>
      </c>
      <c r="E161" s="39" t="s">
        <v>8</v>
      </c>
      <c r="F161" s="7"/>
      <c r="G161" s="7"/>
      <c r="H161" s="7"/>
      <c r="I161" s="7"/>
      <c r="J161" s="7"/>
      <c r="K161" s="7"/>
      <c r="L161" s="7"/>
    </row>
    <row r="162" spans="1:14" s="3" customFormat="1" x14ac:dyDescent="0.15">
      <c r="A162" s="295" t="s">
        <v>253</v>
      </c>
      <c r="B162" s="43" t="s">
        <v>254</v>
      </c>
      <c r="C162" s="354">
        <f>[2]B!C62</f>
        <v>389</v>
      </c>
      <c r="D162" s="354">
        <f>[2]B!$E$62</f>
        <v>389</v>
      </c>
      <c r="E162" s="79">
        <f>[2]B!$AL$62</f>
        <v>350100</v>
      </c>
      <c r="F162" s="7"/>
      <c r="G162" s="7"/>
      <c r="H162" s="7"/>
      <c r="I162" s="7"/>
      <c r="J162" s="7"/>
      <c r="K162" s="7"/>
      <c r="L162" s="7"/>
    </row>
    <row r="163" spans="1:14" s="3" customFormat="1" x14ac:dyDescent="0.15">
      <c r="A163" s="312" t="s">
        <v>255</v>
      </c>
      <c r="B163" s="65" t="s">
        <v>256</v>
      </c>
      <c r="C163" s="326">
        <f>SUM([2]B!$C$63+[2]B!$C$64)</f>
        <v>0</v>
      </c>
      <c r="D163" s="355">
        <f>SUM([2]B!$E$63+[2]B!$E$64)</f>
        <v>0</v>
      </c>
      <c r="E163" s="79">
        <f>SUM([2]B!$AL$63+[2]B!$AL$64)</f>
        <v>0</v>
      </c>
      <c r="F163" s="7"/>
      <c r="G163" s="7"/>
      <c r="H163" s="7"/>
      <c r="I163" s="7"/>
      <c r="J163" s="7"/>
      <c r="K163" s="7"/>
      <c r="L163" s="7"/>
    </row>
    <row r="164" spans="1:14" s="3" customFormat="1" x14ac:dyDescent="0.15">
      <c r="A164" s="89"/>
      <c r="B164" s="90" t="s">
        <v>257</v>
      </c>
      <c r="C164" s="356">
        <f>SUM(C162:C163)</f>
        <v>389</v>
      </c>
      <c r="D164" s="356">
        <f>SUM(D162:D163)</f>
        <v>389</v>
      </c>
      <c r="E164" s="91">
        <f>SUM(E162:E163)</f>
        <v>350100</v>
      </c>
      <c r="F164" s="7"/>
      <c r="G164" s="7"/>
      <c r="H164" s="7"/>
      <c r="I164" s="7"/>
      <c r="J164" s="7"/>
      <c r="K164" s="7"/>
      <c r="L164" s="7"/>
    </row>
    <row r="165" spans="1:14" s="3" customFormat="1" ht="11.25" x14ac:dyDescent="0.15">
      <c r="A165" s="68" t="s">
        <v>258</v>
      </c>
      <c r="B165" s="92"/>
      <c r="C165" s="357"/>
      <c r="D165" s="357"/>
      <c r="E165" s="93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" customFormat="1" ht="31.5" x14ac:dyDescent="0.15">
      <c r="A166" s="13" t="s">
        <v>4</v>
      </c>
      <c r="B166" s="13" t="s">
        <v>5</v>
      </c>
      <c r="C166" s="39" t="s">
        <v>6</v>
      </c>
      <c r="D166" s="94" t="s">
        <v>7</v>
      </c>
      <c r="E166" s="39" t="s">
        <v>8</v>
      </c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" customFormat="1" x14ac:dyDescent="0.15">
      <c r="A167" s="295">
        <v>1101004</v>
      </c>
      <c r="B167" s="43" t="s">
        <v>259</v>
      </c>
      <c r="C167" s="320">
        <f>[2]B!C1085</f>
        <v>11</v>
      </c>
      <c r="D167" s="358">
        <f>[2]B!$E$1085</f>
        <v>11</v>
      </c>
      <c r="E167" s="79">
        <f>[2]B!$AL$1085</f>
        <v>187330</v>
      </c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" customFormat="1" x14ac:dyDescent="0.15">
      <c r="A168" s="299">
        <v>1101006</v>
      </c>
      <c r="B168" s="45" t="s">
        <v>260</v>
      </c>
      <c r="C168" s="359">
        <f>[2]B!C1086</f>
        <v>0</v>
      </c>
      <c r="D168" s="360">
        <f>[2]B!$E$1086</f>
        <v>0</v>
      </c>
      <c r="E168" s="79">
        <f>[2]B!$AL$1086</f>
        <v>0</v>
      </c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" customFormat="1" x14ac:dyDescent="0.15">
      <c r="A169" s="299">
        <v>1701001</v>
      </c>
      <c r="B169" s="45" t="s">
        <v>261</v>
      </c>
      <c r="C169" s="360">
        <f>[2]B!C1788</f>
        <v>1242</v>
      </c>
      <c r="D169" s="360">
        <f>[2]B!$E$1788</f>
        <v>1231</v>
      </c>
      <c r="E169" s="79">
        <f>[2]B!$AL$1788</f>
        <v>7189040</v>
      </c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" customFormat="1" ht="21" x14ac:dyDescent="0.15">
      <c r="A170" s="299">
        <v>1701003</v>
      </c>
      <c r="B170" s="45" t="s">
        <v>262</v>
      </c>
      <c r="C170" s="360">
        <f>[2]B!C1789</f>
        <v>15</v>
      </c>
      <c r="D170" s="360">
        <f>[2]B!$E$1789</f>
        <v>15</v>
      </c>
      <c r="E170" s="79">
        <f>[2]B!$AL$1789</f>
        <v>246600</v>
      </c>
      <c r="F170" s="7"/>
      <c r="G170" s="7"/>
      <c r="H170" s="7"/>
      <c r="I170" s="7"/>
      <c r="J170" s="7"/>
      <c r="K170" s="7"/>
      <c r="L170" s="7"/>
      <c r="M170" s="7"/>
      <c r="N170" s="7"/>
    </row>
    <row r="171" spans="1:14" s="3" customFormat="1" ht="21" x14ac:dyDescent="0.15">
      <c r="A171" s="299" t="s">
        <v>263</v>
      </c>
      <c r="B171" s="45" t="s">
        <v>264</v>
      </c>
      <c r="C171" s="360">
        <f>[2]B!C1790</f>
        <v>23</v>
      </c>
      <c r="D171" s="360">
        <f>[2]B!$E$1790</f>
        <v>23</v>
      </c>
      <c r="E171" s="79">
        <f>[2]B!$AL$1790</f>
        <v>641240</v>
      </c>
      <c r="F171" s="7"/>
      <c r="G171" s="7"/>
      <c r="H171" s="7"/>
      <c r="I171" s="7"/>
      <c r="J171" s="7"/>
      <c r="K171" s="7"/>
      <c r="L171" s="7"/>
      <c r="M171" s="7"/>
      <c r="N171" s="7"/>
    </row>
    <row r="172" spans="1:14" s="3" customFormat="1" x14ac:dyDescent="0.15">
      <c r="A172" s="299" t="s">
        <v>265</v>
      </c>
      <c r="B172" s="45" t="s">
        <v>266</v>
      </c>
      <c r="C172" s="360">
        <f>[2]B!C1791</f>
        <v>0</v>
      </c>
      <c r="D172" s="360">
        <f>[2]B!$E$1791</f>
        <v>0</v>
      </c>
      <c r="E172" s="79">
        <f>[2]B!$AL$1791</f>
        <v>0</v>
      </c>
      <c r="F172" s="7"/>
      <c r="G172" s="7"/>
      <c r="H172" s="7"/>
      <c r="I172" s="7"/>
      <c r="J172" s="7"/>
      <c r="K172" s="7"/>
      <c r="L172" s="7"/>
      <c r="M172" s="7"/>
      <c r="N172" s="7"/>
    </row>
    <row r="173" spans="1:14" s="3" customFormat="1" x14ac:dyDescent="0.15">
      <c r="A173" s="299" t="s">
        <v>267</v>
      </c>
      <c r="B173" s="45" t="s">
        <v>268</v>
      </c>
      <c r="C173" s="360">
        <f>[2]B!C1792</f>
        <v>146</v>
      </c>
      <c r="D173" s="360">
        <f>[2]B!$E$1792</f>
        <v>146</v>
      </c>
      <c r="E173" s="79">
        <f>[2]B!$AL$1792</f>
        <v>8659260</v>
      </c>
      <c r="F173" s="7"/>
      <c r="G173" s="7"/>
      <c r="H173" s="7"/>
      <c r="I173" s="7"/>
      <c r="J173" s="7"/>
      <c r="K173" s="7"/>
      <c r="L173" s="7"/>
      <c r="M173" s="7"/>
      <c r="N173" s="7"/>
    </row>
    <row r="174" spans="1:14" s="3" customFormat="1" ht="21" x14ac:dyDescent="0.15">
      <c r="A174" s="299" t="s">
        <v>269</v>
      </c>
      <c r="B174" s="45" t="s">
        <v>270</v>
      </c>
      <c r="C174" s="360">
        <f>[2]B!C1793</f>
        <v>0</v>
      </c>
      <c r="D174" s="360">
        <f>[2]B!$E$1793</f>
        <v>0</v>
      </c>
      <c r="E174" s="79">
        <f>[2]B!$AL$1793</f>
        <v>0</v>
      </c>
      <c r="F174" s="7"/>
      <c r="G174" s="7"/>
      <c r="H174" s="7"/>
      <c r="I174" s="7"/>
      <c r="J174" s="7"/>
      <c r="K174" s="7"/>
      <c r="L174" s="7"/>
      <c r="M174" s="7"/>
      <c r="N174" s="7"/>
    </row>
    <row r="175" spans="1:14" s="3" customFormat="1" x14ac:dyDescent="0.15">
      <c r="A175" s="299" t="s">
        <v>271</v>
      </c>
      <c r="B175" s="45" t="s">
        <v>272</v>
      </c>
      <c r="C175" s="360">
        <f>[2]B!C1794</f>
        <v>0</v>
      </c>
      <c r="D175" s="360">
        <f>[2]B!$E$1794</f>
        <v>0</v>
      </c>
      <c r="E175" s="79">
        <f>[2]B!$AL$1794</f>
        <v>0</v>
      </c>
      <c r="F175" s="7"/>
      <c r="G175" s="7"/>
      <c r="H175" s="7"/>
      <c r="I175" s="7"/>
      <c r="J175" s="7"/>
      <c r="K175" s="7"/>
      <c r="L175" s="7"/>
      <c r="M175" s="7"/>
      <c r="N175" s="7"/>
    </row>
    <row r="176" spans="1:14" s="3" customFormat="1" x14ac:dyDescent="0.15">
      <c r="A176" s="299" t="s">
        <v>273</v>
      </c>
      <c r="B176" s="45" t="s">
        <v>274</v>
      </c>
      <c r="C176" s="360">
        <f>[2]B!C1795</f>
        <v>0</v>
      </c>
      <c r="D176" s="360">
        <f>[2]B!$E$1795</f>
        <v>0</v>
      </c>
      <c r="E176" s="79">
        <f>[2]B!$AL$1795</f>
        <v>0</v>
      </c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3" customFormat="1" x14ac:dyDescent="0.15">
      <c r="A177" s="299" t="s">
        <v>275</v>
      </c>
      <c r="B177" s="45" t="s">
        <v>276</v>
      </c>
      <c r="C177" s="360">
        <f>[2]B!C1796</f>
        <v>0</v>
      </c>
      <c r="D177" s="360">
        <f>[2]B!$E$1796</f>
        <v>0</v>
      </c>
      <c r="E177" s="79">
        <f>[2]B!$AL$1796</f>
        <v>0</v>
      </c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3" customFormat="1" x14ac:dyDescent="0.15">
      <c r="A178" s="299" t="s">
        <v>277</v>
      </c>
      <c r="B178" s="45" t="s">
        <v>278</v>
      </c>
      <c r="C178" s="360">
        <f>[2]B!C1797</f>
        <v>0</v>
      </c>
      <c r="D178" s="360">
        <f>[2]B!$E$1797</f>
        <v>0</v>
      </c>
      <c r="E178" s="79">
        <f>[2]B!$AL$1797</f>
        <v>0</v>
      </c>
      <c r="F178" s="7"/>
      <c r="G178" s="7"/>
      <c r="H178" s="7"/>
      <c r="I178" s="7"/>
      <c r="J178" s="7"/>
      <c r="K178" s="7"/>
      <c r="L178" s="7"/>
      <c r="M178" s="7"/>
      <c r="N178" s="7"/>
    </row>
    <row r="179" spans="1:14" s="3" customFormat="1" x14ac:dyDescent="0.15">
      <c r="A179" s="299" t="s">
        <v>279</v>
      </c>
      <c r="B179" s="45" t="s">
        <v>280</v>
      </c>
      <c r="C179" s="360">
        <f>[2]B!C1798</f>
        <v>0</v>
      </c>
      <c r="D179" s="360">
        <f>[2]B!$E$1798</f>
        <v>0</v>
      </c>
      <c r="E179" s="79">
        <f>[2]B!$AL$1798</f>
        <v>0</v>
      </c>
      <c r="F179" s="7"/>
      <c r="G179" s="7"/>
      <c r="H179" s="7"/>
      <c r="I179" s="7"/>
      <c r="J179" s="7"/>
      <c r="K179" s="7"/>
      <c r="L179" s="7"/>
      <c r="M179" s="7"/>
      <c r="N179" s="7"/>
    </row>
    <row r="180" spans="1:14" s="3" customFormat="1" x14ac:dyDescent="0.15">
      <c r="A180" s="299" t="s">
        <v>281</v>
      </c>
      <c r="B180" s="45" t="s">
        <v>282</v>
      </c>
      <c r="C180" s="360">
        <f>[2]B!C1799</f>
        <v>0</v>
      </c>
      <c r="D180" s="360">
        <f>[2]B!$E$1799</f>
        <v>0</v>
      </c>
      <c r="E180" s="79">
        <f>[2]B!$AL$1799</f>
        <v>0</v>
      </c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3" customFormat="1" x14ac:dyDescent="0.15">
      <c r="A181" s="299" t="s">
        <v>283</v>
      </c>
      <c r="B181" s="45" t="s">
        <v>284</v>
      </c>
      <c r="C181" s="360">
        <f>[2]B!C1800</f>
        <v>0</v>
      </c>
      <c r="D181" s="360">
        <f>[2]B!$E$1800</f>
        <v>0</v>
      </c>
      <c r="E181" s="79">
        <f>[2]B!$AL$1800</f>
        <v>0</v>
      </c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3" customFormat="1" x14ac:dyDescent="0.15">
      <c r="A182" s="299" t="s">
        <v>285</v>
      </c>
      <c r="B182" s="45" t="s">
        <v>286</v>
      </c>
      <c r="C182" s="360">
        <f>[2]B!C1801</f>
        <v>0</v>
      </c>
      <c r="D182" s="360">
        <f>[2]B!$E$1801</f>
        <v>0</v>
      </c>
      <c r="E182" s="79">
        <f>[2]B!$AL$1801</f>
        <v>0</v>
      </c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3" customFormat="1" ht="21" x14ac:dyDescent="0.15">
      <c r="A183" s="299" t="s">
        <v>287</v>
      </c>
      <c r="B183" s="45" t="s">
        <v>288</v>
      </c>
      <c r="C183" s="360">
        <f>[2]B!C1802</f>
        <v>0</v>
      </c>
      <c r="D183" s="360">
        <f>[2]B!$E$1802</f>
        <v>0</v>
      </c>
      <c r="E183" s="79">
        <f>[2]B!$AL$1802</f>
        <v>0</v>
      </c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3" customFormat="1" ht="21" x14ac:dyDescent="0.15">
      <c r="A184" s="299" t="s">
        <v>289</v>
      </c>
      <c r="B184" s="45" t="s">
        <v>290</v>
      </c>
      <c r="C184" s="360">
        <f>[2]B!C1803</f>
        <v>0</v>
      </c>
      <c r="D184" s="360">
        <f>[2]B!$E$1803</f>
        <v>0</v>
      </c>
      <c r="E184" s="79">
        <f>[2]B!$AL$1803</f>
        <v>0</v>
      </c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3" customFormat="1" x14ac:dyDescent="0.15">
      <c r="A185" s="299" t="s">
        <v>291</v>
      </c>
      <c r="B185" s="45" t="s">
        <v>292</v>
      </c>
      <c r="C185" s="360">
        <f>[2]B!C1804</f>
        <v>0</v>
      </c>
      <c r="D185" s="360">
        <f>[2]B!$E$1804</f>
        <v>0</v>
      </c>
      <c r="E185" s="79">
        <f>[2]B!$AL$1804</f>
        <v>0</v>
      </c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3" customFormat="1" x14ac:dyDescent="0.15">
      <c r="A186" s="299" t="s">
        <v>293</v>
      </c>
      <c r="B186" s="45" t="s">
        <v>294</v>
      </c>
      <c r="C186" s="360">
        <f>[2]B!C1805</f>
        <v>0</v>
      </c>
      <c r="D186" s="360">
        <f>[2]B!$E$1805</f>
        <v>0</v>
      </c>
      <c r="E186" s="79">
        <f>[2]B!$AL$1805</f>
        <v>0</v>
      </c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3" customFormat="1" x14ac:dyDescent="0.15">
      <c r="A187" s="299" t="s">
        <v>295</v>
      </c>
      <c r="B187" s="45" t="s">
        <v>296</v>
      </c>
      <c r="C187" s="360">
        <f>[2]B!C1806</f>
        <v>0</v>
      </c>
      <c r="D187" s="360">
        <f>[2]B!$E$1806</f>
        <v>0</v>
      </c>
      <c r="E187" s="79">
        <f>[2]B!$AL$1806</f>
        <v>0</v>
      </c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3" customFormat="1" x14ac:dyDescent="0.15">
      <c r="A188" s="299" t="s">
        <v>297</v>
      </c>
      <c r="B188" s="45" t="s">
        <v>298</v>
      </c>
      <c r="C188" s="360">
        <f>[2]B!C1807</f>
        <v>0</v>
      </c>
      <c r="D188" s="360">
        <f>[2]B!$E$1807</f>
        <v>0</v>
      </c>
      <c r="E188" s="79">
        <f>[2]B!$AL$1807</f>
        <v>0</v>
      </c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3" customFormat="1" x14ac:dyDescent="0.15">
      <c r="A189" s="299" t="s">
        <v>299</v>
      </c>
      <c r="B189" s="45" t="s">
        <v>300</v>
      </c>
      <c r="C189" s="360">
        <f>[2]B!C1808</f>
        <v>0</v>
      </c>
      <c r="D189" s="360">
        <f>[2]B!$E$1808</f>
        <v>0</v>
      </c>
      <c r="E189" s="79">
        <f>[2]B!$AL$1808</f>
        <v>0</v>
      </c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3" customFormat="1" x14ac:dyDescent="0.15">
      <c r="A190" s="299">
        <v>1701035</v>
      </c>
      <c r="B190" s="45" t="s">
        <v>301</v>
      </c>
      <c r="C190" s="360">
        <f>[2]B!C1809</f>
        <v>0</v>
      </c>
      <c r="D190" s="360">
        <f>[2]B!$E$1809</f>
        <v>0</v>
      </c>
      <c r="E190" s="79">
        <f>[2]B!$AL$1809</f>
        <v>0</v>
      </c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3" customFormat="1" x14ac:dyDescent="0.15">
      <c r="A191" s="299" t="s">
        <v>302</v>
      </c>
      <c r="B191" s="45" t="s">
        <v>303</v>
      </c>
      <c r="C191" s="360">
        <f>[2]B!C1810</f>
        <v>0</v>
      </c>
      <c r="D191" s="360">
        <f>[2]B!$E$1810</f>
        <v>0</v>
      </c>
      <c r="E191" s="79">
        <f>[2]B!$AL$1810</f>
        <v>0</v>
      </c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3" customFormat="1" x14ac:dyDescent="0.15">
      <c r="A192" s="299" t="s">
        <v>304</v>
      </c>
      <c r="B192" s="45" t="s">
        <v>305</v>
      </c>
      <c r="C192" s="360">
        <f>[2]B!C1811</f>
        <v>0</v>
      </c>
      <c r="D192" s="360">
        <f>[2]B!$E$1811</f>
        <v>0</v>
      </c>
      <c r="E192" s="79">
        <f>[2]B!$AL$1811</f>
        <v>0</v>
      </c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3" customFormat="1" x14ac:dyDescent="0.15">
      <c r="A193" s="299">
        <v>1801001</v>
      </c>
      <c r="B193" s="45" t="s">
        <v>306</v>
      </c>
      <c r="C193" s="360">
        <f>[2]B!C2059</f>
        <v>87</v>
      </c>
      <c r="D193" s="360">
        <f>[2]B!$E$2059</f>
        <v>86</v>
      </c>
      <c r="E193" s="79">
        <f>[2]B!$AL$2059</f>
        <v>3462360</v>
      </c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3" customFormat="1" x14ac:dyDescent="0.15">
      <c r="A194" s="299">
        <v>1801003</v>
      </c>
      <c r="B194" s="45" t="s">
        <v>307</v>
      </c>
      <c r="C194" s="360">
        <f>[2]B!C2060</f>
        <v>0</v>
      </c>
      <c r="D194" s="360">
        <f>[2]B!$E$2060</f>
        <v>0</v>
      </c>
      <c r="E194" s="79">
        <f>[2]B!$AL$2060</f>
        <v>0</v>
      </c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3" customFormat="1" x14ac:dyDescent="0.15">
      <c r="A195" s="299">
        <v>1801006</v>
      </c>
      <c r="B195" s="45" t="s">
        <v>308</v>
      </c>
      <c r="C195" s="360">
        <f>[2]B!C2061</f>
        <v>33</v>
      </c>
      <c r="D195" s="360">
        <f>[2]B!$E$2061</f>
        <v>33</v>
      </c>
      <c r="E195" s="79">
        <f>[2]B!$AL$2061</f>
        <v>1707090</v>
      </c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3" customFormat="1" x14ac:dyDescent="0.15">
      <c r="A196" s="299">
        <v>1401001</v>
      </c>
      <c r="B196" s="45" t="s">
        <v>309</v>
      </c>
      <c r="C196" s="360">
        <f>[2]B!C1504</f>
        <v>1</v>
      </c>
      <c r="D196" s="360">
        <f>[2]B!$E$1504</f>
        <v>1</v>
      </c>
      <c r="E196" s="79">
        <f>[2]B!$AL$1504</f>
        <v>10890</v>
      </c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3" customFormat="1" ht="21" x14ac:dyDescent="0.15">
      <c r="A197" s="299">
        <v>1101113</v>
      </c>
      <c r="B197" s="45" t="s">
        <v>310</v>
      </c>
      <c r="C197" s="360">
        <f>[2]B!C1087</f>
        <v>0</v>
      </c>
      <c r="D197" s="360">
        <f>[2]B!$E$1087</f>
        <v>0</v>
      </c>
      <c r="E197" s="79">
        <f>[2]B!$AL$1087</f>
        <v>0</v>
      </c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3" customFormat="1" ht="21" x14ac:dyDescent="0.15">
      <c r="A198" s="299">
        <v>1101140</v>
      </c>
      <c r="B198" s="45" t="s">
        <v>311</v>
      </c>
      <c r="C198" s="360">
        <f>[2]B!C1088</f>
        <v>0</v>
      </c>
      <c r="D198" s="360">
        <f>[2]B!$E$1088</f>
        <v>0</v>
      </c>
      <c r="E198" s="79">
        <f>[2]B!$AL$1088</f>
        <v>0</v>
      </c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3" customFormat="1" x14ac:dyDescent="0.15">
      <c r="A199" s="299">
        <v>1101141</v>
      </c>
      <c r="B199" s="45" t="s">
        <v>312</v>
      </c>
      <c r="C199" s="360">
        <f>[2]B!C1089</f>
        <v>2</v>
      </c>
      <c r="D199" s="360">
        <f>[2]B!$E$1089</f>
        <v>2</v>
      </c>
      <c r="E199" s="79">
        <f>[2]B!$AL$1089</f>
        <v>532440</v>
      </c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3" customFormat="1" x14ac:dyDescent="0.15">
      <c r="A200" s="312">
        <v>1101142</v>
      </c>
      <c r="B200" s="65" t="s">
        <v>313</v>
      </c>
      <c r="C200" s="360">
        <f>[2]B!C1090</f>
        <v>0</v>
      </c>
      <c r="D200" s="361">
        <f>[2]B!$E$1090</f>
        <v>0</v>
      </c>
      <c r="E200" s="79">
        <f>[2]B!$AL$1090</f>
        <v>0</v>
      </c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3" customFormat="1" x14ac:dyDescent="0.15">
      <c r="A201" s="338"/>
      <c r="B201" s="66" t="s">
        <v>314</v>
      </c>
      <c r="C201" s="362">
        <f>SUM(C167:C200)</f>
        <v>1560</v>
      </c>
      <c r="D201" s="362">
        <f>SUM(D167:D200)</f>
        <v>1548</v>
      </c>
      <c r="E201" s="95">
        <f>SUM(E167:E200)</f>
        <v>22636250</v>
      </c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3" customFormat="1" ht="11.25" x14ac:dyDescent="0.15">
      <c r="A202" s="96" t="s">
        <v>315</v>
      </c>
      <c r="B202" s="97"/>
      <c r="C202" s="363"/>
      <c r="D202" s="363"/>
      <c r="E202" s="98"/>
      <c r="F202" s="7"/>
      <c r="G202" s="7"/>
      <c r="H202" s="7"/>
      <c r="I202" s="7"/>
      <c r="J202" s="7"/>
      <c r="K202" s="7"/>
      <c r="L202" s="7"/>
      <c r="M202" s="7"/>
      <c r="N202" s="7"/>
    </row>
    <row r="203" spans="1:14" s="3" customFormat="1" ht="31.5" x14ac:dyDescent="0.15">
      <c r="A203" s="13" t="s">
        <v>4</v>
      </c>
      <c r="B203" s="13" t="s">
        <v>5</v>
      </c>
      <c r="C203" s="14" t="s">
        <v>6</v>
      </c>
      <c r="D203" s="39" t="s">
        <v>7</v>
      </c>
      <c r="E203" s="39" t="s">
        <v>8</v>
      </c>
      <c r="F203" s="7"/>
      <c r="G203" s="7"/>
      <c r="H203" s="7"/>
      <c r="I203" s="7"/>
      <c r="J203" s="7"/>
      <c r="K203" s="7"/>
      <c r="L203" s="7"/>
      <c r="M203" s="7"/>
      <c r="N203" s="7"/>
    </row>
    <row r="204" spans="1:14" s="3" customFormat="1" x14ac:dyDescent="0.15">
      <c r="A204" s="310"/>
      <c r="B204" s="99" t="s">
        <v>316</v>
      </c>
      <c r="C204" s="345">
        <f>[2]B!C947</f>
        <v>0</v>
      </c>
      <c r="D204" s="364">
        <f>[2]B!E947</f>
        <v>0</v>
      </c>
      <c r="E204" s="30">
        <f>[2]B!$AL$947</f>
        <v>0</v>
      </c>
      <c r="F204" s="7"/>
      <c r="G204" s="7"/>
      <c r="H204" s="7"/>
      <c r="I204" s="7"/>
      <c r="J204" s="7"/>
      <c r="K204" s="7"/>
      <c r="L204" s="7"/>
      <c r="M204" s="7"/>
      <c r="N204" s="7"/>
    </row>
    <row r="205" spans="1:14" s="3" customFormat="1" x14ac:dyDescent="0.15">
      <c r="A205" s="310"/>
      <c r="B205" s="99" t="s">
        <v>317</v>
      </c>
      <c r="C205" s="365">
        <f>[2]B!C2900</f>
        <v>0</v>
      </c>
      <c r="D205" s="366"/>
      <c r="E205" s="100"/>
      <c r="F205" s="7"/>
      <c r="G205" s="7"/>
      <c r="H205" s="7"/>
      <c r="I205" s="7"/>
      <c r="J205" s="7"/>
      <c r="K205" s="7"/>
      <c r="L205" s="7"/>
    </row>
    <row r="206" spans="1:14" s="3" customFormat="1" x14ac:dyDescent="0.15">
      <c r="A206" s="299"/>
      <c r="B206" s="101" t="s">
        <v>318</v>
      </c>
      <c r="C206" s="346">
        <f>[2]B!C2901</f>
        <v>0</v>
      </c>
      <c r="D206" s="350"/>
      <c r="E206" s="84"/>
      <c r="F206" s="7"/>
      <c r="G206" s="7"/>
      <c r="H206" s="7"/>
      <c r="I206" s="7"/>
      <c r="J206" s="7"/>
      <c r="K206" s="7"/>
      <c r="L206" s="7"/>
    </row>
    <row r="207" spans="1:14" s="3" customFormat="1" x14ac:dyDescent="0.15">
      <c r="A207" s="299"/>
      <c r="B207" s="101" t="s">
        <v>319</v>
      </c>
      <c r="C207" s="346">
        <f>[2]B!$C$2902</f>
        <v>0</v>
      </c>
      <c r="D207" s="350"/>
      <c r="E207" s="84"/>
      <c r="F207" s="7"/>
      <c r="G207" s="7"/>
      <c r="H207" s="7"/>
      <c r="I207" s="7"/>
      <c r="J207" s="7"/>
      <c r="K207" s="7"/>
      <c r="L207" s="7"/>
    </row>
    <row r="208" spans="1:14" s="3" customFormat="1" x14ac:dyDescent="0.15">
      <c r="A208" s="299"/>
      <c r="B208" s="101" t="s">
        <v>320</v>
      </c>
      <c r="C208" s="346">
        <f>[2]B!$C$2903</f>
        <v>0</v>
      </c>
      <c r="D208" s="350"/>
      <c r="E208" s="84"/>
      <c r="F208" s="7"/>
      <c r="G208" s="7"/>
      <c r="H208" s="7"/>
      <c r="I208" s="7"/>
      <c r="J208" s="7"/>
      <c r="K208" s="7"/>
      <c r="L208" s="7"/>
    </row>
    <row r="209" spans="1:12" s="3" customFormat="1" x14ac:dyDescent="0.15">
      <c r="A209" s="299"/>
      <c r="B209" s="101" t="s">
        <v>321</v>
      </c>
      <c r="C209" s="346">
        <f>[2]B!$C$2904</f>
        <v>0</v>
      </c>
      <c r="D209" s="350"/>
      <c r="E209" s="84"/>
      <c r="F209" s="7"/>
      <c r="G209" s="7"/>
      <c r="H209" s="7"/>
      <c r="I209" s="7"/>
      <c r="J209" s="7"/>
      <c r="K209" s="7"/>
      <c r="L209" s="7"/>
    </row>
    <row r="210" spans="1:12" s="3" customFormat="1" x14ac:dyDescent="0.15">
      <c r="A210" s="299"/>
      <c r="B210" s="101" t="s">
        <v>322</v>
      </c>
      <c r="C210" s="346">
        <f>[2]B!$C$2905</f>
        <v>0</v>
      </c>
      <c r="D210" s="350"/>
      <c r="E210" s="84"/>
      <c r="F210" s="7"/>
      <c r="G210" s="7"/>
      <c r="H210" s="7"/>
      <c r="I210" s="7"/>
      <c r="J210" s="7"/>
      <c r="K210" s="7"/>
      <c r="L210" s="7"/>
    </row>
    <row r="211" spans="1:12" s="3" customFormat="1" x14ac:dyDescent="0.15">
      <c r="A211" s="312"/>
      <c r="B211" s="102" t="s">
        <v>323</v>
      </c>
      <c r="C211" s="347">
        <f>[2]B!$C$2906</f>
        <v>0</v>
      </c>
      <c r="D211" s="367"/>
      <c r="E211" s="103"/>
      <c r="F211" s="7"/>
      <c r="G211" s="7"/>
      <c r="H211" s="7"/>
      <c r="I211" s="7"/>
      <c r="J211" s="7"/>
      <c r="K211" s="7"/>
      <c r="L211" s="7"/>
    </row>
    <row r="212" spans="1:12" s="3" customFormat="1" x14ac:dyDescent="0.15">
      <c r="A212" s="338"/>
      <c r="B212" s="104" t="s">
        <v>105</v>
      </c>
      <c r="C212" s="368">
        <f>SUM(C204:C211)</f>
        <v>0</v>
      </c>
      <c r="D212" s="368">
        <f>SUM(D204:D211)</f>
        <v>0</v>
      </c>
      <c r="E212" s="368">
        <f t="shared" ref="E212" si="2">SUM(E204:E211)</f>
        <v>0</v>
      </c>
      <c r="F212" s="7"/>
      <c r="G212" s="7"/>
      <c r="H212" s="7"/>
      <c r="I212" s="7"/>
      <c r="J212" s="7"/>
      <c r="K212" s="7"/>
      <c r="L212" s="7"/>
    </row>
    <row r="213" spans="1:12" s="3" customFormat="1" ht="11.25" x14ac:dyDescent="0.15">
      <c r="A213" s="96" t="s">
        <v>324</v>
      </c>
      <c r="B213" s="97"/>
      <c r="C213" s="369"/>
      <c r="D213" s="369"/>
      <c r="E213" s="105"/>
      <c r="F213" s="7"/>
      <c r="G213" s="7"/>
      <c r="H213" s="7"/>
      <c r="I213" s="7"/>
      <c r="J213" s="7"/>
      <c r="K213" s="7"/>
      <c r="L213" s="7"/>
    </row>
    <row r="214" spans="1:12" s="3" customFormat="1" ht="31.5" x14ac:dyDescent="0.15">
      <c r="A214" s="13" t="s">
        <v>4</v>
      </c>
      <c r="B214" s="106" t="s">
        <v>325</v>
      </c>
      <c r="C214" s="39" t="s">
        <v>6</v>
      </c>
      <c r="D214" s="94" t="s">
        <v>7</v>
      </c>
      <c r="E214" s="39" t="s">
        <v>8</v>
      </c>
      <c r="F214" s="7"/>
      <c r="G214" s="7"/>
      <c r="H214" s="7"/>
      <c r="I214" s="7"/>
      <c r="J214" s="7"/>
      <c r="K214" s="7"/>
      <c r="L214" s="7"/>
    </row>
    <row r="215" spans="1:12" s="3" customFormat="1" x14ac:dyDescent="0.15">
      <c r="A215" s="295">
        <v>3003001</v>
      </c>
      <c r="B215" s="107" t="s">
        <v>326</v>
      </c>
      <c r="C215" s="370">
        <f>[2]B!C2909</f>
        <v>6</v>
      </c>
      <c r="D215" s="371">
        <f>[2]B!$E$2909</f>
        <v>6</v>
      </c>
      <c r="E215" s="30">
        <f>[2]B!$AL$2909</f>
        <v>49380</v>
      </c>
      <c r="F215" s="7"/>
      <c r="G215" s="7"/>
      <c r="H215" s="7"/>
      <c r="I215" s="7"/>
      <c r="J215" s="7"/>
      <c r="K215" s="7"/>
      <c r="L215" s="7"/>
    </row>
    <row r="216" spans="1:12" s="3" customFormat="1" x14ac:dyDescent="0.15">
      <c r="A216" s="299" t="s">
        <v>327</v>
      </c>
      <c r="B216" s="101" t="s">
        <v>328</v>
      </c>
      <c r="C216" s="372">
        <f>[2]B!C2910</f>
        <v>0</v>
      </c>
      <c r="D216" s="373">
        <f>[2]B!$E$2910</f>
        <v>0</v>
      </c>
      <c r="E216" s="31">
        <f>[2]B!$AL$2910</f>
        <v>0</v>
      </c>
      <c r="F216" s="7"/>
      <c r="G216" s="7"/>
      <c r="H216" s="7"/>
      <c r="I216" s="7"/>
      <c r="J216" s="7"/>
      <c r="K216" s="7"/>
      <c r="L216" s="7"/>
    </row>
    <row r="217" spans="1:12" s="3" customFormat="1" x14ac:dyDescent="0.15">
      <c r="A217" s="299" t="s">
        <v>329</v>
      </c>
      <c r="B217" s="101" t="s">
        <v>330</v>
      </c>
      <c r="C217" s="372">
        <f>[2]B!C2911</f>
        <v>0</v>
      </c>
      <c r="D217" s="372">
        <f>[2]B!$E$2911</f>
        <v>0</v>
      </c>
      <c r="E217" s="31">
        <f>[2]B!$AL$2911</f>
        <v>0</v>
      </c>
      <c r="F217" s="7"/>
      <c r="G217" s="7"/>
      <c r="H217" s="7"/>
      <c r="I217" s="7"/>
      <c r="J217" s="7"/>
      <c r="K217" s="7"/>
      <c r="L217" s="7"/>
    </row>
    <row r="218" spans="1:12" s="3" customFormat="1" x14ac:dyDescent="0.15">
      <c r="A218" s="299" t="s">
        <v>331</v>
      </c>
      <c r="B218" s="101" t="s">
        <v>332</v>
      </c>
      <c r="C218" s="372">
        <f>[2]B!C2912</f>
        <v>0</v>
      </c>
      <c r="D218" s="372">
        <f>[2]B!$E$2912</f>
        <v>0</v>
      </c>
      <c r="E218" s="31">
        <f>[2]B!$AL$2912</f>
        <v>0</v>
      </c>
      <c r="F218" s="7"/>
      <c r="G218" s="7"/>
      <c r="H218" s="7"/>
      <c r="I218" s="7"/>
      <c r="J218" s="7"/>
      <c r="K218" s="7"/>
      <c r="L218" s="7"/>
    </row>
    <row r="219" spans="1:12" s="3" customFormat="1" x14ac:dyDescent="0.15">
      <c r="A219" s="312" t="s">
        <v>333</v>
      </c>
      <c r="B219" s="102" t="s">
        <v>334</v>
      </c>
      <c r="C219" s="374">
        <f>[2]B!C2913</f>
        <v>0</v>
      </c>
      <c r="D219" s="374">
        <f>[2]B!$E$2913</f>
        <v>0</v>
      </c>
      <c r="E219" s="108">
        <f>[2]B!$AL$2913</f>
        <v>0</v>
      </c>
      <c r="F219" s="7"/>
      <c r="G219" s="7"/>
      <c r="H219" s="7"/>
      <c r="I219" s="7"/>
      <c r="J219" s="7"/>
      <c r="K219" s="7"/>
      <c r="L219" s="7"/>
    </row>
    <row r="220" spans="1:12" s="3" customFormat="1" x14ac:dyDescent="0.15">
      <c r="A220" s="338"/>
      <c r="B220" s="109" t="s">
        <v>335</v>
      </c>
      <c r="C220" s="375">
        <f>SUM(C215:C219)</f>
        <v>6</v>
      </c>
      <c r="D220" s="375">
        <f>SUM(D215:D219)</f>
        <v>6</v>
      </c>
      <c r="E220" s="95">
        <f>SUM(E215:E219)</f>
        <v>49380</v>
      </c>
      <c r="F220" s="7"/>
      <c r="G220" s="7"/>
      <c r="H220" s="7"/>
      <c r="I220" s="7"/>
      <c r="J220" s="7"/>
      <c r="K220" s="7"/>
      <c r="L220" s="7"/>
    </row>
    <row r="221" spans="1:12" s="111" customFormat="1" ht="11.25" customHeight="1" x14ac:dyDescent="0.15">
      <c r="A221" s="576" t="s">
        <v>336</v>
      </c>
      <c r="B221" s="576"/>
      <c r="C221" s="376"/>
      <c r="D221" s="376"/>
      <c r="E221" s="110"/>
    </row>
    <row r="222" spans="1:12" s="3" customFormat="1" ht="31.5" x14ac:dyDescent="0.15">
      <c r="A222" s="13" t="s">
        <v>4</v>
      </c>
      <c r="B222" s="106" t="s">
        <v>337</v>
      </c>
      <c r="C222" s="39" t="s">
        <v>6</v>
      </c>
      <c r="D222" s="94" t="s">
        <v>7</v>
      </c>
      <c r="E222" s="39" t="s">
        <v>8</v>
      </c>
      <c r="F222" s="7"/>
      <c r="G222" s="7"/>
      <c r="H222" s="7"/>
      <c r="I222" s="7"/>
      <c r="J222" s="7"/>
      <c r="K222" s="7"/>
      <c r="L222" s="7"/>
    </row>
    <row r="223" spans="1:12" s="3" customFormat="1" x14ac:dyDescent="0.15">
      <c r="A223" s="295">
        <v>2401061</v>
      </c>
      <c r="B223" s="107" t="s">
        <v>338</v>
      </c>
      <c r="C223" s="370">
        <f>[2]B!$C$2753</f>
        <v>149</v>
      </c>
      <c r="D223" s="370">
        <f>[2]B!$E$2753</f>
        <v>149</v>
      </c>
      <c r="E223" s="30">
        <f>[2]B!$AL$2753</f>
        <v>3278000</v>
      </c>
      <c r="F223" s="7"/>
      <c r="G223" s="7"/>
      <c r="H223" s="7"/>
      <c r="I223" s="7"/>
      <c r="J223" s="7"/>
      <c r="K223" s="7"/>
      <c r="L223" s="7"/>
    </row>
    <row r="224" spans="1:12" s="3" customFormat="1" x14ac:dyDescent="0.15">
      <c r="A224" s="299" t="s">
        <v>339</v>
      </c>
      <c r="B224" s="101" t="s">
        <v>340</v>
      </c>
      <c r="C224" s="372">
        <f>[2]B!$C$2754</f>
        <v>246</v>
      </c>
      <c r="D224" s="372">
        <f>[2]B!$E$2754</f>
        <v>246</v>
      </c>
      <c r="E224" s="31">
        <f>[2]B!$AL$2754</f>
        <v>17028120</v>
      </c>
      <c r="F224" s="7"/>
      <c r="G224" s="7"/>
      <c r="H224" s="7"/>
      <c r="I224" s="7"/>
      <c r="J224" s="7"/>
      <c r="K224" s="7"/>
      <c r="L224" s="7"/>
    </row>
    <row r="225" spans="1:22" s="3" customFormat="1" x14ac:dyDescent="0.15">
      <c r="A225" s="299" t="s">
        <v>341</v>
      </c>
      <c r="B225" s="101" t="s">
        <v>342</v>
      </c>
      <c r="C225" s="372">
        <f>[2]B!$C$2755</f>
        <v>0</v>
      </c>
      <c r="D225" s="372">
        <f>[2]B!$E$2755</f>
        <v>0</v>
      </c>
      <c r="E225" s="31">
        <f>[2]B!$AL$2755</f>
        <v>0</v>
      </c>
      <c r="F225" s="7"/>
      <c r="G225" s="7"/>
      <c r="H225" s="7"/>
      <c r="I225" s="7"/>
      <c r="J225" s="7"/>
      <c r="K225" s="7"/>
      <c r="L225" s="7"/>
    </row>
    <row r="226" spans="1:22" s="3" customFormat="1" x14ac:dyDescent="0.15">
      <c r="A226" s="299" t="s">
        <v>343</v>
      </c>
      <c r="B226" s="101" t="s">
        <v>344</v>
      </c>
      <c r="C226" s="372">
        <f>[2]B!$C$2756</f>
        <v>242</v>
      </c>
      <c r="D226" s="372">
        <f>[2]B!$E$2756</f>
        <v>236</v>
      </c>
      <c r="E226" s="31">
        <f>[2]B!$AL$2756</f>
        <v>712720</v>
      </c>
      <c r="F226" s="7"/>
      <c r="G226" s="7"/>
      <c r="H226" s="7"/>
      <c r="I226" s="7"/>
      <c r="J226" s="7"/>
      <c r="K226" s="7"/>
      <c r="L226" s="7"/>
    </row>
    <row r="227" spans="1:22" s="3" customFormat="1" x14ac:dyDescent="0.15">
      <c r="A227" s="299" t="s">
        <v>345</v>
      </c>
      <c r="B227" s="101" t="s">
        <v>346</v>
      </c>
      <c r="C227" s="372">
        <f>[2]B!$C$2757</f>
        <v>0</v>
      </c>
      <c r="D227" s="372">
        <f>[2]B!$E$2757</f>
        <v>0</v>
      </c>
      <c r="E227" s="31">
        <f>[2]B!$AL$2757</f>
        <v>0</v>
      </c>
      <c r="F227" s="7"/>
      <c r="G227" s="7"/>
      <c r="H227" s="7"/>
      <c r="I227" s="7"/>
      <c r="J227" s="7"/>
      <c r="K227" s="7"/>
      <c r="L227" s="7"/>
    </row>
    <row r="228" spans="1:22" s="3" customFormat="1" x14ac:dyDescent="0.15">
      <c r="A228" s="299" t="s">
        <v>347</v>
      </c>
      <c r="B228" s="101" t="s">
        <v>348</v>
      </c>
      <c r="C228" s="372">
        <f>[2]B!$C$2758</f>
        <v>0</v>
      </c>
      <c r="D228" s="372">
        <f>[2]B!$E$2758</f>
        <v>0</v>
      </c>
      <c r="E228" s="31">
        <f>[2]B!$AL$2758</f>
        <v>0</v>
      </c>
      <c r="F228" s="7"/>
      <c r="G228" s="7"/>
      <c r="H228" s="7"/>
      <c r="I228" s="7"/>
      <c r="J228" s="7"/>
      <c r="K228" s="7"/>
      <c r="L228" s="7"/>
      <c r="V228" s="112"/>
    </row>
    <row r="229" spans="1:22" s="3" customFormat="1" x14ac:dyDescent="0.15">
      <c r="A229" s="312" t="s">
        <v>349</v>
      </c>
      <c r="B229" s="102" t="s">
        <v>350</v>
      </c>
      <c r="C229" s="374">
        <f>[2]B!$C$2759</f>
        <v>0</v>
      </c>
      <c r="D229" s="374">
        <f>[2]B!$E$2759</f>
        <v>0</v>
      </c>
      <c r="E229" s="108">
        <f>[2]B!$AL$2759</f>
        <v>0</v>
      </c>
      <c r="F229" s="7"/>
      <c r="G229" s="7"/>
      <c r="H229" s="7"/>
      <c r="I229" s="7"/>
      <c r="J229" s="7"/>
      <c r="K229" s="7"/>
      <c r="L229" s="7"/>
      <c r="V229" s="112"/>
    </row>
    <row r="230" spans="1:22" s="3" customFormat="1" x14ac:dyDescent="0.15">
      <c r="A230" s="338"/>
      <c r="B230" s="109" t="s">
        <v>351</v>
      </c>
      <c r="C230" s="377">
        <f>SUM(C223:C229)</f>
        <v>637</v>
      </c>
      <c r="D230" s="377">
        <f>SUM(D223:D229)</f>
        <v>631</v>
      </c>
      <c r="E230" s="95">
        <f>SUM(E223:E229)</f>
        <v>21018840</v>
      </c>
      <c r="F230" s="7"/>
      <c r="G230" s="7"/>
      <c r="H230" s="7"/>
      <c r="I230" s="7"/>
      <c r="J230" s="7"/>
      <c r="K230" s="7"/>
      <c r="L230" s="7"/>
      <c r="V230" s="112"/>
    </row>
    <row r="231" spans="1:22" s="114" customFormat="1" ht="11.25" x14ac:dyDescent="0.15">
      <c r="A231" s="574" t="s">
        <v>352</v>
      </c>
      <c r="B231" s="574"/>
      <c r="C231" s="378"/>
      <c r="D231" s="378"/>
      <c r="E231" s="93"/>
      <c r="F231" s="379"/>
      <c r="G231" s="379"/>
      <c r="H231" s="379"/>
      <c r="I231" s="379"/>
      <c r="J231" s="379"/>
      <c r="K231" s="379"/>
      <c r="L231" s="379"/>
      <c r="M231" s="379"/>
      <c r="N231" s="379"/>
      <c r="O231" s="113"/>
      <c r="V231" s="115"/>
    </row>
    <row r="232" spans="1:22" ht="31.5" x14ac:dyDescent="0.15">
      <c r="A232" s="13" t="s">
        <v>4</v>
      </c>
      <c r="B232" s="13" t="s">
        <v>5</v>
      </c>
      <c r="C232" s="39" t="s">
        <v>6</v>
      </c>
      <c r="D232" s="94" t="s">
        <v>7</v>
      </c>
      <c r="E232" s="39" t="s">
        <v>8</v>
      </c>
      <c r="F232" s="380"/>
      <c r="G232" s="380"/>
      <c r="H232" s="380"/>
      <c r="I232" s="380"/>
      <c r="J232" s="380"/>
      <c r="K232" s="380"/>
      <c r="L232" s="380"/>
      <c r="M232" s="380"/>
      <c r="N232" s="380"/>
      <c r="O232" s="116"/>
      <c r="V232" s="117"/>
    </row>
    <row r="233" spans="1:22" x14ac:dyDescent="0.15">
      <c r="A233" s="295">
        <v>2004103</v>
      </c>
      <c r="B233" s="107" t="s">
        <v>353</v>
      </c>
      <c r="C233" s="370">
        <f>[2]B!$C$2427</f>
        <v>67</v>
      </c>
      <c r="D233" s="370">
        <f>[2]B!$E$2427</f>
        <v>57</v>
      </c>
      <c r="E233" s="30">
        <f>[2]B!$AL$2427</f>
        <v>8775720</v>
      </c>
      <c r="F233" s="380"/>
      <c r="G233" s="380"/>
      <c r="H233" s="380"/>
      <c r="I233" s="380"/>
      <c r="J233" s="380"/>
      <c r="K233" s="380"/>
      <c r="L233" s="380"/>
      <c r="M233" s="380"/>
      <c r="N233" s="380"/>
      <c r="O233" s="116"/>
      <c r="V233" s="117"/>
    </row>
    <row r="234" spans="1:22" x14ac:dyDescent="0.15">
      <c r="A234" s="312" t="s">
        <v>354</v>
      </c>
      <c r="B234" s="102" t="s">
        <v>355</v>
      </c>
      <c r="C234" s="372">
        <f>[2]B!$C$2428</f>
        <v>1</v>
      </c>
      <c r="D234" s="372">
        <f>[2]B!$E$2428</f>
        <v>0</v>
      </c>
      <c r="E234" s="31">
        <f>[2]B!$AL$2428</f>
        <v>0</v>
      </c>
      <c r="F234" s="380"/>
      <c r="G234" s="380"/>
      <c r="H234" s="380"/>
      <c r="I234" s="380"/>
      <c r="J234" s="380"/>
      <c r="K234" s="380"/>
      <c r="L234" s="380"/>
      <c r="M234" s="380"/>
      <c r="N234" s="380"/>
      <c r="O234" s="116"/>
      <c r="V234" s="117"/>
    </row>
    <row r="235" spans="1:22" ht="21" x14ac:dyDescent="0.15">
      <c r="A235" s="351">
        <v>2004003</v>
      </c>
      <c r="B235" s="102" t="s">
        <v>356</v>
      </c>
      <c r="C235" s="374">
        <f>[2]B!C2431</f>
        <v>0</v>
      </c>
      <c r="D235" s="374">
        <f>[2]B!E2431</f>
        <v>0</v>
      </c>
      <c r="E235" s="108">
        <f>[2]B!$AL$2431</f>
        <v>0</v>
      </c>
      <c r="F235" s="380"/>
      <c r="G235" s="380"/>
      <c r="H235" s="380"/>
      <c r="I235" s="380"/>
      <c r="J235" s="380"/>
      <c r="K235" s="380"/>
      <c r="L235" s="380"/>
      <c r="M235" s="380"/>
      <c r="N235" s="380"/>
      <c r="O235" s="116"/>
      <c r="V235" s="117"/>
    </row>
    <row r="236" spans="1:22" x14ac:dyDescent="0.15">
      <c r="A236" s="338"/>
      <c r="B236" s="109" t="s">
        <v>357</v>
      </c>
      <c r="C236" s="375">
        <f>SUM(C233:C235)</f>
        <v>68</v>
      </c>
      <c r="D236" s="375">
        <f>SUM(D233:D235)</f>
        <v>57</v>
      </c>
      <c r="E236" s="95">
        <f>SUM(E233:E235)</f>
        <v>8775720</v>
      </c>
      <c r="F236" s="380"/>
      <c r="G236" s="380"/>
      <c r="H236" s="380"/>
      <c r="I236" s="380"/>
      <c r="J236" s="380"/>
      <c r="K236" s="380"/>
      <c r="L236" s="380"/>
      <c r="M236" s="380"/>
      <c r="N236" s="380"/>
      <c r="O236" s="116"/>
      <c r="V236" s="117"/>
    </row>
    <row r="237" spans="1:22" s="114" customFormat="1" ht="11.25" x14ac:dyDescent="0.15">
      <c r="A237" s="574" t="s">
        <v>358</v>
      </c>
      <c r="B237" s="574"/>
      <c r="C237" s="381"/>
      <c r="D237" s="381"/>
      <c r="E237" s="93"/>
      <c r="F237" s="379"/>
      <c r="G237" s="379"/>
      <c r="H237" s="379"/>
      <c r="I237" s="379"/>
      <c r="J237" s="379"/>
      <c r="K237" s="379"/>
      <c r="L237" s="379"/>
      <c r="M237" s="379"/>
      <c r="N237" s="379"/>
      <c r="O237" s="379"/>
      <c r="P237" s="379"/>
      <c r="Q237" s="113"/>
      <c r="V237" s="118"/>
    </row>
    <row r="238" spans="1:22" ht="31.5" x14ac:dyDescent="0.15">
      <c r="A238" s="13"/>
      <c r="B238" s="13" t="s">
        <v>359</v>
      </c>
      <c r="C238" s="39" t="s">
        <v>6</v>
      </c>
      <c r="D238" s="94" t="s">
        <v>7</v>
      </c>
      <c r="E238" s="14" t="s">
        <v>8</v>
      </c>
      <c r="F238" s="380"/>
      <c r="G238" s="380"/>
      <c r="H238" s="380"/>
      <c r="I238" s="380"/>
      <c r="J238" s="380"/>
      <c r="K238" s="380"/>
      <c r="L238" s="380"/>
      <c r="M238" s="380"/>
      <c r="N238" s="380"/>
      <c r="O238" s="380"/>
      <c r="P238" s="380"/>
      <c r="Q238" s="116"/>
    </row>
    <row r="239" spans="1:22" x14ac:dyDescent="0.15">
      <c r="A239" s="295" t="s">
        <v>360</v>
      </c>
      <c r="B239" s="107" t="s">
        <v>361</v>
      </c>
      <c r="C239" s="345">
        <f>[2]B!$C$2780</f>
        <v>1142</v>
      </c>
      <c r="D239" s="345">
        <f>[2]B!$E$2780</f>
        <v>1142</v>
      </c>
      <c r="E239" s="30">
        <f>[2]B!$AL$2780</f>
        <v>5535650</v>
      </c>
      <c r="F239" s="380"/>
      <c r="G239" s="380"/>
      <c r="H239" s="380"/>
      <c r="I239" s="380"/>
      <c r="J239" s="380"/>
      <c r="K239" s="380"/>
      <c r="L239" s="380"/>
      <c r="M239" s="380"/>
      <c r="N239" s="380"/>
      <c r="O239" s="380"/>
      <c r="P239" s="380"/>
      <c r="Q239" s="116"/>
    </row>
    <row r="240" spans="1:22" x14ac:dyDescent="0.15">
      <c r="A240" s="299" t="s">
        <v>362</v>
      </c>
      <c r="B240" s="101" t="s">
        <v>363</v>
      </c>
      <c r="C240" s="346">
        <f>[2]B!C2806+[2]B!C2839+[2]B!C2840</f>
        <v>426</v>
      </c>
      <c r="D240" s="346">
        <f>[2]B!E2806+[2]B!E2839+[2]B!E2840</f>
        <v>426</v>
      </c>
      <c r="E240" s="31">
        <f>[2]B!$AL$2806+[2]B!AL2839+[2]B!AL2840</f>
        <v>13339960</v>
      </c>
      <c r="F240" s="380"/>
      <c r="G240" s="380"/>
      <c r="H240" s="380"/>
      <c r="I240" s="380"/>
      <c r="J240" s="380"/>
      <c r="K240" s="380"/>
      <c r="L240" s="380"/>
      <c r="M240" s="380"/>
      <c r="N240" s="380"/>
      <c r="O240" s="380"/>
      <c r="P240" s="380"/>
      <c r="Q240" s="116"/>
    </row>
    <row r="241" spans="1:17" x14ac:dyDescent="0.15">
      <c r="A241" s="299" t="s">
        <v>364</v>
      </c>
      <c r="B241" s="101" t="s">
        <v>365</v>
      </c>
      <c r="C241" s="346">
        <f>[2]B!$C$2843</f>
        <v>69</v>
      </c>
      <c r="D241" s="346">
        <f>[2]B!$C$2843</f>
        <v>69</v>
      </c>
      <c r="E241" s="31">
        <f>[2]B!$AL$2843</f>
        <v>3090160</v>
      </c>
      <c r="F241" s="380"/>
      <c r="G241" s="380"/>
      <c r="H241" s="380"/>
      <c r="I241" s="380"/>
      <c r="J241" s="380"/>
      <c r="K241" s="380"/>
      <c r="L241" s="380"/>
      <c r="M241" s="380"/>
      <c r="N241" s="380"/>
      <c r="O241" s="380"/>
      <c r="P241" s="380"/>
      <c r="Q241" s="116"/>
    </row>
    <row r="242" spans="1:17" x14ac:dyDescent="0.15">
      <c r="A242" s="312"/>
      <c r="B242" s="102" t="s">
        <v>366</v>
      </c>
      <c r="C242" s="347">
        <f>[2]B!$C$2893</f>
        <v>0</v>
      </c>
      <c r="D242" s="367"/>
      <c r="E242" s="36"/>
      <c r="F242" s="380"/>
      <c r="G242" s="380"/>
      <c r="H242" s="380"/>
      <c r="I242" s="380"/>
      <c r="J242" s="380"/>
      <c r="K242" s="380"/>
      <c r="L242" s="380"/>
      <c r="M242" s="380"/>
      <c r="N242" s="380"/>
      <c r="O242" s="380"/>
      <c r="P242" s="380"/>
      <c r="Q242" s="116"/>
    </row>
    <row r="243" spans="1:17" x14ac:dyDescent="0.15">
      <c r="A243" s="338"/>
      <c r="B243" s="109" t="s">
        <v>367</v>
      </c>
      <c r="C243" s="382">
        <f>SUM(C239:C242)</f>
        <v>1637</v>
      </c>
      <c r="D243" s="382">
        <f>SUM(D239:D241)</f>
        <v>1637</v>
      </c>
      <c r="E243" s="119">
        <f>SUM(E239:E241)</f>
        <v>21965770</v>
      </c>
      <c r="F243" s="380"/>
      <c r="G243" s="380"/>
      <c r="H243" s="380"/>
      <c r="I243" s="380"/>
      <c r="J243" s="380"/>
      <c r="K243" s="380"/>
      <c r="L243" s="380"/>
      <c r="M243" s="380"/>
      <c r="N243" s="380"/>
      <c r="O243" s="380"/>
      <c r="P243" s="380"/>
      <c r="Q243" s="116"/>
    </row>
    <row r="244" spans="1:17" ht="11.25" customHeight="1" x14ac:dyDescent="0.15">
      <c r="A244" s="577" t="s">
        <v>368</v>
      </c>
      <c r="B244" s="577"/>
      <c r="C244" s="383"/>
      <c r="D244" s="383"/>
      <c r="E244" s="120"/>
      <c r="F244" s="380"/>
      <c r="G244" s="380"/>
      <c r="H244" s="380"/>
      <c r="I244" s="380"/>
      <c r="J244" s="380"/>
      <c r="K244" s="380"/>
      <c r="L244" s="380"/>
      <c r="M244" s="380"/>
      <c r="N244" s="380"/>
      <c r="O244" s="380"/>
      <c r="P244" s="380"/>
      <c r="Q244" s="116"/>
    </row>
    <row r="245" spans="1:17" ht="31.5" x14ac:dyDescent="0.15">
      <c r="A245" s="13" t="s">
        <v>4</v>
      </c>
      <c r="B245" s="13" t="s">
        <v>5</v>
      </c>
      <c r="C245" s="39" t="s">
        <v>6</v>
      </c>
      <c r="D245" s="94" t="s">
        <v>7</v>
      </c>
      <c r="E245" s="39" t="s">
        <v>8</v>
      </c>
      <c r="F245" s="380"/>
      <c r="G245" s="380"/>
      <c r="H245" s="380"/>
      <c r="I245" s="380"/>
      <c r="J245" s="380"/>
      <c r="K245" s="380"/>
      <c r="L245" s="380"/>
      <c r="M245" s="380"/>
      <c r="N245" s="380"/>
      <c r="O245" s="380"/>
      <c r="P245" s="380"/>
      <c r="Q245" s="116"/>
    </row>
    <row r="246" spans="1:17" x14ac:dyDescent="0.15">
      <c r="A246" s="295">
        <v>1901023</v>
      </c>
      <c r="B246" s="107" t="s">
        <v>369</v>
      </c>
      <c r="C246" s="345">
        <f>[2]B!$C$2249</f>
        <v>0</v>
      </c>
      <c r="D246" s="345">
        <f>[2]B!$E$2249</f>
        <v>0</v>
      </c>
      <c r="E246" s="121">
        <f>[2]B!$AL$2249</f>
        <v>0</v>
      </c>
      <c r="F246" s="380"/>
      <c r="G246" s="380"/>
      <c r="H246" s="380"/>
      <c r="I246" s="380"/>
      <c r="J246" s="380"/>
      <c r="K246" s="380"/>
      <c r="L246" s="380"/>
      <c r="M246" s="380"/>
      <c r="N246" s="380"/>
      <c r="O246" s="380"/>
      <c r="P246" s="380"/>
      <c r="Q246" s="116"/>
    </row>
    <row r="247" spans="1:17" x14ac:dyDescent="0.15">
      <c r="A247" s="299">
        <v>1901024</v>
      </c>
      <c r="B247" s="101" t="s">
        <v>370</v>
      </c>
      <c r="C247" s="346">
        <f>[2]B!$C$2250</f>
        <v>0</v>
      </c>
      <c r="D247" s="346">
        <f>[2]B!$E$2250</f>
        <v>0</v>
      </c>
      <c r="E247" s="18">
        <f>[2]B!$AL$2250</f>
        <v>0</v>
      </c>
      <c r="F247" s="380"/>
      <c r="G247" s="380"/>
      <c r="H247" s="380"/>
      <c r="I247" s="380"/>
      <c r="J247" s="380"/>
      <c r="K247" s="380"/>
      <c r="L247" s="380"/>
      <c r="M247" s="380"/>
      <c r="N247" s="380"/>
      <c r="O247" s="380"/>
      <c r="P247" s="380"/>
      <c r="Q247" s="116"/>
    </row>
    <row r="248" spans="1:17" x14ac:dyDescent="0.15">
      <c r="A248" s="299" t="s">
        <v>371</v>
      </c>
      <c r="B248" s="101" t="s">
        <v>372</v>
      </c>
      <c r="C248" s="346">
        <f>[2]B!$C$2251</f>
        <v>0</v>
      </c>
      <c r="D248" s="346">
        <f>[2]B!$E$2251</f>
        <v>0</v>
      </c>
      <c r="E248" s="18">
        <f>[2]B!$AL$2251</f>
        <v>0</v>
      </c>
      <c r="F248" s="380"/>
      <c r="G248" s="380"/>
      <c r="H248" s="380"/>
      <c r="I248" s="380"/>
      <c r="J248" s="380"/>
      <c r="K248" s="380"/>
      <c r="L248" s="380"/>
      <c r="M248" s="380"/>
      <c r="N248" s="380"/>
      <c r="O248" s="380"/>
      <c r="P248" s="380"/>
      <c r="Q248" s="116"/>
    </row>
    <row r="249" spans="1:17" x14ac:dyDescent="0.15">
      <c r="A249" s="299" t="s">
        <v>373</v>
      </c>
      <c r="B249" s="101" t="s">
        <v>374</v>
      </c>
      <c r="C249" s="346">
        <f>[2]B!$C$2252</f>
        <v>0</v>
      </c>
      <c r="D249" s="346">
        <f>[2]B!$E$2252</f>
        <v>0</v>
      </c>
      <c r="E249" s="18">
        <f>[2]B!$AL$2252</f>
        <v>0</v>
      </c>
      <c r="F249" s="380"/>
      <c r="G249" s="380"/>
      <c r="H249" s="380"/>
      <c r="I249" s="380"/>
      <c r="J249" s="380"/>
      <c r="K249" s="380"/>
      <c r="L249" s="380"/>
      <c r="M249" s="380"/>
      <c r="N249" s="380"/>
      <c r="O249" s="380"/>
      <c r="P249" s="380"/>
      <c r="Q249" s="116"/>
    </row>
    <row r="250" spans="1:17" x14ac:dyDescent="0.15">
      <c r="A250" s="299">
        <v>1901126</v>
      </c>
      <c r="B250" s="101" t="s">
        <v>375</v>
      </c>
      <c r="C250" s="346">
        <f>[2]B!$C$2253</f>
        <v>0</v>
      </c>
      <c r="D250" s="346">
        <f>[2]B!$E$2253</f>
        <v>0</v>
      </c>
      <c r="E250" s="18">
        <f>[2]B!$AL$2253</f>
        <v>0</v>
      </c>
      <c r="F250" s="380"/>
      <c r="G250" s="380"/>
      <c r="H250" s="380"/>
      <c r="I250" s="380"/>
      <c r="J250" s="380"/>
      <c r="K250" s="380"/>
      <c r="L250" s="380"/>
      <c r="M250" s="380"/>
      <c r="N250" s="380"/>
      <c r="O250" s="380"/>
      <c r="P250" s="380"/>
      <c r="Q250" s="116"/>
    </row>
    <row r="251" spans="1:17" x14ac:dyDescent="0.15">
      <c r="A251" s="299" t="s">
        <v>376</v>
      </c>
      <c r="B251" s="101" t="s">
        <v>377</v>
      </c>
      <c r="C251" s="346">
        <f>[2]B!$C$2254</f>
        <v>0</v>
      </c>
      <c r="D251" s="346">
        <f>[2]B!$E$2254</f>
        <v>0</v>
      </c>
      <c r="E251" s="18">
        <f>[2]B!$AL$2254</f>
        <v>0</v>
      </c>
      <c r="F251" s="380"/>
      <c r="G251" s="380"/>
      <c r="H251" s="380"/>
      <c r="I251" s="380"/>
      <c r="J251" s="380"/>
      <c r="K251" s="380"/>
      <c r="L251" s="380"/>
      <c r="M251" s="380"/>
      <c r="N251" s="380"/>
      <c r="O251" s="380"/>
      <c r="P251" s="380"/>
      <c r="Q251" s="116"/>
    </row>
    <row r="252" spans="1:17" x14ac:dyDescent="0.15">
      <c r="A252" s="299" t="s">
        <v>378</v>
      </c>
      <c r="B252" s="101" t="s">
        <v>379</v>
      </c>
      <c r="C252" s="346">
        <f>[2]B!$C$2255</f>
        <v>0</v>
      </c>
      <c r="D252" s="346">
        <f>[2]B!$E$2255</f>
        <v>0</v>
      </c>
      <c r="E252" s="18">
        <f>[2]B!$AL$2255</f>
        <v>0</v>
      </c>
      <c r="F252" s="380"/>
      <c r="G252" s="380"/>
      <c r="H252" s="380"/>
      <c r="I252" s="380"/>
      <c r="J252" s="380"/>
      <c r="K252" s="380"/>
      <c r="L252" s="380"/>
      <c r="M252" s="380"/>
      <c r="N252" s="380"/>
      <c r="O252" s="380"/>
      <c r="P252" s="380"/>
      <c r="Q252" s="116"/>
    </row>
    <row r="253" spans="1:17" x14ac:dyDescent="0.15">
      <c r="A253" s="312">
        <v>1901029</v>
      </c>
      <c r="B253" s="102" t="s">
        <v>380</v>
      </c>
      <c r="C253" s="347">
        <f>[2]B!$C$2256</f>
        <v>0</v>
      </c>
      <c r="D253" s="347">
        <f>[2]B!$E$2256</f>
        <v>0</v>
      </c>
      <c r="E253" s="122">
        <f>[2]B!$AL$2256</f>
        <v>0</v>
      </c>
      <c r="F253" s="380"/>
      <c r="G253" s="380"/>
      <c r="H253" s="380"/>
      <c r="I253" s="380"/>
      <c r="J253" s="380"/>
      <c r="K253" s="380"/>
      <c r="L253" s="380"/>
      <c r="M253" s="380"/>
      <c r="N253" s="380"/>
      <c r="O253" s="380"/>
      <c r="P253" s="380"/>
      <c r="Q253" s="116"/>
    </row>
    <row r="254" spans="1:17" x14ac:dyDescent="0.15">
      <c r="A254" s="351"/>
      <c r="B254" s="123" t="s">
        <v>381</v>
      </c>
      <c r="C254" s="124">
        <f>SUM(C246:C253)</f>
        <v>0</v>
      </c>
      <c r="D254" s="124">
        <f>SUM(D246:D253)</f>
        <v>0</v>
      </c>
      <c r="E254" s="119">
        <f>SUM(E246:E253)</f>
        <v>0</v>
      </c>
      <c r="F254" s="380"/>
      <c r="G254" s="380"/>
      <c r="H254" s="380"/>
      <c r="I254" s="380"/>
      <c r="J254" s="380"/>
      <c r="K254" s="380"/>
      <c r="L254" s="380"/>
      <c r="M254" s="380"/>
      <c r="N254" s="380"/>
      <c r="O254" s="380"/>
      <c r="P254" s="380"/>
      <c r="Q254" s="116"/>
    </row>
    <row r="255" spans="1:17" x14ac:dyDescent="0.15">
      <c r="A255" s="125"/>
      <c r="B255" s="126"/>
      <c r="C255" s="383"/>
      <c r="D255" s="383"/>
      <c r="E255" s="120"/>
      <c r="F255" s="380"/>
      <c r="G255" s="380"/>
      <c r="H255" s="380"/>
      <c r="I255" s="380"/>
      <c r="J255" s="380"/>
      <c r="K255" s="380"/>
      <c r="L255" s="380"/>
      <c r="M255" s="380"/>
      <c r="N255" s="380"/>
      <c r="O255" s="380"/>
      <c r="P255" s="380"/>
      <c r="Q255" s="116"/>
    </row>
    <row r="256" spans="1:17" s="111" customFormat="1" ht="11.25" x14ac:dyDescent="0.15">
      <c r="A256" s="574" t="s">
        <v>382</v>
      </c>
      <c r="B256" s="574"/>
      <c r="C256" s="378"/>
      <c r="D256" s="378"/>
      <c r="E256" s="93"/>
    </row>
    <row r="257" spans="1:14" s="3" customFormat="1" ht="31.5" x14ac:dyDescent="0.15">
      <c r="A257" s="13" t="s">
        <v>4</v>
      </c>
      <c r="B257" s="127" t="s">
        <v>5</v>
      </c>
      <c r="C257" s="39" t="s">
        <v>6</v>
      </c>
      <c r="D257" s="94" t="s">
        <v>7</v>
      </c>
      <c r="E257" s="39" t="s">
        <v>8</v>
      </c>
      <c r="F257" s="7"/>
      <c r="G257" s="7"/>
      <c r="H257" s="7"/>
      <c r="I257" s="7"/>
      <c r="J257" s="7"/>
      <c r="K257" s="7"/>
      <c r="L257" s="7"/>
      <c r="M257" s="7"/>
      <c r="N257" s="7"/>
    </row>
    <row r="258" spans="1:14" s="3" customFormat="1" x14ac:dyDescent="0.15">
      <c r="A258" s="295"/>
      <c r="B258" s="107" t="s">
        <v>383</v>
      </c>
      <c r="C258" s="354">
        <f>[2]B!$C$103</f>
        <v>0</v>
      </c>
      <c r="D258" s="384"/>
      <c r="E258" s="128"/>
      <c r="F258" s="7"/>
      <c r="G258" s="7"/>
      <c r="H258" s="7"/>
      <c r="I258" s="7"/>
      <c r="J258" s="7"/>
      <c r="K258" s="7"/>
      <c r="L258" s="7"/>
      <c r="M258" s="7"/>
      <c r="N258" s="7"/>
    </row>
    <row r="259" spans="1:14" s="3" customFormat="1" x14ac:dyDescent="0.15">
      <c r="A259" s="299"/>
      <c r="B259" s="101" t="s">
        <v>384</v>
      </c>
      <c r="C259" s="297">
        <f>[2]B!$C$104</f>
        <v>0</v>
      </c>
      <c r="D259" s="309"/>
      <c r="E259" s="35"/>
      <c r="F259" s="7"/>
      <c r="G259" s="7"/>
      <c r="H259" s="7"/>
      <c r="I259" s="7"/>
      <c r="J259" s="7"/>
      <c r="K259" s="7"/>
      <c r="L259" s="7"/>
      <c r="M259" s="7"/>
      <c r="N259" s="7"/>
    </row>
    <row r="260" spans="1:14" s="3" customFormat="1" x14ac:dyDescent="0.15">
      <c r="A260" s="299"/>
      <c r="B260" s="101" t="s">
        <v>385</v>
      </c>
      <c r="C260" s="297">
        <f>[2]B!$C$105</f>
        <v>0</v>
      </c>
      <c r="D260" s="309"/>
      <c r="E260" s="35"/>
      <c r="F260" s="7"/>
      <c r="G260" s="7"/>
      <c r="H260" s="7"/>
      <c r="I260" s="7"/>
      <c r="J260" s="7"/>
      <c r="K260" s="7"/>
      <c r="L260" s="7"/>
      <c r="M260" s="7"/>
      <c r="N260" s="7"/>
    </row>
    <row r="261" spans="1:14" s="3" customFormat="1" x14ac:dyDescent="0.15">
      <c r="A261" s="299"/>
      <c r="B261" s="101" t="s">
        <v>386</v>
      </c>
      <c r="C261" s="297">
        <f>[2]B!$C$106</f>
        <v>0</v>
      </c>
      <c r="D261" s="309"/>
      <c r="E261" s="35"/>
      <c r="F261" s="7"/>
      <c r="G261" s="7"/>
      <c r="H261" s="7"/>
      <c r="I261" s="7"/>
      <c r="J261" s="7"/>
      <c r="K261" s="7"/>
      <c r="L261" s="7"/>
      <c r="M261" s="7"/>
      <c r="N261" s="7"/>
    </row>
    <row r="262" spans="1:14" s="3" customFormat="1" x14ac:dyDescent="0.15">
      <c r="A262" s="299"/>
      <c r="B262" s="101" t="s">
        <v>387</v>
      </c>
      <c r="C262" s="297">
        <f>[2]B!$C$107</f>
        <v>0</v>
      </c>
      <c r="D262" s="309"/>
      <c r="E262" s="35"/>
      <c r="F262" s="7"/>
      <c r="G262" s="7"/>
      <c r="H262" s="7"/>
      <c r="I262" s="7"/>
      <c r="J262" s="7"/>
      <c r="K262" s="7"/>
      <c r="L262" s="7"/>
      <c r="M262" s="7"/>
      <c r="N262" s="7"/>
    </row>
    <row r="263" spans="1:14" s="3" customFormat="1" x14ac:dyDescent="0.15">
      <c r="A263" s="299"/>
      <c r="B263" s="101" t="s">
        <v>388</v>
      </c>
      <c r="C263" s="297">
        <f>[2]B!$C$108</f>
        <v>0</v>
      </c>
      <c r="D263" s="309"/>
      <c r="E263" s="35"/>
      <c r="F263" s="7"/>
      <c r="G263" s="7"/>
      <c r="H263" s="7"/>
      <c r="I263" s="7"/>
      <c r="J263" s="7"/>
      <c r="K263" s="7"/>
      <c r="L263" s="7"/>
      <c r="M263" s="7"/>
      <c r="N263" s="7"/>
    </row>
    <row r="264" spans="1:14" s="3" customFormat="1" x14ac:dyDescent="0.15">
      <c r="A264" s="299"/>
      <c r="B264" s="101" t="s">
        <v>389</v>
      </c>
      <c r="C264" s="297">
        <f>[2]B!$C$109</f>
        <v>0</v>
      </c>
      <c r="D264" s="309"/>
      <c r="E264" s="35"/>
      <c r="F264" s="7"/>
      <c r="G264" s="7"/>
      <c r="H264" s="7"/>
      <c r="I264" s="7"/>
      <c r="J264" s="7"/>
      <c r="K264" s="7"/>
      <c r="L264" s="7"/>
      <c r="M264" s="7"/>
      <c r="N264" s="7"/>
    </row>
    <row r="265" spans="1:14" s="3" customFormat="1" x14ac:dyDescent="0.15">
      <c r="A265" s="299"/>
      <c r="B265" s="101" t="s">
        <v>390</v>
      </c>
      <c r="C265" s="297">
        <f>[2]B!$C$110</f>
        <v>0</v>
      </c>
      <c r="D265" s="309"/>
      <c r="E265" s="35"/>
      <c r="F265" s="7"/>
      <c r="G265" s="7"/>
      <c r="H265" s="7"/>
      <c r="I265" s="7"/>
      <c r="J265" s="7"/>
      <c r="K265" s="7"/>
      <c r="L265" s="7"/>
      <c r="M265" s="7"/>
      <c r="N265" s="7"/>
    </row>
    <row r="266" spans="1:14" s="3" customFormat="1" x14ac:dyDescent="0.15">
      <c r="A266" s="299"/>
      <c r="B266" s="101" t="s">
        <v>391</v>
      </c>
      <c r="C266" s="297">
        <f>[2]B!$C$111</f>
        <v>0</v>
      </c>
      <c r="D266" s="309"/>
      <c r="E266" s="35"/>
      <c r="F266" s="7"/>
      <c r="G266" s="7"/>
      <c r="H266" s="7"/>
      <c r="I266" s="7"/>
      <c r="J266" s="7"/>
      <c r="K266" s="7"/>
      <c r="L266" s="7"/>
      <c r="M266" s="7"/>
      <c r="N266" s="7"/>
    </row>
    <row r="267" spans="1:14" s="3" customFormat="1" x14ac:dyDescent="0.15">
      <c r="A267" s="299"/>
      <c r="B267" s="101" t="s">
        <v>392</v>
      </c>
      <c r="C267" s="297">
        <f>[2]B!$C$112</f>
        <v>0</v>
      </c>
      <c r="D267" s="309"/>
      <c r="E267" s="35"/>
      <c r="F267" s="7"/>
      <c r="G267" s="7"/>
      <c r="H267" s="7"/>
      <c r="I267" s="7"/>
      <c r="J267" s="7"/>
      <c r="K267" s="7"/>
      <c r="L267" s="7"/>
      <c r="M267" s="7"/>
      <c r="N267" s="7"/>
    </row>
    <row r="268" spans="1:14" s="3" customFormat="1" x14ac:dyDescent="0.15">
      <c r="A268" s="299">
        <v>1802100</v>
      </c>
      <c r="B268" s="101" t="s">
        <v>393</v>
      </c>
      <c r="C268" s="297">
        <f>[2]B!$C$2110</f>
        <v>0</v>
      </c>
      <c r="D268" s="297">
        <f>[2]B!$C$2110</f>
        <v>0</v>
      </c>
      <c r="E268" s="53">
        <f>[2]B!$AL$2110</f>
        <v>0</v>
      </c>
      <c r="F268" s="7"/>
      <c r="G268" s="7"/>
      <c r="H268" s="7"/>
      <c r="I268" s="7"/>
      <c r="J268" s="7"/>
      <c r="K268" s="7"/>
      <c r="L268" s="7"/>
      <c r="M268" s="7"/>
      <c r="N268" s="7"/>
    </row>
    <row r="269" spans="1:14" s="3" customFormat="1" x14ac:dyDescent="0.15">
      <c r="A269" s="299"/>
      <c r="B269" s="101" t="s">
        <v>394</v>
      </c>
      <c r="C269" s="297">
        <f>[2]B!$C$1904</f>
        <v>0</v>
      </c>
      <c r="D269" s="309"/>
      <c r="E269" s="35"/>
      <c r="F269" s="7"/>
      <c r="G269" s="7"/>
      <c r="H269" s="7"/>
      <c r="I269" s="7"/>
      <c r="J269" s="7"/>
      <c r="K269" s="7"/>
      <c r="L269" s="7"/>
      <c r="M269" s="7"/>
      <c r="N269" s="7"/>
    </row>
    <row r="270" spans="1:14" s="3" customFormat="1" x14ac:dyDescent="0.15">
      <c r="A270" s="299">
        <v>1902003</v>
      </c>
      <c r="B270" s="101" t="s">
        <v>395</v>
      </c>
      <c r="C270" s="297">
        <f>[2]B!$C$2263</f>
        <v>0</v>
      </c>
      <c r="D270" s="297">
        <f>[2]B!$C$2263</f>
        <v>0</v>
      </c>
      <c r="E270" s="53">
        <f>[2]B!$AL$2263</f>
        <v>0</v>
      </c>
      <c r="F270" s="7"/>
      <c r="G270" s="7"/>
      <c r="H270" s="7"/>
      <c r="I270" s="7"/>
      <c r="J270" s="7"/>
      <c r="K270" s="7"/>
      <c r="L270" s="7"/>
      <c r="M270" s="7"/>
      <c r="N270" s="7"/>
    </row>
    <row r="271" spans="1:14" s="3" customFormat="1" x14ac:dyDescent="0.15">
      <c r="A271" s="312"/>
      <c r="B271" s="102" t="s">
        <v>396</v>
      </c>
      <c r="C271" s="355">
        <f>[2]B!$C$113</f>
        <v>0</v>
      </c>
      <c r="D271" s="385"/>
      <c r="E271" s="36"/>
      <c r="F271" s="7"/>
      <c r="G271" s="7"/>
      <c r="H271" s="7"/>
      <c r="I271" s="7"/>
      <c r="J271" s="7"/>
      <c r="K271" s="7"/>
      <c r="L271" s="7"/>
      <c r="M271" s="7"/>
      <c r="N271" s="7"/>
    </row>
    <row r="272" spans="1:14" s="3" customFormat="1" x14ac:dyDescent="0.15">
      <c r="A272" s="338"/>
      <c r="B272" s="109" t="s">
        <v>397</v>
      </c>
      <c r="C272" s="386">
        <f>SUM(C258:C271)</f>
        <v>0</v>
      </c>
      <c r="D272" s="386">
        <f t="shared" ref="D272:E272" si="3">SUM(D258:D271)</f>
        <v>0</v>
      </c>
      <c r="E272" s="386">
        <f t="shared" si="3"/>
        <v>0</v>
      </c>
      <c r="F272" s="7"/>
      <c r="G272" s="7"/>
      <c r="H272" s="7"/>
      <c r="I272" s="7"/>
      <c r="J272" s="7"/>
      <c r="K272" s="7"/>
      <c r="L272" s="7"/>
      <c r="M272" s="7"/>
      <c r="N272" s="7"/>
    </row>
    <row r="273" spans="1:20" s="63" customFormat="1" ht="11.25" x14ac:dyDescent="0.15">
      <c r="A273" s="129" t="s">
        <v>398</v>
      </c>
      <c r="B273" s="130"/>
      <c r="C273" s="387"/>
      <c r="D273" s="387"/>
      <c r="E273" s="131"/>
    </row>
    <row r="274" spans="1:20" s="63" customFormat="1" ht="31.5" x14ac:dyDescent="0.15">
      <c r="A274" s="13" t="s">
        <v>4</v>
      </c>
      <c r="B274" s="13" t="s">
        <v>5</v>
      </c>
      <c r="C274" s="94" t="s">
        <v>399</v>
      </c>
      <c r="D274" s="94" t="s">
        <v>7</v>
      </c>
      <c r="E274" s="39" t="s">
        <v>8</v>
      </c>
    </row>
    <row r="275" spans="1:20" s="63" customFormat="1" x14ac:dyDescent="0.15">
      <c r="A275" s="295">
        <v>3001001</v>
      </c>
      <c r="B275" s="107" t="s">
        <v>400</v>
      </c>
      <c r="C275" s="388">
        <f>[2]B!$C$2896</f>
        <v>647</v>
      </c>
      <c r="D275" s="388">
        <f>[2]B!$E$2896</f>
        <v>647</v>
      </c>
      <c r="E275" s="30">
        <f>[2]B!$AL$2896</f>
        <v>14913350</v>
      </c>
    </row>
    <row r="276" spans="1:20" s="63" customFormat="1" x14ac:dyDescent="0.15">
      <c r="A276" s="312" t="s">
        <v>401</v>
      </c>
      <c r="B276" s="102" t="s">
        <v>402</v>
      </c>
      <c r="C276" s="389">
        <f>[2]B!$C$2897</f>
        <v>47</v>
      </c>
      <c r="D276" s="389">
        <f>[2]B!$E$2897</f>
        <v>47</v>
      </c>
      <c r="E276" s="108">
        <f>[2]B!$AL$2897</f>
        <v>13583000</v>
      </c>
    </row>
    <row r="277" spans="1:20" s="63" customFormat="1" x14ac:dyDescent="0.15">
      <c r="A277" s="338"/>
      <c r="B277" s="102" t="s">
        <v>403</v>
      </c>
      <c r="C277" s="332">
        <f>SUM(C275:C276)</f>
        <v>694</v>
      </c>
      <c r="D277" s="332">
        <f>SUM(D275:D276)</f>
        <v>694</v>
      </c>
      <c r="E277" s="119">
        <f>SUM(E275:E276)</f>
        <v>28496350</v>
      </c>
    </row>
    <row r="278" spans="1:20" s="63" customFormat="1" ht="11.25" x14ac:dyDescent="0.15">
      <c r="A278" s="96" t="s">
        <v>404</v>
      </c>
      <c r="B278" s="92"/>
      <c r="C278" s="381"/>
      <c r="D278" s="381"/>
      <c r="E278" s="93"/>
    </row>
    <row r="279" spans="1:20" s="63" customFormat="1" ht="31.5" x14ac:dyDescent="0.15">
      <c r="A279" s="13" t="s">
        <v>4</v>
      </c>
      <c r="B279" s="106" t="s">
        <v>5</v>
      </c>
      <c r="C279" s="94" t="s">
        <v>399</v>
      </c>
      <c r="D279" s="94" t="s">
        <v>7</v>
      </c>
      <c r="E279" s="39" t="s">
        <v>8</v>
      </c>
    </row>
    <row r="280" spans="1:20" s="63" customFormat="1" x14ac:dyDescent="0.15">
      <c r="A280" s="338" t="s">
        <v>405</v>
      </c>
      <c r="B280" s="102" t="s">
        <v>406</v>
      </c>
      <c r="C280" s="390">
        <f>[2]B!$C$1029</f>
        <v>1174</v>
      </c>
      <c r="D280" s="390">
        <f>[2]B!$E$1029</f>
        <v>1168</v>
      </c>
      <c r="E280" s="132">
        <f>[2]B!$AL$1029</f>
        <v>9231200</v>
      </c>
    </row>
    <row r="281" spans="1:20" s="63" customFormat="1" x14ac:dyDescent="0.15">
      <c r="A281" s="338" t="s">
        <v>405</v>
      </c>
      <c r="B281" s="102" t="s">
        <v>407</v>
      </c>
      <c r="C281" s="390">
        <f>[2]B!C1036</f>
        <v>0</v>
      </c>
      <c r="D281" s="385"/>
      <c r="E281" s="36"/>
    </row>
    <row r="282" spans="1:20" s="3" customFormat="1" ht="11.25" x14ac:dyDescent="0.15">
      <c r="A282" s="9" t="s">
        <v>408</v>
      </c>
      <c r="B282" s="133"/>
      <c r="C282" s="63"/>
      <c r="D282" s="63"/>
      <c r="E282" s="63"/>
      <c r="F282" s="7"/>
      <c r="G282" s="7"/>
      <c r="H282" s="7"/>
      <c r="I282" s="7"/>
      <c r="J282" s="7"/>
      <c r="K282" s="7"/>
      <c r="L282" s="7"/>
      <c r="M282" s="7"/>
      <c r="N282" s="7"/>
    </row>
    <row r="283" spans="1:20" ht="11.25" x14ac:dyDescent="0.15">
      <c r="A283" s="12" t="s">
        <v>409</v>
      </c>
    </row>
    <row r="284" spans="1:20" ht="10.5" customHeight="1" x14ac:dyDescent="0.15">
      <c r="A284" s="579" t="s">
        <v>107</v>
      </c>
      <c r="B284" s="580"/>
      <c r="C284" s="604" t="s">
        <v>410</v>
      </c>
      <c r="D284" s="607" t="s">
        <v>411</v>
      </c>
      <c r="E284" s="608"/>
      <c r="F284" s="608"/>
      <c r="G284" s="608"/>
      <c r="H284" s="609" t="s">
        <v>412</v>
      </c>
      <c r="I284" s="610"/>
      <c r="J284" s="611"/>
      <c r="K284" s="612" t="s">
        <v>413</v>
      </c>
      <c r="L284" s="613"/>
      <c r="M284" s="614"/>
      <c r="N284" s="632" t="s">
        <v>414</v>
      </c>
      <c r="O284" s="635" t="s">
        <v>415</v>
      </c>
      <c r="P284" s="636"/>
      <c r="Q284" s="585" t="s">
        <v>416</v>
      </c>
      <c r="R284" s="585" t="s">
        <v>417</v>
      </c>
    </row>
    <row r="285" spans="1:20" ht="10.5" customHeight="1" x14ac:dyDescent="0.15">
      <c r="A285" s="600"/>
      <c r="B285" s="601"/>
      <c r="C285" s="605"/>
      <c r="D285" s="588" t="s">
        <v>418</v>
      </c>
      <c r="E285" s="590" t="s">
        <v>419</v>
      </c>
      <c r="F285" s="591"/>
      <c r="G285" s="592" t="s">
        <v>420</v>
      </c>
      <c r="H285" s="594" t="s">
        <v>421</v>
      </c>
      <c r="I285" s="596" t="s">
        <v>422</v>
      </c>
      <c r="J285" s="598" t="s">
        <v>423</v>
      </c>
      <c r="K285" s="615" t="s">
        <v>424</v>
      </c>
      <c r="L285" s="616" t="s">
        <v>425</v>
      </c>
      <c r="M285" s="617" t="s">
        <v>426</v>
      </c>
      <c r="N285" s="633"/>
      <c r="O285" s="627" t="s">
        <v>427</v>
      </c>
      <c r="P285" s="628" t="s">
        <v>428</v>
      </c>
      <c r="Q285" s="586"/>
      <c r="R285" s="586"/>
    </row>
    <row r="286" spans="1:20" x14ac:dyDescent="0.15">
      <c r="A286" s="602"/>
      <c r="B286" s="603"/>
      <c r="C286" s="606"/>
      <c r="D286" s="589"/>
      <c r="E286" s="134" t="s">
        <v>429</v>
      </c>
      <c r="F286" s="134" t="s">
        <v>430</v>
      </c>
      <c r="G286" s="593"/>
      <c r="H286" s="595"/>
      <c r="I286" s="597"/>
      <c r="J286" s="599"/>
      <c r="K286" s="615"/>
      <c r="L286" s="616"/>
      <c r="M286" s="617"/>
      <c r="N286" s="634"/>
      <c r="O286" s="627"/>
      <c r="P286" s="628"/>
      <c r="Q286" s="587"/>
      <c r="R286" s="587"/>
    </row>
    <row r="287" spans="1:20" s="41" customFormat="1" x14ac:dyDescent="0.25">
      <c r="A287" s="581" t="s">
        <v>108</v>
      </c>
      <c r="B287" s="584"/>
      <c r="C287" s="391">
        <f>+C288+C289+C290+C291+C292+C293+C297+C298+C299</f>
        <v>101776</v>
      </c>
      <c r="D287" s="391">
        <f t="shared" ref="D287:P287" si="4">+D288+D289+D290+D291+D292+D293+D297+D298+D299</f>
        <v>100605</v>
      </c>
      <c r="E287" s="391">
        <f t="shared" si="4"/>
        <v>100605</v>
      </c>
      <c r="F287" s="391">
        <f t="shared" si="4"/>
        <v>0</v>
      </c>
      <c r="G287" s="391">
        <f t="shared" si="4"/>
        <v>1171</v>
      </c>
      <c r="H287" s="391">
        <f t="shared" si="4"/>
        <v>37696</v>
      </c>
      <c r="I287" s="391">
        <f t="shared" si="4"/>
        <v>30347</v>
      </c>
      <c r="J287" s="391">
        <f t="shared" si="4"/>
        <v>33733</v>
      </c>
      <c r="K287" s="391">
        <f t="shared" si="4"/>
        <v>0</v>
      </c>
      <c r="L287" s="391">
        <f t="shared" si="4"/>
        <v>0</v>
      </c>
      <c r="M287" s="391">
        <f t="shared" si="4"/>
        <v>0</v>
      </c>
      <c r="N287" s="391">
        <f t="shared" si="4"/>
        <v>0</v>
      </c>
      <c r="O287" s="391">
        <f t="shared" si="4"/>
        <v>0</v>
      </c>
      <c r="P287" s="391">
        <f t="shared" si="4"/>
        <v>226</v>
      </c>
      <c r="Q287" s="391">
        <f>+Q288+Q289+Q290+Q291+Q292+Q293+Q297+Q298+Q299</f>
        <v>0</v>
      </c>
      <c r="R287" s="391">
        <v>0</v>
      </c>
      <c r="S287" s="135"/>
      <c r="T287" s="135"/>
    </row>
    <row r="288" spans="1:20" x14ac:dyDescent="0.15">
      <c r="A288" s="42" t="s">
        <v>109</v>
      </c>
      <c r="B288" s="136" t="s">
        <v>110</v>
      </c>
      <c r="C288" s="392">
        <f>[2]B!C218</f>
        <v>46305</v>
      </c>
      <c r="D288" s="392">
        <f>[2]B!D218</f>
        <v>45641</v>
      </c>
      <c r="E288" s="392">
        <f>[2]B!E218</f>
        <v>45641</v>
      </c>
      <c r="F288" s="392">
        <f>[2]B!F218</f>
        <v>0</v>
      </c>
      <c r="G288" s="392">
        <f>[2]B!G218</f>
        <v>664</v>
      </c>
      <c r="H288" s="392">
        <f>[2]B!AA218</f>
        <v>18940</v>
      </c>
      <c r="I288" s="392">
        <f>[2]B!AB218</f>
        <v>9911</v>
      </c>
      <c r="J288" s="392">
        <f>[2]B!AC218</f>
        <v>17454</v>
      </c>
      <c r="K288" s="392">
        <f>[2]B!AD218</f>
        <v>0</v>
      </c>
      <c r="L288" s="392">
        <f>[2]B!AE218</f>
        <v>0</v>
      </c>
      <c r="M288" s="392">
        <f>[2]B!AF218</f>
        <v>0</v>
      </c>
      <c r="N288" s="392">
        <f>[2]B!AG218</f>
        <v>0</v>
      </c>
      <c r="O288" s="392">
        <f>[2]B!AH218</f>
        <v>0</v>
      </c>
      <c r="P288" s="392">
        <f>[2]B!AI218</f>
        <v>0</v>
      </c>
      <c r="Q288" s="392">
        <f>[2]B!AJ218</f>
        <v>0</v>
      </c>
      <c r="R288" s="393"/>
      <c r="S288" s="137"/>
      <c r="T288" s="137"/>
    </row>
    <row r="289" spans="1:20" x14ac:dyDescent="0.15">
      <c r="A289" s="553" t="s">
        <v>111</v>
      </c>
      <c r="B289" s="138" t="s">
        <v>112</v>
      </c>
      <c r="C289" s="394">
        <f>[2]B!C283</f>
        <v>41643</v>
      </c>
      <c r="D289" s="394">
        <f>[2]B!D283</f>
        <v>41231</v>
      </c>
      <c r="E289" s="394">
        <f>[2]B!E283</f>
        <v>41231</v>
      </c>
      <c r="F289" s="394">
        <f>[2]B!F283</f>
        <v>0</v>
      </c>
      <c r="G289" s="394">
        <f>[2]B!G283</f>
        <v>412</v>
      </c>
      <c r="H289" s="394">
        <f>[2]B!AA283</f>
        <v>15415</v>
      </c>
      <c r="I289" s="394">
        <f>[2]B!AB283</f>
        <v>12510</v>
      </c>
      <c r="J289" s="394">
        <f>[2]B!AC283</f>
        <v>13718</v>
      </c>
      <c r="K289" s="394">
        <f>[2]B!AD283</f>
        <v>0</v>
      </c>
      <c r="L289" s="394">
        <f>[2]B!AE283</f>
        <v>0</v>
      </c>
      <c r="M289" s="394">
        <f>[2]B!AF283</f>
        <v>0</v>
      </c>
      <c r="N289" s="394">
        <f>[2]B!AG283</f>
        <v>0</v>
      </c>
      <c r="O289" s="394">
        <f>[2]B!AH283</f>
        <v>0</v>
      </c>
      <c r="P289" s="394">
        <f>[2]B!AI283</f>
        <v>10</v>
      </c>
      <c r="Q289" s="394">
        <f>[2]B!AJ283</f>
        <v>0</v>
      </c>
      <c r="R289" s="395"/>
      <c r="S289" s="137"/>
      <c r="T289" s="137"/>
    </row>
    <row r="290" spans="1:20" x14ac:dyDescent="0.15">
      <c r="A290" s="553" t="s">
        <v>113</v>
      </c>
      <c r="B290" s="138" t="s">
        <v>114</v>
      </c>
      <c r="C290" s="394">
        <f>[2]B!C327</f>
        <v>2591</v>
      </c>
      <c r="D290" s="394">
        <f>[2]B!D327</f>
        <v>2579</v>
      </c>
      <c r="E290" s="394">
        <f>[2]B!E327</f>
        <v>2579</v>
      </c>
      <c r="F290" s="394">
        <f>[2]B!F327</f>
        <v>0</v>
      </c>
      <c r="G290" s="394">
        <f>[2]B!G327</f>
        <v>12</v>
      </c>
      <c r="H290" s="394">
        <f>[2]B!AA327</f>
        <v>250</v>
      </c>
      <c r="I290" s="394">
        <f>[2]B!AB327</f>
        <v>2281</v>
      </c>
      <c r="J290" s="394">
        <f>[2]B!AC327</f>
        <v>60</v>
      </c>
      <c r="K290" s="394">
        <f>[2]B!AD327</f>
        <v>0</v>
      </c>
      <c r="L290" s="394">
        <f>[2]B!AE327</f>
        <v>0</v>
      </c>
      <c r="M290" s="394">
        <f>[2]B!AF327</f>
        <v>0</v>
      </c>
      <c r="N290" s="394">
        <f>[2]B!AG327</f>
        <v>0</v>
      </c>
      <c r="O290" s="394">
        <f>[2]B!AH327</f>
        <v>0</v>
      </c>
      <c r="P290" s="394">
        <f>[2]B!AI327</f>
        <v>48</v>
      </c>
      <c r="Q290" s="394">
        <f>[2]B!AJ327</f>
        <v>0</v>
      </c>
      <c r="R290" s="395"/>
      <c r="S290" s="137"/>
      <c r="T290" s="137"/>
    </row>
    <row r="291" spans="1:20" x14ac:dyDescent="0.15">
      <c r="A291" s="553" t="s">
        <v>115</v>
      </c>
      <c r="B291" s="138" t="s">
        <v>116</v>
      </c>
      <c r="C291" s="394">
        <f>[2]B!C338</f>
        <v>0</v>
      </c>
      <c r="D291" s="394">
        <f>[2]B!D338</f>
        <v>0</v>
      </c>
      <c r="E291" s="394">
        <f>[2]B!E338</f>
        <v>0</v>
      </c>
      <c r="F291" s="394">
        <f>[2]B!F338</f>
        <v>0</v>
      </c>
      <c r="G291" s="394">
        <f>[2]B!G338</f>
        <v>0</v>
      </c>
      <c r="H291" s="394">
        <f>[2]B!AA338</f>
        <v>0</v>
      </c>
      <c r="I291" s="394">
        <f>[2]B!AB338</f>
        <v>0</v>
      </c>
      <c r="J291" s="394">
        <f>[2]B!AC338</f>
        <v>0</v>
      </c>
      <c r="K291" s="394">
        <f>[2]B!AD338</f>
        <v>0</v>
      </c>
      <c r="L291" s="394">
        <f>[2]B!AE338</f>
        <v>0</v>
      </c>
      <c r="M291" s="394">
        <f>[2]B!AF338</f>
        <v>0</v>
      </c>
      <c r="N291" s="394">
        <f>[2]B!AG338</f>
        <v>0</v>
      </c>
      <c r="O291" s="394">
        <f>[2]B!AH338</f>
        <v>0</v>
      </c>
      <c r="P291" s="394">
        <f>[2]B!AI338</f>
        <v>0</v>
      </c>
      <c r="Q291" s="394">
        <f>[2]B!AJ338</f>
        <v>0</v>
      </c>
      <c r="R291" s="395"/>
      <c r="S291" s="137"/>
      <c r="T291" s="137"/>
    </row>
    <row r="292" spans="1:20" x14ac:dyDescent="0.15">
      <c r="A292" s="139" t="s">
        <v>117</v>
      </c>
      <c r="B292" s="140" t="s">
        <v>118</v>
      </c>
      <c r="C292" s="396">
        <f>[2]B!C413</f>
        <v>3158</v>
      </c>
      <c r="D292" s="396">
        <f>[2]B!D413</f>
        <v>3119</v>
      </c>
      <c r="E292" s="396">
        <f>[2]B!E413</f>
        <v>3119</v>
      </c>
      <c r="F292" s="396">
        <f>[2]B!F413</f>
        <v>0</v>
      </c>
      <c r="G292" s="396">
        <f>[2]B!G413</f>
        <v>39</v>
      </c>
      <c r="H292" s="396">
        <f>[2]B!AA413</f>
        <v>1175</v>
      </c>
      <c r="I292" s="396">
        <f>[2]B!AB413</f>
        <v>619</v>
      </c>
      <c r="J292" s="396">
        <f>[2]B!AC413</f>
        <v>1364</v>
      </c>
      <c r="K292" s="396">
        <f>[2]B!AD413</f>
        <v>0</v>
      </c>
      <c r="L292" s="396">
        <f>[2]B!AE413</f>
        <v>0</v>
      </c>
      <c r="M292" s="396">
        <f>[2]B!AF413</f>
        <v>0</v>
      </c>
      <c r="N292" s="396">
        <f>[2]B!AG413</f>
        <v>0</v>
      </c>
      <c r="O292" s="396">
        <f>[2]B!AH413</f>
        <v>0</v>
      </c>
      <c r="P292" s="396">
        <f>[2]B!AI413</f>
        <v>145</v>
      </c>
      <c r="Q292" s="396">
        <f>[2]B!AJ413</f>
        <v>0</v>
      </c>
      <c r="R292" s="397"/>
      <c r="S292" s="137"/>
      <c r="T292" s="137"/>
    </row>
    <row r="293" spans="1:20" x14ac:dyDescent="0.15">
      <c r="A293" s="629" t="s">
        <v>119</v>
      </c>
      <c r="B293" s="4" t="s">
        <v>120</v>
      </c>
      <c r="C293" s="398">
        <f>SUM(C294:C296)</f>
        <v>5518</v>
      </c>
      <c r="D293" s="399">
        <f>SUM(D294:D296)</f>
        <v>5484</v>
      </c>
      <c r="E293" s="400">
        <f t="shared" ref="E293:P293" si="5">SUM(E294:E296)</f>
        <v>5484</v>
      </c>
      <c r="F293" s="401">
        <f t="shared" si="5"/>
        <v>0</v>
      </c>
      <c r="G293" s="402">
        <f t="shared" si="5"/>
        <v>34</v>
      </c>
      <c r="H293" s="402">
        <f t="shared" si="5"/>
        <v>1437</v>
      </c>
      <c r="I293" s="402">
        <f t="shared" si="5"/>
        <v>3739</v>
      </c>
      <c r="J293" s="402">
        <f t="shared" si="5"/>
        <v>342</v>
      </c>
      <c r="K293" s="402">
        <f t="shared" si="5"/>
        <v>0</v>
      </c>
      <c r="L293" s="402">
        <f t="shared" si="5"/>
        <v>0</v>
      </c>
      <c r="M293" s="402">
        <f t="shared" si="5"/>
        <v>0</v>
      </c>
      <c r="N293" s="402">
        <f t="shared" si="5"/>
        <v>0</v>
      </c>
      <c r="O293" s="402">
        <f t="shared" si="5"/>
        <v>0</v>
      </c>
      <c r="P293" s="402">
        <f t="shared" si="5"/>
        <v>23</v>
      </c>
      <c r="Q293" s="403">
        <f>SUM(Q294:Q296)</f>
        <v>0</v>
      </c>
      <c r="R293" s="404">
        <v>0</v>
      </c>
      <c r="S293" s="137"/>
      <c r="T293" s="137"/>
    </row>
    <row r="294" spans="1:20" x14ac:dyDescent="0.15">
      <c r="A294" s="629"/>
      <c r="B294" s="141" t="s">
        <v>121</v>
      </c>
      <c r="C294" s="392">
        <f>[2]B!C464</f>
        <v>4637</v>
      </c>
      <c r="D294" s="392">
        <f>[2]B!D464</f>
        <v>4608</v>
      </c>
      <c r="E294" s="392">
        <f>[2]B!E464</f>
        <v>4608</v>
      </c>
      <c r="F294" s="392">
        <f>[2]B!F464</f>
        <v>0</v>
      </c>
      <c r="G294" s="392">
        <f>[2]B!G464</f>
        <v>29</v>
      </c>
      <c r="H294" s="392">
        <f>[2]B!AA464</f>
        <v>1243</v>
      </c>
      <c r="I294" s="392">
        <f>[2]B!AB464</f>
        <v>3073</v>
      </c>
      <c r="J294" s="392">
        <f>[2]B!AC464</f>
        <v>321</v>
      </c>
      <c r="K294" s="392">
        <f>[2]B!AD464</f>
        <v>0</v>
      </c>
      <c r="L294" s="392">
        <f>[2]B!AE464</f>
        <v>0</v>
      </c>
      <c r="M294" s="392">
        <f>[2]B!AF464</f>
        <v>0</v>
      </c>
      <c r="N294" s="392">
        <f>[2]B!AG464</f>
        <v>0</v>
      </c>
      <c r="O294" s="392">
        <f>[2]B!AH464</f>
        <v>0</v>
      </c>
      <c r="P294" s="392">
        <f>[2]B!AI464</f>
        <v>0</v>
      </c>
      <c r="Q294" s="392">
        <f>[2]B!AJ464</f>
        <v>0</v>
      </c>
      <c r="R294" s="393"/>
      <c r="S294" s="137"/>
      <c r="T294" s="137"/>
    </row>
    <row r="295" spans="1:20" x14ac:dyDescent="0.15">
      <c r="A295" s="629"/>
      <c r="B295" s="54" t="s">
        <v>122</v>
      </c>
      <c r="C295" s="394">
        <f>[2]B!C483</f>
        <v>16</v>
      </c>
      <c r="D295" s="394">
        <f>[2]B!D483</f>
        <v>16</v>
      </c>
      <c r="E295" s="394">
        <f>[2]B!E483</f>
        <v>16</v>
      </c>
      <c r="F295" s="394">
        <f>[2]B!F483</f>
        <v>0</v>
      </c>
      <c r="G295" s="394">
        <f>[2]B!G483</f>
        <v>0</v>
      </c>
      <c r="H295" s="394">
        <f>[2]B!AA483</f>
        <v>4</v>
      </c>
      <c r="I295" s="394">
        <f>[2]B!AB483</f>
        <v>12</v>
      </c>
      <c r="J295" s="394">
        <f>[2]B!AC483</f>
        <v>0</v>
      </c>
      <c r="K295" s="394">
        <f>[2]B!AD483</f>
        <v>0</v>
      </c>
      <c r="L295" s="394">
        <f>[2]B!AE483</f>
        <v>0</v>
      </c>
      <c r="M295" s="394">
        <f>[2]B!AF483</f>
        <v>0</v>
      </c>
      <c r="N295" s="394">
        <f>[2]B!AG483</f>
        <v>0</v>
      </c>
      <c r="O295" s="394">
        <f>[2]B!AH483</f>
        <v>0</v>
      </c>
      <c r="P295" s="394">
        <f>[2]B!AI483</f>
        <v>4</v>
      </c>
      <c r="Q295" s="394">
        <f>[2]B!AJ483</f>
        <v>0</v>
      </c>
      <c r="R295" s="395"/>
      <c r="S295" s="137"/>
      <c r="T295" s="137"/>
    </row>
    <row r="296" spans="1:20" x14ac:dyDescent="0.15">
      <c r="A296" s="630"/>
      <c r="B296" s="142" t="s">
        <v>123</v>
      </c>
      <c r="C296" s="405">
        <f>[2]B!C511</f>
        <v>865</v>
      </c>
      <c r="D296" s="405">
        <f>[2]B!D511</f>
        <v>860</v>
      </c>
      <c r="E296" s="405">
        <f>[2]B!E511</f>
        <v>860</v>
      </c>
      <c r="F296" s="405">
        <f>[2]B!F511</f>
        <v>0</v>
      </c>
      <c r="G296" s="405">
        <f>[2]B!G511</f>
        <v>5</v>
      </c>
      <c r="H296" s="405">
        <f>[2]B!AA511</f>
        <v>190</v>
      </c>
      <c r="I296" s="405">
        <f>[2]B!AB511</f>
        <v>654</v>
      </c>
      <c r="J296" s="405">
        <f>[2]B!AC511</f>
        <v>21</v>
      </c>
      <c r="K296" s="405">
        <f>[2]B!AD511</f>
        <v>0</v>
      </c>
      <c r="L296" s="405">
        <f>[2]B!AE511</f>
        <v>0</v>
      </c>
      <c r="M296" s="405">
        <f>[2]B!AF511</f>
        <v>0</v>
      </c>
      <c r="N296" s="405">
        <f>[2]B!AG511</f>
        <v>0</v>
      </c>
      <c r="O296" s="405">
        <f>[2]B!AH511</f>
        <v>0</v>
      </c>
      <c r="P296" s="405">
        <f>[2]B!AI511</f>
        <v>19</v>
      </c>
      <c r="Q296" s="405">
        <f>[2]B!AJ511</f>
        <v>0</v>
      </c>
      <c r="R296" s="406"/>
      <c r="S296" s="137"/>
      <c r="T296" s="137"/>
    </row>
    <row r="297" spans="1:20" x14ac:dyDescent="0.15">
      <c r="A297" s="42" t="s">
        <v>124</v>
      </c>
      <c r="B297" s="136" t="s">
        <v>125</v>
      </c>
      <c r="C297" s="392">
        <f>[2]B!C521</f>
        <v>0</v>
      </c>
      <c r="D297" s="392">
        <f>[2]B!D521</f>
        <v>0</v>
      </c>
      <c r="E297" s="392">
        <f>[2]B!E521</f>
        <v>0</v>
      </c>
      <c r="F297" s="392">
        <f>[2]B!F521</f>
        <v>0</v>
      </c>
      <c r="G297" s="392">
        <f>[2]B!G521</f>
        <v>0</v>
      </c>
      <c r="H297" s="392">
        <f>[2]B!AA521</f>
        <v>0</v>
      </c>
      <c r="I297" s="392">
        <f>[2]B!AB521</f>
        <v>0</v>
      </c>
      <c r="J297" s="392">
        <f>[2]B!AC521</f>
        <v>0</v>
      </c>
      <c r="K297" s="392">
        <f>[2]B!AD521</f>
        <v>0</v>
      </c>
      <c r="L297" s="392">
        <f>[2]B!AE521</f>
        <v>0</v>
      </c>
      <c r="M297" s="392">
        <f>[2]B!AF521</f>
        <v>0</v>
      </c>
      <c r="N297" s="392">
        <f>[2]B!AG521</f>
        <v>0</v>
      </c>
      <c r="O297" s="392">
        <f>[2]B!AH521</f>
        <v>0</v>
      </c>
      <c r="P297" s="392">
        <f>[2]B!AI521</f>
        <v>0</v>
      </c>
      <c r="Q297" s="392">
        <f>[2]B!AJ521</f>
        <v>0</v>
      </c>
      <c r="R297" s="393"/>
      <c r="S297" s="137"/>
      <c r="T297" s="137"/>
    </row>
    <row r="298" spans="1:20" s="56" customFormat="1" x14ac:dyDescent="0.15">
      <c r="A298" s="553" t="s">
        <v>126</v>
      </c>
      <c r="B298" s="45" t="s">
        <v>127</v>
      </c>
      <c r="C298" s="394">
        <f>[2]B!C575</f>
        <v>190</v>
      </c>
      <c r="D298" s="394">
        <f>[2]B!D575</f>
        <v>190</v>
      </c>
      <c r="E298" s="394">
        <f>[2]B!E575</f>
        <v>190</v>
      </c>
      <c r="F298" s="394">
        <f>[2]B!F575</f>
        <v>0</v>
      </c>
      <c r="G298" s="394">
        <f>[2]B!G575</f>
        <v>0</v>
      </c>
      <c r="H298" s="394">
        <f>[2]B!AA575</f>
        <v>73</v>
      </c>
      <c r="I298" s="394">
        <f>[2]B!AB575</f>
        <v>44</v>
      </c>
      <c r="J298" s="394">
        <f>[2]B!AC575</f>
        <v>73</v>
      </c>
      <c r="K298" s="394">
        <f>[2]B!AD575</f>
        <v>0</v>
      </c>
      <c r="L298" s="394">
        <f>[2]B!AE575</f>
        <v>0</v>
      </c>
      <c r="M298" s="394">
        <f>[2]B!AF575</f>
        <v>0</v>
      </c>
      <c r="N298" s="394">
        <f>[2]B!AG575</f>
        <v>0</v>
      </c>
      <c r="O298" s="394">
        <f>[2]B!AH575</f>
        <v>0</v>
      </c>
      <c r="P298" s="394">
        <f>[2]B!AI575</f>
        <v>0</v>
      </c>
      <c r="Q298" s="394">
        <f>[2]B!AJ575</f>
        <v>0</v>
      </c>
      <c r="R298" s="395"/>
      <c r="S298" s="137"/>
      <c r="T298" s="137"/>
    </row>
    <row r="299" spans="1:20" x14ac:dyDescent="0.15">
      <c r="A299" s="553" t="s">
        <v>128</v>
      </c>
      <c r="B299" s="45" t="s">
        <v>129</v>
      </c>
      <c r="C299" s="396">
        <f>[2]B!C607</f>
        <v>2371</v>
      </c>
      <c r="D299" s="396">
        <f>[2]B!D607</f>
        <v>2361</v>
      </c>
      <c r="E299" s="396">
        <f>[2]B!E607</f>
        <v>2361</v>
      </c>
      <c r="F299" s="396">
        <f>[2]B!F607</f>
        <v>0</v>
      </c>
      <c r="G299" s="396">
        <f>[2]B!G607</f>
        <v>10</v>
      </c>
      <c r="H299" s="396">
        <f>[2]B!AA607</f>
        <v>406</v>
      </c>
      <c r="I299" s="396">
        <f>[2]B!AB607</f>
        <v>1243</v>
      </c>
      <c r="J299" s="396">
        <f>[2]B!AC607</f>
        <v>722</v>
      </c>
      <c r="K299" s="396">
        <f>[2]B!AD607</f>
        <v>0</v>
      </c>
      <c r="L299" s="396">
        <f>[2]B!AE607</f>
        <v>0</v>
      </c>
      <c r="M299" s="396">
        <f>[2]B!AF607</f>
        <v>0</v>
      </c>
      <c r="N299" s="396">
        <f>[2]B!AG607</f>
        <v>0</v>
      </c>
      <c r="O299" s="396">
        <f>[2]B!AH607</f>
        <v>0</v>
      </c>
      <c r="P299" s="396">
        <f>[2]B!AI607</f>
        <v>0</v>
      </c>
      <c r="Q299" s="396">
        <f>[2]B!AJ607</f>
        <v>0</v>
      </c>
      <c r="R299" s="397"/>
      <c r="S299" s="137"/>
      <c r="T299" s="137"/>
    </row>
    <row r="300" spans="1:20" s="3" customFormat="1" x14ac:dyDescent="0.15">
      <c r="A300" s="581" t="s">
        <v>130</v>
      </c>
      <c r="B300" s="584"/>
      <c r="C300" s="407">
        <f t="shared" ref="C300:P300" si="6">+C301+C302+C303+C304+C308+C309</f>
        <v>6145</v>
      </c>
      <c r="D300" s="408">
        <f t="shared" si="6"/>
        <v>6125</v>
      </c>
      <c r="E300" s="400">
        <f t="shared" si="6"/>
        <v>6125</v>
      </c>
      <c r="F300" s="401">
        <f t="shared" si="6"/>
        <v>0</v>
      </c>
      <c r="G300" s="402">
        <f t="shared" si="6"/>
        <v>20</v>
      </c>
      <c r="H300" s="400">
        <f t="shared" si="6"/>
        <v>971</v>
      </c>
      <c r="I300" s="409">
        <f t="shared" si="6"/>
        <v>2328</v>
      </c>
      <c r="J300" s="401">
        <f t="shared" si="6"/>
        <v>2846</v>
      </c>
      <c r="K300" s="400">
        <f t="shared" si="6"/>
        <v>2</v>
      </c>
      <c r="L300" s="409">
        <f t="shared" si="6"/>
        <v>0</v>
      </c>
      <c r="M300" s="401">
        <f t="shared" si="6"/>
        <v>0</v>
      </c>
      <c r="N300" s="401">
        <f t="shared" si="6"/>
        <v>0</v>
      </c>
      <c r="O300" s="410">
        <f t="shared" si="6"/>
        <v>0</v>
      </c>
      <c r="P300" s="411">
        <f t="shared" si="6"/>
        <v>9</v>
      </c>
      <c r="Q300" s="412">
        <f>+Q301+Q302+Q303+Q304+Q308+Q309</f>
        <v>0</v>
      </c>
      <c r="R300" s="413">
        <f>+R301+R302+R303</f>
        <v>0</v>
      </c>
      <c r="S300" s="143"/>
      <c r="T300" s="143"/>
    </row>
    <row r="301" spans="1:20" x14ac:dyDescent="0.15">
      <c r="A301" s="42" t="s">
        <v>131</v>
      </c>
      <c r="B301" s="43" t="s">
        <v>132</v>
      </c>
      <c r="C301" s="392">
        <f>[2]B!C669</f>
        <v>3494</v>
      </c>
      <c r="D301" s="392">
        <f>[2]B!D669</f>
        <v>3477</v>
      </c>
      <c r="E301" s="392">
        <f>[2]B!E669</f>
        <v>3477</v>
      </c>
      <c r="F301" s="392">
        <f>[2]B!F669</f>
        <v>0</v>
      </c>
      <c r="G301" s="392">
        <f>[2]B!G669</f>
        <v>17</v>
      </c>
      <c r="H301" s="414">
        <f>[2]B!AA669</f>
        <v>397</v>
      </c>
      <c r="I301" s="414">
        <f>[2]B!AB669</f>
        <v>1270</v>
      </c>
      <c r="J301" s="414">
        <f>[2]B!AC669</f>
        <v>1827</v>
      </c>
      <c r="K301" s="414">
        <f>[2]B!AD669</f>
        <v>1</v>
      </c>
      <c r="L301" s="414">
        <f>[2]B!AE669</f>
        <v>0</v>
      </c>
      <c r="M301" s="414">
        <f>[2]B!AF669</f>
        <v>0</v>
      </c>
      <c r="N301" s="414">
        <f>[2]B!AG669</f>
        <v>0</v>
      </c>
      <c r="O301" s="414">
        <f>[2]B!AH669</f>
        <v>0</v>
      </c>
      <c r="P301" s="414">
        <f>[2]B!AI669</f>
        <v>0</v>
      </c>
      <c r="Q301" s="414">
        <f>[2]B!AJ669</f>
        <v>0</v>
      </c>
      <c r="R301" s="415"/>
      <c r="S301" s="137"/>
      <c r="T301" s="137"/>
    </row>
    <row r="302" spans="1:20" x14ac:dyDescent="0.15">
      <c r="A302" s="139" t="s">
        <v>133</v>
      </c>
      <c r="B302" s="144" t="s">
        <v>134</v>
      </c>
      <c r="C302" s="394">
        <f>[2]B!C692</f>
        <v>4</v>
      </c>
      <c r="D302" s="394">
        <f>[2]B!D692</f>
        <v>4</v>
      </c>
      <c r="E302" s="394">
        <f>[2]B!E692</f>
        <v>4</v>
      </c>
      <c r="F302" s="394">
        <f>[2]B!F692</f>
        <v>0</v>
      </c>
      <c r="G302" s="394">
        <f>[2]B!G692</f>
        <v>0</v>
      </c>
      <c r="H302" s="416">
        <f>[2]B!AA692</f>
        <v>0</v>
      </c>
      <c r="I302" s="416">
        <f>[2]B!AB692</f>
        <v>4</v>
      </c>
      <c r="J302" s="416">
        <f>[2]B!AC692</f>
        <v>0</v>
      </c>
      <c r="K302" s="416">
        <f>[2]B!AD692</f>
        <v>0</v>
      </c>
      <c r="L302" s="416">
        <f>[2]B!AE692</f>
        <v>0</v>
      </c>
      <c r="M302" s="416">
        <f>[2]B!AF692</f>
        <v>0</v>
      </c>
      <c r="N302" s="416">
        <f>[2]B!AG692</f>
        <v>0</v>
      </c>
      <c r="O302" s="416">
        <f>[2]B!AH692</f>
        <v>0</v>
      </c>
      <c r="P302" s="416">
        <f>[2]B!AI692</f>
        <v>0</v>
      </c>
      <c r="Q302" s="416">
        <f>[2]B!AJ692</f>
        <v>0</v>
      </c>
      <c r="R302" s="417"/>
      <c r="S302" s="137"/>
      <c r="T302" s="137"/>
    </row>
    <row r="303" spans="1:20" x14ac:dyDescent="0.15">
      <c r="A303" s="548" t="s">
        <v>135</v>
      </c>
      <c r="B303" s="145" t="s">
        <v>136</v>
      </c>
      <c r="C303" s="396">
        <f>[2]B!C722</f>
        <v>1403</v>
      </c>
      <c r="D303" s="396">
        <f>[2]B!D722</f>
        <v>1401</v>
      </c>
      <c r="E303" s="396">
        <f>[2]B!E722</f>
        <v>1401</v>
      </c>
      <c r="F303" s="396">
        <f>[2]B!F722</f>
        <v>0</v>
      </c>
      <c r="G303" s="396">
        <f>[2]B!G722</f>
        <v>2</v>
      </c>
      <c r="H303" s="418">
        <f>[2]B!AA722</f>
        <v>218</v>
      </c>
      <c r="I303" s="418">
        <f>[2]B!AB722</f>
        <v>321</v>
      </c>
      <c r="J303" s="418">
        <f>[2]B!AC722</f>
        <v>864</v>
      </c>
      <c r="K303" s="418">
        <f>[2]B!AD722</f>
        <v>1</v>
      </c>
      <c r="L303" s="418">
        <f>[2]B!AE722</f>
        <v>0</v>
      </c>
      <c r="M303" s="418">
        <f>[2]B!AF722</f>
        <v>0</v>
      </c>
      <c r="N303" s="418">
        <f>[2]B!AG722</f>
        <v>0</v>
      </c>
      <c r="O303" s="418">
        <f>[2]B!AH722</f>
        <v>0</v>
      </c>
      <c r="P303" s="418">
        <f>[2]B!AI722</f>
        <v>0</v>
      </c>
      <c r="Q303" s="418">
        <f>[2]B!AJ722</f>
        <v>0</v>
      </c>
      <c r="R303" s="419"/>
      <c r="S303" s="137"/>
      <c r="T303" s="137"/>
    </row>
    <row r="304" spans="1:20" x14ac:dyDescent="0.15">
      <c r="A304" s="631" t="s">
        <v>113</v>
      </c>
      <c r="B304" s="43" t="s">
        <v>137</v>
      </c>
      <c r="C304" s="420">
        <f>SUM(C305:C307)</f>
        <v>1229</v>
      </c>
      <c r="D304" s="320">
        <f>SUM(D305:D307)</f>
        <v>1228</v>
      </c>
      <c r="E304" s="354">
        <f t="shared" ref="E304:P304" si="7">SUM(E305:E307)</f>
        <v>1228</v>
      </c>
      <c r="F304" s="421">
        <f t="shared" si="7"/>
        <v>0</v>
      </c>
      <c r="G304" s="422">
        <f t="shared" si="7"/>
        <v>1</v>
      </c>
      <c r="H304" s="423">
        <f t="shared" si="7"/>
        <v>356</v>
      </c>
      <c r="I304" s="424">
        <f t="shared" si="7"/>
        <v>718</v>
      </c>
      <c r="J304" s="425">
        <f t="shared" si="7"/>
        <v>155</v>
      </c>
      <c r="K304" s="423">
        <f t="shared" si="7"/>
        <v>0</v>
      </c>
      <c r="L304" s="424">
        <f t="shared" si="7"/>
        <v>0</v>
      </c>
      <c r="M304" s="425">
        <f t="shared" si="7"/>
        <v>0</v>
      </c>
      <c r="N304" s="425">
        <f>SUM(N305:N307)</f>
        <v>0</v>
      </c>
      <c r="O304" s="426">
        <f t="shared" si="7"/>
        <v>0</v>
      </c>
      <c r="P304" s="427">
        <f t="shared" si="7"/>
        <v>9</v>
      </c>
      <c r="Q304" s="428">
        <f>SUM(Q305:Q307)</f>
        <v>0</v>
      </c>
      <c r="R304" s="429">
        <f>SUM(R305:R308)</f>
        <v>0</v>
      </c>
      <c r="S304" s="137"/>
      <c r="T304" s="137"/>
    </row>
    <row r="305" spans="1:22" x14ac:dyDescent="0.15">
      <c r="A305" s="631"/>
      <c r="B305" s="54" t="s">
        <v>138</v>
      </c>
      <c r="C305" s="392">
        <f>[2]B!C746-[2]B!C724-[2]B!C725</f>
        <v>687</v>
      </c>
      <c r="D305" s="392">
        <f>[2]B!D746-[2]B!D724-[2]B!D725</f>
        <v>686</v>
      </c>
      <c r="E305" s="392">
        <f>[2]B!E746-[2]B!E724-[2]B!E725</f>
        <v>686</v>
      </c>
      <c r="F305" s="392">
        <f>[2]B!F746-[2]B!F724-[2]B!F725</f>
        <v>0</v>
      </c>
      <c r="G305" s="392">
        <f>[2]B!G746-[2]B!G724-[2]B!G725</f>
        <v>1</v>
      </c>
      <c r="H305" s="414">
        <f>[2]B!AA746-[2]B!AA724-[2]B!AA725</f>
        <v>260</v>
      </c>
      <c r="I305" s="414">
        <f>[2]B!AB746-[2]B!AB724-[2]B!AB725</f>
        <v>347</v>
      </c>
      <c r="J305" s="414">
        <f>[2]B!AC746-[2]B!AC724-[2]B!AC725</f>
        <v>80</v>
      </c>
      <c r="K305" s="414">
        <f>[2]B!AD746-[2]B!AD724-[2]B!AD725</f>
        <v>0</v>
      </c>
      <c r="L305" s="414">
        <f>[2]B!AE746-[2]B!AE724-[2]B!AE725</f>
        <v>0</v>
      </c>
      <c r="M305" s="414">
        <f>[2]B!AF746-[2]B!AF724-[2]B!AF725</f>
        <v>0</v>
      </c>
      <c r="N305" s="414">
        <f>[2]B!AG746-[2]B!AG724-[2]B!AG725</f>
        <v>0</v>
      </c>
      <c r="O305" s="414">
        <f>[2]B!AH746-[2]B!AH724-[2]B!AH725</f>
        <v>0</v>
      </c>
      <c r="P305" s="414">
        <f>[2]B!AI746-[2]B!AI724-[2]B!AI725</f>
        <v>9</v>
      </c>
      <c r="Q305" s="414">
        <f>[2]B!AJ746-[2]B!AJ724-[2]B!AJ725</f>
        <v>0</v>
      </c>
      <c r="R305" s="415"/>
      <c r="S305" s="137"/>
      <c r="T305" s="137"/>
    </row>
    <row r="306" spans="1:22" x14ac:dyDescent="0.15">
      <c r="A306" s="631"/>
      <c r="B306" s="54" t="s">
        <v>139</v>
      </c>
      <c r="C306" s="394">
        <f>[2]B!C724</f>
        <v>331</v>
      </c>
      <c r="D306" s="394">
        <f>[2]B!D724</f>
        <v>331</v>
      </c>
      <c r="E306" s="394">
        <f>[2]B!E724</f>
        <v>331</v>
      </c>
      <c r="F306" s="394">
        <f>[2]B!F724</f>
        <v>0</v>
      </c>
      <c r="G306" s="394">
        <f>[2]B!G724</f>
        <v>0</v>
      </c>
      <c r="H306" s="416">
        <f>[2]B!AA724</f>
        <v>0</v>
      </c>
      <c r="I306" s="416">
        <f>[2]B!AB724</f>
        <v>331</v>
      </c>
      <c r="J306" s="416">
        <f>[2]B!AC724</f>
        <v>0</v>
      </c>
      <c r="K306" s="416">
        <f>[2]B!AD724</f>
        <v>0</v>
      </c>
      <c r="L306" s="416">
        <f>[2]B!AE724</f>
        <v>0</v>
      </c>
      <c r="M306" s="416">
        <f>[2]B!AF724</f>
        <v>0</v>
      </c>
      <c r="N306" s="416">
        <f>[2]B!AG724</f>
        <v>0</v>
      </c>
      <c r="O306" s="416">
        <f>[2]B!AH724</f>
        <v>0</v>
      </c>
      <c r="P306" s="416">
        <f>[2]B!AI724</f>
        <v>0</v>
      </c>
      <c r="Q306" s="416">
        <f>[2]B!AJ724</f>
        <v>0</v>
      </c>
      <c r="R306" s="417"/>
      <c r="S306" s="137"/>
      <c r="T306" s="137"/>
    </row>
    <row r="307" spans="1:22" x14ac:dyDescent="0.15">
      <c r="A307" s="631"/>
      <c r="B307" s="142" t="s">
        <v>140</v>
      </c>
      <c r="C307" s="396">
        <f>[2]B!C725</f>
        <v>211</v>
      </c>
      <c r="D307" s="396">
        <f>[2]B!D725</f>
        <v>211</v>
      </c>
      <c r="E307" s="396">
        <f>[2]B!E725</f>
        <v>211</v>
      </c>
      <c r="F307" s="396">
        <f>[2]B!F725</f>
        <v>0</v>
      </c>
      <c r="G307" s="396">
        <f>[2]B!G725</f>
        <v>0</v>
      </c>
      <c r="H307" s="418">
        <f>[2]B!AA725</f>
        <v>96</v>
      </c>
      <c r="I307" s="418">
        <f>[2]B!AB725</f>
        <v>40</v>
      </c>
      <c r="J307" s="418">
        <f>[2]B!AC725</f>
        <v>75</v>
      </c>
      <c r="K307" s="418">
        <f>[2]B!AD725</f>
        <v>0</v>
      </c>
      <c r="L307" s="418">
        <f>[2]B!AE725</f>
        <v>0</v>
      </c>
      <c r="M307" s="418">
        <f>[2]B!AF725</f>
        <v>0</v>
      </c>
      <c r="N307" s="418">
        <f>[2]B!AG725</f>
        <v>0</v>
      </c>
      <c r="O307" s="418">
        <f>[2]B!AH725</f>
        <v>0</v>
      </c>
      <c r="P307" s="418">
        <f>[2]B!AI725</f>
        <v>0</v>
      </c>
      <c r="Q307" s="418">
        <f>[2]B!AJ725</f>
        <v>0</v>
      </c>
      <c r="R307" s="419"/>
      <c r="S307" s="137"/>
      <c r="T307" s="137"/>
    </row>
    <row r="308" spans="1:22" x14ac:dyDescent="0.15">
      <c r="A308" s="42" t="s">
        <v>115</v>
      </c>
      <c r="B308" s="146" t="s">
        <v>141</v>
      </c>
      <c r="C308" s="430">
        <f>[2]B!C779</f>
        <v>0</v>
      </c>
      <c r="D308" s="430">
        <f>[2]B!D779</f>
        <v>0</v>
      </c>
      <c r="E308" s="430">
        <f>[2]B!E779</f>
        <v>0</v>
      </c>
      <c r="F308" s="430">
        <f>[2]B!F779</f>
        <v>0</v>
      </c>
      <c r="G308" s="430">
        <f>[2]B!G779</f>
        <v>0</v>
      </c>
      <c r="H308" s="431">
        <f>[2]B!AA779</f>
        <v>0</v>
      </c>
      <c r="I308" s="431">
        <f>[2]B!AB779</f>
        <v>0</v>
      </c>
      <c r="J308" s="431">
        <f>[2]B!AC779</f>
        <v>0</v>
      </c>
      <c r="K308" s="431">
        <f>[2]B!AD779</f>
        <v>0</v>
      </c>
      <c r="L308" s="431">
        <f>[2]B!AE779</f>
        <v>0</v>
      </c>
      <c r="M308" s="431">
        <f>[2]B!AF779</f>
        <v>0</v>
      </c>
      <c r="N308" s="431">
        <f>[2]B!AG779</f>
        <v>0</v>
      </c>
      <c r="O308" s="431">
        <f>[2]B!AH779</f>
        <v>0</v>
      </c>
      <c r="P308" s="431">
        <f>[2]B!AI779</f>
        <v>0</v>
      </c>
      <c r="Q308" s="431">
        <f>[2]B!AJ779</f>
        <v>0</v>
      </c>
      <c r="R308" s="432"/>
      <c r="S308" s="137"/>
      <c r="T308" s="137"/>
    </row>
    <row r="309" spans="1:22" s="60" customFormat="1" x14ac:dyDescent="0.15">
      <c r="A309" s="139"/>
      <c r="B309" s="147" t="s">
        <v>142</v>
      </c>
      <c r="C309" s="396">
        <f>[2]B!C837</f>
        <v>15</v>
      </c>
      <c r="D309" s="396">
        <f>[2]B!D837</f>
        <v>15</v>
      </c>
      <c r="E309" s="396">
        <f>[2]B!E837</f>
        <v>15</v>
      </c>
      <c r="F309" s="396">
        <f>[2]B!F837</f>
        <v>0</v>
      </c>
      <c r="G309" s="396">
        <f>[2]B!G837</f>
        <v>0</v>
      </c>
      <c r="H309" s="418">
        <f>[2]B!AA837</f>
        <v>0</v>
      </c>
      <c r="I309" s="418">
        <f>[2]B!AB837</f>
        <v>15</v>
      </c>
      <c r="J309" s="418">
        <f>[2]B!AC837</f>
        <v>0</v>
      </c>
      <c r="K309" s="418">
        <f>[2]B!AD837</f>
        <v>0</v>
      </c>
      <c r="L309" s="418">
        <f>[2]B!AE837</f>
        <v>0</v>
      </c>
      <c r="M309" s="418">
        <f>[2]B!AF837</f>
        <v>0</v>
      </c>
      <c r="N309" s="418">
        <f>[2]B!AG837</f>
        <v>0</v>
      </c>
      <c r="O309" s="418">
        <f>[2]B!AH837</f>
        <v>0</v>
      </c>
      <c r="P309" s="418">
        <f>[2]B!AI837</f>
        <v>0</v>
      </c>
      <c r="Q309" s="418">
        <f>[2]B!AJ837</f>
        <v>0</v>
      </c>
      <c r="R309" s="397"/>
      <c r="S309" s="117"/>
      <c r="T309" s="117"/>
    </row>
    <row r="310" spans="1:22" s="60" customFormat="1" ht="10.5" customHeight="1" x14ac:dyDescent="0.15">
      <c r="A310" s="618" t="s">
        <v>431</v>
      </c>
      <c r="B310" s="619"/>
      <c r="C310" s="392">
        <f>[2]B!C533</f>
        <v>10751</v>
      </c>
      <c r="D310" s="392">
        <f>[2]B!D533</f>
        <v>10601</v>
      </c>
      <c r="E310" s="392">
        <f>[2]B!E533</f>
        <v>10601</v>
      </c>
      <c r="F310" s="392">
        <f>[2]B!F533</f>
        <v>0</v>
      </c>
      <c r="G310" s="392">
        <f>[2]B!G533</f>
        <v>150</v>
      </c>
      <c r="H310" s="414">
        <f>[2]B!AA533</f>
        <v>7887</v>
      </c>
      <c r="I310" s="414">
        <f>[2]B!AB533</f>
        <v>1482</v>
      </c>
      <c r="J310" s="414">
        <f>[2]B!AC533</f>
        <v>1382</v>
      </c>
      <c r="K310" s="414">
        <f>[2]B!AD533</f>
        <v>0</v>
      </c>
      <c r="L310" s="414">
        <f>[2]B!AE533</f>
        <v>0</v>
      </c>
      <c r="M310" s="414">
        <f>[2]B!AF533</f>
        <v>0</v>
      </c>
      <c r="N310" s="414">
        <f>[2]B!AG533</f>
        <v>0</v>
      </c>
      <c r="O310" s="414">
        <f>[2]B!AH533</f>
        <v>0</v>
      </c>
      <c r="P310" s="414">
        <f>[2]B!AI533</f>
        <v>0</v>
      </c>
      <c r="Q310" s="414">
        <f>[2]B!AJ533</f>
        <v>0</v>
      </c>
      <c r="R310" s="393"/>
      <c r="S310" s="117"/>
      <c r="T310" s="117"/>
    </row>
    <row r="311" spans="1:22" s="3" customFormat="1" ht="10.5" customHeight="1" x14ac:dyDescent="0.15">
      <c r="A311" s="620" t="s">
        <v>143</v>
      </c>
      <c r="B311" s="621"/>
      <c r="C311" s="433">
        <f>[2]B!C1051</f>
        <v>0</v>
      </c>
      <c r="D311" s="433">
        <f>[2]B!D1051</f>
        <v>0</v>
      </c>
      <c r="E311" s="433">
        <f>[2]B!E1051</f>
        <v>0</v>
      </c>
      <c r="F311" s="433">
        <f>[2]B!F1051</f>
        <v>0</v>
      </c>
      <c r="G311" s="433">
        <f>[2]B!G1051</f>
        <v>0</v>
      </c>
      <c r="H311" s="434">
        <f>[2]B!AA1051</f>
        <v>0</v>
      </c>
      <c r="I311" s="434">
        <f>[2]B!AB1051</f>
        <v>0</v>
      </c>
      <c r="J311" s="434">
        <f>[2]B!AC1051</f>
        <v>0</v>
      </c>
      <c r="K311" s="434">
        <f>[2]B!AD1051</f>
        <v>0</v>
      </c>
      <c r="L311" s="434">
        <f>[2]B!AE1051</f>
        <v>0</v>
      </c>
      <c r="M311" s="434">
        <f>[2]B!AF1051</f>
        <v>0</v>
      </c>
      <c r="N311" s="434">
        <f>[2]B!AG1051</f>
        <v>0</v>
      </c>
      <c r="O311" s="434">
        <f>[2]B!AH1051</f>
        <v>0</v>
      </c>
      <c r="P311" s="434">
        <f>[2]B!AI1051</f>
        <v>811</v>
      </c>
      <c r="Q311" s="434">
        <f>[2]B!AJ1051</f>
        <v>0</v>
      </c>
      <c r="R311" s="435"/>
      <c r="S311" s="143"/>
      <c r="T311" s="143"/>
    </row>
    <row r="312" spans="1:22" s="149" customFormat="1" ht="11.25" x14ac:dyDescent="0.15">
      <c r="A312" s="12" t="s">
        <v>432</v>
      </c>
      <c r="B312" s="148"/>
      <c r="C312" s="148"/>
      <c r="R312" s="150"/>
      <c r="S312" s="150"/>
      <c r="T312" s="150"/>
    </row>
    <row r="313" spans="1:22" ht="10.5" customHeight="1" x14ac:dyDescent="0.15">
      <c r="A313" s="622" t="s">
        <v>433</v>
      </c>
      <c r="B313" s="623"/>
      <c r="C313" s="604" t="s">
        <v>410</v>
      </c>
      <c r="D313" s="607" t="s">
        <v>434</v>
      </c>
      <c r="E313" s="608"/>
      <c r="F313" s="608"/>
      <c r="G313" s="624"/>
      <c r="H313" s="625" t="s">
        <v>412</v>
      </c>
      <c r="I313" s="625"/>
      <c r="J313" s="626"/>
      <c r="K313" s="637" t="s">
        <v>413</v>
      </c>
      <c r="L313" s="637"/>
      <c r="M313" s="637"/>
      <c r="N313" s="632" t="s">
        <v>414</v>
      </c>
      <c r="O313" s="635" t="s">
        <v>415</v>
      </c>
      <c r="P313" s="636"/>
      <c r="Q313" s="585" t="s">
        <v>416</v>
      </c>
    </row>
    <row r="314" spans="1:22" ht="10.5" customHeight="1" x14ac:dyDescent="0.15">
      <c r="A314" s="622"/>
      <c r="B314" s="623"/>
      <c r="C314" s="605"/>
      <c r="D314" s="638" t="s">
        <v>418</v>
      </c>
      <c r="E314" s="640" t="s">
        <v>419</v>
      </c>
      <c r="F314" s="641"/>
      <c r="G314" s="638" t="s">
        <v>420</v>
      </c>
      <c r="H314" s="594" t="s">
        <v>421</v>
      </c>
      <c r="I314" s="596" t="s">
        <v>422</v>
      </c>
      <c r="J314" s="598" t="s">
        <v>423</v>
      </c>
      <c r="K314" s="615" t="s">
        <v>424</v>
      </c>
      <c r="L314" s="616" t="s">
        <v>425</v>
      </c>
      <c r="M314" s="617" t="s">
        <v>426</v>
      </c>
      <c r="N314" s="633"/>
      <c r="O314" s="627" t="s">
        <v>427</v>
      </c>
      <c r="P314" s="628" t="s">
        <v>428</v>
      </c>
      <c r="Q314" s="586"/>
      <c r="R314" s="151"/>
    </row>
    <row r="315" spans="1:22" x14ac:dyDescent="0.15">
      <c r="A315" s="622"/>
      <c r="B315" s="623"/>
      <c r="C315" s="606"/>
      <c r="D315" s="639"/>
      <c r="E315" s="152" t="s">
        <v>429</v>
      </c>
      <c r="F315" s="134" t="s">
        <v>430</v>
      </c>
      <c r="G315" s="639"/>
      <c r="H315" s="595"/>
      <c r="I315" s="597"/>
      <c r="J315" s="599"/>
      <c r="K315" s="615"/>
      <c r="L315" s="616"/>
      <c r="M315" s="617"/>
      <c r="N315" s="634"/>
      <c r="O315" s="627"/>
      <c r="P315" s="628"/>
      <c r="Q315" s="587"/>
      <c r="R315" s="151"/>
      <c r="U315" s="137"/>
      <c r="V315" s="137"/>
    </row>
    <row r="316" spans="1:22" x14ac:dyDescent="0.15">
      <c r="A316" s="153" t="s">
        <v>435</v>
      </c>
      <c r="B316" s="154"/>
      <c r="C316" s="155"/>
      <c r="D316" s="156"/>
      <c r="E316" s="157"/>
      <c r="F316" s="158"/>
      <c r="G316" s="159"/>
      <c r="H316" s="157"/>
      <c r="I316" s="160"/>
      <c r="J316" s="161"/>
      <c r="K316" s="162"/>
      <c r="L316" s="160"/>
      <c r="M316" s="161"/>
      <c r="N316" s="163"/>
      <c r="O316" s="162"/>
      <c r="P316" s="158"/>
      <c r="Q316" s="164"/>
      <c r="R316" s="165"/>
      <c r="U316" s="137"/>
    </row>
    <row r="317" spans="1:22" x14ac:dyDescent="0.15">
      <c r="A317" s="166" t="s">
        <v>436</v>
      </c>
      <c r="B317" s="167"/>
      <c r="C317" s="155"/>
      <c r="D317" s="156"/>
      <c r="E317" s="157"/>
      <c r="F317" s="158"/>
      <c r="G317" s="159"/>
      <c r="H317" s="157"/>
      <c r="I317" s="160"/>
      <c r="J317" s="161"/>
      <c r="K317" s="162"/>
      <c r="L317" s="160"/>
      <c r="M317" s="161"/>
      <c r="N317" s="163"/>
      <c r="O317" s="162"/>
      <c r="P317" s="158"/>
      <c r="Q317" s="164"/>
      <c r="R317" s="168"/>
      <c r="U317" s="137"/>
    </row>
    <row r="318" spans="1:22" x14ac:dyDescent="0.15">
      <c r="A318" s="646" t="s">
        <v>437</v>
      </c>
      <c r="B318" s="647"/>
      <c r="C318" s="436">
        <f>SUM([2]B!C844,[2]B!C851,[2]B!C855,[2]B!C862,[2]B!C871)</f>
        <v>0</v>
      </c>
      <c r="D318" s="436">
        <f>SUM([2]B!D844,[2]B!D851,[2]B!D855,[2]B!D862,[2]B!D871)</f>
        <v>0</v>
      </c>
      <c r="E318" s="437">
        <f>SUM([2]B!E844,[2]B!E851,[2]B!E855,[2]B!E862,[2]B!E871)</f>
        <v>0</v>
      </c>
      <c r="F318" s="437">
        <f>SUM([2]B!F844,[2]B!F851,[2]B!F855,[2]B!F862,[2]B!F871)</f>
        <v>0</v>
      </c>
      <c r="G318" s="437">
        <f>SUM([2]B!G844,[2]B!G851,[2]B!G855,[2]B!G862,[2]B!G871)</f>
        <v>0</v>
      </c>
      <c r="H318" s="437">
        <f>SUM([2]B!AA844,[2]B!AA851,[2]B!AA855,[2]B!AA862,[2]B!AA871)</f>
        <v>0</v>
      </c>
      <c r="I318" s="437">
        <f>SUM([2]B!AB844,[2]B!AB851,[2]B!AB855,[2]B!AB862,[2]B!AB871)</f>
        <v>0</v>
      </c>
      <c r="J318" s="437">
        <f>SUM([2]B!AC844,[2]B!AC851,[2]B!AC855,[2]B!AC862,[2]B!AC871)</f>
        <v>0</v>
      </c>
      <c r="K318" s="437">
        <f>SUM([2]B!AD844,[2]B!AD851,[2]B!AD855,[2]B!AD862,[2]B!AD871)</f>
        <v>0</v>
      </c>
      <c r="L318" s="437">
        <f>SUM([2]B!AE844,[2]B!AE851,[2]B!AE855,[2]B!AE862,[2]B!AE871)</f>
        <v>0</v>
      </c>
      <c r="M318" s="437">
        <f>SUM([2]B!AF844,[2]B!AF851,[2]B!AF855,[2]B!AF862,[2]B!AF871)</f>
        <v>0</v>
      </c>
      <c r="N318" s="437">
        <f>SUM([2]B!AG844,[2]B!AG851,[2]B!AG855,[2]B!AG862,[2]B!AG871)</f>
        <v>0</v>
      </c>
      <c r="O318" s="437">
        <f>SUM([2]B!AH844,[2]B!AH851,[2]B!AH855,[2]B!AH862,[2]B!AH871)</f>
        <v>0</v>
      </c>
      <c r="P318" s="437">
        <f>SUM([2]B!AI844,[2]B!AI851,[2]B!AI855,[2]B!AI862,[2]B!AI871)</f>
        <v>0</v>
      </c>
      <c r="Q318" s="437">
        <f>SUM([2]B!AJ844,[2]B!AJ851,[2]B!AJ855,[2]B!AJ862,[2]B!AJ871)</f>
        <v>0</v>
      </c>
      <c r="R318" s="169"/>
      <c r="U318" s="137"/>
    </row>
    <row r="319" spans="1:22" x14ac:dyDescent="0.15">
      <c r="A319" s="642" t="s">
        <v>438</v>
      </c>
      <c r="B319" s="643"/>
      <c r="C319" s="438">
        <f>SUM([2]B!C875,[2]B!C879,[2]B!C883,[2]B!C891,[2]B!C894,[2]B!C897)</f>
        <v>0</v>
      </c>
      <c r="D319" s="438">
        <f>SUM([2]B!D875,[2]B!D879,[2]B!D883,[2]B!D891,[2]B!D894,[2]B!D897)</f>
        <v>0</v>
      </c>
      <c r="E319" s="374">
        <f>SUM([2]B!E875,[2]B!E879,[2]B!E883,[2]B!E891,[2]B!E894,[2]B!E897)</f>
        <v>0</v>
      </c>
      <c r="F319" s="374">
        <f>SUM([2]B!F875,[2]B!F879,[2]B!F883,[2]B!F891,[2]B!F894,[2]B!F897)</f>
        <v>0</v>
      </c>
      <c r="G319" s="374">
        <f>SUM([2]B!G875,[2]B!G879,[2]B!G883,[2]B!G891,[2]B!G894,[2]B!G897)</f>
        <v>0</v>
      </c>
      <c r="H319" s="374">
        <f>SUM([2]B!AA875,[2]B!AA879,[2]B!AA883,[2]B!AA891,[2]B!AA894,[2]B!AA897)</f>
        <v>0</v>
      </c>
      <c r="I319" s="374">
        <f>SUM([2]B!AB875,[2]B!AB879,[2]B!AB883,[2]B!AB891,[2]B!AB894,[2]B!AB897)</f>
        <v>0</v>
      </c>
      <c r="J319" s="374">
        <f>SUM([2]B!AC875,[2]B!AC879,[2]B!AC883,[2]B!AC891,[2]B!AC894,[2]B!AC897)</f>
        <v>0</v>
      </c>
      <c r="K319" s="374">
        <f>SUM([2]B!AD875,[2]B!AD879,[2]B!AD883,[2]B!AD891,[2]B!AD894,[2]B!AD897)</f>
        <v>0</v>
      </c>
      <c r="L319" s="374">
        <f>SUM([2]B!AE875,[2]B!AE879,[2]B!AE883,[2]B!AE891,[2]B!AE894,[2]B!AE897)</f>
        <v>0</v>
      </c>
      <c r="M319" s="374">
        <f>SUM([2]B!AF875,[2]B!AF879,[2]B!AF883,[2]B!AF891,[2]B!AF894,[2]B!AF897)</f>
        <v>0</v>
      </c>
      <c r="N319" s="374">
        <f>SUM([2]B!AG875,[2]B!AG879,[2]B!AG883,[2]B!AG891,[2]B!AG894,[2]B!AG897)</f>
        <v>0</v>
      </c>
      <c r="O319" s="374">
        <f>SUM([2]B!AH875,[2]B!AH879,[2]B!AH883,[2]B!AH891,[2]B!AH894,[2]B!AH897)</f>
        <v>0</v>
      </c>
      <c r="P319" s="374">
        <f>SUM([2]B!AI875,[2]B!AI879,[2]B!AI883,[2]B!AI891,[2]B!AI894,[2]B!AI897)</f>
        <v>0</v>
      </c>
      <c r="Q319" s="374">
        <f>SUM([2]B!AJ875,[2]B!AJ879,[2]B!AJ883,[2]B!AJ891,[2]B!AJ894,[2]B!AJ897)</f>
        <v>0</v>
      </c>
      <c r="R319" s="41"/>
      <c r="U319" s="137"/>
    </row>
    <row r="320" spans="1:22" x14ac:dyDescent="0.15">
      <c r="A320" s="170" t="s">
        <v>439</v>
      </c>
      <c r="B320" s="171"/>
      <c r="C320" s="439"/>
      <c r="D320" s="440"/>
      <c r="E320" s="441"/>
      <c r="F320" s="442"/>
      <c r="G320" s="443"/>
      <c r="H320" s="441"/>
      <c r="I320" s="444"/>
      <c r="J320" s="442"/>
      <c r="K320" s="441"/>
      <c r="L320" s="444"/>
      <c r="M320" s="442"/>
      <c r="N320" s="445"/>
      <c r="O320" s="441"/>
      <c r="P320" s="442"/>
      <c r="Q320" s="446"/>
      <c r="R320" s="169"/>
      <c r="U320" s="137"/>
    </row>
    <row r="321" spans="1:24" x14ac:dyDescent="0.15">
      <c r="A321" s="644" t="s">
        <v>440</v>
      </c>
      <c r="B321" s="645"/>
      <c r="C321" s="353">
        <f>[2]B!C905</f>
        <v>0</v>
      </c>
      <c r="D321" s="353">
        <f>[2]B!D905</f>
        <v>0</v>
      </c>
      <c r="E321" s="390">
        <f>[2]B!E905</f>
        <v>0</v>
      </c>
      <c r="F321" s="390">
        <f>[2]B!F905</f>
        <v>0</v>
      </c>
      <c r="G321" s="390">
        <f>[2]B!G905</f>
        <v>0</v>
      </c>
      <c r="H321" s="390">
        <f>[2]B!AA905</f>
        <v>0</v>
      </c>
      <c r="I321" s="390">
        <f>[2]B!AB905</f>
        <v>0</v>
      </c>
      <c r="J321" s="390">
        <f>[2]B!AC905</f>
        <v>0</v>
      </c>
      <c r="K321" s="390">
        <f>[2]B!AD905</f>
        <v>0</v>
      </c>
      <c r="L321" s="390">
        <f>[2]B!AE905</f>
        <v>0</v>
      </c>
      <c r="M321" s="390">
        <f>[2]B!AF905</f>
        <v>0</v>
      </c>
      <c r="N321" s="390">
        <f>[2]B!AG905</f>
        <v>0</v>
      </c>
      <c r="O321" s="390">
        <f>[2]B!AH905</f>
        <v>0</v>
      </c>
      <c r="P321" s="390">
        <f>[2]B!AI905</f>
        <v>0</v>
      </c>
      <c r="Q321" s="390">
        <f>[2]B!AJ905</f>
        <v>0</v>
      </c>
      <c r="R321" s="169"/>
      <c r="U321" s="137"/>
    </row>
    <row r="322" spans="1:24" x14ac:dyDescent="0.15">
      <c r="A322" s="172" t="s">
        <v>441</v>
      </c>
      <c r="B322" s="173"/>
      <c r="C322" s="439"/>
      <c r="D322" s="440"/>
      <c r="E322" s="441"/>
      <c r="F322" s="442"/>
      <c r="G322" s="443"/>
      <c r="H322" s="441"/>
      <c r="I322" s="444"/>
      <c r="J322" s="442"/>
      <c r="K322" s="441"/>
      <c r="L322" s="444"/>
      <c r="M322" s="442"/>
      <c r="N322" s="445"/>
      <c r="O322" s="441"/>
      <c r="P322" s="442"/>
      <c r="Q322" s="446"/>
      <c r="R322" s="169"/>
      <c r="U322" s="137"/>
    </row>
    <row r="323" spans="1:24" x14ac:dyDescent="0.15">
      <c r="A323" s="646" t="s">
        <v>442</v>
      </c>
      <c r="B323" s="647"/>
      <c r="C323" s="447">
        <f>[2]B!C911</f>
        <v>0</v>
      </c>
      <c r="D323" s="447">
        <f>[2]B!D911</f>
        <v>0</v>
      </c>
      <c r="E323" s="448">
        <f>[2]B!E911</f>
        <v>0</v>
      </c>
      <c r="F323" s="448">
        <f>[2]B!F911</f>
        <v>0</v>
      </c>
      <c r="G323" s="448">
        <f>[2]B!G911</f>
        <v>0</v>
      </c>
      <c r="H323" s="448">
        <f>[2]B!AA911</f>
        <v>0</v>
      </c>
      <c r="I323" s="448">
        <f>[2]B!AB911</f>
        <v>0</v>
      </c>
      <c r="J323" s="448">
        <f>[2]B!AC911</f>
        <v>0</v>
      </c>
      <c r="K323" s="448">
        <f>[2]B!AD911</f>
        <v>0</v>
      </c>
      <c r="L323" s="448">
        <f>[2]B!AE911</f>
        <v>0</v>
      </c>
      <c r="M323" s="448">
        <f>[2]B!AF911</f>
        <v>0</v>
      </c>
      <c r="N323" s="448">
        <f>[2]B!AG911</f>
        <v>0</v>
      </c>
      <c r="O323" s="448">
        <f>[2]B!AH911</f>
        <v>0</v>
      </c>
      <c r="P323" s="448">
        <f>[2]B!AI911</f>
        <v>0</v>
      </c>
      <c r="Q323" s="448">
        <f>[2]B!AJ911</f>
        <v>0</v>
      </c>
      <c r="R323" s="169"/>
      <c r="U323" s="137"/>
    </row>
    <row r="324" spans="1:24" x14ac:dyDescent="0.15">
      <c r="A324" s="648" t="s">
        <v>443</v>
      </c>
      <c r="B324" s="649"/>
      <c r="C324" s="449">
        <f>[2]B!C927</f>
        <v>0</v>
      </c>
      <c r="D324" s="449">
        <f>[2]B!D927</f>
        <v>0</v>
      </c>
      <c r="E324" s="450">
        <f>[2]B!E927</f>
        <v>0</v>
      </c>
      <c r="F324" s="450">
        <f>[2]B!F927</f>
        <v>0</v>
      </c>
      <c r="G324" s="450">
        <f>[2]B!G927</f>
        <v>0</v>
      </c>
      <c r="H324" s="450">
        <f>[2]B!AA927</f>
        <v>0</v>
      </c>
      <c r="I324" s="450">
        <f>[2]B!AB927</f>
        <v>0</v>
      </c>
      <c r="J324" s="450">
        <f>[2]B!AC927</f>
        <v>0</v>
      </c>
      <c r="K324" s="450">
        <f>[2]B!AD927</f>
        <v>0</v>
      </c>
      <c r="L324" s="450">
        <f>[2]B!AE927</f>
        <v>0</v>
      </c>
      <c r="M324" s="450">
        <f>[2]B!AF927</f>
        <v>0</v>
      </c>
      <c r="N324" s="450">
        <f>[2]B!AG927</f>
        <v>0</v>
      </c>
      <c r="O324" s="450">
        <f>[2]B!AH927</f>
        <v>0</v>
      </c>
      <c r="P324" s="450">
        <f>[2]B!AI927</f>
        <v>0</v>
      </c>
      <c r="Q324" s="450">
        <f>[2]B!AJ927</f>
        <v>0</v>
      </c>
      <c r="R324" s="169"/>
      <c r="U324" s="137"/>
    </row>
    <row r="325" spans="1:24" x14ac:dyDescent="0.15">
      <c r="A325" s="648" t="s">
        <v>444</v>
      </c>
      <c r="B325" s="649"/>
      <c r="C325" s="451">
        <f>[2]B!C950</f>
        <v>0</v>
      </c>
      <c r="D325" s="451">
        <f>[2]B!D950</f>
        <v>0</v>
      </c>
      <c r="E325" s="452">
        <f>[2]B!E950</f>
        <v>0</v>
      </c>
      <c r="F325" s="452">
        <f>[2]B!F950</f>
        <v>0</v>
      </c>
      <c r="G325" s="452">
        <f>[2]B!G950</f>
        <v>0</v>
      </c>
      <c r="H325" s="452">
        <f>[2]B!AA950</f>
        <v>0</v>
      </c>
      <c r="I325" s="452">
        <f>[2]B!AB950</f>
        <v>0</v>
      </c>
      <c r="J325" s="452">
        <f>[2]B!AC950</f>
        <v>0</v>
      </c>
      <c r="K325" s="452">
        <f>[2]B!AD950</f>
        <v>0</v>
      </c>
      <c r="L325" s="452">
        <f>[2]B!AE950</f>
        <v>0</v>
      </c>
      <c r="M325" s="452">
        <f>[2]B!AF950</f>
        <v>0</v>
      </c>
      <c r="N325" s="452">
        <f>[2]B!AG950</f>
        <v>0</v>
      </c>
      <c r="O325" s="452">
        <f>[2]B!AH950</f>
        <v>0</v>
      </c>
      <c r="P325" s="452">
        <f>[2]B!AI950</f>
        <v>0</v>
      </c>
      <c r="Q325" s="452">
        <f>[2]B!AJ950</f>
        <v>0</v>
      </c>
      <c r="R325" s="169"/>
      <c r="U325" s="137"/>
    </row>
    <row r="326" spans="1:24" x14ac:dyDescent="0.15">
      <c r="A326" s="650" t="s">
        <v>445</v>
      </c>
      <c r="B326" s="651"/>
      <c r="C326" s="453">
        <f>SUM(C318+C319+C321+C323+C324+C325)</f>
        <v>0</v>
      </c>
      <c r="D326" s="453">
        <f t="shared" ref="D326:Q326" si="8">SUM(D318+D319+D321+D323+D324+D325)</f>
        <v>0</v>
      </c>
      <c r="E326" s="453">
        <f t="shared" si="8"/>
        <v>0</v>
      </c>
      <c r="F326" s="453">
        <f t="shared" si="8"/>
        <v>0</v>
      </c>
      <c r="G326" s="453">
        <f t="shared" si="8"/>
        <v>0</v>
      </c>
      <c r="H326" s="453">
        <f t="shared" si="8"/>
        <v>0</v>
      </c>
      <c r="I326" s="453">
        <f t="shared" si="8"/>
        <v>0</v>
      </c>
      <c r="J326" s="453">
        <f t="shared" si="8"/>
        <v>0</v>
      </c>
      <c r="K326" s="453">
        <f t="shared" si="8"/>
        <v>0</v>
      </c>
      <c r="L326" s="453">
        <f t="shared" si="8"/>
        <v>0</v>
      </c>
      <c r="M326" s="453">
        <f t="shared" si="8"/>
        <v>0</v>
      </c>
      <c r="N326" s="453">
        <f t="shared" si="8"/>
        <v>0</v>
      </c>
      <c r="O326" s="453">
        <f t="shared" si="8"/>
        <v>0</v>
      </c>
      <c r="P326" s="453">
        <f t="shared" si="8"/>
        <v>0</v>
      </c>
      <c r="Q326" s="453">
        <f t="shared" si="8"/>
        <v>0</v>
      </c>
      <c r="R326" s="169"/>
      <c r="U326" s="137"/>
    </row>
    <row r="327" spans="1:24" s="177" customFormat="1" ht="11.25" x14ac:dyDescent="0.15">
      <c r="A327" s="174" t="s">
        <v>446</v>
      </c>
      <c r="B327" s="175"/>
      <c r="C327" s="175"/>
      <c r="D327" s="454"/>
      <c r="E327" s="454"/>
      <c r="F327" s="454"/>
      <c r="G327" s="454"/>
      <c r="H327" s="454"/>
      <c r="I327" s="454"/>
      <c r="J327" s="454"/>
      <c r="K327" s="454"/>
      <c r="L327" s="454"/>
      <c r="M327" s="454"/>
      <c r="N327" s="454"/>
      <c r="O327" s="455"/>
      <c r="P327" s="455"/>
      <c r="Q327" s="455"/>
      <c r="R327" s="455"/>
      <c r="S327" s="176"/>
      <c r="X327" s="5"/>
    </row>
    <row r="328" spans="1:24" ht="10.5" customHeight="1" x14ac:dyDescent="0.15">
      <c r="A328" s="678" t="s">
        <v>447</v>
      </c>
      <c r="B328" s="679"/>
      <c r="C328" s="604" t="s">
        <v>410</v>
      </c>
      <c r="D328" s="654" t="s">
        <v>434</v>
      </c>
      <c r="E328" s="654"/>
      <c r="F328" s="654"/>
      <c r="G328" s="654"/>
      <c r="H328" s="625" t="s">
        <v>412</v>
      </c>
      <c r="I328" s="625"/>
      <c r="J328" s="626"/>
      <c r="K328" s="637" t="s">
        <v>413</v>
      </c>
      <c r="L328" s="637"/>
      <c r="M328" s="637"/>
      <c r="N328" s="632" t="s">
        <v>414</v>
      </c>
      <c r="O328" s="635" t="s">
        <v>415</v>
      </c>
      <c r="P328" s="636"/>
      <c r="Q328" s="585" t="s">
        <v>416</v>
      </c>
      <c r="S328" s="151"/>
    </row>
    <row r="329" spans="1:24" ht="10.5" customHeight="1" x14ac:dyDescent="0.15">
      <c r="A329" s="678"/>
      <c r="B329" s="679"/>
      <c r="C329" s="605"/>
      <c r="D329" s="588" t="s">
        <v>448</v>
      </c>
      <c r="E329" s="590" t="s">
        <v>419</v>
      </c>
      <c r="F329" s="591"/>
      <c r="G329" s="652" t="s">
        <v>449</v>
      </c>
      <c r="H329" s="594" t="s">
        <v>421</v>
      </c>
      <c r="I329" s="596" t="s">
        <v>422</v>
      </c>
      <c r="J329" s="598" t="s">
        <v>423</v>
      </c>
      <c r="K329" s="615" t="s">
        <v>424</v>
      </c>
      <c r="L329" s="616" t="s">
        <v>425</v>
      </c>
      <c r="M329" s="617" t="s">
        <v>426</v>
      </c>
      <c r="N329" s="633"/>
      <c r="O329" s="627" t="s">
        <v>427</v>
      </c>
      <c r="P329" s="628" t="s">
        <v>428</v>
      </c>
      <c r="Q329" s="586"/>
    </row>
    <row r="330" spans="1:24" x14ac:dyDescent="0.15">
      <c r="A330" s="678"/>
      <c r="B330" s="679"/>
      <c r="C330" s="606"/>
      <c r="D330" s="589"/>
      <c r="E330" s="152" t="s">
        <v>429</v>
      </c>
      <c r="F330" s="134" t="s">
        <v>430</v>
      </c>
      <c r="G330" s="653"/>
      <c r="H330" s="595"/>
      <c r="I330" s="597"/>
      <c r="J330" s="599"/>
      <c r="K330" s="615"/>
      <c r="L330" s="616"/>
      <c r="M330" s="617"/>
      <c r="N330" s="634"/>
      <c r="O330" s="627"/>
      <c r="P330" s="628"/>
      <c r="Q330" s="587"/>
    </row>
    <row r="331" spans="1:24" x14ac:dyDescent="0.15">
      <c r="A331" s="456">
        <v>1901023</v>
      </c>
      <c r="B331" s="457" t="s">
        <v>369</v>
      </c>
      <c r="C331" s="458">
        <f>[2]B!C2249</f>
        <v>0</v>
      </c>
      <c r="D331" s="458">
        <f>[2]B!D2249</f>
        <v>0</v>
      </c>
      <c r="E331" s="459">
        <f>[2]B!E2249</f>
        <v>0</v>
      </c>
      <c r="F331" s="459">
        <f>[2]B!F2249</f>
        <v>0</v>
      </c>
      <c r="G331" s="459">
        <f>[2]B!G2249</f>
        <v>0</v>
      </c>
      <c r="H331" s="460">
        <f>[2]B!AA2249</f>
        <v>0</v>
      </c>
      <c r="I331" s="460">
        <f>[2]B!AB2249</f>
        <v>0</v>
      </c>
      <c r="J331" s="460">
        <f>[2]B!AC2249</f>
        <v>0</v>
      </c>
      <c r="K331" s="460">
        <f>[2]B!AD2249</f>
        <v>0</v>
      </c>
      <c r="L331" s="460">
        <f>[2]B!AE2249</f>
        <v>0</v>
      </c>
      <c r="M331" s="460">
        <f>[2]B!AF2249</f>
        <v>0</v>
      </c>
      <c r="N331" s="460">
        <f>[2]B!AG2249</f>
        <v>0</v>
      </c>
      <c r="O331" s="460">
        <f>[2]B!AH2249</f>
        <v>0</v>
      </c>
      <c r="P331" s="460">
        <f>[2]B!AI2249</f>
        <v>0</v>
      </c>
      <c r="Q331" s="460">
        <f>[2]B!AJ2249</f>
        <v>0</v>
      </c>
      <c r="R331" s="169"/>
    </row>
    <row r="332" spans="1:24" x14ac:dyDescent="0.15">
      <c r="A332" s="461">
        <v>1901024</v>
      </c>
      <c r="B332" s="462" t="s">
        <v>370</v>
      </c>
      <c r="C332" s="458">
        <f>[2]B!C2250</f>
        <v>0</v>
      </c>
      <c r="D332" s="458">
        <f>[2]B!D2250</f>
        <v>0</v>
      </c>
      <c r="E332" s="459">
        <f>[2]B!E2250</f>
        <v>0</v>
      </c>
      <c r="F332" s="459">
        <f>[2]B!F2250</f>
        <v>0</v>
      </c>
      <c r="G332" s="459">
        <f>[2]B!G2250</f>
        <v>0</v>
      </c>
      <c r="H332" s="460">
        <f>[2]B!AA2250</f>
        <v>0</v>
      </c>
      <c r="I332" s="460">
        <f>[2]B!AB2250</f>
        <v>0</v>
      </c>
      <c r="J332" s="460">
        <f>[2]B!AC2250</f>
        <v>0</v>
      </c>
      <c r="K332" s="460">
        <f>[2]B!AD2250</f>
        <v>0</v>
      </c>
      <c r="L332" s="460">
        <f>[2]B!AE2250</f>
        <v>0</v>
      </c>
      <c r="M332" s="460">
        <f>[2]B!AF2250</f>
        <v>0</v>
      </c>
      <c r="N332" s="460">
        <f>[2]B!AG2250</f>
        <v>0</v>
      </c>
      <c r="O332" s="460">
        <f>[2]B!AH2250</f>
        <v>0</v>
      </c>
      <c r="P332" s="460">
        <f>[2]B!AI2250</f>
        <v>0</v>
      </c>
      <c r="Q332" s="460">
        <f>[2]B!AJ2250</f>
        <v>0</v>
      </c>
      <c r="R332" s="169"/>
    </row>
    <row r="333" spans="1:24" x14ac:dyDescent="0.15">
      <c r="A333" s="461">
        <v>1901025</v>
      </c>
      <c r="B333" s="462" t="s">
        <v>450</v>
      </c>
      <c r="C333" s="458">
        <f>[2]B!C2251</f>
        <v>0</v>
      </c>
      <c r="D333" s="458">
        <f>[2]B!D2251</f>
        <v>0</v>
      </c>
      <c r="E333" s="459">
        <f>[2]B!E2251</f>
        <v>0</v>
      </c>
      <c r="F333" s="459">
        <f>[2]B!F2251</f>
        <v>0</v>
      </c>
      <c r="G333" s="459">
        <f>[2]B!G2251</f>
        <v>0</v>
      </c>
      <c r="H333" s="460">
        <f>[2]B!AA2251</f>
        <v>0</v>
      </c>
      <c r="I333" s="460">
        <f>[2]B!AB2251</f>
        <v>0</v>
      </c>
      <c r="J333" s="460">
        <f>[2]B!AC2251</f>
        <v>0</v>
      </c>
      <c r="K333" s="460">
        <f>[2]B!AD2251</f>
        <v>0</v>
      </c>
      <c r="L333" s="460">
        <f>[2]B!AE2251</f>
        <v>0</v>
      </c>
      <c r="M333" s="460">
        <f>[2]B!AF2251</f>
        <v>0</v>
      </c>
      <c r="N333" s="460">
        <f>[2]B!AG2251</f>
        <v>0</v>
      </c>
      <c r="O333" s="460">
        <f>[2]B!AH2251</f>
        <v>0</v>
      </c>
      <c r="P333" s="460">
        <f>[2]B!AI2251</f>
        <v>0</v>
      </c>
      <c r="Q333" s="460">
        <f>[2]B!AJ2251</f>
        <v>0</v>
      </c>
      <c r="R333" s="169"/>
    </row>
    <row r="334" spans="1:24" x14ac:dyDescent="0.15">
      <c r="A334" s="461">
        <v>1901026</v>
      </c>
      <c r="B334" s="462" t="s">
        <v>374</v>
      </c>
      <c r="C334" s="458">
        <f>[2]B!C2252</f>
        <v>0</v>
      </c>
      <c r="D334" s="458">
        <f>[2]B!D2252</f>
        <v>0</v>
      </c>
      <c r="E334" s="459">
        <f>[2]B!E2252</f>
        <v>0</v>
      </c>
      <c r="F334" s="459">
        <f>[2]B!F2252</f>
        <v>0</v>
      </c>
      <c r="G334" s="459">
        <f>[2]B!G2252</f>
        <v>0</v>
      </c>
      <c r="H334" s="460">
        <f>[2]B!AA2252</f>
        <v>0</v>
      </c>
      <c r="I334" s="460">
        <f>[2]B!AB2252</f>
        <v>0</v>
      </c>
      <c r="J334" s="460">
        <f>[2]B!AC2252</f>
        <v>0</v>
      </c>
      <c r="K334" s="460">
        <f>[2]B!AD2252</f>
        <v>0</v>
      </c>
      <c r="L334" s="460">
        <f>[2]B!AE2252</f>
        <v>0</v>
      </c>
      <c r="M334" s="460">
        <f>[2]B!AF2252</f>
        <v>0</v>
      </c>
      <c r="N334" s="460">
        <f>[2]B!AG2252</f>
        <v>0</v>
      </c>
      <c r="O334" s="460">
        <f>[2]B!AH2252</f>
        <v>0</v>
      </c>
      <c r="P334" s="460">
        <f>[2]B!AI2252</f>
        <v>0</v>
      </c>
      <c r="Q334" s="460">
        <f>[2]B!AJ2252</f>
        <v>0</v>
      </c>
      <c r="R334" s="169"/>
    </row>
    <row r="335" spans="1:24" x14ac:dyDescent="0.15">
      <c r="A335" s="461">
        <v>1901126</v>
      </c>
      <c r="B335" s="462" t="s">
        <v>375</v>
      </c>
      <c r="C335" s="458">
        <f>[2]B!C2253</f>
        <v>0</v>
      </c>
      <c r="D335" s="458">
        <f>[2]B!D2253</f>
        <v>0</v>
      </c>
      <c r="E335" s="459">
        <f>[2]B!E2253</f>
        <v>0</v>
      </c>
      <c r="F335" s="459">
        <f>[2]B!F2253</f>
        <v>0</v>
      </c>
      <c r="G335" s="459">
        <f>[2]B!G2253</f>
        <v>0</v>
      </c>
      <c r="H335" s="460">
        <f>[2]B!AA2253</f>
        <v>0</v>
      </c>
      <c r="I335" s="460">
        <f>[2]B!AB2253</f>
        <v>0</v>
      </c>
      <c r="J335" s="460">
        <f>[2]B!AC2253</f>
        <v>0</v>
      </c>
      <c r="K335" s="460">
        <f>[2]B!AD2253</f>
        <v>0</v>
      </c>
      <c r="L335" s="460">
        <f>[2]B!AE2253</f>
        <v>0</v>
      </c>
      <c r="M335" s="460">
        <f>[2]B!AF2253</f>
        <v>0</v>
      </c>
      <c r="N335" s="460">
        <f>[2]B!AG2253</f>
        <v>0</v>
      </c>
      <c r="O335" s="460">
        <f>[2]B!AH2253</f>
        <v>0</v>
      </c>
      <c r="P335" s="460">
        <f>[2]B!AI2253</f>
        <v>0</v>
      </c>
      <c r="Q335" s="460">
        <f>[2]B!AJ2253</f>
        <v>0</v>
      </c>
      <c r="R335" s="169"/>
    </row>
    <row r="336" spans="1:24" x14ac:dyDescent="0.15">
      <c r="A336" s="461">
        <v>1901027</v>
      </c>
      <c r="B336" s="462" t="s">
        <v>451</v>
      </c>
      <c r="C336" s="458">
        <f>[2]B!C2254</f>
        <v>0</v>
      </c>
      <c r="D336" s="458">
        <f>[2]B!D2254</f>
        <v>0</v>
      </c>
      <c r="E336" s="459">
        <f>[2]B!E2254</f>
        <v>0</v>
      </c>
      <c r="F336" s="459">
        <f>[2]B!F2254</f>
        <v>0</v>
      </c>
      <c r="G336" s="459">
        <f>[2]B!G2254</f>
        <v>0</v>
      </c>
      <c r="H336" s="460">
        <f>[2]B!AA2254</f>
        <v>0</v>
      </c>
      <c r="I336" s="460">
        <f>[2]B!AB2254</f>
        <v>0</v>
      </c>
      <c r="J336" s="460">
        <f>[2]B!AC2254</f>
        <v>0</v>
      </c>
      <c r="K336" s="460">
        <f>[2]B!AD2254</f>
        <v>0</v>
      </c>
      <c r="L336" s="460">
        <f>[2]B!AE2254</f>
        <v>0</v>
      </c>
      <c r="M336" s="460">
        <f>[2]B!AF2254</f>
        <v>0</v>
      </c>
      <c r="N336" s="460">
        <f>[2]B!AG2254</f>
        <v>0</v>
      </c>
      <c r="O336" s="460">
        <f>[2]B!AH2254</f>
        <v>0</v>
      </c>
      <c r="P336" s="460">
        <f>[2]B!AI2254</f>
        <v>0</v>
      </c>
      <c r="Q336" s="460">
        <f>[2]B!AJ2254</f>
        <v>0</v>
      </c>
      <c r="R336" s="169"/>
    </row>
    <row r="337" spans="1:18" x14ac:dyDescent="0.15">
      <c r="A337" s="461">
        <v>1901028</v>
      </c>
      <c r="B337" s="462" t="s">
        <v>379</v>
      </c>
      <c r="C337" s="458">
        <f>[2]B!C2255</f>
        <v>0</v>
      </c>
      <c r="D337" s="458">
        <f>[2]B!D2255</f>
        <v>0</v>
      </c>
      <c r="E337" s="459">
        <f>[2]B!E2255</f>
        <v>0</v>
      </c>
      <c r="F337" s="459">
        <f>[2]B!F2255</f>
        <v>0</v>
      </c>
      <c r="G337" s="459">
        <f>[2]B!G2255</f>
        <v>0</v>
      </c>
      <c r="H337" s="460">
        <f>[2]B!AA2255</f>
        <v>0</v>
      </c>
      <c r="I337" s="460">
        <f>[2]B!AB2255</f>
        <v>0</v>
      </c>
      <c r="J337" s="460">
        <f>[2]B!AC2255</f>
        <v>0</v>
      </c>
      <c r="K337" s="460">
        <f>[2]B!AD2255</f>
        <v>0</v>
      </c>
      <c r="L337" s="460">
        <f>[2]B!AE2255</f>
        <v>0</v>
      </c>
      <c r="M337" s="460">
        <f>[2]B!AF2255</f>
        <v>0</v>
      </c>
      <c r="N337" s="460">
        <f>[2]B!AG2255</f>
        <v>0</v>
      </c>
      <c r="O337" s="460">
        <f>[2]B!AH2255</f>
        <v>0</v>
      </c>
      <c r="P337" s="460">
        <f>[2]B!AI2255</f>
        <v>0</v>
      </c>
      <c r="Q337" s="460">
        <f>[2]B!AJ2255</f>
        <v>0</v>
      </c>
      <c r="R337" s="169"/>
    </row>
    <row r="338" spans="1:18" x14ac:dyDescent="0.15">
      <c r="A338" s="463">
        <v>1901029</v>
      </c>
      <c r="B338" s="464" t="s">
        <v>380</v>
      </c>
      <c r="C338" s="458">
        <f>[2]B!C2256</f>
        <v>0</v>
      </c>
      <c r="D338" s="458">
        <f>[2]B!D2256</f>
        <v>0</v>
      </c>
      <c r="E338" s="459">
        <f>[2]B!E2256</f>
        <v>0</v>
      </c>
      <c r="F338" s="459">
        <f>[2]B!F2256</f>
        <v>0</v>
      </c>
      <c r="G338" s="459">
        <f>[2]B!G2256</f>
        <v>0</v>
      </c>
      <c r="H338" s="460">
        <f>[2]B!AA2256</f>
        <v>0</v>
      </c>
      <c r="I338" s="460">
        <f>[2]B!AB2256</f>
        <v>0</v>
      </c>
      <c r="J338" s="460">
        <f>[2]B!AC2256</f>
        <v>0</v>
      </c>
      <c r="K338" s="460">
        <f>[2]B!AD2256</f>
        <v>0</v>
      </c>
      <c r="L338" s="460">
        <f>[2]B!AE2256</f>
        <v>0</v>
      </c>
      <c r="M338" s="460">
        <f>[2]B!AF2256</f>
        <v>0</v>
      </c>
      <c r="N338" s="460">
        <f>[2]B!AG2256</f>
        <v>0</v>
      </c>
      <c r="O338" s="460">
        <f>[2]B!AH2256</f>
        <v>0</v>
      </c>
      <c r="P338" s="460">
        <f>[2]B!AI2256</f>
        <v>0</v>
      </c>
      <c r="Q338" s="460">
        <f>[2]B!AJ2256</f>
        <v>0</v>
      </c>
      <c r="R338" s="169"/>
    </row>
    <row r="339" spans="1:18" s="402" customFormat="1" x14ac:dyDescent="0.15">
      <c r="A339" s="655" t="s">
        <v>410</v>
      </c>
      <c r="B339" s="656"/>
      <c r="C339" s="465">
        <f>SUM(C331:C338)</f>
        <v>0</v>
      </c>
      <c r="D339" s="466">
        <f>SUM(D331:D338)</f>
        <v>0</v>
      </c>
      <c r="E339" s="467">
        <f t="shared" ref="E339:Q339" si="9">SUM(E331:E338)</f>
        <v>0</v>
      </c>
      <c r="F339" s="467">
        <f t="shared" si="9"/>
        <v>0</v>
      </c>
      <c r="G339" s="467">
        <f t="shared" si="9"/>
        <v>0</v>
      </c>
      <c r="H339" s="467">
        <f t="shared" si="9"/>
        <v>0</v>
      </c>
      <c r="I339" s="467">
        <f t="shared" si="9"/>
        <v>0</v>
      </c>
      <c r="J339" s="467">
        <f t="shared" si="9"/>
        <v>0</v>
      </c>
      <c r="K339" s="467">
        <f t="shared" si="9"/>
        <v>0</v>
      </c>
      <c r="L339" s="467">
        <f t="shared" si="9"/>
        <v>0</v>
      </c>
      <c r="M339" s="467">
        <f t="shared" si="9"/>
        <v>0</v>
      </c>
      <c r="N339" s="467">
        <f t="shared" si="9"/>
        <v>0</v>
      </c>
      <c r="O339" s="467">
        <f t="shared" si="9"/>
        <v>0</v>
      </c>
      <c r="P339" s="453">
        <f t="shared" si="9"/>
        <v>0</v>
      </c>
      <c r="Q339" s="453">
        <f t="shared" si="9"/>
        <v>0</v>
      </c>
      <c r="R339" s="169"/>
    </row>
    <row r="340" spans="1:18" ht="11.25" x14ac:dyDescent="0.15">
      <c r="A340" s="657" t="s">
        <v>452</v>
      </c>
      <c r="B340" s="657"/>
      <c r="C340" s="178"/>
      <c r="D340" s="468"/>
      <c r="E340" s="468"/>
      <c r="F340" s="468"/>
      <c r="G340" s="468"/>
      <c r="H340" s="468"/>
      <c r="I340" s="468"/>
      <c r="J340" s="468"/>
      <c r="K340" s="468"/>
      <c r="L340" s="468"/>
      <c r="M340" s="468"/>
      <c r="N340" s="179"/>
      <c r="O340" s="380"/>
      <c r="P340" s="380"/>
    </row>
    <row r="341" spans="1:18" ht="10.5" customHeight="1" x14ac:dyDescent="0.15">
      <c r="A341" s="579" t="s">
        <v>453</v>
      </c>
      <c r="B341" s="658"/>
      <c r="C341" s="661" t="s">
        <v>6</v>
      </c>
      <c r="D341" s="664" t="s">
        <v>418</v>
      </c>
      <c r="E341" s="667" t="s">
        <v>454</v>
      </c>
      <c r="F341" s="667"/>
      <c r="G341" s="667"/>
      <c r="H341" s="667"/>
      <c r="I341" s="667"/>
      <c r="J341" s="668"/>
      <c r="K341" s="669" t="s">
        <v>455</v>
      </c>
      <c r="L341" s="672" t="s">
        <v>413</v>
      </c>
      <c r="M341" s="673"/>
      <c r="N341" s="674"/>
      <c r="O341" s="632" t="s">
        <v>414</v>
      </c>
      <c r="P341" s="681" t="s">
        <v>415</v>
      </c>
      <c r="Q341" s="682"/>
      <c r="R341" s="585" t="s">
        <v>416</v>
      </c>
    </row>
    <row r="342" spans="1:18" x14ac:dyDescent="0.15">
      <c r="A342" s="600"/>
      <c r="B342" s="659"/>
      <c r="C342" s="662"/>
      <c r="D342" s="665"/>
      <c r="E342" s="685" t="s">
        <v>456</v>
      </c>
      <c r="F342" s="686"/>
      <c r="G342" s="686"/>
      <c r="H342" s="686" t="s">
        <v>457</v>
      </c>
      <c r="I342" s="686"/>
      <c r="J342" s="686"/>
      <c r="K342" s="670"/>
      <c r="L342" s="675"/>
      <c r="M342" s="676"/>
      <c r="N342" s="677"/>
      <c r="O342" s="633"/>
      <c r="P342" s="683"/>
      <c r="Q342" s="684"/>
      <c r="R342" s="586"/>
    </row>
    <row r="343" spans="1:18" ht="42" x14ac:dyDescent="0.15">
      <c r="A343" s="602"/>
      <c r="B343" s="660"/>
      <c r="C343" s="663"/>
      <c r="D343" s="666"/>
      <c r="E343" s="180" t="s">
        <v>429</v>
      </c>
      <c r="F343" s="181" t="s">
        <v>430</v>
      </c>
      <c r="G343" s="551" t="s">
        <v>449</v>
      </c>
      <c r="H343" s="180" t="s">
        <v>429</v>
      </c>
      <c r="I343" s="181" t="s">
        <v>430</v>
      </c>
      <c r="J343" s="551" t="s">
        <v>449</v>
      </c>
      <c r="K343" s="671"/>
      <c r="L343" s="183" t="s">
        <v>424</v>
      </c>
      <c r="M343" s="184" t="s">
        <v>425</v>
      </c>
      <c r="N343" s="185" t="s">
        <v>426</v>
      </c>
      <c r="O343" s="634"/>
      <c r="P343" s="469" t="s">
        <v>427</v>
      </c>
      <c r="Q343" s="470" t="s">
        <v>428</v>
      </c>
      <c r="R343" s="587"/>
    </row>
    <row r="344" spans="1:18" x14ac:dyDescent="0.15">
      <c r="A344" s="186" t="s">
        <v>458</v>
      </c>
      <c r="B344" s="187" t="s">
        <v>459</v>
      </c>
      <c r="C344" s="320">
        <f>[2]B!$C$1216</f>
        <v>1</v>
      </c>
      <c r="D344" s="458">
        <f>[2]B!H1216</f>
        <v>1</v>
      </c>
      <c r="E344" s="459">
        <f>[2]B!I1216</f>
        <v>0</v>
      </c>
      <c r="F344" s="459">
        <f>[2]B!J1216</f>
        <v>1</v>
      </c>
      <c r="G344" s="459">
        <f>[2]B!K1216</f>
        <v>0</v>
      </c>
      <c r="H344" s="459">
        <f>[2]B!L1216</f>
        <v>0</v>
      </c>
      <c r="I344" s="459">
        <f>[2]B!M1216</f>
        <v>0</v>
      </c>
      <c r="J344" s="459">
        <f>[2]B!N1216</f>
        <v>0</v>
      </c>
      <c r="K344" s="471"/>
      <c r="L344" s="459">
        <f>[2]B!AD1216</f>
        <v>0</v>
      </c>
      <c r="M344" s="459">
        <f>[2]B!AE1216</f>
        <v>0</v>
      </c>
      <c r="N344" s="459">
        <f>[2]B!AF1216</f>
        <v>0</v>
      </c>
      <c r="O344" s="459">
        <f>[2]B!AG1216</f>
        <v>0</v>
      </c>
      <c r="P344" s="459">
        <f>[2]B!AH1216</f>
        <v>0</v>
      </c>
      <c r="Q344" s="459">
        <f>[2]B!AI1216</f>
        <v>0</v>
      </c>
      <c r="R344" s="459">
        <f>[2]B!AJ1216</f>
        <v>1</v>
      </c>
    </row>
    <row r="345" spans="1:18" x14ac:dyDescent="0.15">
      <c r="A345" s="188" t="s">
        <v>460</v>
      </c>
      <c r="B345" s="189" t="s">
        <v>461</v>
      </c>
      <c r="C345" s="458">
        <f>[2]B!C1352</f>
        <v>200</v>
      </c>
      <c r="D345" s="458">
        <f>[2]B!H1352</f>
        <v>134</v>
      </c>
      <c r="E345" s="460">
        <f>[2]B!I1352</f>
        <v>129</v>
      </c>
      <c r="F345" s="460">
        <f>[2]B!J1352</f>
        <v>5</v>
      </c>
      <c r="G345" s="460">
        <f>[2]B!K1352</f>
        <v>0</v>
      </c>
      <c r="H345" s="460">
        <f>[2]B!L1352</f>
        <v>63</v>
      </c>
      <c r="I345" s="460">
        <f>[2]B!M1352</f>
        <v>3</v>
      </c>
      <c r="J345" s="460">
        <f>[2]B!N1352</f>
        <v>0</v>
      </c>
      <c r="K345" s="460">
        <v>92</v>
      </c>
      <c r="L345" s="460">
        <f>[2]B!AD1352</f>
        <v>47</v>
      </c>
      <c r="M345" s="460">
        <f>[2]B!AE1352</f>
        <v>0</v>
      </c>
      <c r="N345" s="460">
        <f>[2]B!AF1352</f>
        <v>0</v>
      </c>
      <c r="O345" s="460">
        <f>[2]B!AG1352</f>
        <v>0</v>
      </c>
      <c r="P345" s="460">
        <f>[2]B!AH1352</f>
        <v>0</v>
      </c>
      <c r="Q345" s="460">
        <f>[2]B!AI1352</f>
        <v>0</v>
      </c>
      <c r="R345" s="460">
        <f>[2]B!AJ1352</f>
        <v>5</v>
      </c>
    </row>
    <row r="346" spans="1:18" x14ac:dyDescent="0.15">
      <c r="A346" s="188" t="s">
        <v>113</v>
      </c>
      <c r="B346" s="189" t="s">
        <v>462</v>
      </c>
      <c r="C346" s="458">
        <f>[2]B!C1502</f>
        <v>138</v>
      </c>
      <c r="D346" s="458">
        <f>[2]B!H1502</f>
        <v>121</v>
      </c>
      <c r="E346" s="460">
        <f>[2]B!I1502</f>
        <v>104</v>
      </c>
      <c r="F346" s="460">
        <f>[2]B!J1502</f>
        <v>17</v>
      </c>
      <c r="G346" s="460">
        <f>[2]B!K1502</f>
        <v>3</v>
      </c>
      <c r="H346" s="460">
        <f>[2]B!L1502</f>
        <v>11</v>
      </c>
      <c r="I346" s="460">
        <f>[2]B!M1502</f>
        <v>2</v>
      </c>
      <c r="J346" s="460">
        <f>[2]B!N1502</f>
        <v>1</v>
      </c>
      <c r="K346" s="460">
        <v>43</v>
      </c>
      <c r="L346" s="460">
        <f>[2]B!AD1502</f>
        <v>47</v>
      </c>
      <c r="M346" s="460">
        <f>[2]B!AE1502</f>
        <v>0</v>
      </c>
      <c r="N346" s="460">
        <f>[2]B!AF1502</f>
        <v>0</v>
      </c>
      <c r="O346" s="460">
        <f>[2]B!AG1502</f>
        <v>0</v>
      </c>
      <c r="P346" s="460">
        <f>[2]B!AH1502</f>
        <v>0</v>
      </c>
      <c r="Q346" s="460">
        <f>[2]B!AI1502</f>
        <v>0</v>
      </c>
      <c r="R346" s="460">
        <f>[2]B!AJ1502</f>
        <v>20</v>
      </c>
    </row>
    <row r="347" spans="1:18" x14ac:dyDescent="0.15">
      <c r="A347" s="188" t="s">
        <v>115</v>
      </c>
      <c r="B347" s="189" t="s">
        <v>463</v>
      </c>
      <c r="C347" s="458">
        <f>[2]B!C1566</f>
        <v>37</v>
      </c>
      <c r="D347" s="458">
        <f>[2]B!H1566</f>
        <v>37</v>
      </c>
      <c r="E347" s="460">
        <f>[2]B!I1566</f>
        <v>35</v>
      </c>
      <c r="F347" s="460">
        <f>[2]B!J1566</f>
        <v>2</v>
      </c>
      <c r="G347" s="460">
        <f>[2]B!K1566</f>
        <v>0</v>
      </c>
      <c r="H347" s="460">
        <f>[2]B!L1566</f>
        <v>0</v>
      </c>
      <c r="I347" s="460">
        <f>[2]B!M1566</f>
        <v>0</v>
      </c>
      <c r="J347" s="460">
        <f>[2]B!N1566</f>
        <v>0</v>
      </c>
      <c r="K347" s="460">
        <v>23</v>
      </c>
      <c r="L347" s="460">
        <f>[2]B!AD1566</f>
        <v>0</v>
      </c>
      <c r="M347" s="460">
        <f>[2]B!AE1566</f>
        <v>0</v>
      </c>
      <c r="N347" s="460">
        <f>[2]B!AF1566</f>
        <v>0</v>
      </c>
      <c r="O347" s="460">
        <f>[2]B!AG1566</f>
        <v>0</v>
      </c>
      <c r="P347" s="460">
        <f>[2]B!AH1566</f>
        <v>0</v>
      </c>
      <c r="Q347" s="460">
        <f>[2]B!AI1566</f>
        <v>0</v>
      </c>
      <c r="R347" s="460">
        <f>[2]B!AJ1566</f>
        <v>2</v>
      </c>
    </row>
    <row r="348" spans="1:18" x14ac:dyDescent="0.15">
      <c r="A348" s="188" t="s">
        <v>117</v>
      </c>
      <c r="B348" s="189" t="s">
        <v>464</v>
      </c>
      <c r="C348" s="458">
        <f>[2]B!C1635</f>
        <v>33</v>
      </c>
      <c r="D348" s="458">
        <f>[2]B!H1635</f>
        <v>28</v>
      </c>
      <c r="E348" s="460">
        <f>[2]B!I1635</f>
        <v>26</v>
      </c>
      <c r="F348" s="460">
        <f>[2]B!J1635</f>
        <v>2</v>
      </c>
      <c r="G348" s="460">
        <f>[2]B!K1635</f>
        <v>0</v>
      </c>
      <c r="H348" s="460">
        <f>[2]B!L1635</f>
        <v>5</v>
      </c>
      <c r="I348" s="460">
        <f>[2]B!M1635</f>
        <v>0</v>
      </c>
      <c r="J348" s="460">
        <f>[2]B!N1635</f>
        <v>0</v>
      </c>
      <c r="K348" s="460">
        <v>28</v>
      </c>
      <c r="L348" s="460">
        <f>[2]B!AD1635</f>
        <v>0</v>
      </c>
      <c r="M348" s="460">
        <f>[2]B!AE1635</f>
        <v>0</v>
      </c>
      <c r="N348" s="460">
        <f>[2]B!AF1635</f>
        <v>0</v>
      </c>
      <c r="O348" s="460">
        <f>[2]B!AG1635</f>
        <v>0</v>
      </c>
      <c r="P348" s="460">
        <f>[2]B!AH1635</f>
        <v>0</v>
      </c>
      <c r="Q348" s="460">
        <f>[2]B!AI1635</f>
        <v>0</v>
      </c>
      <c r="R348" s="460">
        <f>[2]B!AJ1635</f>
        <v>2</v>
      </c>
    </row>
    <row r="349" spans="1:18" x14ac:dyDescent="0.15">
      <c r="A349" s="188" t="s">
        <v>465</v>
      </c>
      <c r="B349" s="189" t="s">
        <v>466</v>
      </c>
      <c r="C349" s="458">
        <f>[2]B!C1680</f>
        <v>75</v>
      </c>
      <c r="D349" s="458">
        <f>[2]B!H1680</f>
        <v>61</v>
      </c>
      <c r="E349" s="460">
        <f>[2]B!I1680</f>
        <v>52</v>
      </c>
      <c r="F349" s="460">
        <f>[2]B!J1680</f>
        <v>9</v>
      </c>
      <c r="G349" s="460">
        <f>[2]B!K1680</f>
        <v>2</v>
      </c>
      <c r="H349" s="460">
        <f>[2]B!L1680</f>
        <v>11</v>
      </c>
      <c r="I349" s="460">
        <f>[2]B!M1680</f>
        <v>1</v>
      </c>
      <c r="J349" s="460">
        <f>[2]B!N1680</f>
        <v>0</v>
      </c>
      <c r="K349" s="460">
        <v>73</v>
      </c>
      <c r="L349" s="460">
        <f>[2]B!AD1680</f>
        <v>0</v>
      </c>
      <c r="M349" s="460">
        <f>[2]B!AE1680</f>
        <v>0</v>
      </c>
      <c r="N349" s="460">
        <f>[2]B!AF1680</f>
        <v>0</v>
      </c>
      <c r="O349" s="460">
        <f>[2]B!AG1680</f>
        <v>0</v>
      </c>
      <c r="P349" s="460">
        <f>[2]B!AH1680</f>
        <v>0</v>
      </c>
      <c r="Q349" s="460">
        <f>[2]B!AI1680</f>
        <v>0</v>
      </c>
      <c r="R349" s="460">
        <f>[2]B!AJ1680</f>
        <v>10</v>
      </c>
    </row>
    <row r="350" spans="1:18" x14ac:dyDescent="0.15">
      <c r="A350" s="188" t="s">
        <v>124</v>
      </c>
      <c r="B350" s="189" t="s">
        <v>467</v>
      </c>
      <c r="C350" s="472">
        <f>[2]B!C1914</f>
        <v>5</v>
      </c>
      <c r="D350" s="472">
        <f>[2]B!H1914</f>
        <v>5</v>
      </c>
      <c r="E350" s="460">
        <f>[2]B!I1914</f>
        <v>4</v>
      </c>
      <c r="F350" s="460">
        <f>[2]B!J1914</f>
        <v>1</v>
      </c>
      <c r="G350" s="460">
        <f>[2]B!K1914</f>
        <v>0</v>
      </c>
      <c r="H350" s="460">
        <f>[2]B!L1914</f>
        <v>0</v>
      </c>
      <c r="I350" s="460">
        <f>[2]B!M1914</f>
        <v>0</v>
      </c>
      <c r="J350" s="460">
        <f>[2]B!N1914</f>
        <v>0</v>
      </c>
      <c r="K350" s="460">
        <v>1</v>
      </c>
      <c r="L350" s="460">
        <f>[2]B!AD1914</f>
        <v>0</v>
      </c>
      <c r="M350" s="460">
        <f>[2]B!AE1914</f>
        <v>0</v>
      </c>
      <c r="N350" s="460">
        <f>[2]B!AF1914</f>
        <v>0</v>
      </c>
      <c r="O350" s="460">
        <f>[2]B!AG1914</f>
        <v>0</v>
      </c>
      <c r="P350" s="460">
        <f>[2]B!AH1914</f>
        <v>0</v>
      </c>
      <c r="Q350" s="460">
        <f>[2]B!AI1914</f>
        <v>0</v>
      </c>
      <c r="R350" s="460">
        <f>[2]B!AJ1914</f>
        <v>1</v>
      </c>
    </row>
    <row r="351" spans="1:18" x14ac:dyDescent="0.15">
      <c r="A351" s="188" t="s">
        <v>468</v>
      </c>
      <c r="B351" s="189" t="s">
        <v>469</v>
      </c>
      <c r="C351" s="472">
        <f>[2]B!C1983</f>
        <v>5</v>
      </c>
      <c r="D351" s="472">
        <f>[2]B!H1983</f>
        <v>5</v>
      </c>
      <c r="E351" s="460">
        <f>[2]B!I1983</f>
        <v>5</v>
      </c>
      <c r="F351" s="460">
        <f>[2]B!J1983</f>
        <v>0</v>
      </c>
      <c r="G351" s="460">
        <f>[2]B!K1983</f>
        <v>0</v>
      </c>
      <c r="H351" s="460">
        <f>[2]B!L1983</f>
        <v>0</v>
      </c>
      <c r="I351" s="460">
        <f>[2]B!M1983</f>
        <v>0</v>
      </c>
      <c r="J351" s="460">
        <f>[2]B!N1983</f>
        <v>0</v>
      </c>
      <c r="K351" s="460">
        <v>2</v>
      </c>
      <c r="L351" s="460">
        <f>[2]B!AD1983</f>
        <v>0</v>
      </c>
      <c r="M351" s="460">
        <f>[2]B!AE1983</f>
        <v>0</v>
      </c>
      <c r="N351" s="460">
        <f>[2]B!AF1983</f>
        <v>0</v>
      </c>
      <c r="O351" s="460">
        <f>[2]B!AG1983</f>
        <v>0</v>
      </c>
      <c r="P351" s="460">
        <f>[2]B!AH1983</f>
        <v>0</v>
      </c>
      <c r="Q351" s="460">
        <f>[2]B!AI1983</f>
        <v>0</v>
      </c>
      <c r="R351" s="460">
        <f>[2]B!AJ1983</f>
        <v>0</v>
      </c>
    </row>
    <row r="352" spans="1:18" x14ac:dyDescent="0.15">
      <c r="A352" s="188" t="s">
        <v>470</v>
      </c>
      <c r="B352" s="189" t="s">
        <v>471</v>
      </c>
      <c r="C352" s="472">
        <f>[2]B!C2176</f>
        <v>252</v>
      </c>
      <c r="D352" s="472">
        <f>[2]B!H2176</f>
        <v>216</v>
      </c>
      <c r="E352" s="460">
        <f>[2]B!I2176</f>
        <v>177</v>
      </c>
      <c r="F352" s="460">
        <f>[2]B!J2176</f>
        <v>39</v>
      </c>
      <c r="G352" s="460">
        <f>[2]B!K2176</f>
        <v>6</v>
      </c>
      <c r="H352" s="460">
        <f>[2]B!L2176</f>
        <v>26</v>
      </c>
      <c r="I352" s="460">
        <f>[2]B!M2176</f>
        <v>4</v>
      </c>
      <c r="J352" s="460">
        <f>[2]B!N2176</f>
        <v>0</v>
      </c>
      <c r="K352" s="473"/>
      <c r="L352" s="460">
        <f>[2]B!AD2176</f>
        <v>0</v>
      </c>
      <c r="M352" s="460">
        <f>[2]B!AE2176</f>
        <v>0</v>
      </c>
      <c r="N352" s="460">
        <f>[2]B!AF2176</f>
        <v>0</v>
      </c>
      <c r="O352" s="460">
        <f>[2]B!AG2176</f>
        <v>0</v>
      </c>
      <c r="P352" s="460">
        <f>[2]B!AH2176</f>
        <v>0</v>
      </c>
      <c r="Q352" s="460">
        <f>[2]B!AI2176</f>
        <v>0</v>
      </c>
      <c r="R352" s="460">
        <f>[2]B!AJ2176</f>
        <v>41</v>
      </c>
    </row>
    <row r="353" spans="1:28" x14ac:dyDescent="0.15">
      <c r="A353" s="188" t="s">
        <v>472</v>
      </c>
      <c r="B353" s="189" t="s">
        <v>473</v>
      </c>
      <c r="C353" s="458">
        <f>[2]B!C2218</f>
        <v>9</v>
      </c>
      <c r="D353" s="458">
        <f>[2]B!H2218</f>
        <v>8</v>
      </c>
      <c r="E353" s="460">
        <f>[2]B!I2218</f>
        <v>4</v>
      </c>
      <c r="F353" s="460">
        <f>[2]B!J2218</f>
        <v>4</v>
      </c>
      <c r="G353" s="460">
        <f>[2]B!K2218</f>
        <v>1</v>
      </c>
      <c r="H353" s="460">
        <f>[2]B!L2218</f>
        <v>0</v>
      </c>
      <c r="I353" s="460">
        <f>[2]B!M2218</f>
        <v>0</v>
      </c>
      <c r="J353" s="460">
        <f>[2]B!N2218</f>
        <v>0</v>
      </c>
      <c r="K353" s="460">
        <v>1</v>
      </c>
      <c r="L353" s="460">
        <f>[2]B!AD2218</f>
        <v>0</v>
      </c>
      <c r="M353" s="460">
        <f>[2]B!AE2218</f>
        <v>0</v>
      </c>
      <c r="N353" s="460">
        <f>[2]B!AF2218</f>
        <v>0</v>
      </c>
      <c r="O353" s="460">
        <f>[2]B!AG2218</f>
        <v>0</v>
      </c>
      <c r="P353" s="460">
        <f>[2]B!AH2218</f>
        <v>0</v>
      </c>
      <c r="Q353" s="460">
        <f>[2]B!AI2218</f>
        <v>0</v>
      </c>
      <c r="R353" s="460">
        <f>[2]B!AJ2218</f>
        <v>5</v>
      </c>
    </row>
    <row r="354" spans="1:28" x14ac:dyDescent="0.15">
      <c r="A354" s="188" t="s">
        <v>474</v>
      </c>
      <c r="B354" s="189" t="s">
        <v>475</v>
      </c>
      <c r="C354" s="458">
        <f>[2]B!C2342</f>
        <v>110</v>
      </c>
      <c r="D354" s="458">
        <f>[2]B!H2342</f>
        <v>104</v>
      </c>
      <c r="E354" s="460">
        <f>[2]B!I2342</f>
        <v>84</v>
      </c>
      <c r="F354" s="460">
        <f>[2]B!J2342</f>
        <v>20</v>
      </c>
      <c r="G354" s="460">
        <f>[2]B!K2342</f>
        <v>3</v>
      </c>
      <c r="H354" s="460">
        <f>[2]B!L2342</f>
        <v>2</v>
      </c>
      <c r="I354" s="460">
        <f>[2]B!M2342</f>
        <v>1</v>
      </c>
      <c r="J354" s="460">
        <f>[2]B!N2342</f>
        <v>0</v>
      </c>
      <c r="K354" s="459">
        <v>0</v>
      </c>
      <c r="L354" s="460">
        <f>[2]B!AD2342</f>
        <v>50</v>
      </c>
      <c r="M354" s="460">
        <f>[2]B!AE2342</f>
        <v>0</v>
      </c>
      <c r="N354" s="460">
        <f>[2]B!AF2342</f>
        <v>0</v>
      </c>
      <c r="O354" s="460">
        <f>[2]B!AG2342</f>
        <v>0</v>
      </c>
      <c r="P354" s="460">
        <f>[2]B!AH2342</f>
        <v>0</v>
      </c>
      <c r="Q354" s="460">
        <f>[2]B!AI2342</f>
        <v>0</v>
      </c>
      <c r="R354" s="460">
        <f>[2]B!AJ2342</f>
        <v>23</v>
      </c>
    </row>
    <row r="355" spans="1:28" x14ac:dyDescent="0.15">
      <c r="A355" s="188" t="s">
        <v>476</v>
      </c>
      <c r="B355" s="189" t="s">
        <v>477</v>
      </c>
      <c r="C355" s="458">
        <f>[2]B!C2377</f>
        <v>12</v>
      </c>
      <c r="D355" s="458">
        <f>[2]B!H2377</f>
        <v>11</v>
      </c>
      <c r="E355" s="460">
        <f>[2]B!I2377</f>
        <v>11</v>
      </c>
      <c r="F355" s="460">
        <f>[2]B!J2377</f>
        <v>0</v>
      </c>
      <c r="G355" s="460">
        <f>[2]B!K2377</f>
        <v>0</v>
      </c>
      <c r="H355" s="460">
        <f>[2]B!L2377</f>
        <v>1</v>
      </c>
      <c r="I355" s="460">
        <f>[2]B!M2377</f>
        <v>0</v>
      </c>
      <c r="J355" s="460">
        <f>[2]B!N2377</f>
        <v>0</v>
      </c>
      <c r="K355" s="459">
        <v>1</v>
      </c>
      <c r="L355" s="460">
        <f>[2]B!AD2377</f>
        <v>0</v>
      </c>
      <c r="M355" s="460">
        <f>[2]B!AE2377</f>
        <v>0</v>
      </c>
      <c r="N355" s="460">
        <f>[2]B!AF2377</f>
        <v>0</v>
      </c>
      <c r="O355" s="460">
        <f>[2]B!AG2377</f>
        <v>0</v>
      </c>
      <c r="P355" s="460">
        <f>[2]B!AH2377</f>
        <v>0</v>
      </c>
      <c r="Q355" s="460">
        <f>[2]B!AI2377</f>
        <v>0</v>
      </c>
      <c r="R355" s="460">
        <f>[2]B!AJ2377</f>
        <v>0</v>
      </c>
    </row>
    <row r="356" spans="1:28" x14ac:dyDescent="0.15">
      <c r="A356" s="188" t="s">
        <v>478</v>
      </c>
      <c r="B356" s="189" t="s">
        <v>479</v>
      </c>
      <c r="C356" s="458">
        <f>[2]B!C2414</f>
        <v>45</v>
      </c>
      <c r="D356" s="458">
        <f>[2]B!H2414</f>
        <v>39</v>
      </c>
      <c r="E356" s="460">
        <f>[2]B!I2414</f>
        <v>28</v>
      </c>
      <c r="F356" s="460">
        <f>[2]B!J2414</f>
        <v>11</v>
      </c>
      <c r="G356" s="460">
        <f>[2]B!K2414</f>
        <v>2</v>
      </c>
      <c r="H356" s="460">
        <f>[2]B!L2414</f>
        <v>2</v>
      </c>
      <c r="I356" s="460">
        <f>[2]B!M2414</f>
        <v>2</v>
      </c>
      <c r="J356" s="460">
        <f>[2]B!N2414</f>
        <v>0</v>
      </c>
      <c r="K356" s="459">
        <v>1</v>
      </c>
      <c r="L356" s="460">
        <f>[2]B!AD2414</f>
        <v>0</v>
      </c>
      <c r="M356" s="460">
        <f>[2]B!AE2414</f>
        <v>0</v>
      </c>
      <c r="N356" s="460">
        <f>[2]B!AF2414</f>
        <v>0</v>
      </c>
      <c r="O356" s="460">
        <f>[2]B!AG2414</f>
        <v>0</v>
      </c>
      <c r="P356" s="460">
        <f>[2]B!AH2414</f>
        <v>0</v>
      </c>
      <c r="Q356" s="460">
        <f>[2]B!AI2414</f>
        <v>0</v>
      </c>
      <c r="R356" s="460">
        <f>[2]B!AJ2414</f>
        <v>13</v>
      </c>
    </row>
    <row r="357" spans="1:28" x14ac:dyDescent="0.15">
      <c r="A357" s="190" t="s">
        <v>480</v>
      </c>
      <c r="B357" s="189" t="s">
        <v>481</v>
      </c>
      <c r="C357" s="474">
        <f>SUM(C358:C360)</f>
        <v>108</v>
      </c>
      <c r="D357" s="474">
        <f t="shared" ref="D357:J357" si="10">SUM(D358:D360)</f>
        <v>108</v>
      </c>
      <c r="E357" s="475">
        <f t="shared" si="10"/>
        <v>27</v>
      </c>
      <c r="F357" s="475">
        <f t="shared" si="10"/>
        <v>81</v>
      </c>
      <c r="G357" s="475">
        <f t="shared" si="10"/>
        <v>0</v>
      </c>
      <c r="H357" s="475">
        <f t="shared" si="10"/>
        <v>0</v>
      </c>
      <c r="I357" s="475">
        <f t="shared" si="10"/>
        <v>0</v>
      </c>
      <c r="J357" s="475">
        <f t="shared" si="10"/>
        <v>0</v>
      </c>
      <c r="K357" s="473"/>
      <c r="L357" s="475">
        <f>SUM(L358:L360)</f>
        <v>0</v>
      </c>
      <c r="M357" s="475">
        <f t="shared" ref="M357:R357" si="11">SUM(M358:M360)</f>
        <v>0</v>
      </c>
      <c r="N357" s="475">
        <f t="shared" si="11"/>
        <v>0</v>
      </c>
      <c r="O357" s="475">
        <f t="shared" si="11"/>
        <v>0</v>
      </c>
      <c r="P357" s="475">
        <f t="shared" si="11"/>
        <v>0</v>
      </c>
      <c r="Q357" s="475">
        <f t="shared" si="11"/>
        <v>0</v>
      </c>
      <c r="R357" s="475">
        <f t="shared" si="11"/>
        <v>81</v>
      </c>
    </row>
    <row r="358" spans="1:28" x14ac:dyDescent="0.15">
      <c r="A358" s="191"/>
      <c r="B358" s="76" t="s">
        <v>184</v>
      </c>
      <c r="C358" s="474">
        <f>[2]B!C2420</f>
        <v>107</v>
      </c>
      <c r="D358" s="474">
        <f>[2]B!H2420</f>
        <v>107</v>
      </c>
      <c r="E358" s="460">
        <f>[2]B!I2420</f>
        <v>27</v>
      </c>
      <c r="F358" s="460">
        <f>[2]B!J2420</f>
        <v>80</v>
      </c>
      <c r="G358" s="460">
        <f>[2]B!K2420</f>
        <v>0</v>
      </c>
      <c r="H358" s="460">
        <f>[2]B!L2420</f>
        <v>0</v>
      </c>
      <c r="I358" s="460">
        <f>[2]B!M2420</f>
        <v>0</v>
      </c>
      <c r="J358" s="460">
        <f>[2]B!N2420</f>
        <v>0</v>
      </c>
      <c r="K358" s="473"/>
      <c r="L358" s="460">
        <f>[2]B!AD2420</f>
        <v>0</v>
      </c>
      <c r="M358" s="460">
        <f>[2]B!AE2420</f>
        <v>0</v>
      </c>
      <c r="N358" s="460">
        <f>[2]B!AF2420</f>
        <v>0</v>
      </c>
      <c r="O358" s="460">
        <f>[2]B!AG2420</f>
        <v>0</v>
      </c>
      <c r="P358" s="460">
        <f>[2]B!AH2420</f>
        <v>0</v>
      </c>
      <c r="Q358" s="460">
        <f>[2]B!AI2420</f>
        <v>0</v>
      </c>
      <c r="R358" s="460">
        <f>[2]B!AJ2420</f>
        <v>80</v>
      </c>
    </row>
    <row r="359" spans="1:28" x14ac:dyDescent="0.15">
      <c r="A359" s="191"/>
      <c r="B359" s="76" t="s">
        <v>185</v>
      </c>
      <c r="C359" s="474">
        <f>[2]B!C2421</f>
        <v>1</v>
      </c>
      <c r="D359" s="474">
        <f>[2]B!H2421</f>
        <v>1</v>
      </c>
      <c r="E359" s="460">
        <f>[2]B!I2421</f>
        <v>0</v>
      </c>
      <c r="F359" s="460">
        <f>[2]B!J2421</f>
        <v>1</v>
      </c>
      <c r="G359" s="460">
        <f>[2]B!K2421</f>
        <v>0</v>
      </c>
      <c r="H359" s="460">
        <f>[2]B!L2421</f>
        <v>0</v>
      </c>
      <c r="I359" s="460">
        <f>[2]B!M2421</f>
        <v>0</v>
      </c>
      <c r="J359" s="460">
        <f>[2]B!N2421</f>
        <v>0</v>
      </c>
      <c r="K359" s="473"/>
      <c r="L359" s="460">
        <f>[2]B!AD2421</f>
        <v>0</v>
      </c>
      <c r="M359" s="460">
        <f>[2]B!AE2421</f>
        <v>0</v>
      </c>
      <c r="N359" s="460">
        <f>[2]B!AF2421</f>
        <v>0</v>
      </c>
      <c r="O359" s="460">
        <f>[2]B!AG2421</f>
        <v>0</v>
      </c>
      <c r="P359" s="460">
        <f>[2]B!AH2421</f>
        <v>0</v>
      </c>
      <c r="Q359" s="460">
        <f>[2]B!AI2421</f>
        <v>0</v>
      </c>
      <c r="R359" s="460">
        <f>[2]B!AJ2421</f>
        <v>1</v>
      </c>
    </row>
    <row r="360" spans="1:28" x14ac:dyDescent="0.15">
      <c r="A360" s="191"/>
      <c r="B360" s="76" t="s">
        <v>186</v>
      </c>
      <c r="C360" s="327">
        <f>SUM([2]B!C2422:C2426)</f>
        <v>0</v>
      </c>
      <c r="D360" s="327">
        <f>SUM([2]B!H2422:H2426)</f>
        <v>0</v>
      </c>
      <c r="E360" s="476">
        <f>SUM([2]B!I2422:I2426)</f>
        <v>0</v>
      </c>
      <c r="F360" s="476">
        <f>SUM([2]B!J2422:J2426)</f>
        <v>0</v>
      </c>
      <c r="G360" s="476">
        <f>SUM([2]B!K2422:K2426)</f>
        <v>0</v>
      </c>
      <c r="H360" s="476">
        <f>SUM([2]B!L2422:L2426)</f>
        <v>0</v>
      </c>
      <c r="I360" s="476">
        <f>SUM([2]B!M2422:M2426)</f>
        <v>0</v>
      </c>
      <c r="J360" s="476">
        <f>SUM([2]B!N2422:N2426)</f>
        <v>0</v>
      </c>
      <c r="K360" s="473"/>
      <c r="L360" s="476">
        <f>SUM([2]B!AD2422:AD2426)</f>
        <v>0</v>
      </c>
      <c r="M360" s="476">
        <f>SUM([2]B!AE2422:AE2426)</f>
        <v>0</v>
      </c>
      <c r="N360" s="476">
        <f>SUM([2]B!AF2422:AF2426)</f>
        <v>0</v>
      </c>
      <c r="O360" s="476">
        <f>SUM([2]B!AG2422:AG2426)</f>
        <v>0</v>
      </c>
      <c r="P360" s="476">
        <f>SUM([2]B!AH2422:AH2426)</f>
        <v>0</v>
      </c>
      <c r="Q360" s="476">
        <f>SUM([2]B!AI2422:AI2426)</f>
        <v>0</v>
      </c>
      <c r="R360" s="476">
        <f>SUM([2]B!AJ2422:AJ2426)</f>
        <v>0</v>
      </c>
    </row>
    <row r="361" spans="1:28" x14ac:dyDescent="0.15">
      <c r="A361" s="188" t="s">
        <v>482</v>
      </c>
      <c r="B361" s="189" t="s">
        <v>483</v>
      </c>
      <c r="C361" s="458">
        <f>[2]B!C2660</f>
        <v>107</v>
      </c>
      <c r="D361" s="458">
        <f>[2]B!H2660</f>
        <v>99</v>
      </c>
      <c r="E361" s="460">
        <f>[2]B!I2660</f>
        <v>88</v>
      </c>
      <c r="F361" s="460">
        <f>[2]B!J2660</f>
        <v>11</v>
      </c>
      <c r="G361" s="460">
        <f>[2]B!K2660</f>
        <v>2</v>
      </c>
      <c r="H361" s="460">
        <f>[2]B!L2660</f>
        <v>5</v>
      </c>
      <c r="I361" s="460">
        <f>[2]B!M2660</f>
        <v>1</v>
      </c>
      <c r="J361" s="460">
        <f>[2]B!N2660</f>
        <v>0</v>
      </c>
      <c r="K361" s="459">
        <v>6</v>
      </c>
      <c r="L361" s="460">
        <f>[2]B!AD2660</f>
        <v>7</v>
      </c>
      <c r="M361" s="460">
        <f>[2]B!AE2660</f>
        <v>0</v>
      </c>
      <c r="N361" s="460">
        <f>[2]B!AF2660</f>
        <v>0</v>
      </c>
      <c r="O361" s="460">
        <f>[2]B!AG2660</f>
        <v>0</v>
      </c>
      <c r="P361" s="460">
        <f>[2]B!AH2660</f>
        <v>0</v>
      </c>
      <c r="Q361" s="460">
        <f>[2]B!AI2660</f>
        <v>0</v>
      </c>
      <c r="R361" s="460">
        <f>[2]B!AJ2660</f>
        <v>12</v>
      </c>
    </row>
    <row r="362" spans="1:28" x14ac:dyDescent="0.15">
      <c r="A362" s="188" t="s">
        <v>484</v>
      </c>
      <c r="B362" s="189" t="s">
        <v>485</v>
      </c>
      <c r="C362" s="477">
        <f>SUM([2]B!C2843+[2]B!C2816)</f>
        <v>69</v>
      </c>
      <c r="D362" s="477">
        <f>SUM([2]B!H2843+[2]B!H2816)</f>
        <v>54</v>
      </c>
      <c r="E362" s="476">
        <f>SUM([2]B!I2843+[2]B!I2816)</f>
        <v>54</v>
      </c>
      <c r="F362" s="476">
        <f>SUM([2]B!J2843+[2]B!J2816)</f>
        <v>0</v>
      </c>
      <c r="G362" s="476">
        <f>SUM([2]B!K2843+[2]B!K2816)</f>
        <v>0</v>
      </c>
      <c r="H362" s="476">
        <f>SUM([2]B!L2843+[2]B!L2816)</f>
        <v>14</v>
      </c>
      <c r="I362" s="476">
        <f>SUM([2]B!M2843+[2]B!M2816)</f>
        <v>1</v>
      </c>
      <c r="J362" s="476">
        <f>SUM([2]B!N2843+[2]B!N2816)</f>
        <v>0</v>
      </c>
      <c r="K362" s="459">
        <v>60</v>
      </c>
      <c r="L362" s="476">
        <f>SUM([2]B!AD2843+[2]B!AD2816)</f>
        <v>0</v>
      </c>
      <c r="M362" s="476">
        <f>SUM([2]B!AE2843+[2]B!AE2816)</f>
        <v>0</v>
      </c>
      <c r="N362" s="476">
        <f>SUM([2]B!AF2843+[2]B!AF2816)</f>
        <v>0</v>
      </c>
      <c r="O362" s="476">
        <f>SUM([2]B!AG2843+[2]B!AG2816)</f>
        <v>0</v>
      </c>
      <c r="P362" s="476">
        <f>SUM([2]B!AH2843+[2]B!AH2816)</f>
        <v>0</v>
      </c>
      <c r="Q362" s="476">
        <f>SUM([2]B!AI2843+[2]B!AI2816)</f>
        <v>0</v>
      </c>
      <c r="R362" s="476">
        <f>SUM([2]B!AJ2843+[2]B!AJ2816)</f>
        <v>0</v>
      </c>
    </row>
    <row r="363" spans="1:28" x14ac:dyDescent="0.15">
      <c r="A363" s="192" t="s">
        <v>484</v>
      </c>
      <c r="B363" s="193" t="s">
        <v>486</v>
      </c>
      <c r="C363" s="478">
        <f>[2]B!C2672</f>
        <v>18</v>
      </c>
      <c r="D363" s="458">
        <f>[2]B!H2672</f>
        <v>16</v>
      </c>
      <c r="E363" s="479">
        <f>[2]B!I2672</f>
        <v>16</v>
      </c>
      <c r="F363" s="479">
        <f>[2]B!J2672</f>
        <v>0</v>
      </c>
      <c r="G363" s="479">
        <f>[2]B!K2672</f>
        <v>0</v>
      </c>
      <c r="H363" s="479">
        <f>[2]B!L2672</f>
        <v>2</v>
      </c>
      <c r="I363" s="479">
        <f>[2]B!M2672</f>
        <v>0</v>
      </c>
      <c r="J363" s="479">
        <f>[2]B!N2672</f>
        <v>0</v>
      </c>
      <c r="K363" s="480"/>
      <c r="L363" s="479">
        <f>[2]B!AD2672</f>
        <v>0</v>
      </c>
      <c r="M363" s="479">
        <f>[2]B!AE2672</f>
        <v>0</v>
      </c>
      <c r="N363" s="479">
        <f>[2]B!AF2672</f>
        <v>0</v>
      </c>
      <c r="O363" s="479">
        <f>[2]B!AG2672</f>
        <v>0</v>
      </c>
      <c r="P363" s="479">
        <f>[2]B!AH2672</f>
        <v>0</v>
      </c>
      <c r="Q363" s="479">
        <f>[2]B!AI2672</f>
        <v>0</v>
      </c>
      <c r="R363" s="479">
        <f>[2]B!AJ2672</f>
        <v>0</v>
      </c>
    </row>
    <row r="364" spans="1:28" s="3" customFormat="1" ht="10.5" customHeight="1" x14ac:dyDescent="0.15">
      <c r="A364" s="678" t="s">
        <v>487</v>
      </c>
      <c r="B364" s="678"/>
      <c r="C364" s="465">
        <f>SUM(C344:C357)+C361+C362+C363</f>
        <v>1224</v>
      </c>
      <c r="D364" s="465">
        <f t="shared" ref="D364:J364" si="12">SUM(D344:D357)+D361+D362+D363</f>
        <v>1047</v>
      </c>
      <c r="E364" s="465">
        <f t="shared" si="12"/>
        <v>844</v>
      </c>
      <c r="F364" s="465">
        <f t="shared" si="12"/>
        <v>203</v>
      </c>
      <c r="G364" s="465">
        <f t="shared" si="12"/>
        <v>19</v>
      </c>
      <c r="H364" s="465">
        <f t="shared" si="12"/>
        <v>142</v>
      </c>
      <c r="I364" s="465">
        <f t="shared" si="12"/>
        <v>15</v>
      </c>
      <c r="J364" s="465">
        <f t="shared" si="12"/>
        <v>1</v>
      </c>
      <c r="K364" s="465">
        <f>SUM(K345:K351)+K361+K362+K353+K354+K355+K356</f>
        <v>331</v>
      </c>
      <c r="L364" s="465">
        <f t="shared" ref="L364:R364" si="13">SUM(L344:L357)+L361+L362+L363</f>
        <v>151</v>
      </c>
      <c r="M364" s="465">
        <f t="shared" si="13"/>
        <v>0</v>
      </c>
      <c r="N364" s="465">
        <f t="shared" si="13"/>
        <v>0</v>
      </c>
      <c r="O364" s="465">
        <f t="shared" si="13"/>
        <v>0</v>
      </c>
      <c r="P364" s="465">
        <f t="shared" si="13"/>
        <v>0</v>
      </c>
      <c r="Q364" s="465">
        <f t="shared" si="13"/>
        <v>0</v>
      </c>
      <c r="R364" s="465">
        <f t="shared" si="13"/>
        <v>216</v>
      </c>
    </row>
    <row r="365" spans="1:28" ht="11.25" customHeight="1" x14ac:dyDescent="0.15">
      <c r="A365" s="680" t="s">
        <v>488</v>
      </c>
      <c r="B365" s="680"/>
      <c r="C365" s="680"/>
      <c r="D365" s="680"/>
      <c r="E365" s="680"/>
      <c r="F365" s="680"/>
    </row>
    <row r="366" spans="1:28" ht="42" x14ac:dyDescent="0.15">
      <c r="A366" s="579" t="s">
        <v>489</v>
      </c>
      <c r="B366" s="658"/>
      <c r="C366" s="604" t="s">
        <v>410</v>
      </c>
      <c r="D366" s="604" t="s">
        <v>490</v>
      </c>
      <c r="E366" s="632" t="s">
        <v>491</v>
      </c>
      <c r="F366" s="632" t="s">
        <v>492</v>
      </c>
      <c r="G366" s="469" t="s">
        <v>493</v>
      </c>
      <c r="H366" s="469" t="s">
        <v>494</v>
      </c>
      <c r="I366" s="469" t="s">
        <v>495</v>
      </c>
      <c r="J366" s="481" t="s">
        <v>495</v>
      </c>
    </row>
    <row r="367" spans="1:28" x14ac:dyDescent="0.15">
      <c r="A367" s="602"/>
      <c r="B367" s="660"/>
      <c r="C367" s="606"/>
      <c r="D367" s="606"/>
      <c r="E367" s="634"/>
      <c r="F367" s="634"/>
      <c r="G367" s="482" t="s">
        <v>491</v>
      </c>
      <c r="H367" s="482" t="s">
        <v>492</v>
      </c>
      <c r="I367" s="482" t="s">
        <v>491</v>
      </c>
      <c r="J367" s="483" t="s">
        <v>492</v>
      </c>
    </row>
    <row r="368" spans="1:28" x14ac:dyDescent="0.15">
      <c r="A368" s="646" t="s">
        <v>496</v>
      </c>
      <c r="B368" s="692"/>
      <c r="C368" s="484">
        <f>SUM(E368,F368)</f>
        <v>393</v>
      </c>
      <c r="D368" s="485">
        <v>231</v>
      </c>
      <c r="E368" s="486">
        <f>SUM([2]B!P1216,[2]B!P1352,[2]B!P1502,[2]B!P1566,[2]B!P1635,[2]B!P1680,[2]B!P1901,[2]B!P1913,[2]B!P1983,[2]B!P2176,[2]B!P2218,[2]B!P2342,[2]B!P2377,[2]B!P2414,[2]B!P2429,[2]B!P2660,[2]B!P2672,[2]B!P2843)</f>
        <v>98</v>
      </c>
      <c r="F368" s="486">
        <f>SUM([2]B!Q1216,[2]B!Q1352,[2]B!Q1502,[2]B!Q1566,[2]B!Q1635,[2]B!Q1680,[2]B!Q1901,[2]B!Q1913,[2]B!Q1983,[2]B!Q2176,[2]B!Q2218,[2]B!Q2342,[2]B!Q2377,[2]B!Q2414,[2]B!Q2429,[2]B!Q2660,[2]B!Q2672,[2]B!Q2843,[2]B!Q2676,[2]B!Q2702)</f>
        <v>295</v>
      </c>
      <c r="G368" s="485"/>
      <c r="H368" s="487"/>
      <c r="I368" s="487"/>
      <c r="J368" s="488"/>
      <c r="K368" s="165" t="str">
        <f>AA368</f>
        <v/>
      </c>
      <c r="AA368" s="194" t="str">
        <f>IF(C368&lt;D368,"Beneficiarios MAI no puede ser mayor al TOTAL","")</f>
        <v/>
      </c>
      <c r="AB368" s="194">
        <f>IF(C368&lt;D368,1,0)</f>
        <v>0</v>
      </c>
    </row>
    <row r="369" spans="1:28" x14ac:dyDescent="0.15">
      <c r="A369" s="693" t="s">
        <v>497</v>
      </c>
      <c r="B369" s="694"/>
      <c r="C369" s="489">
        <f>SUM(E369,F369)</f>
        <v>246</v>
      </c>
      <c r="D369" s="490">
        <v>221</v>
      </c>
      <c r="E369" s="491">
        <f>SUM([2]B!S1216,[2]B!S1352,[2]B!S1502,[2]B!S1566,[2]B!S1635,[2]B!S1680,[2]B!S1901,[2]B!S1913,[2]B!S1983,[2]B!S2176,[2]B!S2218,[2]B!S2342,[2]B!S2377,[2]B!S2414,[2]B!S2429,[2]B!S2660,[2]B!S2672,[2]B!S2843)</f>
        <v>83</v>
      </c>
      <c r="F369" s="491">
        <f>SUM([2]B!T1216,[2]B!T1352,[2]B!T1502,[2]B!T1566,[2]B!T1635,[2]B!T1680,[2]B!T1901,[2]B!T1913,[2]B!T1983,[2]B!T2176,[2]B!T2218,[2]B!T2342,[2]B!T2377,[2]B!T2414,[2]B!T2429,[2]B!T2660,[2]B!T2672,[2]B!T2843)</f>
        <v>163</v>
      </c>
      <c r="G369" s="490"/>
      <c r="H369" s="492"/>
      <c r="I369" s="492"/>
      <c r="J369" s="492"/>
      <c r="K369" s="165" t="str">
        <f>AA369</f>
        <v/>
      </c>
      <c r="AA369" s="194" t="str">
        <f>IF(C369&lt;D369,"Beneficiarios MAI no puede ser mayor al TOTAL","")</f>
        <v/>
      </c>
      <c r="AB369" s="194">
        <f>IF(C369&lt;D369,1,0)</f>
        <v>0</v>
      </c>
    </row>
    <row r="370" spans="1:28" x14ac:dyDescent="0.15">
      <c r="A370" s="695" t="s">
        <v>498</v>
      </c>
      <c r="B370" s="195" t="s">
        <v>499</v>
      </c>
      <c r="C370" s="484">
        <f>SUM(E370,F370)</f>
        <v>254</v>
      </c>
      <c r="D370" s="485">
        <v>230</v>
      </c>
      <c r="E370" s="486">
        <f>SUM([2]B!Y1216,[2]B!Y1352,[2]B!Y1502,[2]B!Y1566,[2]B!Y1635,[2]B!Y1680,[2]B!Y1901,[2]B!Y1913,[2]B!Y1983,[2]B!Y2176,[2]B!Y2218,[2]B!Y2342,[2]B!Y2377,[2]B!Y2414,[2]B!Y2429,[2]B!Y2660,[2]B!Y2672,[2]B!Y2843)</f>
        <v>27</v>
      </c>
      <c r="F370" s="486">
        <f>SUM([2]B!Z1216,[2]B!Z1352,[2]B!Z1502,[2]B!Z1566,[2]B!Z1635,[2]B!Z1680,[2]B!Z1901,[2]B!Z1913,[2]B!Z1983,[2]B!Z2176,[2]B!Z2218,[2]B!Z2342,[2]B!Z2377,[2]B!Z2414,[2]B!Z2429,[2]B!Z2660,[2]B!Z2672,[2]B!Z2843)</f>
        <v>227</v>
      </c>
      <c r="G370" s="485"/>
      <c r="H370" s="487"/>
      <c r="I370" s="487"/>
      <c r="J370" s="487"/>
      <c r="K370" s="165" t="str">
        <f>AA370</f>
        <v/>
      </c>
      <c r="AA370" s="194" t="str">
        <f>IF(C370&lt;D370,"Beneficiarios MAI no puede ser mayor al TOTAL","")</f>
        <v/>
      </c>
      <c r="AB370" s="194">
        <f>IF(C370&lt;D370,1,0)</f>
        <v>0</v>
      </c>
    </row>
    <row r="371" spans="1:28" x14ac:dyDescent="0.15">
      <c r="A371" s="696"/>
      <c r="B371" s="196" t="s">
        <v>500</v>
      </c>
      <c r="C371" s="493">
        <f>SUM(E371,F371)</f>
        <v>0</v>
      </c>
      <c r="D371" s="494"/>
      <c r="E371" s="495">
        <f>SUM([2]B!V1216,[2]B!V1352,[2]B!V1502,[2]B!V1566,[2]B!V1635,[2]B!V1680,[2]B!V1901,[2]B!V1913,[2]B!V1983,[2]B!V2176,[2]B!V2218,[2]B!V2342,[2]B!V2377,[2]B!V2414,[2]B!V2429,[2]B!V2660,[2]B!V2672,[2]B!V2843)</f>
        <v>0</v>
      </c>
      <c r="F371" s="495">
        <f>SUM([2]B!W1216,[2]B!W1352,[2]B!W1502,[2]B!W1566,[2]B!W1635,[2]B!W1680,[2]B!W1901,[2]B!W1913,[2]B!W1983,[2]B!W2176,[2]B!W2218,[2]B!W2342,[2]B!W2377,[2]B!W2414,[2]B!W2429,[2]B!W2660,[2]B!W2672,[2]B!W2843)</f>
        <v>0</v>
      </c>
      <c r="G371" s="494"/>
      <c r="H371" s="496"/>
      <c r="I371" s="496"/>
      <c r="J371" s="496"/>
      <c r="K371" s="165" t="str">
        <f>AA371</f>
        <v/>
      </c>
      <c r="AA371" s="194" t="str">
        <f>IF(C371&lt;D371,"Beneficiarios MAI no puede ser mayor al TOTAL","")</f>
        <v/>
      </c>
      <c r="AB371" s="194">
        <f>IF(C371&lt;D371,1,0)</f>
        <v>0</v>
      </c>
    </row>
    <row r="372" spans="1:28" ht="11.25" customHeight="1" x14ac:dyDescent="0.15">
      <c r="A372" s="680" t="s">
        <v>501</v>
      </c>
      <c r="B372" s="680"/>
      <c r="C372" s="197"/>
      <c r="D372" s="197"/>
      <c r="E372" s="2"/>
      <c r="F372" s="2"/>
      <c r="G372" s="380"/>
      <c r="H372" s="380"/>
      <c r="I372" s="380"/>
      <c r="J372" s="380"/>
      <c r="K372" s="380"/>
      <c r="L372" s="380"/>
      <c r="M372" s="380"/>
      <c r="N372" s="380"/>
      <c r="O372" s="380"/>
      <c r="P372" s="380"/>
      <c r="Q372" s="380"/>
      <c r="R372" s="380"/>
      <c r="S372" s="380"/>
      <c r="T372" s="380"/>
      <c r="U372" s="116"/>
    </row>
    <row r="373" spans="1:28" ht="10.5" customHeight="1" x14ac:dyDescent="0.15">
      <c r="A373" s="697" t="s">
        <v>502</v>
      </c>
      <c r="B373" s="698"/>
      <c r="C373" s="604" t="s">
        <v>6</v>
      </c>
      <c r="D373" s="664" t="s">
        <v>7</v>
      </c>
      <c r="E373" s="380"/>
      <c r="F373" s="380"/>
      <c r="G373" s="380"/>
      <c r="H373" s="380"/>
      <c r="I373" s="380"/>
      <c r="J373" s="380"/>
      <c r="K373" s="380"/>
      <c r="L373" s="380"/>
      <c r="M373" s="380"/>
      <c r="N373" s="380"/>
      <c r="O373" s="380"/>
      <c r="P373" s="116"/>
    </row>
    <row r="374" spans="1:28" x14ac:dyDescent="0.15">
      <c r="A374" s="699"/>
      <c r="B374" s="700"/>
      <c r="C374" s="606"/>
      <c r="D374" s="666"/>
      <c r="E374" s="380"/>
      <c r="F374" s="380"/>
      <c r="G374" s="380"/>
      <c r="H374" s="380"/>
      <c r="I374" s="380"/>
      <c r="J374" s="380"/>
      <c r="K374" s="380"/>
      <c r="L374" s="380"/>
      <c r="M374" s="380"/>
      <c r="N374" s="380"/>
      <c r="O374" s="380"/>
      <c r="P374" s="116"/>
    </row>
    <row r="375" spans="1:28" x14ac:dyDescent="0.15">
      <c r="A375" s="687" t="s">
        <v>503</v>
      </c>
      <c r="B375" s="688"/>
      <c r="C375" s="497">
        <f>[2]B!C2664</f>
        <v>5</v>
      </c>
      <c r="D375" s="498">
        <f>[2]B!H2664</f>
        <v>5</v>
      </c>
      <c r="E375" s="380"/>
      <c r="F375" s="380"/>
      <c r="G375" s="380"/>
      <c r="H375" s="380"/>
      <c r="I375" s="380"/>
      <c r="J375" s="380"/>
      <c r="K375" s="380"/>
      <c r="L375" s="380"/>
      <c r="M375" s="380"/>
      <c r="N375" s="380"/>
      <c r="O375" s="380"/>
      <c r="P375" s="116"/>
    </row>
    <row r="376" spans="1:28" x14ac:dyDescent="0.15">
      <c r="A376" s="689" t="s">
        <v>504</v>
      </c>
      <c r="B376" s="689"/>
      <c r="C376" s="499">
        <f>SUM([2]B!C2663+[2]B!C2665)</f>
        <v>1</v>
      </c>
      <c r="D376" s="500">
        <f>[2]B!H2663+[2]B!H2665</f>
        <v>1</v>
      </c>
      <c r="E376" s="380"/>
      <c r="F376" s="380"/>
      <c r="G376" s="380"/>
      <c r="H376" s="380"/>
      <c r="I376" s="380"/>
      <c r="J376" s="380"/>
      <c r="K376" s="380"/>
      <c r="L376" s="380"/>
      <c r="M376" s="380"/>
      <c r="N376" s="380"/>
      <c r="O376" s="380"/>
      <c r="P376" s="116"/>
    </row>
    <row r="377" spans="1:28" ht="11.25" customHeight="1" x14ac:dyDescent="0.15">
      <c r="A377" s="690" t="s">
        <v>505</v>
      </c>
      <c r="B377" s="690"/>
      <c r="C377" s="198"/>
      <c r="D377" s="501"/>
      <c r="E377" s="501"/>
      <c r="F377" s="380"/>
      <c r="G377" s="380"/>
      <c r="H377" s="380"/>
      <c r="I377" s="380"/>
      <c r="J377" s="380"/>
      <c r="K377" s="380"/>
      <c r="L377" s="380"/>
      <c r="M377" s="380"/>
      <c r="N377" s="380"/>
      <c r="O377" s="380"/>
      <c r="P377" s="380"/>
      <c r="Q377" s="380"/>
      <c r="R377" s="116"/>
    </row>
    <row r="378" spans="1:28" ht="10.5" customHeight="1" x14ac:dyDescent="0.15">
      <c r="A378" s="691" t="s">
        <v>433</v>
      </c>
      <c r="B378" s="691"/>
      <c r="C378" s="604" t="s">
        <v>410</v>
      </c>
      <c r="D378" s="607" t="s">
        <v>434</v>
      </c>
      <c r="E378" s="608"/>
      <c r="F378" s="608"/>
      <c r="G378" s="608"/>
      <c r="H378" s="609" t="s">
        <v>412</v>
      </c>
      <c r="I378" s="610"/>
      <c r="J378" s="611"/>
      <c r="K378" s="701" t="s">
        <v>413</v>
      </c>
      <c r="L378" s="637"/>
      <c r="M378" s="637"/>
      <c r="N378" s="632" t="s">
        <v>414</v>
      </c>
      <c r="O378" s="635" t="s">
        <v>415</v>
      </c>
      <c r="P378" s="636"/>
      <c r="Q378" s="585" t="s">
        <v>416</v>
      </c>
    </row>
    <row r="379" spans="1:28" s="63" customFormat="1" ht="10.5" customHeight="1" x14ac:dyDescent="0.15">
      <c r="A379" s="691"/>
      <c r="B379" s="691"/>
      <c r="C379" s="605"/>
      <c r="D379" s="588" t="s">
        <v>418</v>
      </c>
      <c r="E379" s="702" t="s">
        <v>419</v>
      </c>
      <c r="F379" s="702"/>
      <c r="G379" s="592" t="s">
        <v>449</v>
      </c>
      <c r="H379" s="594" t="s">
        <v>421</v>
      </c>
      <c r="I379" s="596" t="s">
        <v>422</v>
      </c>
      <c r="J379" s="598" t="s">
        <v>423</v>
      </c>
      <c r="K379" s="615" t="s">
        <v>506</v>
      </c>
      <c r="L379" s="616" t="s">
        <v>425</v>
      </c>
      <c r="M379" s="617" t="s">
        <v>426</v>
      </c>
      <c r="N379" s="633"/>
      <c r="O379" s="627" t="s">
        <v>427</v>
      </c>
      <c r="P379" s="628" t="s">
        <v>428</v>
      </c>
      <c r="Q379" s="586"/>
    </row>
    <row r="380" spans="1:28" s="63" customFormat="1" x14ac:dyDescent="0.15">
      <c r="A380" s="691"/>
      <c r="B380" s="691"/>
      <c r="C380" s="606"/>
      <c r="D380" s="589"/>
      <c r="E380" s="152" t="s">
        <v>429</v>
      </c>
      <c r="F380" s="134" t="s">
        <v>430</v>
      </c>
      <c r="G380" s="593"/>
      <c r="H380" s="595"/>
      <c r="I380" s="597"/>
      <c r="J380" s="599"/>
      <c r="K380" s="615"/>
      <c r="L380" s="616"/>
      <c r="M380" s="617"/>
      <c r="N380" s="634"/>
      <c r="O380" s="627"/>
      <c r="P380" s="628"/>
      <c r="Q380" s="587"/>
    </row>
    <row r="381" spans="1:28" ht="10.5" customHeight="1" x14ac:dyDescent="0.15">
      <c r="A381" s="703" t="s">
        <v>507</v>
      </c>
      <c r="B381" s="199" t="s">
        <v>508</v>
      </c>
      <c r="C381" s="200">
        <f>[2]B!C1091+SUM([2]B!C1093:C1127)</f>
        <v>13</v>
      </c>
      <c r="D381" s="200">
        <f>[2]B!D1091+SUM([2]B!D1093:D1127)</f>
        <v>13</v>
      </c>
      <c r="E381" s="201">
        <f>[2]B!E1091+SUM([2]B!E1093:E1127)</f>
        <v>13</v>
      </c>
      <c r="F381" s="201">
        <f>[2]B!F1091+SUM([2]B!F1093:F1127)</f>
        <v>0</v>
      </c>
      <c r="G381" s="201">
        <f>[2]B!G1091+SUM([2]B!G1093:G1127)</f>
        <v>0</v>
      </c>
      <c r="H381" s="201">
        <f>[2]B!AA1091+SUM([2]B!AA1093:AA1127)</f>
        <v>6</v>
      </c>
      <c r="I381" s="201">
        <f>[2]B!AB1091+SUM([2]B!AB1093:AB1127)</f>
        <v>7</v>
      </c>
      <c r="J381" s="201">
        <f>[2]B!AC1091+SUM([2]B!AC1093:AC1127)</f>
        <v>0</v>
      </c>
      <c r="K381" s="201">
        <f>[2]B!AD1091+SUM([2]B!AD1093:AD1127)</f>
        <v>0</v>
      </c>
      <c r="L381" s="201">
        <f>[2]B!AE1091+SUM([2]B!AE1093:AE1127)</f>
        <v>0</v>
      </c>
      <c r="M381" s="201">
        <f>[2]B!AF1091+SUM([2]B!AF1093:AF1127)</f>
        <v>0</v>
      </c>
      <c r="N381" s="201">
        <f>[2]B!AG1091+SUM([2]B!AG1093:AG1127)</f>
        <v>0</v>
      </c>
      <c r="O381" s="201">
        <f>[2]B!AH1091+SUM([2]B!AH1093:AH1127)</f>
        <v>0</v>
      </c>
      <c r="P381" s="201">
        <f>[2]B!AI1091+SUM([2]B!AI1093:AI1127)</f>
        <v>0</v>
      </c>
      <c r="Q381" s="202">
        <f>[2]B!AJ1091+SUM([2]B!AJ1093:AJ1127)</f>
        <v>0</v>
      </c>
    </row>
    <row r="382" spans="1:28" x14ac:dyDescent="0.15">
      <c r="A382" s="631"/>
      <c r="B382" s="203" t="s">
        <v>509</v>
      </c>
      <c r="C382" s="502">
        <f>SUM([2]B!C1128:C1144)</f>
        <v>0</v>
      </c>
      <c r="D382" s="502">
        <f>SUM([2]B!D1128:D1144)</f>
        <v>0</v>
      </c>
      <c r="E382" s="503">
        <f>SUM([2]B!E1128:E1144)</f>
        <v>0</v>
      </c>
      <c r="F382" s="503">
        <f>SUM([2]B!F1128:F1144)</f>
        <v>0</v>
      </c>
      <c r="G382" s="503">
        <f>SUM([2]B!G1128:G1144)</f>
        <v>0</v>
      </c>
      <c r="H382" s="503">
        <f>SUM([2]B!AA1128:AA1144)</f>
        <v>0</v>
      </c>
      <c r="I382" s="503">
        <f>SUM([2]B!AB1128:AB1144)</f>
        <v>0</v>
      </c>
      <c r="J382" s="503">
        <f>SUM([2]B!AC1128:AC1144)</f>
        <v>0</v>
      </c>
      <c r="K382" s="503">
        <f>SUM([2]B!AD1128:AD1144)</f>
        <v>0</v>
      </c>
      <c r="L382" s="503">
        <f>SUM([2]B!AE1128:AE1144)</f>
        <v>0</v>
      </c>
      <c r="M382" s="503">
        <f>SUM([2]B!AF1128:AF1144)</f>
        <v>0</v>
      </c>
      <c r="N382" s="503">
        <f>SUM([2]B!AG1128:AG1144)</f>
        <v>0</v>
      </c>
      <c r="O382" s="503">
        <f>SUM([2]B!AH1128:AH1144)</f>
        <v>0</v>
      </c>
      <c r="P382" s="503">
        <f>SUM([2]B!AI1128:AI1144)</f>
        <v>0</v>
      </c>
      <c r="Q382" s="503">
        <f>SUM([2]B!AJ1128:AJ1144)</f>
        <v>0</v>
      </c>
    </row>
    <row r="383" spans="1:28" x14ac:dyDescent="0.15">
      <c r="A383" s="704"/>
      <c r="B383" s="549" t="s">
        <v>410</v>
      </c>
      <c r="C383" s="205">
        <f>SUM(C381:C382)</f>
        <v>13</v>
      </c>
      <c r="D383" s="504">
        <f>SUM(D381:D382)</f>
        <v>13</v>
      </c>
      <c r="E383" s="505">
        <f t="shared" ref="E383:Q383" si="14">SUM(E381:E382)</f>
        <v>13</v>
      </c>
      <c r="F383" s="506">
        <f t="shared" si="14"/>
        <v>0</v>
      </c>
      <c r="G383" s="507">
        <f t="shared" si="14"/>
        <v>0</v>
      </c>
      <c r="H383" s="505">
        <f t="shared" si="14"/>
        <v>6</v>
      </c>
      <c r="I383" s="508">
        <f t="shared" si="14"/>
        <v>7</v>
      </c>
      <c r="J383" s="506">
        <f t="shared" si="14"/>
        <v>0</v>
      </c>
      <c r="K383" s="505">
        <f t="shared" si="14"/>
        <v>0</v>
      </c>
      <c r="L383" s="508">
        <f t="shared" si="14"/>
        <v>0</v>
      </c>
      <c r="M383" s="506">
        <f t="shared" si="14"/>
        <v>0</v>
      </c>
      <c r="N383" s="506">
        <f t="shared" si="14"/>
        <v>0</v>
      </c>
      <c r="O383" s="505">
        <f t="shared" si="14"/>
        <v>0</v>
      </c>
      <c r="P383" s="506">
        <f t="shared" si="14"/>
        <v>0</v>
      </c>
      <c r="Q383" s="504">
        <f t="shared" si="14"/>
        <v>0</v>
      </c>
    </row>
    <row r="384" spans="1:28" x14ac:dyDescent="0.15">
      <c r="A384" s="703" t="s">
        <v>510</v>
      </c>
      <c r="B384" s="206" t="s">
        <v>508</v>
      </c>
      <c r="C384" s="207">
        <f>[2]B!C1218+SUM([2]B!C1221:C1258)</f>
        <v>1171</v>
      </c>
      <c r="D384" s="207">
        <f>[2]B!D1218+SUM([2]B!D1221:D1258)</f>
        <v>1171</v>
      </c>
      <c r="E384" s="208">
        <f>[2]B!E1218+SUM([2]B!E1221:E1258)</f>
        <v>1171</v>
      </c>
      <c r="F384" s="208">
        <f>[2]B!F1218+SUM([2]B!F1221:F1258)</f>
        <v>0</v>
      </c>
      <c r="G384" s="208">
        <f>[2]B!G1218+SUM([2]B!G1221:G1258)</f>
        <v>0</v>
      </c>
      <c r="H384" s="208">
        <f>[2]B!AA1218+SUM([2]B!AA1221:AA1258)</f>
        <v>10</v>
      </c>
      <c r="I384" s="208">
        <f>[2]B!AB1218+SUM([2]B!AB1221:AB1258)</f>
        <v>1161</v>
      </c>
      <c r="J384" s="208">
        <f>[2]B!AC1218+SUM([2]B!AC1221:AC1258)</f>
        <v>0</v>
      </c>
      <c r="K384" s="208">
        <f>[2]B!AD1218+SUM([2]B!AD1221:AD1258)</f>
        <v>0</v>
      </c>
      <c r="L384" s="208">
        <f>[2]B!AE1218+SUM([2]B!AE1221:AE1258)</f>
        <v>0</v>
      </c>
      <c r="M384" s="208">
        <f>[2]B!AF1218+SUM([2]B!AF1221:AF1258)</f>
        <v>0</v>
      </c>
      <c r="N384" s="208">
        <f>[2]B!AG1218+SUM([2]B!AG1221:AG1258)</f>
        <v>0</v>
      </c>
      <c r="O384" s="208">
        <f>[2]B!AH1218+SUM([2]B!AH1221:AH1258)</f>
        <v>0</v>
      </c>
      <c r="P384" s="208">
        <f>[2]B!AI1218+SUM([2]B!AI1221:AI1258)</f>
        <v>6</v>
      </c>
      <c r="Q384" s="209">
        <f>[2]B!AJ1218+SUM([2]B!AJ1221:AJ1258)</f>
        <v>0</v>
      </c>
    </row>
    <row r="385" spans="1:17" x14ac:dyDescent="0.15">
      <c r="A385" s="631"/>
      <c r="B385" s="210" t="s">
        <v>509</v>
      </c>
      <c r="C385" s="507">
        <f>SUM([2]B!C1259:C1270)</f>
        <v>0</v>
      </c>
      <c r="D385" s="507">
        <f>SUM([2]B!D1259:D1270)</f>
        <v>0</v>
      </c>
      <c r="E385" s="509">
        <f>SUM([2]B!E1259:E1270)</f>
        <v>0</v>
      </c>
      <c r="F385" s="509">
        <f>SUM([2]B!F1259:F1270)</f>
        <v>0</v>
      </c>
      <c r="G385" s="509">
        <f>SUM([2]B!G1259:G1270)</f>
        <v>0</v>
      </c>
      <c r="H385" s="509">
        <f>SUM([2]B!AA1259:AA1270)</f>
        <v>0</v>
      </c>
      <c r="I385" s="509">
        <f>SUM([2]B!AB1259:AB1270)</f>
        <v>0</v>
      </c>
      <c r="J385" s="509">
        <f>SUM([2]B!AC1259:AC1270)</f>
        <v>0</v>
      </c>
      <c r="K385" s="509">
        <f>SUM([2]B!AD1259:AD1270)</f>
        <v>0</v>
      </c>
      <c r="L385" s="509">
        <f>SUM([2]B!AE1259:AE1270)</f>
        <v>0</v>
      </c>
      <c r="M385" s="509">
        <f>SUM([2]B!AF1259:AF1270)</f>
        <v>0</v>
      </c>
      <c r="N385" s="509">
        <f>SUM([2]B!AG1259:AG1270)</f>
        <v>0</v>
      </c>
      <c r="O385" s="509">
        <f>SUM([2]B!AH1259:AH1270)</f>
        <v>0</v>
      </c>
      <c r="P385" s="509">
        <f>SUM([2]B!AI1259:AI1270)</f>
        <v>2</v>
      </c>
      <c r="Q385" s="510">
        <f>SUM([2]B!AJ1259:AJ1270)</f>
        <v>0</v>
      </c>
    </row>
    <row r="386" spans="1:17" x14ac:dyDescent="0.15">
      <c r="A386" s="704"/>
      <c r="B386" s="549" t="s">
        <v>410</v>
      </c>
      <c r="C386" s="507">
        <f>SUM(C384:C385)</f>
        <v>1171</v>
      </c>
      <c r="D386" s="507">
        <f t="shared" ref="D386:Q386" si="15">SUM(D384:D385)</f>
        <v>1171</v>
      </c>
      <c r="E386" s="507">
        <f t="shared" si="15"/>
        <v>1171</v>
      </c>
      <c r="F386" s="507">
        <f t="shared" si="15"/>
        <v>0</v>
      </c>
      <c r="G386" s="507">
        <f t="shared" si="15"/>
        <v>0</v>
      </c>
      <c r="H386" s="507">
        <f t="shared" si="15"/>
        <v>10</v>
      </c>
      <c r="I386" s="507">
        <f t="shared" si="15"/>
        <v>1161</v>
      </c>
      <c r="J386" s="507">
        <f t="shared" si="15"/>
        <v>0</v>
      </c>
      <c r="K386" s="507">
        <f t="shared" si="15"/>
        <v>0</v>
      </c>
      <c r="L386" s="507">
        <f t="shared" si="15"/>
        <v>0</v>
      </c>
      <c r="M386" s="507">
        <f t="shared" si="15"/>
        <v>0</v>
      </c>
      <c r="N386" s="507">
        <f t="shared" si="15"/>
        <v>0</v>
      </c>
      <c r="O386" s="507">
        <f t="shared" si="15"/>
        <v>0</v>
      </c>
      <c r="P386" s="507">
        <f t="shared" si="15"/>
        <v>8</v>
      </c>
      <c r="Q386" s="504">
        <f t="shared" si="15"/>
        <v>0</v>
      </c>
    </row>
    <row r="387" spans="1:17" ht="10.5" customHeight="1" x14ac:dyDescent="0.15">
      <c r="A387" s="703" t="s">
        <v>511</v>
      </c>
      <c r="B387" s="206" t="s">
        <v>508</v>
      </c>
      <c r="C387" s="507">
        <f>SUM([2]B!C1354:C1401)</f>
        <v>405</v>
      </c>
      <c r="D387" s="507">
        <f>SUM([2]B!D1354:D1401)</f>
        <v>405</v>
      </c>
      <c r="E387" s="509">
        <f>SUM([2]B!E1354:E1401)</f>
        <v>404</v>
      </c>
      <c r="F387" s="509">
        <f>SUM([2]B!F1354:F1401)</f>
        <v>1</v>
      </c>
      <c r="G387" s="509">
        <f>SUM([2]B!G1354:G1401)</f>
        <v>0</v>
      </c>
      <c r="H387" s="509">
        <f>SUM([2]B!AA1354:AA1401)</f>
        <v>6</v>
      </c>
      <c r="I387" s="509">
        <f>SUM([2]B!AB1354:AB1401)</f>
        <v>399</v>
      </c>
      <c r="J387" s="509">
        <f>SUM([2]B!AC1354:AC1401)</f>
        <v>0</v>
      </c>
      <c r="K387" s="509">
        <f>SUM([2]B!AD1354:AD1401)</f>
        <v>0</v>
      </c>
      <c r="L387" s="509">
        <f>SUM([2]B!AE1354:AE1401)</f>
        <v>0</v>
      </c>
      <c r="M387" s="509">
        <f>SUM([2]B!AF1354:AF1401)</f>
        <v>0</v>
      </c>
      <c r="N387" s="509">
        <f>SUM([2]B!AG1354:AG1401)</f>
        <v>0</v>
      </c>
      <c r="O387" s="509">
        <f>SUM([2]B!AH1354:AH1401)</f>
        <v>0</v>
      </c>
      <c r="P387" s="509">
        <f>SUM([2]B!AI1354:AI1401)</f>
        <v>0</v>
      </c>
      <c r="Q387" s="510">
        <f>SUM([2]B!AJ1354:AJ1401)</f>
        <v>1</v>
      </c>
    </row>
    <row r="388" spans="1:17" x14ac:dyDescent="0.15">
      <c r="A388" s="631"/>
      <c r="B388" s="203" t="s">
        <v>509</v>
      </c>
      <c r="C388" s="507">
        <f>SUM([2]B!C1402:C1423)</f>
        <v>11</v>
      </c>
      <c r="D388" s="507">
        <f>SUM([2]B!D1402:D1423)</f>
        <v>11</v>
      </c>
      <c r="E388" s="509">
        <f>SUM([2]B!E1402:E1423)</f>
        <v>11</v>
      </c>
      <c r="F388" s="509">
        <f>SUM([2]B!F1402:F1423)</f>
        <v>0</v>
      </c>
      <c r="G388" s="509">
        <f>SUM([2]B!G1402:G1423)</f>
        <v>0</v>
      </c>
      <c r="H388" s="509">
        <f>SUM([2]B!AA1402:AA1423)</f>
        <v>0</v>
      </c>
      <c r="I388" s="509">
        <f>SUM([2]B!AB1402:AB1423)</f>
        <v>11</v>
      </c>
      <c r="J388" s="509">
        <f>SUM([2]B!AC1402:AC1423)</f>
        <v>0</v>
      </c>
      <c r="K388" s="509">
        <f>SUM([2]B!AD1402:AD1423)</f>
        <v>0</v>
      </c>
      <c r="L388" s="509">
        <f>SUM([2]B!AE1402:AE1423)</f>
        <v>0</v>
      </c>
      <c r="M388" s="509">
        <f>SUM([2]B!AF1402:AF1423)</f>
        <v>0</v>
      </c>
      <c r="N388" s="509">
        <f>SUM([2]B!AG1402:AG1423)</f>
        <v>0</v>
      </c>
      <c r="O388" s="509">
        <f>SUM([2]B!AH1402:AH1423)</f>
        <v>0</v>
      </c>
      <c r="P388" s="509">
        <f>SUM([2]B!AI1402:AI1423)</f>
        <v>0</v>
      </c>
      <c r="Q388" s="510">
        <f>SUM([2]B!AJ1402:AJ1423)</f>
        <v>0</v>
      </c>
    </row>
    <row r="389" spans="1:17" x14ac:dyDescent="0.15">
      <c r="A389" s="704"/>
      <c r="B389" s="549" t="s">
        <v>410</v>
      </c>
      <c r="C389" s="507">
        <f>SUM(C387:C388)</f>
        <v>416</v>
      </c>
      <c r="D389" s="507">
        <f t="shared" ref="D389:Q389" si="16">SUM(D387:D388)</f>
        <v>416</v>
      </c>
      <c r="E389" s="507">
        <f t="shared" si="16"/>
        <v>415</v>
      </c>
      <c r="F389" s="507">
        <f t="shared" si="16"/>
        <v>1</v>
      </c>
      <c r="G389" s="507">
        <f t="shared" si="16"/>
        <v>0</v>
      </c>
      <c r="H389" s="507">
        <f t="shared" si="16"/>
        <v>6</v>
      </c>
      <c r="I389" s="507">
        <f t="shared" si="16"/>
        <v>410</v>
      </c>
      <c r="J389" s="507">
        <f t="shared" si="16"/>
        <v>0</v>
      </c>
      <c r="K389" s="507">
        <f t="shared" si="16"/>
        <v>0</v>
      </c>
      <c r="L389" s="507">
        <f t="shared" si="16"/>
        <v>0</v>
      </c>
      <c r="M389" s="507">
        <f t="shared" si="16"/>
        <v>0</v>
      </c>
      <c r="N389" s="507">
        <f t="shared" si="16"/>
        <v>0</v>
      </c>
      <c r="O389" s="507">
        <f t="shared" si="16"/>
        <v>0</v>
      </c>
      <c r="P389" s="507">
        <f t="shared" si="16"/>
        <v>0</v>
      </c>
      <c r="Q389" s="504">
        <f t="shared" si="16"/>
        <v>1</v>
      </c>
    </row>
    <row r="390" spans="1:17" ht="21" x14ac:dyDescent="0.15">
      <c r="A390" s="548" t="s">
        <v>512</v>
      </c>
      <c r="B390" s="211" t="s">
        <v>508</v>
      </c>
      <c r="C390" s="507">
        <f>[2]B!C1504</f>
        <v>1</v>
      </c>
      <c r="D390" s="507">
        <f>[2]B!D1504</f>
        <v>1</v>
      </c>
      <c r="E390" s="509">
        <f>[2]B!E1504</f>
        <v>1</v>
      </c>
      <c r="F390" s="509">
        <f>[2]B!F1504</f>
        <v>0</v>
      </c>
      <c r="G390" s="509">
        <f>[2]B!G1504</f>
        <v>0</v>
      </c>
      <c r="H390" s="509">
        <f>[2]B!AA1504</f>
        <v>0</v>
      </c>
      <c r="I390" s="509">
        <f>[2]B!AB1504</f>
        <v>1</v>
      </c>
      <c r="J390" s="509">
        <f>[2]B!AC1504</f>
        <v>0</v>
      </c>
      <c r="K390" s="509">
        <f>[2]B!AD1504</f>
        <v>0</v>
      </c>
      <c r="L390" s="509">
        <f>[2]B!AE1504</f>
        <v>0</v>
      </c>
      <c r="M390" s="509">
        <f>[2]B!AF1504</f>
        <v>0</v>
      </c>
      <c r="N390" s="509">
        <f>[2]B!AG1504</f>
        <v>0</v>
      </c>
      <c r="O390" s="509">
        <f>[2]B!AH1504</f>
        <v>0</v>
      </c>
      <c r="P390" s="509">
        <f>[2]B!AI1504</f>
        <v>0</v>
      </c>
      <c r="Q390" s="510">
        <f>[2]B!AJ1504</f>
        <v>0</v>
      </c>
    </row>
    <row r="391" spans="1:17" x14ac:dyDescent="0.15">
      <c r="A391" s="212" t="s">
        <v>513</v>
      </c>
      <c r="B391" s="210" t="s">
        <v>508</v>
      </c>
      <c r="C391" s="507">
        <f>[2]B!C1653</f>
        <v>1960</v>
      </c>
      <c r="D391" s="507">
        <f>[2]B!D1653</f>
        <v>1960</v>
      </c>
      <c r="E391" s="509">
        <f>[2]B!E1653</f>
        <v>1960</v>
      </c>
      <c r="F391" s="509">
        <f>[2]B!F1653</f>
        <v>0</v>
      </c>
      <c r="G391" s="509">
        <f>[2]B!G1653</f>
        <v>0</v>
      </c>
      <c r="H391" s="509">
        <f>[2]B!AA1653</f>
        <v>1913</v>
      </c>
      <c r="I391" s="509">
        <f>[2]B!AB1653</f>
        <v>47</v>
      </c>
      <c r="J391" s="509">
        <f>[2]B!AC1653</f>
        <v>0</v>
      </c>
      <c r="K391" s="509">
        <f>[2]B!AD1653</f>
        <v>0</v>
      </c>
      <c r="L391" s="509">
        <f>[2]B!AE1653</f>
        <v>0</v>
      </c>
      <c r="M391" s="509">
        <f>[2]B!AF1653</f>
        <v>0</v>
      </c>
      <c r="N391" s="509">
        <f>[2]B!AG1653</f>
        <v>0</v>
      </c>
      <c r="O391" s="509">
        <f>[2]B!AH1653</f>
        <v>0</v>
      </c>
      <c r="P391" s="509">
        <f>[2]B!AI1653</f>
        <v>0</v>
      </c>
      <c r="Q391" s="510">
        <f>[2]B!AJ1653</f>
        <v>0</v>
      </c>
    </row>
    <row r="392" spans="1:17" ht="10.5" customHeight="1" x14ac:dyDescent="0.15">
      <c r="A392" s="703" t="s">
        <v>514</v>
      </c>
      <c r="B392" s="213" t="s">
        <v>508</v>
      </c>
      <c r="C392" s="511">
        <f>SUM([2]B!C1682:C1690,[2]B!C1694:C1697,[2]B!C1701,[2]B!C1704:C1742,[2]B!C1753:C1758)+[2]B!C1812</f>
        <v>29328</v>
      </c>
      <c r="D392" s="511">
        <f>SUM([2]B!D1682:D1690,[2]B!D1694:D1697,[2]B!D1701,[2]B!D1704:D1742,[2]B!D1753:D1758)+[2]B!D1812</f>
        <v>25913</v>
      </c>
      <c r="E392" s="512">
        <f>SUM([2]B!E1682:E1690,[2]B!E1694:E1697,[2]B!E1701,[2]B!E1704:E1742,[2]B!E1753:E1758)+[2]B!E1812</f>
        <v>25913</v>
      </c>
      <c r="F392" s="512">
        <f>SUM([2]B!F1682:F1690,[2]B!F1694:F1697,[2]B!F1701,[2]B!F1704:F1742,[2]B!F1753:F1758)+[2]B!F1812</f>
        <v>0</v>
      </c>
      <c r="G392" s="512">
        <f>SUM([2]B!G1682:G1690,[2]B!G1694:G1697,[2]B!G1701,[2]B!G1704:G1742,[2]B!G1753:G1758)+[2]B!G1812</f>
        <v>3415</v>
      </c>
      <c r="H392" s="512">
        <f>SUM([2]B!AA1682:AA1690,[2]B!AA1694:AA1697,[2]B!AA1701,[2]B!AA1704:AA1742,[2]B!AA1753:AA1758)+[2]B!AA1812</f>
        <v>27647</v>
      </c>
      <c r="I392" s="512">
        <f>SUM([2]B!AB1682:AB1690,[2]B!AB1694:AB1697,[2]B!AB1701,[2]B!AB1704:AB1742,[2]B!AB1753:AB1758)+[2]B!AB1812</f>
        <v>816</v>
      </c>
      <c r="J392" s="512">
        <f>SUM([2]B!AC1682:AC1690,[2]B!AC1694:AC1697,[2]B!AC1701,[2]B!AC1704:AC1742,[2]B!AC1753:AC1758)+[2]B!AC1812</f>
        <v>865</v>
      </c>
      <c r="K392" s="512">
        <f>SUM([2]B!AD1682:AD1690,[2]B!AD1694:AD1697,[2]B!AD1701,[2]B!AD1704:AD1742,[2]B!AD1753:AD1758)+[2]B!AD1812</f>
        <v>0</v>
      </c>
      <c r="L392" s="512">
        <f>SUM([2]B!AE1682:AE1690,[2]B!AE1694:AE1697,[2]B!AE1701,[2]B!AE1704:AE1742,[2]B!AE1753:AE1758)+[2]B!AE1812</f>
        <v>0</v>
      </c>
      <c r="M392" s="512">
        <f>SUM([2]B!AF1682:AF1690,[2]B!AF1694:AF1697,[2]B!AF1701,[2]B!AF1704:AF1742,[2]B!AF1753:AF1758)+[2]B!AF1812</f>
        <v>0</v>
      </c>
      <c r="N392" s="512">
        <f>SUM([2]B!AG1682:AG1690,[2]B!AG1694:AG1697,[2]B!AG1701,[2]B!AG1704:AG1742,[2]B!AG1753:AG1758)+[2]B!AG1812</f>
        <v>0</v>
      </c>
      <c r="O392" s="512">
        <f>SUM([2]B!AH1682:AH1690,[2]B!AH1694:AH1697,[2]B!AH1701,[2]B!AH1704:AH1742,[2]B!AH1753:AH1758)+[2]B!AH1812</f>
        <v>0</v>
      </c>
      <c r="P392" s="512">
        <f>SUM([2]B!AI1682:AI1690,[2]B!AI1694:AI1697,[2]B!AI1701,[2]B!AI1704:AI1742,[2]B!AI1753:AI1758)+[2]B!AI1812</f>
        <v>0</v>
      </c>
      <c r="Q392" s="513">
        <f>SUM([2]B!AJ1682:AJ1690,[2]B!AJ1694:AJ1697,[2]B!AJ1701,[2]B!AJ1704:AJ1742,[2]B!AJ1753:AJ1758)+[2]B!AJ1812</f>
        <v>0</v>
      </c>
    </row>
    <row r="393" spans="1:17" x14ac:dyDescent="0.15">
      <c r="A393" s="631"/>
      <c r="B393" s="203" t="s">
        <v>509</v>
      </c>
      <c r="C393" s="514">
        <f>SUM([2]B!C1691:C1693,[2]B!C1695:C1696,[2]B!C1701:C1703,[2]B!C1743:C1752,[2]B!C1759:C1785,[2]B!C1815)</f>
        <v>4431</v>
      </c>
      <c r="D393" s="514">
        <f>SUM([2]B!D1691:D1693,[2]B!D1695:D1696,[2]B!D1701:D1703,[2]B!D1743:D1752,[2]B!D1759:D1785,[2]B!D1815)</f>
        <v>4390</v>
      </c>
      <c r="E393" s="515">
        <f>SUM([2]B!E1691:E1693,[2]B!E1695:E1696,[2]B!E1701:E1703,[2]B!E1743:E1752,[2]B!E1759:E1785,[2]B!E1815)</f>
        <v>4390</v>
      </c>
      <c r="F393" s="515">
        <f>SUM([2]B!F1691:F1693,[2]B!F1695:F1696,[2]B!F1701:F1703,[2]B!F1743:F1752,[2]B!F1759:F1785,[2]B!F1815)</f>
        <v>0</v>
      </c>
      <c r="G393" s="515">
        <f>SUM([2]B!G1691:G1693,[2]B!G1695:G1696,[2]B!G1701:G1703,[2]B!G1743:G1752,[2]B!G1759:G1785,[2]B!G1815)</f>
        <v>41</v>
      </c>
      <c r="H393" s="515">
        <f>SUM([2]B!AA1691:AA1693,[2]B!AA1695:AA1696,[2]B!AA1701:AA1703,[2]B!AA1743:AA1752,[2]B!AA1759:AA1785,[2]B!AA1815)</f>
        <v>3944</v>
      </c>
      <c r="I393" s="515">
        <f>SUM([2]B!AB1691:AB1693,[2]B!AB1695:AB1696,[2]B!AB1701:AB1703,[2]B!AB1743:AB1752,[2]B!AB1759:AB1785,[2]B!AB1815)</f>
        <v>0</v>
      </c>
      <c r="J393" s="515">
        <f>SUM([2]B!AC1691:AC1693,[2]B!AC1695:AC1696,[2]B!AC1701:AC1703,[2]B!AC1743:AC1752,[2]B!AC1759:AC1785,[2]B!AC1815)</f>
        <v>487</v>
      </c>
      <c r="K393" s="515">
        <f>SUM([2]B!AD1691:AD1693,[2]B!AD1695:AD1696,[2]B!AD1701:AD1703,[2]B!AD1743:AD1752,[2]B!AD1759:AD1785,[2]B!AD1815)</f>
        <v>0</v>
      </c>
      <c r="L393" s="515">
        <f>SUM([2]B!AE1691:AE1693,[2]B!AE1695:AE1696,[2]B!AE1701:AE1703,[2]B!AE1743:AE1752,[2]B!AE1759:AE1785,[2]B!AE1815)</f>
        <v>0</v>
      </c>
      <c r="M393" s="515">
        <f>SUM([2]B!AF1691:AF1693,[2]B!AF1695:AF1696,[2]B!AF1701:AF1703,[2]B!AF1743:AF1752,[2]B!AF1759:AF1785,[2]B!AF1815)</f>
        <v>0</v>
      </c>
      <c r="N393" s="515">
        <f>SUM([2]B!AG1691:AG1693,[2]B!AG1695:AG1696,[2]B!AG1701:AG1703,[2]B!AG1743:AG1752,[2]B!AG1759:AG1785,[2]B!AG1815)</f>
        <v>0</v>
      </c>
      <c r="O393" s="515">
        <f>SUM([2]B!AH1691:AH1693,[2]B!AH1695:AH1696,[2]B!AH1701:AH1703,[2]B!AH1743:AH1752,[2]B!AH1759:AH1785,[2]B!AH1815)</f>
        <v>0</v>
      </c>
      <c r="P393" s="515">
        <f>SUM([2]B!AI1691:AI1693,[2]B!AI1695:AI1696,[2]B!AI1701:AI1703,[2]B!AI1743:AI1752,[2]B!AI1759:AI1785,[2]B!AI1815)</f>
        <v>0</v>
      </c>
      <c r="Q393" s="503">
        <f>SUM([2]B!AJ1691:AJ1693,[2]B!AJ1695:AJ1696,[2]B!AJ1701:AJ1703,[2]B!AJ1743:AJ1752,[2]B!AJ1759:AJ1785,[2]B!AJ1815)</f>
        <v>0</v>
      </c>
    </row>
    <row r="394" spans="1:17" x14ac:dyDescent="0.15">
      <c r="A394" s="704"/>
      <c r="B394" s="549" t="s">
        <v>410</v>
      </c>
      <c r="C394" s="205">
        <f t="shared" ref="C394:Q394" si="17">SUM(C392:C393)</f>
        <v>33759</v>
      </c>
      <c r="D394" s="504">
        <f t="shared" si="17"/>
        <v>30303</v>
      </c>
      <c r="E394" s="505">
        <f t="shared" si="17"/>
        <v>30303</v>
      </c>
      <c r="F394" s="506">
        <f t="shared" si="17"/>
        <v>0</v>
      </c>
      <c r="G394" s="507">
        <f t="shared" si="17"/>
        <v>3456</v>
      </c>
      <c r="H394" s="505">
        <f t="shared" si="17"/>
        <v>31591</v>
      </c>
      <c r="I394" s="508">
        <f t="shared" si="17"/>
        <v>816</v>
      </c>
      <c r="J394" s="506">
        <f t="shared" si="17"/>
        <v>1352</v>
      </c>
      <c r="K394" s="505">
        <f t="shared" si="17"/>
        <v>0</v>
      </c>
      <c r="L394" s="508">
        <f t="shared" si="17"/>
        <v>0</v>
      </c>
      <c r="M394" s="506">
        <f t="shared" si="17"/>
        <v>0</v>
      </c>
      <c r="N394" s="506">
        <f>SUM(N392:N393)</f>
        <v>0</v>
      </c>
      <c r="O394" s="505">
        <f t="shared" si="17"/>
        <v>0</v>
      </c>
      <c r="P394" s="506">
        <f t="shared" si="17"/>
        <v>0</v>
      </c>
      <c r="Q394" s="504">
        <f t="shared" si="17"/>
        <v>0</v>
      </c>
    </row>
    <row r="395" spans="1:17" ht="10.5" customHeight="1" x14ac:dyDescent="0.15">
      <c r="A395" s="631" t="s">
        <v>515</v>
      </c>
      <c r="B395" s="213" t="s">
        <v>508</v>
      </c>
      <c r="C395" s="516">
        <f>SUM([2]B!C1985:C1998,[2]B!C2000:C2033,[2]B!C2059:C2061)</f>
        <v>365</v>
      </c>
      <c r="D395" s="516">
        <f>SUM([2]B!D1985:D1998,[2]B!D2000:D2033,[2]B!D2059:D2061)</f>
        <v>359</v>
      </c>
      <c r="E395" s="517">
        <f>SUM([2]B!E1985:E1998,[2]B!E2000:E2033,[2]B!E2059:E2061)</f>
        <v>359</v>
      </c>
      <c r="F395" s="517">
        <f>SUM([2]B!F1985:F1998,[2]B!F2000:F2033,[2]B!F2059:F2061)</f>
        <v>0</v>
      </c>
      <c r="G395" s="517">
        <f>SUM([2]B!G1985:G1998,[2]B!G2000:G2033,[2]B!G2059:G2061)</f>
        <v>6</v>
      </c>
      <c r="H395" s="517">
        <f>SUM([2]B!AA1985:AA1998,[2]B!AA2000:AA2033,[2]B!AA2059:AA2061)</f>
        <v>145</v>
      </c>
      <c r="I395" s="517">
        <f>SUM([2]B!AB1985:AB1998,[2]B!AB2000:AB2033,[2]B!AB2059:AB2061)</f>
        <v>215</v>
      </c>
      <c r="J395" s="517">
        <f>SUM([2]B!AC1985:AC1998,[2]B!AC2000:AC2033,[2]B!AC2059:AC2061)</f>
        <v>5</v>
      </c>
      <c r="K395" s="517">
        <f>SUM([2]B!AD1985:AD1998,[2]B!AD2000:AD2033,[2]B!AD2059:AD2061)</f>
        <v>0</v>
      </c>
      <c r="L395" s="517">
        <f>SUM([2]B!AE1985:AE1998,[2]B!AE2000:AE2033,[2]B!AE2059:AE2061)</f>
        <v>0</v>
      </c>
      <c r="M395" s="517">
        <f>SUM([2]B!AF1985:AF1998,[2]B!AF2000:AF2033,[2]B!AF2059:AF2061)</f>
        <v>0</v>
      </c>
      <c r="N395" s="517">
        <f>SUM([2]B!AG1985:AG1998,[2]B!AG2000:AG2033,[2]B!AG2059:AG2061)</f>
        <v>0</v>
      </c>
      <c r="O395" s="517">
        <f>SUM([2]B!AH1985:AH1998,[2]B!AH2000:AH2033,[2]B!AH2059:AH2061)</f>
        <v>0</v>
      </c>
      <c r="P395" s="517">
        <f>SUM([2]B!AI1985:AI1998,[2]B!AI2000:AI2033,[2]B!AI2059:AI2061)</f>
        <v>0</v>
      </c>
      <c r="Q395" s="518">
        <f>SUM([2]B!AJ1985:AJ1998,[2]B!AJ2000:AJ2033,[2]B!AJ2059:AJ2061)</f>
        <v>0</v>
      </c>
    </row>
    <row r="396" spans="1:17" x14ac:dyDescent="0.15">
      <c r="A396" s="631"/>
      <c r="B396" s="203" t="s">
        <v>509</v>
      </c>
      <c r="C396" s="514">
        <f>SUM([2]B!C1999,[2]B!C2034:C2055)</f>
        <v>15</v>
      </c>
      <c r="D396" s="514">
        <f>SUM([2]B!D1999,[2]B!D2034:D2055)</f>
        <v>15</v>
      </c>
      <c r="E396" s="515">
        <f>SUM([2]B!E1999,[2]B!E2034:E2055)</f>
        <v>15</v>
      </c>
      <c r="F396" s="515">
        <f>SUM([2]B!F1999,[2]B!F2034:F2055)</f>
        <v>0</v>
      </c>
      <c r="G396" s="515">
        <f>SUM([2]B!G1999,[2]B!G2034:G2055)</f>
        <v>0</v>
      </c>
      <c r="H396" s="515">
        <f>SUM([2]B!AA1999,[2]B!AA2034:AA2055)</f>
        <v>0</v>
      </c>
      <c r="I396" s="515">
        <f>SUM([2]B!AB1999,[2]B!AB2034:AB2055)</f>
        <v>0</v>
      </c>
      <c r="J396" s="515">
        <f>SUM([2]B!AC1999,[2]B!AC2034:AC2055)</f>
        <v>15</v>
      </c>
      <c r="K396" s="515">
        <f>SUM([2]B!AD1999,[2]B!AD2034:AD2055)</f>
        <v>0</v>
      </c>
      <c r="L396" s="515">
        <f>SUM([2]B!AE1999,[2]B!AE2034:AE2055)</f>
        <v>0</v>
      </c>
      <c r="M396" s="515">
        <f>SUM([2]B!AF1999,[2]B!AF2034:AF2055)</f>
        <v>0</v>
      </c>
      <c r="N396" s="515">
        <f>SUM([2]B!AG1999,[2]B!AG2034:AG2055)</f>
        <v>0</v>
      </c>
      <c r="O396" s="515">
        <f>SUM([2]B!AH1999,[2]B!AH2034:AH2055)</f>
        <v>0</v>
      </c>
      <c r="P396" s="515">
        <f>SUM([2]B!AI1999,[2]B!AI2034:AI2055)</f>
        <v>0</v>
      </c>
      <c r="Q396" s="503">
        <f>SUM([2]B!AJ1999,[2]B!AJ2034:AJ2055)</f>
        <v>0</v>
      </c>
    </row>
    <row r="397" spans="1:17" x14ac:dyDescent="0.15">
      <c r="A397" s="631"/>
      <c r="B397" s="549" t="s">
        <v>410</v>
      </c>
      <c r="C397" s="205">
        <f>SUM(C395:C396)</f>
        <v>380</v>
      </c>
      <c r="D397" s="504">
        <f t="shared" ref="D397:Q397" si="18">SUM(D395:D396)</f>
        <v>374</v>
      </c>
      <c r="E397" s="505">
        <f t="shared" si="18"/>
        <v>374</v>
      </c>
      <c r="F397" s="506">
        <f t="shared" si="18"/>
        <v>0</v>
      </c>
      <c r="G397" s="507">
        <f t="shared" si="18"/>
        <v>6</v>
      </c>
      <c r="H397" s="505">
        <f t="shared" si="18"/>
        <v>145</v>
      </c>
      <c r="I397" s="508">
        <f t="shared" si="18"/>
        <v>215</v>
      </c>
      <c r="J397" s="506">
        <f t="shared" si="18"/>
        <v>20</v>
      </c>
      <c r="K397" s="505">
        <f t="shared" si="18"/>
        <v>0</v>
      </c>
      <c r="L397" s="508">
        <f t="shared" si="18"/>
        <v>0</v>
      </c>
      <c r="M397" s="506">
        <f t="shared" si="18"/>
        <v>0</v>
      </c>
      <c r="N397" s="506">
        <f t="shared" si="18"/>
        <v>0</v>
      </c>
      <c r="O397" s="505">
        <f t="shared" si="18"/>
        <v>0</v>
      </c>
      <c r="P397" s="506">
        <f t="shared" si="18"/>
        <v>0</v>
      </c>
      <c r="Q397" s="504">
        <f t="shared" si="18"/>
        <v>0</v>
      </c>
    </row>
    <row r="398" spans="1:17" ht="10.5" customHeight="1" x14ac:dyDescent="0.15">
      <c r="A398" s="703" t="s">
        <v>516</v>
      </c>
      <c r="B398" s="206" t="s">
        <v>508</v>
      </c>
      <c r="C398" s="214">
        <f>SUM([2]B!C2220:C2241,[2]B!C2257:C2259)</f>
        <v>178</v>
      </c>
      <c r="D398" s="214">
        <f>SUM([2]B!D2220:D2241,[2]B!D2257:D2259)</f>
        <v>164</v>
      </c>
      <c r="E398" s="214">
        <f>SUM([2]B!E2220:E2241,[2]B!E2257:E2259)</f>
        <v>164</v>
      </c>
      <c r="F398" s="214">
        <f>SUM([2]B!F2220:F2241,[2]B!F2257:F2259)</f>
        <v>0</v>
      </c>
      <c r="G398" s="214">
        <f>SUM([2]B!G2220:G2241,[2]B!G2257:G2259)</f>
        <v>14</v>
      </c>
      <c r="H398" s="215">
        <f>SUM([2]B!AA2220:AA2241,[2]B!AA2257:AA2259)</f>
        <v>82</v>
      </c>
      <c r="I398" s="215">
        <f>SUM([2]B!AB2220:AB2241,[2]B!AB2257:AB2259)</f>
        <v>31</v>
      </c>
      <c r="J398" s="215">
        <f>SUM([2]B!AC2220:AC2241,[2]B!AC2257:AC2259)</f>
        <v>65</v>
      </c>
      <c r="K398" s="215">
        <f>SUM([2]B!AD2220:AD2241,[2]B!AD2257:AD2259)</f>
        <v>0</v>
      </c>
      <c r="L398" s="215">
        <f>SUM([2]B!AE2220:AE2241,[2]B!AE2257:AE2259)</f>
        <v>0</v>
      </c>
      <c r="M398" s="215">
        <f>SUM([2]B!AF2220:AF2241,[2]B!AF2257:AF2259)</f>
        <v>0</v>
      </c>
      <c r="N398" s="215">
        <f>SUM([2]B!AG2220:AG2241,[2]B!AG2257:AG2259)</f>
        <v>0</v>
      </c>
      <c r="O398" s="215">
        <f>SUM([2]B!AH2220:AH2241,[2]B!AH2257:AH2259)</f>
        <v>0</v>
      </c>
      <c r="P398" s="215">
        <f>SUM([2]B!AI2220:AI2241,[2]B!AI2257:AI2259)</f>
        <v>0</v>
      </c>
      <c r="Q398" s="216">
        <f>SUM([2]B!AJ2220:AJ2241,[2]B!AJ2257:AJ2259)</f>
        <v>0</v>
      </c>
    </row>
    <row r="399" spans="1:17" x14ac:dyDescent="0.15">
      <c r="A399" s="631"/>
      <c r="B399" s="203" t="s">
        <v>509</v>
      </c>
      <c r="C399" s="514">
        <f>SUM([2]B!C2242:C2245)</f>
        <v>240</v>
      </c>
      <c r="D399" s="514">
        <f>SUM([2]B!D2242:D2245)</f>
        <v>147</v>
      </c>
      <c r="E399" s="515">
        <f>SUM([2]B!E2242:E2245)</f>
        <v>147</v>
      </c>
      <c r="F399" s="515">
        <f>SUM([2]B!F2242:F2245)</f>
        <v>0</v>
      </c>
      <c r="G399" s="515">
        <f>SUM([2]B!G2242:G2245)</f>
        <v>93</v>
      </c>
      <c r="H399" s="515">
        <f>SUM([2]B!AA2242:AA2245)</f>
        <v>148</v>
      </c>
      <c r="I399" s="515">
        <f>SUM([2]B!AB2242:AB2245)</f>
        <v>0</v>
      </c>
      <c r="J399" s="515">
        <f>SUM([2]B!AC2242:AC2245)</f>
        <v>92</v>
      </c>
      <c r="K399" s="515">
        <f>SUM([2]B!AD2242:AD2245)</f>
        <v>0</v>
      </c>
      <c r="L399" s="515">
        <f>SUM([2]B!AE2242:AE2245)</f>
        <v>0</v>
      </c>
      <c r="M399" s="515">
        <f>SUM([2]B!AF2242:AF2245)</f>
        <v>0</v>
      </c>
      <c r="N399" s="515">
        <f>SUM([2]B!AG2242:AG2245)</f>
        <v>0</v>
      </c>
      <c r="O399" s="515">
        <f>SUM([2]B!AH2242:AH2245)</f>
        <v>0</v>
      </c>
      <c r="P399" s="515">
        <f>SUM([2]B!AI2242:AI2245)</f>
        <v>0</v>
      </c>
      <c r="Q399" s="503">
        <f>SUM([2]B!AJ2242:AJ2245)</f>
        <v>0</v>
      </c>
    </row>
    <row r="400" spans="1:17" x14ac:dyDescent="0.15">
      <c r="A400" s="704"/>
      <c r="B400" s="549" t="s">
        <v>410</v>
      </c>
      <c r="C400" s="507">
        <f>SUM(C398:C399)</f>
        <v>418</v>
      </c>
      <c r="D400" s="507">
        <f t="shared" ref="D400:Q400" si="19">SUM(D398:D399)</f>
        <v>311</v>
      </c>
      <c r="E400" s="507">
        <f t="shared" si="19"/>
        <v>311</v>
      </c>
      <c r="F400" s="507">
        <f t="shared" si="19"/>
        <v>0</v>
      </c>
      <c r="G400" s="507">
        <f t="shared" si="19"/>
        <v>107</v>
      </c>
      <c r="H400" s="507">
        <f>SUM(H398:H399)</f>
        <v>230</v>
      </c>
      <c r="I400" s="507">
        <f t="shared" si="19"/>
        <v>31</v>
      </c>
      <c r="J400" s="507">
        <f t="shared" si="19"/>
        <v>157</v>
      </c>
      <c r="K400" s="507">
        <f t="shared" si="19"/>
        <v>0</v>
      </c>
      <c r="L400" s="507">
        <f t="shared" si="19"/>
        <v>0</v>
      </c>
      <c r="M400" s="507">
        <f t="shared" si="19"/>
        <v>0</v>
      </c>
      <c r="N400" s="507">
        <f t="shared" si="19"/>
        <v>0</v>
      </c>
      <c r="O400" s="507">
        <f t="shared" si="19"/>
        <v>0</v>
      </c>
      <c r="P400" s="507">
        <f t="shared" si="19"/>
        <v>0</v>
      </c>
      <c r="Q400" s="504">
        <f t="shared" si="19"/>
        <v>0</v>
      </c>
    </row>
    <row r="401" spans="1:19" ht="10.5" customHeight="1" x14ac:dyDescent="0.15">
      <c r="A401" s="697" t="s">
        <v>517</v>
      </c>
      <c r="B401" s="211" t="s">
        <v>518</v>
      </c>
      <c r="C401" s="511">
        <f>SUM([2]B!C2416:C2418)+[2]B!C2363</f>
        <v>1056</v>
      </c>
      <c r="D401" s="511">
        <f>SUM([2]B!D2416:D2418)+[2]B!D2363</f>
        <v>959</v>
      </c>
      <c r="E401" s="512">
        <f>SUM([2]B!E2416:E2418)+[2]B!E2363</f>
        <v>955</v>
      </c>
      <c r="F401" s="512">
        <f>SUM([2]B!F2416:F2418)+[2]B!F2363</f>
        <v>4</v>
      </c>
      <c r="G401" s="512">
        <f>SUM([2]B!G2416:G2418)+[2]B!G2363</f>
        <v>97</v>
      </c>
      <c r="H401" s="512">
        <f>SUM([2]B!AA2416:AA2418)+[2]B!AA2363</f>
        <v>875</v>
      </c>
      <c r="I401" s="513">
        <f>SUM([2]B!AB2416:AB2418)+[2]B!AB2363</f>
        <v>150</v>
      </c>
      <c r="J401" s="513">
        <f>SUM([2]B!AC2416:AC2418)+[2]B!AC2363</f>
        <v>31</v>
      </c>
      <c r="K401" s="513">
        <f>SUM([2]B!AD2416:AD2418)+[2]B!AD2363</f>
        <v>0</v>
      </c>
      <c r="L401" s="513">
        <f>SUM([2]B!AE2416:AE2418)+[2]B!AE2363</f>
        <v>0</v>
      </c>
      <c r="M401" s="513">
        <f>SUM([2]B!AF2416:AF2418)+[2]B!AF2363</f>
        <v>0</v>
      </c>
      <c r="N401" s="513">
        <f>SUM([2]B!AG2416:AG2418)+[2]B!AG2363</f>
        <v>0</v>
      </c>
      <c r="O401" s="513">
        <f>SUM([2]B!AH2416:AH2418)+[2]B!AH2363</f>
        <v>0</v>
      </c>
      <c r="P401" s="513">
        <f>SUM([2]B!AI2416:AI2418)+[2]B!AI2363</f>
        <v>0</v>
      </c>
      <c r="Q401" s="513">
        <f>SUM([2]B!AJ2416:AJ2418)+[2]B!AJ2363</f>
        <v>4</v>
      </c>
    </row>
    <row r="402" spans="1:19" x14ac:dyDescent="0.15">
      <c r="A402" s="707"/>
      <c r="B402" s="217" t="s">
        <v>509</v>
      </c>
      <c r="C402" s="519">
        <f>[2]B!C2369</f>
        <v>0</v>
      </c>
      <c r="D402" s="519">
        <f>[2]B!D2369</f>
        <v>0</v>
      </c>
      <c r="E402" s="520">
        <f>[2]B!E2369</f>
        <v>0</v>
      </c>
      <c r="F402" s="520">
        <f>[2]B!F2369</f>
        <v>0</v>
      </c>
      <c r="G402" s="520">
        <f>[2]B!G2369</f>
        <v>0</v>
      </c>
      <c r="H402" s="520">
        <f>[2]B!AA2369</f>
        <v>0</v>
      </c>
      <c r="I402" s="503">
        <f>[2]B!AB2369</f>
        <v>0</v>
      </c>
      <c r="J402" s="503">
        <f>[2]B!AC2369</f>
        <v>0</v>
      </c>
      <c r="K402" s="503">
        <f>[2]B!AD2369</f>
        <v>0</v>
      </c>
      <c r="L402" s="503">
        <f>[2]B!AE2369</f>
        <v>0</v>
      </c>
      <c r="M402" s="503">
        <f>[2]B!AF2369</f>
        <v>0</v>
      </c>
      <c r="N402" s="503">
        <f>[2]B!AG2369</f>
        <v>0</v>
      </c>
      <c r="O402" s="503">
        <f>[2]B!AH2369</f>
        <v>0</v>
      </c>
      <c r="P402" s="503">
        <f>[2]B!AI2369</f>
        <v>0</v>
      </c>
      <c r="Q402" s="503">
        <f>[2]B!AJ2369</f>
        <v>0</v>
      </c>
    </row>
    <row r="403" spans="1:19" x14ac:dyDescent="0.15">
      <c r="A403" s="699"/>
      <c r="B403" s="549" t="s">
        <v>410</v>
      </c>
      <c r="C403" s="507">
        <f>SUM(C401:C402)</f>
        <v>1056</v>
      </c>
      <c r="D403" s="507">
        <f t="shared" ref="D403:Q403" si="20">SUM(D401:D402)</f>
        <v>959</v>
      </c>
      <c r="E403" s="507">
        <f t="shared" si="20"/>
        <v>955</v>
      </c>
      <c r="F403" s="507">
        <f t="shared" si="20"/>
        <v>4</v>
      </c>
      <c r="G403" s="507">
        <f t="shared" si="20"/>
        <v>97</v>
      </c>
      <c r="H403" s="507">
        <f t="shared" si="20"/>
        <v>875</v>
      </c>
      <c r="I403" s="507">
        <f t="shared" si="20"/>
        <v>150</v>
      </c>
      <c r="J403" s="507">
        <f t="shared" si="20"/>
        <v>31</v>
      </c>
      <c r="K403" s="507">
        <f t="shared" si="20"/>
        <v>0</v>
      </c>
      <c r="L403" s="507">
        <f t="shared" si="20"/>
        <v>0</v>
      </c>
      <c r="M403" s="507">
        <f t="shared" si="20"/>
        <v>0</v>
      </c>
      <c r="N403" s="507">
        <f t="shared" si="20"/>
        <v>0</v>
      </c>
      <c r="O403" s="507">
        <f t="shared" si="20"/>
        <v>0</v>
      </c>
      <c r="P403" s="507">
        <f t="shared" si="20"/>
        <v>0</v>
      </c>
      <c r="Q403" s="504">
        <f t="shared" si="20"/>
        <v>4</v>
      </c>
    </row>
    <row r="404" spans="1:19" ht="10.5" customHeight="1" x14ac:dyDescent="0.15">
      <c r="A404" s="703" t="s">
        <v>519</v>
      </c>
      <c r="B404" s="213" t="s">
        <v>508</v>
      </c>
      <c r="C404" s="511">
        <f>SUM([2]B!C2438:C2450,[2]B!C2684)</f>
        <v>180</v>
      </c>
      <c r="D404" s="511">
        <f>SUM([2]B!D2438:D2450,[2]B!D2684)</f>
        <v>180</v>
      </c>
      <c r="E404" s="512">
        <f>SUM([2]B!E2438:E2450,[2]B!E2684)</f>
        <v>180</v>
      </c>
      <c r="F404" s="512">
        <f>SUM([2]B!F2438:F2450,[2]B!F2684)</f>
        <v>0</v>
      </c>
      <c r="G404" s="512">
        <f>SUM([2]B!G2438:G2450,[2]B!G2684)</f>
        <v>0</v>
      </c>
      <c r="H404" s="512">
        <f>SUM([2]B!AA2438:AA2450,[2]B!AA2684)</f>
        <v>8</v>
      </c>
      <c r="I404" s="512">
        <f>SUM([2]B!AB2438:AB2450,[2]B!AB2684)</f>
        <v>133</v>
      </c>
      <c r="J404" s="512">
        <f>SUM([2]B!AC2438:AC2450,[2]B!AC2684)</f>
        <v>39</v>
      </c>
      <c r="K404" s="512">
        <f>SUM([2]B!AD2438:AD2450,[2]B!AD2684)</f>
        <v>0</v>
      </c>
      <c r="L404" s="512">
        <f>SUM([2]B!AE2438:AE2450,[2]B!AE2684)</f>
        <v>0</v>
      </c>
      <c r="M404" s="512">
        <f>SUM([2]B!AF2438:AF2450,[2]B!AF2684)</f>
        <v>0</v>
      </c>
      <c r="N404" s="512">
        <f>SUM([2]B!AG2438:AG2450,[2]B!AG2684)</f>
        <v>0</v>
      </c>
      <c r="O404" s="512">
        <f>SUM([2]B!AH2438:AH2450,[2]B!AH2684)</f>
        <v>0</v>
      </c>
      <c r="P404" s="512">
        <f>SUM([2]B!AI2438:AI2450,[2]B!AI2684)</f>
        <v>0</v>
      </c>
      <c r="Q404" s="513">
        <f>SUM([2]B!AJ2438:AJ2450,[2]B!AJ2684)</f>
        <v>0</v>
      </c>
    </row>
    <row r="405" spans="1:19" x14ac:dyDescent="0.15">
      <c r="A405" s="631"/>
      <c r="B405" s="203" t="s">
        <v>509</v>
      </c>
      <c r="C405" s="514">
        <f>SUM([2]B!C2435:C2437,[2]B!C2451:C2452)</f>
        <v>140</v>
      </c>
      <c r="D405" s="514">
        <f>SUM([2]B!D2435:D2437,[2]B!D2451:D2452)</f>
        <v>140</v>
      </c>
      <c r="E405" s="515">
        <f>SUM([2]B!E2435:E2437,[2]B!E2451:E2452)</f>
        <v>140</v>
      </c>
      <c r="F405" s="515">
        <f>SUM([2]B!F2435:F2437,[2]B!F2451:F2452)</f>
        <v>0</v>
      </c>
      <c r="G405" s="515">
        <f>SUM([2]B!G2435:G2437,[2]B!G2451:G2452)</f>
        <v>0</v>
      </c>
      <c r="H405" s="515">
        <f>SUM([2]B!AA2435:AA2437,[2]B!AA2451:AA2452)</f>
        <v>0</v>
      </c>
      <c r="I405" s="515">
        <f>SUM([2]B!AB2435:AB2437,[2]B!AB2451:AB2452)</f>
        <v>140</v>
      </c>
      <c r="J405" s="515">
        <f>SUM([2]B!AC2435:AC2437,[2]B!AC2451:AC2452)</f>
        <v>0</v>
      </c>
      <c r="K405" s="515">
        <f>SUM([2]B!AD2435:AD2437,[2]B!AD2451:AD2452)</f>
        <v>0</v>
      </c>
      <c r="L405" s="515">
        <f>SUM([2]B!AE2435:AE2437,[2]B!AE2451:AE2452)</f>
        <v>0</v>
      </c>
      <c r="M405" s="515">
        <f>SUM([2]B!AF2435:AF2437,[2]B!AF2451:AF2452)</f>
        <v>0</v>
      </c>
      <c r="N405" s="515">
        <f>SUM([2]B!AG2435:AG2437,[2]B!AG2451:AG2452)</f>
        <v>0</v>
      </c>
      <c r="O405" s="515">
        <f>SUM([2]B!AH2435:AH2437,[2]B!AH2451:AH2452)</f>
        <v>0</v>
      </c>
      <c r="P405" s="515">
        <f>SUM([2]B!AI2435:AI2437,[2]B!AI2451:AI2452)</f>
        <v>0</v>
      </c>
      <c r="Q405" s="503">
        <f>SUM([2]B!AJ2435:AJ2437,[2]B!AJ2451:AJ2452)</f>
        <v>0</v>
      </c>
    </row>
    <row r="406" spans="1:19" x14ac:dyDescent="0.15">
      <c r="A406" s="704"/>
      <c r="B406" s="549" t="s">
        <v>410</v>
      </c>
      <c r="C406" s="205">
        <f t="shared" ref="C406:Q406" si="21">SUM(C404:C405)</f>
        <v>320</v>
      </c>
      <c r="D406" s="504">
        <f t="shared" si="21"/>
        <v>320</v>
      </c>
      <c r="E406" s="505">
        <f t="shared" si="21"/>
        <v>320</v>
      </c>
      <c r="F406" s="506">
        <f t="shared" si="21"/>
        <v>0</v>
      </c>
      <c r="G406" s="507">
        <f t="shared" si="21"/>
        <v>0</v>
      </c>
      <c r="H406" s="505">
        <f t="shared" si="21"/>
        <v>8</v>
      </c>
      <c r="I406" s="508">
        <f t="shared" si="21"/>
        <v>273</v>
      </c>
      <c r="J406" s="506">
        <f t="shared" si="21"/>
        <v>39</v>
      </c>
      <c r="K406" s="505">
        <f t="shared" si="21"/>
        <v>0</v>
      </c>
      <c r="L406" s="508">
        <f t="shared" si="21"/>
        <v>0</v>
      </c>
      <c r="M406" s="506">
        <f t="shared" si="21"/>
        <v>0</v>
      </c>
      <c r="N406" s="506">
        <f t="shared" si="21"/>
        <v>0</v>
      </c>
      <c r="O406" s="505">
        <f t="shared" si="21"/>
        <v>0</v>
      </c>
      <c r="P406" s="506">
        <f t="shared" si="21"/>
        <v>0</v>
      </c>
      <c r="Q406" s="504">
        <f t="shared" si="21"/>
        <v>0</v>
      </c>
    </row>
    <row r="407" spans="1:19" ht="21" x14ac:dyDescent="0.15">
      <c r="A407" s="218" t="s">
        <v>520</v>
      </c>
      <c r="B407" s="203" t="s">
        <v>509</v>
      </c>
      <c r="C407" s="507">
        <f>[2]B!C1011</f>
        <v>6189</v>
      </c>
      <c r="D407" s="507">
        <f>[2]B!D1011</f>
        <v>6189</v>
      </c>
      <c r="E407" s="509">
        <f>[2]B!E1011</f>
        <v>6189</v>
      </c>
      <c r="F407" s="509">
        <f>[2]B!F1011</f>
        <v>0</v>
      </c>
      <c r="G407" s="509">
        <f>[2]B!G1011</f>
        <v>0</v>
      </c>
      <c r="H407" s="509">
        <f>[2]B!AA1011</f>
        <v>2620</v>
      </c>
      <c r="I407" s="509">
        <f>[2]B!AB1011</f>
        <v>3569</v>
      </c>
      <c r="J407" s="509">
        <f>[2]B!AC1011</f>
        <v>0</v>
      </c>
      <c r="K407" s="509">
        <f>[2]B!AD1011</f>
        <v>0</v>
      </c>
      <c r="L407" s="509">
        <f>[2]B!AE1011</f>
        <v>0</v>
      </c>
      <c r="M407" s="509">
        <f>[2]B!AF1011</f>
        <v>0</v>
      </c>
      <c r="N407" s="509">
        <f>[2]B!AG1011</f>
        <v>0</v>
      </c>
      <c r="O407" s="509">
        <f>[2]B!AH1011</f>
        <v>0</v>
      </c>
      <c r="P407" s="509">
        <f>[2]B!AI1011</f>
        <v>0</v>
      </c>
      <c r="Q407" s="510">
        <f>[2]B!AJ1011</f>
        <v>0</v>
      </c>
    </row>
    <row r="408" spans="1:19" ht="10.5" customHeight="1" x14ac:dyDescent="0.15">
      <c r="A408" s="678" t="s">
        <v>521</v>
      </c>
      <c r="B408" s="219" t="s">
        <v>508</v>
      </c>
      <c r="C408" s="220">
        <f>D408+G408</f>
        <v>30943</v>
      </c>
      <c r="D408" s="516">
        <f>+D381+D390+D392+D395+D401+D404</f>
        <v>27425</v>
      </c>
      <c r="E408" s="516">
        <f>+E381+E390+E392+E395+E401+E404</f>
        <v>27421</v>
      </c>
      <c r="F408" s="516">
        <f>+F381+F390+F392+F395+F401+F404</f>
        <v>4</v>
      </c>
      <c r="G408" s="516">
        <f>+G381+G390+G392+G395+G401+G404</f>
        <v>3518</v>
      </c>
      <c r="H408" s="516">
        <f t="shared" ref="H408:Q408" si="22">+H381+H390+H392+H395+H401+H404</f>
        <v>28681</v>
      </c>
      <c r="I408" s="516">
        <f t="shared" si="22"/>
        <v>1322</v>
      </c>
      <c r="J408" s="516">
        <f t="shared" si="22"/>
        <v>940</v>
      </c>
      <c r="K408" s="516">
        <f t="shared" si="22"/>
        <v>0</v>
      </c>
      <c r="L408" s="516">
        <f t="shared" si="22"/>
        <v>0</v>
      </c>
      <c r="M408" s="516">
        <f t="shared" si="22"/>
        <v>0</v>
      </c>
      <c r="N408" s="516">
        <f t="shared" si="22"/>
        <v>0</v>
      </c>
      <c r="O408" s="516">
        <f t="shared" si="22"/>
        <v>0</v>
      </c>
      <c r="P408" s="516">
        <f t="shared" si="22"/>
        <v>0</v>
      </c>
      <c r="Q408" s="521">
        <f t="shared" si="22"/>
        <v>4</v>
      </c>
    </row>
    <row r="409" spans="1:19" x14ac:dyDescent="0.15">
      <c r="A409" s="678"/>
      <c r="B409" s="221" t="s">
        <v>509</v>
      </c>
      <c r="C409" s="222">
        <f>D409+G409</f>
        <v>12986</v>
      </c>
      <c r="D409" s="514">
        <f>+D382+D385+D388+D391+D393+D396+D399+D405+D407</f>
        <v>12852</v>
      </c>
      <c r="E409" s="514">
        <f>+E382+E385+E388+E391+E393+E396+E399+E405+E407</f>
        <v>12852</v>
      </c>
      <c r="F409" s="514">
        <f>+F382+F385+F388+F391+F393+F396+F399+F405+F407</f>
        <v>0</v>
      </c>
      <c r="G409" s="514">
        <f>+G382+G385+G388+G391+G393+G396+G399+G405+G407</f>
        <v>134</v>
      </c>
      <c r="H409" s="514">
        <f t="shared" ref="H409:Q409" si="23">+H382+H385+H388+H391+H393+H396+H399+H405+H407</f>
        <v>8625</v>
      </c>
      <c r="I409" s="514">
        <f t="shared" si="23"/>
        <v>3767</v>
      </c>
      <c r="J409" s="514">
        <f t="shared" si="23"/>
        <v>594</v>
      </c>
      <c r="K409" s="514">
        <f t="shared" si="23"/>
        <v>0</v>
      </c>
      <c r="L409" s="514">
        <f t="shared" si="23"/>
        <v>0</v>
      </c>
      <c r="M409" s="514">
        <f t="shared" si="23"/>
        <v>0</v>
      </c>
      <c r="N409" s="514">
        <f t="shared" si="23"/>
        <v>0</v>
      </c>
      <c r="O409" s="514">
        <f t="shared" si="23"/>
        <v>0</v>
      </c>
      <c r="P409" s="514">
        <f t="shared" si="23"/>
        <v>2</v>
      </c>
      <c r="Q409" s="502">
        <f t="shared" si="23"/>
        <v>0</v>
      </c>
    </row>
    <row r="410" spans="1:19" x14ac:dyDescent="0.15">
      <c r="A410" s="678"/>
      <c r="B410" s="223" t="s">
        <v>522</v>
      </c>
      <c r="C410" s="205">
        <f>SUM(C408:C409)</f>
        <v>43929</v>
      </c>
      <c r="D410" s="504">
        <f>SUM(D408:D409)</f>
        <v>40277</v>
      </c>
      <c r="E410" s="505">
        <f>SUM(E408:E409)</f>
        <v>40273</v>
      </c>
      <c r="F410" s="506">
        <f>SUM(F408:F409)</f>
        <v>4</v>
      </c>
      <c r="G410" s="507">
        <f>SUM(G408:G409)</f>
        <v>3652</v>
      </c>
      <c r="H410" s="507">
        <f t="shared" ref="H410:Q410" si="24">SUM(H408:H409)</f>
        <v>37306</v>
      </c>
      <c r="I410" s="507">
        <f t="shared" si="24"/>
        <v>5089</v>
      </c>
      <c r="J410" s="507">
        <f t="shared" si="24"/>
        <v>1534</v>
      </c>
      <c r="K410" s="507">
        <f t="shared" si="24"/>
        <v>0</v>
      </c>
      <c r="L410" s="507">
        <f t="shared" si="24"/>
        <v>0</v>
      </c>
      <c r="M410" s="507">
        <f t="shared" si="24"/>
        <v>0</v>
      </c>
      <c r="N410" s="507">
        <f>SUM(N408:N409)</f>
        <v>0</v>
      </c>
      <c r="O410" s="507">
        <f t="shared" si="24"/>
        <v>0</v>
      </c>
      <c r="P410" s="507">
        <f t="shared" si="24"/>
        <v>2</v>
      </c>
      <c r="Q410" s="504">
        <f t="shared" si="24"/>
        <v>4</v>
      </c>
    </row>
    <row r="411" spans="1:19" ht="11.25" x14ac:dyDescent="0.15">
      <c r="A411" s="224" t="s">
        <v>523</v>
      </c>
      <c r="B411" s="552"/>
      <c r="E411" s="179"/>
      <c r="F411" s="226"/>
      <c r="G411" s="226"/>
      <c r="H411" s="226"/>
      <c r="I411" s="226"/>
      <c r="J411" s="226"/>
      <c r="K411" s="226"/>
      <c r="L411" s="226"/>
      <c r="M411" s="226"/>
      <c r="N411" s="226"/>
      <c r="O411" s="226"/>
      <c r="P411" s="522"/>
      <c r="Q411" s="522"/>
      <c r="R411" s="522"/>
      <c r="S411" s="226"/>
    </row>
    <row r="412" spans="1:19" ht="31.5" x14ac:dyDescent="0.15">
      <c r="A412" s="708" t="s">
        <v>524</v>
      </c>
      <c r="B412" s="709"/>
      <c r="C412" s="547" t="s">
        <v>410</v>
      </c>
      <c r="D412" s="550" t="s">
        <v>7</v>
      </c>
      <c r="E412" s="39" t="s">
        <v>8</v>
      </c>
      <c r="F412" s="226"/>
      <c r="G412" s="226"/>
      <c r="H412" s="226"/>
      <c r="I412" s="226"/>
      <c r="J412" s="226"/>
      <c r="K412" s="226"/>
      <c r="L412" s="226"/>
      <c r="M412" s="522"/>
      <c r="N412" s="522"/>
      <c r="O412" s="522"/>
    </row>
    <row r="413" spans="1:19" ht="12.75" x14ac:dyDescent="0.2">
      <c r="A413" s="710" t="s">
        <v>525</v>
      </c>
      <c r="B413" s="711"/>
      <c r="C413" s="523">
        <f>[2]B!C1073</f>
        <v>0</v>
      </c>
      <c r="D413" s="254">
        <f>[2]B!E1073</f>
        <v>0</v>
      </c>
      <c r="E413" s="229"/>
      <c r="F413" s="226"/>
      <c r="G413" s="226"/>
      <c r="H413" s="226"/>
      <c r="I413" s="226"/>
      <c r="J413" s="226"/>
      <c r="K413" s="226"/>
      <c r="L413" s="226"/>
      <c r="M413" s="522"/>
      <c r="N413" s="522"/>
      <c r="O413" s="522"/>
    </row>
    <row r="414" spans="1:19" x14ac:dyDescent="0.15">
      <c r="A414" s="705" t="s">
        <v>526</v>
      </c>
      <c r="B414" s="706"/>
      <c r="C414" s="523">
        <f>[2]B!C2741</f>
        <v>32</v>
      </c>
      <c r="D414" s="254">
        <f>[2]B!E2741</f>
        <v>20</v>
      </c>
      <c r="E414" s="18">
        <f>[2]B!AL2741</f>
        <v>668000</v>
      </c>
      <c r="F414" s="226"/>
      <c r="G414" s="226"/>
      <c r="H414" s="226"/>
      <c r="I414" s="226"/>
      <c r="J414" s="226"/>
      <c r="K414" s="226"/>
      <c r="L414" s="226"/>
      <c r="M414" s="522"/>
      <c r="N414" s="522"/>
      <c r="O414" s="522"/>
    </row>
    <row r="415" spans="1:19" x14ac:dyDescent="0.15">
      <c r="A415" s="705" t="s">
        <v>527</v>
      </c>
      <c r="B415" s="706"/>
      <c r="C415" s="523">
        <f>[2]B!C2751</f>
        <v>117</v>
      </c>
      <c r="D415" s="524">
        <f>[2]B!E2751</f>
        <v>38</v>
      </c>
      <c r="E415" s="20"/>
      <c r="F415" s="226"/>
      <c r="G415" s="226"/>
      <c r="H415" s="226"/>
      <c r="I415" s="226"/>
      <c r="J415" s="226"/>
      <c r="K415" s="226"/>
      <c r="L415" s="226"/>
      <c r="M415" s="522"/>
      <c r="N415" s="522"/>
      <c r="O415" s="522"/>
    </row>
    <row r="416" spans="1:19" x14ac:dyDescent="0.15">
      <c r="A416" s="705" t="s">
        <v>528</v>
      </c>
      <c r="B416" s="706"/>
      <c r="C416" s="523">
        <f>[2]B!C67</f>
        <v>333</v>
      </c>
      <c r="D416" s="254">
        <f>[2]B!E67</f>
        <v>318</v>
      </c>
      <c r="E416" s="18">
        <f>[2]B!AL67</f>
        <v>251220</v>
      </c>
      <c r="F416" s="226"/>
      <c r="G416" s="226"/>
      <c r="H416" s="226"/>
      <c r="I416" s="226"/>
      <c r="J416" s="226"/>
      <c r="K416" s="226"/>
      <c r="L416" s="226"/>
      <c r="M416" s="522"/>
      <c r="N416" s="522"/>
      <c r="O416" s="522"/>
    </row>
    <row r="417" spans="1:23" x14ac:dyDescent="0.15">
      <c r="A417" s="705" t="s">
        <v>529</v>
      </c>
      <c r="B417" s="706"/>
      <c r="C417" s="523">
        <f>[2]B!C73</f>
        <v>0</v>
      </c>
      <c r="D417" s="254">
        <f>[2]B!E73</f>
        <v>0</v>
      </c>
      <c r="E417" s="20"/>
      <c r="F417" s="226"/>
      <c r="G417" s="226"/>
      <c r="H417" s="226"/>
      <c r="I417" s="226"/>
      <c r="J417" s="226"/>
      <c r="K417" s="226"/>
      <c r="L417" s="226"/>
      <c r="M417" s="522"/>
      <c r="N417" s="522"/>
      <c r="O417" s="522"/>
    </row>
    <row r="418" spans="1:23" x14ac:dyDescent="0.15">
      <c r="A418" s="705" t="s">
        <v>530</v>
      </c>
      <c r="B418" s="706"/>
      <c r="C418" s="525">
        <f>[2]B!C68</f>
        <v>473</v>
      </c>
      <c r="D418" s="254">
        <f>[2]B!E68</f>
        <v>473</v>
      </c>
      <c r="E418" s="18">
        <f>[2]B!AL68</f>
        <v>8485620</v>
      </c>
      <c r="F418" s="226"/>
      <c r="G418" s="226"/>
      <c r="H418" s="226"/>
      <c r="I418" s="226"/>
      <c r="J418" s="226"/>
      <c r="K418" s="226"/>
      <c r="L418" s="226"/>
      <c r="M418" s="522"/>
      <c r="N418" s="522"/>
      <c r="O418" s="522"/>
    </row>
    <row r="419" spans="1:23" x14ac:dyDescent="0.15">
      <c r="A419" s="705" t="s">
        <v>531</v>
      </c>
      <c r="B419" s="706"/>
      <c r="C419" s="523">
        <f>[2]B!C69</f>
        <v>99</v>
      </c>
      <c r="D419" s="254">
        <f>[2]B!E69</f>
        <v>95</v>
      </c>
      <c r="E419" s="18">
        <f>[2]B!AL69</f>
        <v>3914950</v>
      </c>
      <c r="F419" s="226"/>
      <c r="G419" s="226"/>
      <c r="H419" s="226"/>
      <c r="I419" s="226"/>
      <c r="J419" s="226"/>
      <c r="K419" s="226"/>
      <c r="L419" s="226"/>
      <c r="M419" s="522"/>
      <c r="N419" s="522"/>
      <c r="O419" s="522"/>
    </row>
    <row r="420" spans="1:23" x14ac:dyDescent="0.15">
      <c r="A420" s="705" t="s">
        <v>532</v>
      </c>
      <c r="B420" s="706"/>
      <c r="C420" s="523">
        <f>[2]B!C71</f>
        <v>0</v>
      </c>
      <c r="D420" s="254">
        <f>[2]B!E71</f>
        <v>0</v>
      </c>
      <c r="E420" s="18">
        <f>[2]B!AL71</f>
        <v>0</v>
      </c>
      <c r="F420" s="230"/>
      <c r="G420" s="230"/>
      <c r="H420" s="230"/>
      <c r="I420" s="230"/>
      <c r="J420" s="230"/>
      <c r="K420" s="230"/>
      <c r="L420" s="230"/>
      <c r="M420" s="230"/>
      <c r="N420" s="230"/>
      <c r="O420" s="230"/>
    </row>
    <row r="421" spans="1:23" x14ac:dyDescent="0.15">
      <c r="A421" s="705" t="s">
        <v>533</v>
      </c>
      <c r="B421" s="706"/>
      <c r="C421" s="525">
        <f>[2]B!C70</f>
        <v>5210</v>
      </c>
      <c r="D421" s="254">
        <f>[2]B!E70</f>
        <v>5210</v>
      </c>
      <c r="E421" s="18">
        <f>[2]B!AL70</f>
        <v>12451900</v>
      </c>
      <c r="F421" s="231"/>
      <c r="G421" s="231"/>
      <c r="H421" s="231"/>
      <c r="I421" s="231"/>
      <c r="J421" s="231"/>
      <c r="K421" s="231"/>
      <c r="L421" s="231"/>
      <c r="M421" s="231"/>
      <c r="N421" s="231"/>
      <c r="O421" s="231"/>
    </row>
    <row r="422" spans="1:23" ht="12.75" x14ac:dyDescent="0.2">
      <c r="A422" s="705" t="s">
        <v>534</v>
      </c>
      <c r="B422" s="706"/>
      <c r="C422" s="523">
        <f>[2]B!C2739</f>
        <v>11</v>
      </c>
      <c r="D422" s="254">
        <f>[2]B!E2739</f>
        <v>11</v>
      </c>
      <c r="E422" s="232"/>
      <c r="F422" s="231"/>
      <c r="G422" s="231"/>
      <c r="H422" s="231"/>
      <c r="I422" s="231"/>
      <c r="J422" s="231"/>
      <c r="K422" s="231"/>
      <c r="L422" s="231"/>
      <c r="M422" s="231"/>
      <c r="N422" s="231"/>
      <c r="O422" s="231"/>
    </row>
    <row r="423" spans="1:23" x14ac:dyDescent="0.15">
      <c r="A423" s="721" t="s">
        <v>535</v>
      </c>
      <c r="B423" s="722"/>
      <c r="C423" s="526">
        <f>SUM(C413:C422)</f>
        <v>6275</v>
      </c>
      <c r="D423" s="527">
        <f>SUM(D413:D422)</f>
        <v>6165</v>
      </c>
      <c r="E423" s="528">
        <f>SUM(E413:E422)</f>
        <v>25771690</v>
      </c>
      <c r="F423" s="231"/>
      <c r="G423" s="231"/>
      <c r="H423" s="231"/>
      <c r="I423" s="231"/>
      <c r="J423" s="231"/>
      <c r="K423" s="231"/>
      <c r="L423" s="231"/>
      <c r="M423" s="231"/>
      <c r="N423" s="231"/>
      <c r="O423" s="231"/>
    </row>
    <row r="424" spans="1:23" s="234" customFormat="1" ht="11.25" x14ac:dyDescent="0.15">
      <c r="A424" s="224" t="s">
        <v>536</v>
      </c>
      <c r="B424" s="233"/>
      <c r="F424" s="5"/>
      <c r="N424" s="235"/>
      <c r="O424" s="235"/>
      <c r="P424" s="235"/>
      <c r="Q424" s="235"/>
      <c r="R424" s="235"/>
      <c r="S424" s="235"/>
      <c r="T424" s="236"/>
      <c r="U424" s="235"/>
      <c r="V424" s="235"/>
      <c r="W424" s="235"/>
    </row>
    <row r="425" spans="1:23" x14ac:dyDescent="0.15">
      <c r="A425" s="723" t="s">
        <v>537</v>
      </c>
      <c r="B425" s="724"/>
      <c r="C425" s="547" t="s">
        <v>410</v>
      </c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</row>
    <row r="426" spans="1:23" ht="10.5" customHeight="1" x14ac:dyDescent="0.15">
      <c r="A426" s="725" t="s">
        <v>538</v>
      </c>
      <c r="B426" s="726"/>
      <c r="C426" s="237">
        <v>11313</v>
      </c>
      <c r="D426" s="179"/>
      <c r="E426" s="151"/>
      <c r="H426" s="233"/>
      <c r="I426" s="233"/>
      <c r="J426" s="233"/>
      <c r="K426" s="233"/>
      <c r="L426" s="233"/>
      <c r="M426" s="233"/>
      <c r="N426" s="238"/>
      <c r="O426" s="238"/>
      <c r="P426" s="235"/>
      <c r="Q426" s="236"/>
      <c r="R426" s="236"/>
      <c r="S426" s="236"/>
      <c r="T426" s="236"/>
      <c r="U426" s="236"/>
      <c r="V426" s="236"/>
      <c r="W426" s="236"/>
    </row>
    <row r="427" spans="1:23" ht="11.25" x14ac:dyDescent="0.15">
      <c r="A427" s="239" t="s">
        <v>539</v>
      </c>
      <c r="B427" s="240"/>
      <c r="C427" s="241"/>
      <c r="D427" s="501"/>
      <c r="E427" s="501"/>
      <c r="F427" s="501"/>
      <c r="G427" s="226"/>
      <c r="H427" s="226"/>
      <c r="I427" s="226"/>
      <c r="J427" s="226"/>
      <c r="K427" s="226"/>
      <c r="L427" s="226"/>
      <c r="M427" s="226"/>
      <c r="N427" s="231"/>
      <c r="O427" s="231"/>
      <c r="P427" s="236"/>
      <c r="Q427" s="236"/>
      <c r="R427" s="236"/>
      <c r="S427" s="236"/>
      <c r="T427" s="236"/>
      <c r="U427" s="236"/>
      <c r="V427" s="236"/>
      <c r="W427" s="236"/>
    </row>
    <row r="428" spans="1:23" x14ac:dyDescent="0.15">
      <c r="A428" s="242"/>
      <c r="B428" s="243"/>
      <c r="C428" s="529" t="s">
        <v>410</v>
      </c>
      <c r="D428" s="501"/>
      <c r="E428" s="501"/>
      <c r="F428" s="501"/>
      <c r="G428" s="226"/>
      <c r="H428" s="226"/>
      <c r="I428" s="226"/>
      <c r="J428" s="226"/>
      <c r="K428" s="226"/>
      <c r="L428" s="226"/>
      <c r="M428" s="226"/>
      <c r="N428" s="226"/>
      <c r="O428" s="226"/>
    </row>
    <row r="429" spans="1:23" ht="10.5" customHeight="1" x14ac:dyDescent="0.15">
      <c r="A429" s="727" t="s">
        <v>540</v>
      </c>
      <c r="B429" s="213" t="s">
        <v>541</v>
      </c>
      <c r="C429" s="530"/>
      <c r="D429" s="531"/>
      <c r="E429" s="501"/>
      <c r="F429" s="501"/>
      <c r="G429" s="226"/>
      <c r="H429" s="226"/>
      <c r="I429" s="226"/>
      <c r="J429" s="226"/>
      <c r="K429" s="226"/>
      <c r="L429" s="226"/>
      <c r="M429" s="226"/>
      <c r="N429" s="226"/>
      <c r="O429" s="226"/>
    </row>
    <row r="430" spans="1:23" x14ac:dyDescent="0.15">
      <c r="A430" s="727"/>
      <c r="B430" s="217" t="s">
        <v>542</v>
      </c>
      <c r="C430" s="532">
        <v>1559</v>
      </c>
      <c r="D430" s="531"/>
      <c r="E430" s="501"/>
      <c r="F430" s="501"/>
      <c r="G430" s="226"/>
      <c r="H430" s="226"/>
      <c r="I430" s="226"/>
      <c r="J430" s="226"/>
      <c r="K430" s="226"/>
      <c r="L430" s="226"/>
      <c r="M430" s="226"/>
      <c r="N430" s="226"/>
      <c r="O430" s="226"/>
    </row>
    <row r="431" spans="1:23" ht="10.5" customHeight="1" x14ac:dyDescent="0.15">
      <c r="A431" s="712" t="s">
        <v>543</v>
      </c>
      <c r="B431" s="713"/>
      <c r="C431" s="533">
        <v>40453</v>
      </c>
      <c r="D431" s="531"/>
      <c r="E431" s="501"/>
      <c r="F431" s="501"/>
      <c r="G431" s="226"/>
      <c r="H431" s="226"/>
      <c r="I431" s="226"/>
      <c r="J431" s="226"/>
      <c r="K431" s="226"/>
      <c r="L431" s="226"/>
      <c r="M431" s="226"/>
      <c r="N431" s="226"/>
      <c r="O431" s="226"/>
    </row>
    <row r="432" spans="1:23" s="149" customFormat="1" ht="11.25" x14ac:dyDescent="0.15">
      <c r="A432" s="174" t="s">
        <v>544</v>
      </c>
      <c r="B432" s="148"/>
    </row>
    <row r="433" spans="1:28" ht="10.5" customHeight="1" x14ac:dyDescent="0.15">
      <c r="A433" s="697" t="s">
        <v>545</v>
      </c>
      <c r="B433" s="698"/>
      <c r="C433" s="714" t="s">
        <v>105</v>
      </c>
      <c r="D433" s="716" t="s">
        <v>546</v>
      </c>
      <c r="E433" s="717"/>
      <c r="F433" s="717"/>
      <c r="G433" s="717"/>
      <c r="H433" s="717"/>
      <c r="I433" s="718"/>
      <c r="J433" s="703" t="s">
        <v>419</v>
      </c>
    </row>
    <row r="434" spans="1:28" x14ac:dyDescent="0.15">
      <c r="A434" s="699"/>
      <c r="B434" s="700"/>
      <c r="C434" s="715"/>
      <c r="D434" s="245" t="s">
        <v>547</v>
      </c>
      <c r="E434" s="246" t="s">
        <v>548</v>
      </c>
      <c r="F434" s="247" t="s">
        <v>549</v>
      </c>
      <c r="G434" s="247" t="s">
        <v>550</v>
      </c>
      <c r="H434" s="247" t="s">
        <v>551</v>
      </c>
      <c r="I434" s="248" t="s">
        <v>552</v>
      </c>
      <c r="J434" s="704"/>
    </row>
    <row r="435" spans="1:28" ht="10.5" customHeight="1" x14ac:dyDescent="0.15">
      <c r="A435" s="719" t="s">
        <v>553</v>
      </c>
      <c r="B435" s="720"/>
      <c r="C435" s="249">
        <f>SUM(D435:I435)</f>
        <v>0</v>
      </c>
      <c r="D435" s="250"/>
      <c r="E435" s="251"/>
      <c r="F435" s="251"/>
      <c r="G435" s="251"/>
      <c r="H435" s="251"/>
      <c r="I435" s="252"/>
      <c r="J435" s="253"/>
      <c r="K435" s="168" t="str">
        <f>AA435</f>
        <v/>
      </c>
      <c r="L435" s="226"/>
      <c r="M435" s="226"/>
      <c r="N435" s="226"/>
      <c r="O435" s="226"/>
      <c r="P435" s="522"/>
      <c r="Q435" s="522"/>
      <c r="R435" s="522"/>
      <c r="AA435" s="194" t="str">
        <f>IF(J435&gt;C435,"Error: Las actividades totales son menores que las realizadas en beneficiarios","")</f>
        <v/>
      </c>
      <c r="AB435" s="194">
        <f>IF(J435&gt;C435,1,0)</f>
        <v>0</v>
      </c>
    </row>
    <row r="436" spans="1:28" ht="10.5" customHeight="1" x14ac:dyDescent="0.15">
      <c r="A436" s="737" t="s">
        <v>554</v>
      </c>
      <c r="B436" s="738"/>
      <c r="C436" s="254">
        <f>SUM(D436:I436)</f>
        <v>0</v>
      </c>
      <c r="D436" s="255"/>
      <c r="E436" s="256"/>
      <c r="F436" s="256"/>
      <c r="G436" s="256"/>
      <c r="H436" s="256"/>
      <c r="I436" s="257"/>
      <c r="J436" s="258"/>
      <c r="K436" s="168" t="str">
        <f>AA436</f>
        <v/>
      </c>
      <c r="AA436" s="194" t="str">
        <f>IF(J436&gt;C436,"Error: Las actividades totales son menores que las realizadas en beneficiarios","")</f>
        <v/>
      </c>
      <c r="AB436" s="194">
        <f>IF(J436&gt;C436,1,0)</f>
        <v>0</v>
      </c>
    </row>
    <row r="437" spans="1:28" ht="10.5" customHeight="1" x14ac:dyDescent="0.15">
      <c r="A437" s="739" t="s">
        <v>555</v>
      </c>
      <c r="B437" s="740"/>
      <c r="C437" s="259">
        <f>SUM(D437:E437)</f>
        <v>0</v>
      </c>
      <c r="D437" s="260"/>
      <c r="E437" s="261"/>
      <c r="F437" s="262"/>
      <c r="G437" s="262"/>
      <c r="H437" s="262"/>
      <c r="I437" s="263"/>
      <c r="J437" s="264"/>
      <c r="K437" s="168" t="str">
        <f>AA437</f>
        <v/>
      </c>
      <c r="AA437" s="194" t="str">
        <f>IF(J437&gt;C437,"Error: Las actividades totales son menores que las realizadas en beneficiarios","")</f>
        <v/>
      </c>
      <c r="AB437" s="194">
        <f>IF(J437&gt;C437,1,0)</f>
        <v>0</v>
      </c>
    </row>
    <row r="438" spans="1:28" ht="11.25" x14ac:dyDescent="0.15">
      <c r="A438" s="174" t="s">
        <v>556</v>
      </c>
      <c r="B438" s="265"/>
      <c r="C438" s="534"/>
      <c r="D438" s="534"/>
      <c r="E438" s="534"/>
      <c r="F438" s="534"/>
      <c r="G438" s="534"/>
      <c r="H438" s="534"/>
      <c r="I438" s="534"/>
      <c r="J438" s="534"/>
      <c r="K438" s="534"/>
    </row>
    <row r="439" spans="1:28" ht="31.5" x14ac:dyDescent="0.15">
      <c r="A439" s="741" t="s">
        <v>557</v>
      </c>
      <c r="B439" s="742"/>
      <c r="C439" s="266" t="s">
        <v>410</v>
      </c>
      <c r="D439" s="548" t="s">
        <v>558</v>
      </c>
      <c r="E439" s="267" t="s">
        <v>559</v>
      </c>
      <c r="L439" s="5" t="s">
        <v>560</v>
      </c>
    </row>
    <row r="440" spans="1:28" ht="10.5" customHeight="1" x14ac:dyDescent="0.15">
      <c r="A440" s="743" t="s">
        <v>561</v>
      </c>
      <c r="B440" s="268" t="s">
        <v>562</v>
      </c>
      <c r="C440" s="269">
        <v>242</v>
      </c>
      <c r="D440" s="270">
        <v>236</v>
      </c>
      <c r="E440" s="270"/>
      <c r="F440" s="151" t="str">
        <f>AA440</f>
        <v/>
      </c>
      <c r="AA440" s="194" t="str">
        <f>IF(D440&gt;C440,"Error: Las actividades totales son menores que las realizadas en beneficiarios","")</f>
        <v/>
      </c>
      <c r="AB440" s="194">
        <f>IF(D440&gt;C440,1,0)</f>
        <v>0</v>
      </c>
    </row>
    <row r="441" spans="1:28" x14ac:dyDescent="0.15">
      <c r="A441" s="744"/>
      <c r="B441" s="271" t="s">
        <v>563</v>
      </c>
      <c r="C441" s="272"/>
      <c r="D441" s="273"/>
      <c r="E441" s="273"/>
      <c r="F441" s="151" t="str">
        <f>AA441</f>
        <v/>
      </c>
      <c r="AA441" s="194" t="str">
        <f>IF(D441&gt;C441,"Error: Las actividades totales son menores que las realizadas en beneficiarios","")</f>
        <v/>
      </c>
      <c r="AB441" s="194">
        <f>IF(D441&gt;C441,1,0)</f>
        <v>0</v>
      </c>
    </row>
    <row r="442" spans="1:28" x14ac:dyDescent="0.15">
      <c r="A442" s="745"/>
      <c r="B442" s="274" t="s">
        <v>564</v>
      </c>
      <c r="C442" s="275"/>
      <c r="D442" s="276"/>
      <c r="E442" s="276"/>
      <c r="F442" s="151" t="str">
        <f>AA442</f>
        <v/>
      </c>
      <c r="AA442" s="194" t="str">
        <f>IF(D442&gt;C442,"Error: Las actividades totales son menores que las realizadas en beneficiarios","")</f>
        <v/>
      </c>
      <c r="AB442" s="194">
        <f>IF(D442&gt;C442,1,0)</f>
        <v>0</v>
      </c>
    </row>
    <row r="443" spans="1:28" ht="11.25" x14ac:dyDescent="0.15">
      <c r="A443" s="277" t="s">
        <v>565</v>
      </c>
      <c r="B443" s="278"/>
      <c r="C443" s="279"/>
      <c r="D443" s="280"/>
      <c r="E443" s="280"/>
    </row>
    <row r="444" spans="1:28" x14ac:dyDescent="0.15">
      <c r="A444" s="746" t="s">
        <v>566</v>
      </c>
      <c r="B444" s="747"/>
      <c r="C444" s="281" t="s">
        <v>105</v>
      </c>
    </row>
    <row r="445" spans="1:28" x14ac:dyDescent="0.15">
      <c r="A445" s="748" t="s">
        <v>567</v>
      </c>
      <c r="B445" s="749"/>
      <c r="C445" s="535">
        <f>[2]B!C2916</f>
        <v>0</v>
      </c>
    </row>
    <row r="446" spans="1:28" x14ac:dyDescent="0.15">
      <c r="A446" s="728" t="s">
        <v>568</v>
      </c>
      <c r="B446" s="729"/>
      <c r="C446" s="536">
        <f>[2]B!C2917</f>
        <v>0</v>
      </c>
    </row>
    <row r="449" spans="1:13" ht="12.75" x14ac:dyDescent="0.2">
      <c r="A449" s="282" t="s">
        <v>569</v>
      </c>
      <c r="B449" s="283"/>
    </row>
    <row r="450" spans="1:13" ht="42" x14ac:dyDescent="0.15">
      <c r="A450" s="730" t="s">
        <v>489</v>
      </c>
      <c r="B450" s="731"/>
      <c r="C450" s="604" t="s">
        <v>410</v>
      </c>
      <c r="D450" s="604" t="s">
        <v>490</v>
      </c>
      <c r="E450" s="734" t="s">
        <v>570</v>
      </c>
      <c r="F450" s="735"/>
      <c r="G450" s="734" t="s">
        <v>571</v>
      </c>
      <c r="H450" s="736"/>
      <c r="I450" s="735"/>
      <c r="J450" s="469" t="s">
        <v>493</v>
      </c>
      <c r="K450" s="469" t="s">
        <v>494</v>
      </c>
      <c r="L450" s="469" t="s">
        <v>495</v>
      </c>
      <c r="M450" s="481" t="s">
        <v>495</v>
      </c>
    </row>
    <row r="451" spans="1:13" ht="42" x14ac:dyDescent="0.15">
      <c r="A451" s="732"/>
      <c r="B451" s="733"/>
      <c r="C451" s="605"/>
      <c r="D451" s="605"/>
      <c r="E451" s="284" t="s">
        <v>572</v>
      </c>
      <c r="F451" s="284" t="s">
        <v>573</v>
      </c>
      <c r="G451" s="537" t="s">
        <v>574</v>
      </c>
      <c r="H451" s="537" t="s">
        <v>575</v>
      </c>
      <c r="I451" s="538" t="s">
        <v>576</v>
      </c>
      <c r="J451" s="284" t="s">
        <v>572</v>
      </c>
      <c r="K451" s="284" t="s">
        <v>573</v>
      </c>
      <c r="L451" s="284" t="s">
        <v>572</v>
      </c>
      <c r="M451" s="284" t="s">
        <v>573</v>
      </c>
    </row>
    <row r="452" spans="1:13" ht="11.25" x14ac:dyDescent="0.15">
      <c r="A452" s="754" t="s">
        <v>194</v>
      </c>
      <c r="B452" s="755" t="s">
        <v>194</v>
      </c>
      <c r="C452" s="539">
        <f>SUM(E452:F452)</f>
        <v>4</v>
      </c>
      <c r="D452" s="540">
        <v>4</v>
      </c>
      <c r="E452" s="540"/>
      <c r="F452" s="540">
        <v>4</v>
      </c>
      <c r="G452" s="540"/>
      <c r="H452" s="540">
        <v>4</v>
      </c>
      <c r="I452" s="540"/>
      <c r="J452" s="540"/>
      <c r="K452" s="540"/>
      <c r="L452" s="540"/>
      <c r="M452" s="540"/>
    </row>
    <row r="453" spans="1:13" ht="11.25" x14ac:dyDescent="0.15">
      <c r="A453" s="754" t="s">
        <v>196</v>
      </c>
      <c r="B453" s="755" t="s">
        <v>196</v>
      </c>
      <c r="C453" s="539">
        <f>SUM(E453:F453)</f>
        <v>0</v>
      </c>
      <c r="D453" s="540"/>
      <c r="E453" s="540"/>
      <c r="F453" s="540"/>
      <c r="G453" s="540"/>
      <c r="H453" s="540"/>
      <c r="I453" s="540"/>
      <c r="J453" s="540"/>
      <c r="K453" s="540"/>
      <c r="L453" s="540"/>
      <c r="M453" s="540"/>
    </row>
    <row r="454" spans="1:13" ht="11.25" x14ac:dyDescent="0.15">
      <c r="A454" s="754" t="s">
        <v>200</v>
      </c>
      <c r="B454" s="755"/>
      <c r="C454" s="539">
        <f>SUM(E454:F454)</f>
        <v>0</v>
      </c>
      <c r="D454" s="540"/>
      <c r="E454" s="540"/>
      <c r="F454" s="540"/>
      <c r="G454" s="540"/>
      <c r="H454" s="540"/>
      <c r="I454" s="540"/>
      <c r="J454" s="540"/>
      <c r="K454" s="540"/>
      <c r="L454" s="540"/>
      <c r="M454" s="540"/>
    </row>
    <row r="455" spans="1:13" ht="11.25" x14ac:dyDescent="0.15">
      <c r="A455" s="754" t="s">
        <v>206</v>
      </c>
      <c r="B455" s="755"/>
      <c r="C455" s="539">
        <f>SUM(E455:F455)</f>
        <v>0</v>
      </c>
      <c r="D455" s="540"/>
      <c r="E455" s="540"/>
      <c r="F455" s="540"/>
      <c r="G455" s="540"/>
      <c r="H455" s="540"/>
      <c r="I455" s="540"/>
      <c r="J455" s="540"/>
      <c r="K455" s="540"/>
      <c r="L455" s="540"/>
      <c r="M455" s="540"/>
    </row>
    <row r="456" spans="1:13" ht="11.25" x14ac:dyDescent="0.15">
      <c r="A456" s="754" t="s">
        <v>226</v>
      </c>
      <c r="B456" s="755"/>
      <c r="C456" s="539">
        <f>SUM(E456:F456)</f>
        <v>0</v>
      </c>
      <c r="D456" s="540"/>
      <c r="E456" s="540"/>
      <c r="F456" s="540"/>
      <c r="G456" s="540"/>
      <c r="H456" s="540"/>
      <c r="I456" s="540"/>
      <c r="J456" s="540"/>
      <c r="K456" s="540"/>
      <c r="L456" s="540"/>
      <c r="M456" s="540"/>
    </row>
    <row r="457" spans="1:13" ht="11.25" x14ac:dyDescent="0.15">
      <c r="A457" s="546"/>
      <c r="B457" s="545" t="s">
        <v>577</v>
      </c>
      <c r="C457" s="539">
        <f t="shared" ref="C457:I457" si="25">SUM(C452:C456)</f>
        <v>4</v>
      </c>
      <c r="D457" s="539">
        <f t="shared" si="25"/>
        <v>4</v>
      </c>
      <c r="E457" s="539">
        <f t="shared" si="25"/>
        <v>0</v>
      </c>
      <c r="F457" s="539">
        <f t="shared" si="25"/>
        <v>4</v>
      </c>
      <c r="G457" s="539">
        <f t="shared" si="25"/>
        <v>0</v>
      </c>
      <c r="H457" s="539">
        <f t="shared" si="25"/>
        <v>4</v>
      </c>
      <c r="I457" s="539">
        <f t="shared" si="25"/>
        <v>0</v>
      </c>
      <c r="J457" s="539">
        <f>SUM(J452:J456)</f>
        <v>0</v>
      </c>
      <c r="K457" s="539">
        <f t="shared" ref="K457" si="26">SUM(K452:K456)</f>
        <v>0</v>
      </c>
      <c r="L457" s="539">
        <f>SUM(L452:L456)</f>
        <v>0</v>
      </c>
      <c r="M457" s="539">
        <f t="shared" ref="M457" si="27">SUM(M452:M456)</f>
        <v>0</v>
      </c>
    </row>
    <row r="458" spans="1:13" ht="11.25" customHeight="1" x14ac:dyDescent="0.15">
      <c r="A458" s="750" t="s">
        <v>578</v>
      </c>
      <c r="B458" s="751"/>
      <c r="C458" s="539">
        <f>SUM(E458:F458)</f>
        <v>0</v>
      </c>
      <c r="D458" s="540"/>
      <c r="E458" s="540"/>
      <c r="F458" s="540"/>
      <c r="G458" s="540"/>
      <c r="H458" s="540"/>
      <c r="I458" s="540"/>
      <c r="J458" s="540"/>
      <c r="K458" s="540"/>
      <c r="L458" s="540"/>
      <c r="M458" s="540"/>
    </row>
    <row r="459" spans="1:13" ht="11.25" customHeight="1" x14ac:dyDescent="0.15">
      <c r="A459" s="750" t="s">
        <v>579</v>
      </c>
      <c r="B459" s="751"/>
      <c r="C459" s="539">
        <f>SUM(E459:F459)</f>
        <v>0</v>
      </c>
      <c r="D459" s="540"/>
      <c r="E459" s="540"/>
      <c r="F459" s="540"/>
      <c r="G459" s="540"/>
      <c r="H459" s="540"/>
      <c r="I459" s="540"/>
      <c r="J459" s="540"/>
      <c r="K459" s="540"/>
      <c r="L459" s="540"/>
      <c r="M459" s="540"/>
    </row>
    <row r="460" spans="1:13" ht="11.25" customHeight="1" x14ac:dyDescent="0.15">
      <c r="A460" s="750" t="s">
        <v>580</v>
      </c>
      <c r="B460" s="751"/>
      <c r="C460" s="539">
        <f>SUM(E460:F460)</f>
        <v>0</v>
      </c>
      <c r="D460" s="540"/>
      <c r="E460" s="540"/>
      <c r="F460" s="540"/>
      <c r="G460" s="540"/>
      <c r="H460" s="540"/>
      <c r="I460" s="540"/>
      <c r="J460" s="540"/>
      <c r="K460" s="540"/>
      <c r="L460" s="540"/>
      <c r="M460" s="540"/>
    </row>
    <row r="461" spans="1:13" ht="11.25" x14ac:dyDescent="0.15">
      <c r="A461" s="752" t="s">
        <v>581</v>
      </c>
      <c r="B461" s="753"/>
      <c r="C461" s="539">
        <f t="shared" ref="C461:M461" si="28">SUM(C458:C460)</f>
        <v>0</v>
      </c>
      <c r="D461" s="539">
        <f t="shared" si="28"/>
        <v>0</v>
      </c>
      <c r="E461" s="539">
        <f t="shared" si="28"/>
        <v>0</v>
      </c>
      <c r="F461" s="539">
        <f t="shared" si="28"/>
        <v>0</v>
      </c>
      <c r="G461" s="539">
        <f t="shared" si="28"/>
        <v>0</v>
      </c>
      <c r="H461" s="539">
        <f t="shared" si="28"/>
        <v>0</v>
      </c>
      <c r="I461" s="539">
        <f t="shared" si="28"/>
        <v>0</v>
      </c>
      <c r="J461" s="539">
        <f t="shared" si="28"/>
        <v>0</v>
      </c>
      <c r="K461" s="539">
        <f t="shared" si="28"/>
        <v>0</v>
      </c>
      <c r="L461" s="539">
        <f t="shared" si="28"/>
        <v>0</v>
      </c>
      <c r="M461" s="539">
        <f t="shared" si="28"/>
        <v>0</v>
      </c>
    </row>
    <row r="462" spans="1:13" ht="11.25" customHeight="1" x14ac:dyDescent="0.15">
      <c r="A462" s="750" t="s">
        <v>582</v>
      </c>
      <c r="B462" s="751"/>
      <c r="C462" s="539">
        <f t="shared" ref="C462" si="29">SUM(E462:F462)</f>
        <v>0</v>
      </c>
      <c r="D462" s="540"/>
      <c r="E462" s="540"/>
      <c r="F462" s="540"/>
      <c r="G462" s="540"/>
      <c r="H462" s="540"/>
      <c r="I462" s="540"/>
      <c r="J462" s="540"/>
      <c r="K462" s="540"/>
      <c r="L462" s="540"/>
      <c r="M462" s="540"/>
    </row>
    <row r="463" spans="1:13" ht="11.25" customHeight="1" x14ac:dyDescent="0.15">
      <c r="A463" s="750" t="s">
        <v>583</v>
      </c>
      <c r="B463" s="751"/>
      <c r="C463" s="539">
        <f>SUM(E463:F463)</f>
        <v>0</v>
      </c>
      <c r="D463" s="540"/>
      <c r="E463" s="540"/>
      <c r="F463" s="540"/>
      <c r="G463" s="540"/>
      <c r="H463" s="540"/>
      <c r="I463" s="540"/>
      <c r="J463" s="540"/>
      <c r="K463" s="540"/>
      <c r="L463" s="540"/>
      <c r="M463" s="540"/>
    </row>
    <row r="464" spans="1:13" ht="11.25" customHeight="1" x14ac:dyDescent="0.15">
      <c r="A464" s="750" t="s">
        <v>584</v>
      </c>
      <c r="B464" s="751"/>
      <c r="C464" s="539">
        <f>SUM(E464:F464)</f>
        <v>0</v>
      </c>
      <c r="D464" s="540"/>
      <c r="E464" s="540"/>
      <c r="F464" s="540"/>
      <c r="G464" s="540"/>
      <c r="H464" s="540"/>
      <c r="I464" s="540"/>
      <c r="J464" s="540"/>
      <c r="K464" s="540"/>
      <c r="L464" s="540"/>
      <c r="M464" s="540"/>
    </row>
    <row r="465" spans="1:13" ht="11.25" x14ac:dyDescent="0.15">
      <c r="A465" s="546"/>
      <c r="B465" s="287" t="s">
        <v>585</v>
      </c>
      <c r="C465" s="539">
        <f t="shared" ref="C465:M465" si="30">SUM(C462:C464)</f>
        <v>0</v>
      </c>
      <c r="D465" s="539">
        <f t="shared" si="30"/>
        <v>0</v>
      </c>
      <c r="E465" s="539">
        <f t="shared" si="30"/>
        <v>0</v>
      </c>
      <c r="F465" s="539">
        <f t="shared" si="30"/>
        <v>0</v>
      </c>
      <c r="G465" s="539">
        <f t="shared" si="30"/>
        <v>0</v>
      </c>
      <c r="H465" s="539">
        <f t="shared" si="30"/>
        <v>0</v>
      </c>
      <c r="I465" s="539">
        <f t="shared" si="30"/>
        <v>0</v>
      </c>
      <c r="J465" s="539">
        <f t="shared" si="30"/>
        <v>0</v>
      </c>
      <c r="K465" s="539">
        <f t="shared" si="30"/>
        <v>0</v>
      </c>
      <c r="L465" s="539">
        <f t="shared" si="30"/>
        <v>0</v>
      </c>
      <c r="M465" s="539">
        <f t="shared" si="30"/>
        <v>0</v>
      </c>
    </row>
    <row r="466" spans="1:13" ht="11.25" customHeight="1" x14ac:dyDescent="0.15">
      <c r="A466" s="750" t="s">
        <v>586</v>
      </c>
      <c r="B466" s="751"/>
      <c r="C466" s="539">
        <f>SUM(E466:F466)</f>
        <v>0</v>
      </c>
      <c r="D466" s="540"/>
      <c r="E466" s="540"/>
      <c r="F466" s="540"/>
      <c r="G466" s="540"/>
      <c r="H466" s="540"/>
      <c r="I466" s="540"/>
      <c r="J466" s="540"/>
      <c r="K466" s="540"/>
      <c r="L466" s="540"/>
      <c r="M466" s="540"/>
    </row>
    <row r="467" spans="1:13" ht="11.25" customHeight="1" x14ac:dyDescent="0.15">
      <c r="A467" s="758" t="s">
        <v>587</v>
      </c>
      <c r="B467" s="759"/>
      <c r="C467" s="539">
        <f>SUM(E467:F467)</f>
        <v>2</v>
      </c>
      <c r="D467" s="540">
        <v>2</v>
      </c>
      <c r="E467" s="540"/>
      <c r="F467" s="540">
        <v>2</v>
      </c>
      <c r="G467" s="540"/>
      <c r="H467" s="540">
        <v>2</v>
      </c>
      <c r="I467" s="540"/>
      <c r="J467" s="540"/>
      <c r="K467" s="540"/>
      <c r="L467" s="540"/>
      <c r="M467" s="540"/>
    </row>
    <row r="468" spans="1:13" ht="11.25" customHeight="1" x14ac:dyDescent="0.15">
      <c r="A468" s="750" t="s">
        <v>588</v>
      </c>
      <c r="B468" s="751"/>
      <c r="C468" s="539">
        <f>SUM(E468:F468)</f>
        <v>0</v>
      </c>
      <c r="D468" s="540"/>
      <c r="E468" s="540"/>
      <c r="F468" s="540"/>
      <c r="G468" s="540"/>
      <c r="H468" s="540"/>
      <c r="I468" s="540"/>
      <c r="J468" s="540"/>
      <c r="K468" s="540"/>
      <c r="L468" s="540"/>
      <c r="M468" s="540"/>
    </row>
    <row r="469" spans="1:13" ht="11.25" x14ac:dyDescent="0.15">
      <c r="A469" s="546"/>
      <c r="B469" s="287" t="s">
        <v>589</v>
      </c>
      <c r="C469" s="539">
        <f>SUM(C466:C468)</f>
        <v>2</v>
      </c>
      <c r="D469" s="539">
        <f t="shared" ref="D469:F469" si="31">SUM(D466:D468)</f>
        <v>2</v>
      </c>
      <c r="E469" s="539">
        <f t="shared" si="31"/>
        <v>0</v>
      </c>
      <c r="F469" s="539">
        <f t="shared" si="31"/>
        <v>2</v>
      </c>
      <c r="G469" s="539">
        <f>SUM(G466:G468)</f>
        <v>0</v>
      </c>
      <c r="H469" s="539">
        <f>SUM(H466:H468)</f>
        <v>2</v>
      </c>
      <c r="I469" s="539">
        <f>SUM(I466:I468)</f>
        <v>0</v>
      </c>
      <c r="J469" s="539">
        <f t="shared" ref="J469:M469" si="32">SUM(J466:J468)</f>
        <v>0</v>
      </c>
      <c r="K469" s="539">
        <f t="shared" si="32"/>
        <v>0</v>
      </c>
      <c r="L469" s="539">
        <f t="shared" si="32"/>
        <v>0</v>
      </c>
      <c r="M469" s="539">
        <f t="shared" si="32"/>
        <v>0</v>
      </c>
    </row>
    <row r="470" spans="1:13" ht="11.25" x14ac:dyDescent="0.15">
      <c r="A470" s="760" t="s">
        <v>590</v>
      </c>
      <c r="B470" s="761" t="s">
        <v>47</v>
      </c>
      <c r="C470" s="539">
        <f t="shared" ref="C470:C477" si="33">SUM(E470:F470)</f>
        <v>23</v>
      </c>
      <c r="D470" s="540">
        <v>23</v>
      </c>
      <c r="E470" s="540"/>
      <c r="F470" s="540">
        <v>23</v>
      </c>
      <c r="G470" s="540"/>
      <c r="H470" s="540">
        <v>23</v>
      </c>
      <c r="I470" s="540"/>
      <c r="J470" s="540"/>
      <c r="K470" s="540"/>
      <c r="L470" s="540"/>
      <c r="M470" s="540"/>
    </row>
    <row r="471" spans="1:13" ht="11.25" x14ac:dyDescent="0.15">
      <c r="A471" s="760" t="s">
        <v>591</v>
      </c>
      <c r="B471" s="761" t="s">
        <v>591</v>
      </c>
      <c r="C471" s="539">
        <f t="shared" si="33"/>
        <v>1</v>
      </c>
      <c r="D471" s="540">
        <v>1</v>
      </c>
      <c r="E471" s="540"/>
      <c r="F471" s="540">
        <v>1</v>
      </c>
      <c r="G471" s="540"/>
      <c r="H471" s="540">
        <v>1</v>
      </c>
      <c r="I471" s="540"/>
      <c r="J471" s="540"/>
      <c r="K471" s="540"/>
      <c r="L471" s="540"/>
      <c r="M471" s="540"/>
    </row>
    <row r="472" spans="1:13" ht="11.25" x14ac:dyDescent="0.15">
      <c r="A472" s="760" t="s">
        <v>592</v>
      </c>
      <c r="B472" s="761" t="s">
        <v>592</v>
      </c>
      <c r="C472" s="539">
        <f t="shared" si="33"/>
        <v>9</v>
      </c>
      <c r="D472" s="540">
        <v>9</v>
      </c>
      <c r="E472" s="540"/>
      <c r="F472" s="540">
        <v>9</v>
      </c>
      <c r="G472" s="540"/>
      <c r="H472" s="540">
        <v>9</v>
      </c>
      <c r="I472" s="540"/>
      <c r="J472" s="540"/>
      <c r="K472" s="540"/>
      <c r="L472" s="540"/>
      <c r="M472" s="540"/>
    </row>
    <row r="473" spans="1:13" ht="11.25" customHeight="1" x14ac:dyDescent="0.15">
      <c r="A473" s="756" t="s">
        <v>50</v>
      </c>
      <c r="B473" s="757"/>
      <c r="C473" s="539">
        <f t="shared" si="33"/>
        <v>126</v>
      </c>
      <c r="D473" s="540">
        <v>126</v>
      </c>
      <c r="E473" s="540"/>
      <c r="F473" s="540">
        <v>126</v>
      </c>
      <c r="G473" s="540"/>
      <c r="H473" s="540">
        <v>126</v>
      </c>
      <c r="I473" s="540"/>
      <c r="J473" s="540"/>
      <c r="K473" s="540"/>
      <c r="L473" s="540"/>
      <c r="M473" s="540"/>
    </row>
    <row r="474" spans="1:13" ht="10.5" customHeight="1" x14ac:dyDescent="0.15">
      <c r="A474" s="756" t="s">
        <v>90</v>
      </c>
      <c r="B474" s="757" t="s">
        <v>90</v>
      </c>
      <c r="C474" s="539">
        <f t="shared" si="33"/>
        <v>0</v>
      </c>
      <c r="D474" s="540"/>
      <c r="E474" s="540"/>
      <c r="F474" s="540"/>
      <c r="G474" s="540"/>
      <c r="H474" s="540"/>
      <c r="I474" s="540"/>
      <c r="J474" s="540"/>
      <c r="K474" s="540"/>
      <c r="L474" s="540"/>
      <c r="M474" s="540"/>
    </row>
    <row r="475" spans="1:13" ht="11.25" customHeight="1" x14ac:dyDescent="0.15">
      <c r="A475" s="750" t="s">
        <v>72</v>
      </c>
      <c r="B475" s="751"/>
      <c r="C475" s="539">
        <f t="shared" si="33"/>
        <v>9</v>
      </c>
      <c r="D475" s="540">
        <v>9</v>
      </c>
      <c r="E475" s="540"/>
      <c r="F475" s="540">
        <v>9</v>
      </c>
      <c r="G475" s="540"/>
      <c r="H475" s="540">
        <v>9</v>
      </c>
      <c r="I475" s="540"/>
      <c r="J475" s="540"/>
      <c r="K475" s="540"/>
      <c r="L475" s="540"/>
      <c r="M475" s="540"/>
    </row>
    <row r="476" spans="1:13" ht="10.5" customHeight="1" x14ac:dyDescent="0.15">
      <c r="A476" s="756" t="s">
        <v>593</v>
      </c>
      <c r="B476" s="757" t="s">
        <v>593</v>
      </c>
      <c r="C476" s="539">
        <f t="shared" si="33"/>
        <v>0</v>
      </c>
      <c r="D476" s="540"/>
      <c r="E476" s="540"/>
      <c r="F476" s="540"/>
      <c r="G476" s="540"/>
      <c r="H476" s="540"/>
      <c r="I476" s="540"/>
      <c r="J476" s="540"/>
      <c r="K476" s="540"/>
      <c r="L476" s="540"/>
      <c r="M476" s="540"/>
    </row>
    <row r="477" spans="1:13" ht="10.5" customHeight="1" x14ac:dyDescent="0.15">
      <c r="A477" s="756" t="s">
        <v>68</v>
      </c>
      <c r="B477" s="757" t="s">
        <v>68</v>
      </c>
      <c r="C477" s="539">
        <f t="shared" si="33"/>
        <v>0</v>
      </c>
      <c r="D477" s="540"/>
      <c r="E477" s="540"/>
      <c r="F477" s="540"/>
      <c r="G477" s="540"/>
      <c r="H477" s="540"/>
      <c r="I477" s="540"/>
      <c r="J477" s="540"/>
      <c r="K477" s="540"/>
      <c r="L477" s="540"/>
      <c r="M477" s="540"/>
    </row>
    <row r="478" spans="1:13" ht="11.25" x14ac:dyDescent="0.15">
      <c r="A478" s="544"/>
      <c r="B478" s="287" t="s">
        <v>594</v>
      </c>
      <c r="C478" s="539">
        <f>SUM(C470:C477)</f>
        <v>168</v>
      </c>
      <c r="D478" s="539">
        <f>SUM(D470:D477)</f>
        <v>168</v>
      </c>
      <c r="E478" s="539">
        <f t="shared" ref="E478:M478" si="34">SUM(E470:E477)</f>
        <v>0</v>
      </c>
      <c r="F478" s="539">
        <f t="shared" si="34"/>
        <v>168</v>
      </c>
      <c r="G478" s="539">
        <f t="shared" si="34"/>
        <v>0</v>
      </c>
      <c r="H478" s="539">
        <f t="shared" si="34"/>
        <v>168</v>
      </c>
      <c r="I478" s="539">
        <f t="shared" si="34"/>
        <v>0</v>
      </c>
      <c r="J478" s="539">
        <f t="shared" si="34"/>
        <v>0</v>
      </c>
      <c r="K478" s="539">
        <f t="shared" si="34"/>
        <v>0</v>
      </c>
      <c r="L478" s="539">
        <f t="shared" si="34"/>
        <v>0</v>
      </c>
      <c r="M478" s="539">
        <f t="shared" si="34"/>
        <v>0</v>
      </c>
    </row>
    <row r="479" spans="1:13" ht="11.25" x14ac:dyDescent="0.15">
      <c r="A479" s="758" t="s">
        <v>595</v>
      </c>
      <c r="B479" s="759"/>
      <c r="C479" s="539">
        <f t="shared" ref="C479:C484" si="35">SUM(E479:F479)</f>
        <v>0</v>
      </c>
      <c r="D479" s="540"/>
      <c r="E479" s="540"/>
      <c r="F479" s="540"/>
      <c r="G479" s="540"/>
      <c r="H479" s="540"/>
      <c r="I479" s="540"/>
      <c r="J479" s="540"/>
      <c r="K479" s="540"/>
      <c r="L479" s="540"/>
      <c r="M479" s="540"/>
    </row>
    <row r="480" spans="1:13" ht="11.25" x14ac:dyDescent="0.15">
      <c r="A480" s="758" t="s">
        <v>596</v>
      </c>
      <c r="B480" s="759"/>
      <c r="C480" s="539">
        <f t="shared" si="35"/>
        <v>0</v>
      </c>
      <c r="D480" s="540"/>
      <c r="E480" s="540"/>
      <c r="F480" s="540"/>
      <c r="G480" s="540"/>
      <c r="H480" s="540"/>
      <c r="I480" s="540"/>
      <c r="J480" s="540"/>
      <c r="K480" s="540"/>
      <c r="L480" s="540"/>
      <c r="M480" s="540"/>
    </row>
    <row r="481" spans="1:13" ht="11.25" x14ac:dyDescent="0.15">
      <c r="A481" s="758" t="s">
        <v>597</v>
      </c>
      <c r="B481" s="759"/>
      <c r="C481" s="539">
        <f t="shared" si="35"/>
        <v>0</v>
      </c>
      <c r="D481" s="540"/>
      <c r="E481" s="540"/>
      <c r="F481" s="540"/>
      <c r="G481" s="540"/>
      <c r="H481" s="540"/>
      <c r="I481" s="540"/>
      <c r="J481" s="540"/>
      <c r="K481" s="540"/>
      <c r="L481" s="540"/>
      <c r="M481" s="540"/>
    </row>
    <row r="482" spans="1:13" ht="11.25" customHeight="1" x14ac:dyDescent="0.15">
      <c r="A482" s="750" t="s">
        <v>598</v>
      </c>
      <c r="B482" s="751"/>
      <c r="C482" s="539">
        <f t="shared" si="35"/>
        <v>0</v>
      </c>
      <c r="D482" s="540"/>
      <c r="E482" s="540"/>
      <c r="F482" s="540"/>
      <c r="G482" s="540"/>
      <c r="H482" s="540"/>
      <c r="I482" s="540"/>
      <c r="J482" s="540"/>
      <c r="K482" s="540"/>
      <c r="L482" s="540"/>
      <c r="M482" s="540"/>
    </row>
    <row r="483" spans="1:13" ht="11.25" customHeight="1" x14ac:dyDescent="0.15">
      <c r="A483" s="750" t="s">
        <v>599</v>
      </c>
      <c r="B483" s="751"/>
      <c r="C483" s="539">
        <f t="shared" si="35"/>
        <v>0</v>
      </c>
      <c r="D483" s="540"/>
      <c r="E483" s="540"/>
      <c r="F483" s="540"/>
      <c r="G483" s="540"/>
      <c r="H483" s="540"/>
      <c r="I483" s="540"/>
      <c r="J483" s="540"/>
      <c r="K483" s="540"/>
      <c r="L483" s="540"/>
      <c r="M483" s="540"/>
    </row>
    <row r="484" spans="1:13" ht="11.25" customHeight="1" x14ac:dyDescent="0.15">
      <c r="A484" s="750" t="s">
        <v>600</v>
      </c>
      <c r="B484" s="751"/>
      <c r="C484" s="539">
        <f t="shared" si="35"/>
        <v>0</v>
      </c>
      <c r="D484" s="540"/>
      <c r="E484" s="540"/>
      <c r="F484" s="540"/>
      <c r="G484" s="540"/>
      <c r="H484" s="540"/>
      <c r="I484" s="540"/>
      <c r="J484" s="540"/>
      <c r="K484" s="540"/>
      <c r="L484" s="540"/>
      <c r="M484" s="540"/>
    </row>
    <row r="485" spans="1:13" ht="11.25" x14ac:dyDescent="0.15">
      <c r="A485" s="544"/>
      <c r="B485" s="287" t="s">
        <v>445</v>
      </c>
      <c r="C485" s="539">
        <f>SUM(C479:C484)</f>
        <v>0</v>
      </c>
      <c r="D485" s="539">
        <f>SUM(D479:D484)</f>
        <v>0</v>
      </c>
      <c r="E485" s="539">
        <f t="shared" ref="E485:M485" si="36">SUM(E479:E484)</f>
        <v>0</v>
      </c>
      <c r="F485" s="539">
        <f t="shared" si="36"/>
        <v>0</v>
      </c>
      <c r="G485" s="539">
        <f t="shared" si="36"/>
        <v>0</v>
      </c>
      <c r="H485" s="539">
        <f t="shared" si="36"/>
        <v>0</v>
      </c>
      <c r="I485" s="539">
        <f t="shared" si="36"/>
        <v>0</v>
      </c>
      <c r="J485" s="539">
        <f t="shared" si="36"/>
        <v>0</v>
      </c>
      <c r="K485" s="539">
        <f t="shared" si="36"/>
        <v>0</v>
      </c>
      <c r="L485" s="539">
        <f t="shared" si="36"/>
        <v>0</v>
      </c>
      <c r="M485" s="539">
        <f t="shared" si="36"/>
        <v>0</v>
      </c>
    </row>
    <row r="486" spans="1:13" ht="10.5" customHeight="1" x14ac:dyDescent="0.15">
      <c r="A486" s="750" t="s">
        <v>353</v>
      </c>
      <c r="B486" s="751" t="s">
        <v>353</v>
      </c>
      <c r="C486" s="539">
        <f>SUM(E486:F486)</f>
        <v>0</v>
      </c>
      <c r="D486" s="541"/>
      <c r="E486" s="540"/>
      <c r="F486" s="540"/>
      <c r="G486" s="540"/>
      <c r="H486" s="540"/>
      <c r="I486" s="540"/>
      <c r="J486" s="540"/>
      <c r="K486" s="540"/>
      <c r="L486" s="540"/>
      <c r="M486" s="540"/>
    </row>
    <row r="487" spans="1:13" ht="10.5" customHeight="1" x14ac:dyDescent="0.15">
      <c r="A487" s="750" t="s">
        <v>355</v>
      </c>
      <c r="B487" s="751" t="s">
        <v>355</v>
      </c>
      <c r="C487" s="539">
        <f>SUM(E487:F487)</f>
        <v>0</v>
      </c>
      <c r="D487" s="541"/>
      <c r="E487" s="540"/>
      <c r="F487" s="540"/>
      <c r="G487" s="540"/>
      <c r="H487" s="540"/>
      <c r="I487" s="540"/>
      <c r="J487" s="540"/>
      <c r="K487" s="540"/>
      <c r="L487" s="540"/>
      <c r="M487" s="540"/>
    </row>
    <row r="488" spans="1:13" ht="11.25" customHeight="1" x14ac:dyDescent="0.15">
      <c r="A488" s="750" t="s">
        <v>601</v>
      </c>
      <c r="B488" s="751"/>
      <c r="C488" s="539">
        <f>SUM(E488:F488)</f>
        <v>0</v>
      </c>
      <c r="D488" s="541"/>
      <c r="E488" s="541"/>
      <c r="F488" s="541"/>
      <c r="G488" s="541"/>
      <c r="H488" s="541"/>
      <c r="I488" s="541"/>
      <c r="J488" s="541"/>
      <c r="K488" s="541"/>
      <c r="L488" s="541"/>
      <c r="M488" s="541"/>
    </row>
    <row r="489" spans="1:13" ht="11.25" customHeight="1" x14ac:dyDescent="0.15">
      <c r="A489" s="750" t="s">
        <v>184</v>
      </c>
      <c r="B489" s="751"/>
      <c r="C489" s="539">
        <f t="shared" ref="C489:C490" si="37">SUM(E489:F489)</f>
        <v>1</v>
      </c>
      <c r="D489" s="541">
        <v>1</v>
      </c>
      <c r="E489" s="541"/>
      <c r="F489" s="541">
        <v>1</v>
      </c>
      <c r="G489" s="541"/>
      <c r="H489" s="541">
        <v>1</v>
      </c>
      <c r="I489" s="541"/>
      <c r="J489" s="541"/>
      <c r="K489" s="541"/>
      <c r="L489" s="541"/>
      <c r="M489" s="541"/>
    </row>
    <row r="490" spans="1:13" ht="11.25" customHeight="1" x14ac:dyDescent="0.15">
      <c r="A490" s="750" t="s">
        <v>185</v>
      </c>
      <c r="B490" s="751"/>
      <c r="C490" s="539">
        <f t="shared" si="37"/>
        <v>0</v>
      </c>
      <c r="D490" s="541"/>
      <c r="E490" s="541"/>
      <c r="F490" s="541"/>
      <c r="G490" s="541"/>
      <c r="H490" s="541"/>
      <c r="I490" s="541"/>
      <c r="J490" s="541"/>
      <c r="K490" s="541"/>
      <c r="L490" s="541"/>
      <c r="M490" s="541"/>
    </row>
    <row r="491" spans="1:13" ht="11.25" x14ac:dyDescent="0.15">
      <c r="A491" s="289"/>
      <c r="B491" s="290" t="s">
        <v>602</v>
      </c>
      <c r="C491" s="539">
        <f>SUM(C486:C490)</f>
        <v>1</v>
      </c>
      <c r="D491" s="539">
        <f>SUM(D486:D490)</f>
        <v>1</v>
      </c>
      <c r="E491" s="539">
        <f t="shared" ref="E491:M491" si="38">SUM(E486:E490)</f>
        <v>0</v>
      </c>
      <c r="F491" s="539">
        <f t="shared" si="38"/>
        <v>1</v>
      </c>
      <c r="G491" s="539">
        <f t="shared" si="38"/>
        <v>0</v>
      </c>
      <c r="H491" s="539">
        <f t="shared" si="38"/>
        <v>1</v>
      </c>
      <c r="I491" s="539">
        <f t="shared" si="38"/>
        <v>0</v>
      </c>
      <c r="J491" s="539">
        <f t="shared" si="38"/>
        <v>0</v>
      </c>
      <c r="K491" s="539">
        <f t="shared" si="38"/>
        <v>0</v>
      </c>
      <c r="L491" s="539">
        <f t="shared" si="38"/>
        <v>0</v>
      </c>
      <c r="M491" s="539">
        <f t="shared" si="38"/>
        <v>0</v>
      </c>
    </row>
    <row r="492" spans="1:13" ht="11.25" x14ac:dyDescent="0.15">
      <c r="A492" s="291"/>
      <c r="B492" s="290" t="s">
        <v>410</v>
      </c>
      <c r="C492" s="292">
        <f t="shared" ref="C492:M492" si="39">SUM(C457+C461+C465+C469+C478+C485+C491)</f>
        <v>175</v>
      </c>
      <c r="D492" s="292">
        <f t="shared" si="39"/>
        <v>175</v>
      </c>
      <c r="E492" s="292">
        <f t="shared" si="39"/>
        <v>0</v>
      </c>
      <c r="F492" s="292">
        <f t="shared" si="39"/>
        <v>175</v>
      </c>
      <c r="G492" s="292">
        <f t="shared" si="39"/>
        <v>0</v>
      </c>
      <c r="H492" s="292">
        <f t="shared" si="39"/>
        <v>175</v>
      </c>
      <c r="I492" s="292">
        <f t="shared" si="39"/>
        <v>0</v>
      </c>
      <c r="J492" s="292">
        <f t="shared" si="39"/>
        <v>0</v>
      </c>
      <c r="K492" s="292">
        <f t="shared" si="39"/>
        <v>0</v>
      </c>
      <c r="L492" s="292">
        <f t="shared" si="39"/>
        <v>0</v>
      </c>
      <c r="M492" s="292">
        <f t="shared" si="39"/>
        <v>0</v>
      </c>
    </row>
  </sheetData>
  <mergeCells count="209">
    <mergeCell ref="A97:E97"/>
    <mergeCell ref="A125:B125"/>
    <mergeCell ref="A221:B221"/>
    <mergeCell ref="A231:B231"/>
    <mergeCell ref="A237:B237"/>
    <mergeCell ref="A244:B244"/>
    <mergeCell ref="A8:C8"/>
    <mergeCell ref="A72:B72"/>
    <mergeCell ref="A73:B73"/>
    <mergeCell ref="A79:A82"/>
    <mergeCell ref="A86:B86"/>
    <mergeCell ref="A90:A93"/>
    <mergeCell ref="Q284:Q286"/>
    <mergeCell ref="R284:R286"/>
    <mergeCell ref="D285:D286"/>
    <mergeCell ref="E285:F285"/>
    <mergeCell ref="G285:G286"/>
    <mergeCell ref="H285:H286"/>
    <mergeCell ref="I285:I286"/>
    <mergeCell ref="J285:J286"/>
    <mergeCell ref="A256:B256"/>
    <mergeCell ref="A284:B286"/>
    <mergeCell ref="C284:C286"/>
    <mergeCell ref="D284:G284"/>
    <mergeCell ref="H284:J284"/>
    <mergeCell ref="K284:M284"/>
    <mergeCell ref="K285:K286"/>
    <mergeCell ref="L285:L286"/>
    <mergeCell ref="M285:M286"/>
    <mergeCell ref="A310:B310"/>
    <mergeCell ref="A311:B311"/>
    <mergeCell ref="A313:B315"/>
    <mergeCell ref="C313:C315"/>
    <mergeCell ref="D313:G313"/>
    <mergeCell ref="H313:J313"/>
    <mergeCell ref="O285:O286"/>
    <mergeCell ref="P285:P286"/>
    <mergeCell ref="A287:B287"/>
    <mergeCell ref="A293:A296"/>
    <mergeCell ref="A300:B300"/>
    <mergeCell ref="A304:A307"/>
    <mergeCell ref="N284:N286"/>
    <mergeCell ref="O284:P284"/>
    <mergeCell ref="O314:O315"/>
    <mergeCell ref="P314:P315"/>
    <mergeCell ref="K313:M313"/>
    <mergeCell ref="N313:N315"/>
    <mergeCell ref="O313:P313"/>
    <mergeCell ref="Q313:Q315"/>
    <mergeCell ref="D314:D315"/>
    <mergeCell ref="E314:F314"/>
    <mergeCell ref="G314:G315"/>
    <mergeCell ref="H314:H315"/>
    <mergeCell ref="I314:I315"/>
    <mergeCell ref="J314:J315"/>
    <mergeCell ref="A319:B319"/>
    <mergeCell ref="A321:B321"/>
    <mergeCell ref="A323:B323"/>
    <mergeCell ref="A324:B324"/>
    <mergeCell ref="A325:B325"/>
    <mergeCell ref="A326:B326"/>
    <mergeCell ref="K314:K315"/>
    <mergeCell ref="L314:L315"/>
    <mergeCell ref="M314:M315"/>
    <mergeCell ref="A318:B318"/>
    <mergeCell ref="O328:P328"/>
    <mergeCell ref="Q328:Q330"/>
    <mergeCell ref="D329:D330"/>
    <mergeCell ref="E329:F329"/>
    <mergeCell ref="G329:G330"/>
    <mergeCell ref="H329:H330"/>
    <mergeCell ref="I329:I330"/>
    <mergeCell ref="J329:J330"/>
    <mergeCell ref="K329:K330"/>
    <mergeCell ref="L329:L330"/>
    <mergeCell ref="D328:G328"/>
    <mergeCell ref="H328:J328"/>
    <mergeCell ref="K328:M328"/>
    <mergeCell ref="N328:N330"/>
    <mergeCell ref="M329:M330"/>
    <mergeCell ref="O329:O330"/>
    <mergeCell ref="P329:P330"/>
    <mergeCell ref="A339:B339"/>
    <mergeCell ref="A340:B340"/>
    <mergeCell ref="A341:B343"/>
    <mergeCell ref="C341:C343"/>
    <mergeCell ref="D341:D343"/>
    <mergeCell ref="E341:J341"/>
    <mergeCell ref="K341:K343"/>
    <mergeCell ref="L341:N342"/>
    <mergeCell ref="A328:B330"/>
    <mergeCell ref="C328:C330"/>
    <mergeCell ref="A365:F365"/>
    <mergeCell ref="A366:B367"/>
    <mergeCell ref="C366:C367"/>
    <mergeCell ref="D366:D367"/>
    <mergeCell ref="E366:E367"/>
    <mergeCell ref="F366:F367"/>
    <mergeCell ref="O341:O343"/>
    <mergeCell ref="P341:Q342"/>
    <mergeCell ref="R341:R343"/>
    <mergeCell ref="E342:G342"/>
    <mergeCell ref="H342:J342"/>
    <mergeCell ref="A364:B364"/>
    <mergeCell ref="D373:D374"/>
    <mergeCell ref="A375:B375"/>
    <mergeCell ref="A376:B376"/>
    <mergeCell ref="A377:B377"/>
    <mergeCell ref="A378:B380"/>
    <mergeCell ref="C378:C380"/>
    <mergeCell ref="D378:G378"/>
    <mergeCell ref="A368:B368"/>
    <mergeCell ref="A369:B369"/>
    <mergeCell ref="A370:A371"/>
    <mergeCell ref="A372:B372"/>
    <mergeCell ref="A373:B374"/>
    <mergeCell ref="C373:C374"/>
    <mergeCell ref="M379:M380"/>
    <mergeCell ref="O379:O380"/>
    <mergeCell ref="P379:P380"/>
    <mergeCell ref="H378:J378"/>
    <mergeCell ref="K378:M378"/>
    <mergeCell ref="N378:N380"/>
    <mergeCell ref="O378:P378"/>
    <mergeCell ref="Q378:Q380"/>
    <mergeCell ref="D379:D380"/>
    <mergeCell ref="E379:F379"/>
    <mergeCell ref="G379:G380"/>
    <mergeCell ref="H379:H380"/>
    <mergeCell ref="I379:I380"/>
    <mergeCell ref="A381:A383"/>
    <mergeCell ref="A384:A386"/>
    <mergeCell ref="A387:A389"/>
    <mergeCell ref="A392:A394"/>
    <mergeCell ref="A395:A397"/>
    <mergeCell ref="A398:A400"/>
    <mergeCell ref="J379:J380"/>
    <mergeCell ref="K379:K380"/>
    <mergeCell ref="L379:L380"/>
    <mergeCell ref="A415:B415"/>
    <mergeCell ref="A416:B416"/>
    <mergeCell ref="A417:B417"/>
    <mergeCell ref="A418:B418"/>
    <mergeCell ref="A419:B419"/>
    <mergeCell ref="A420:B420"/>
    <mergeCell ref="A401:A403"/>
    <mergeCell ref="A404:A406"/>
    <mergeCell ref="A408:A410"/>
    <mergeCell ref="A412:B412"/>
    <mergeCell ref="A413:B413"/>
    <mergeCell ref="A414:B414"/>
    <mergeCell ref="A431:B431"/>
    <mergeCell ref="A433:B434"/>
    <mergeCell ref="C433:C434"/>
    <mergeCell ref="D433:I433"/>
    <mergeCell ref="J433:J434"/>
    <mergeCell ref="A435:B435"/>
    <mergeCell ref="A421:B421"/>
    <mergeCell ref="A422:B422"/>
    <mergeCell ref="A423:B423"/>
    <mergeCell ref="A425:B425"/>
    <mergeCell ref="A426:B426"/>
    <mergeCell ref="A429:A430"/>
    <mergeCell ref="A446:B446"/>
    <mergeCell ref="A450:B451"/>
    <mergeCell ref="C450:C451"/>
    <mergeCell ref="D450:D451"/>
    <mergeCell ref="E450:F450"/>
    <mergeCell ref="G450:I450"/>
    <mergeCell ref="A436:B436"/>
    <mergeCell ref="A437:B437"/>
    <mergeCell ref="A439:B439"/>
    <mergeCell ref="A440:A442"/>
    <mergeCell ref="A444:B444"/>
    <mergeCell ref="A445:B445"/>
    <mergeCell ref="A459:B459"/>
    <mergeCell ref="A460:B460"/>
    <mergeCell ref="A461:B461"/>
    <mergeCell ref="A462:B462"/>
    <mergeCell ref="A463:B463"/>
    <mergeCell ref="A464:B464"/>
    <mergeCell ref="A452:B452"/>
    <mergeCell ref="A453:B453"/>
    <mergeCell ref="A454:B454"/>
    <mergeCell ref="A455:B455"/>
    <mergeCell ref="A456:B456"/>
    <mergeCell ref="A458:B458"/>
    <mergeCell ref="A473:B473"/>
    <mergeCell ref="A474:B474"/>
    <mergeCell ref="A475:B475"/>
    <mergeCell ref="A476:B476"/>
    <mergeCell ref="A477:B477"/>
    <mergeCell ref="A479:B479"/>
    <mergeCell ref="A466:B466"/>
    <mergeCell ref="A467:B467"/>
    <mergeCell ref="A468:B468"/>
    <mergeCell ref="A470:B470"/>
    <mergeCell ref="A471:B471"/>
    <mergeCell ref="A472:B472"/>
    <mergeCell ref="A487:B487"/>
    <mergeCell ref="A488:B488"/>
    <mergeCell ref="A489:B489"/>
    <mergeCell ref="A490:B490"/>
    <mergeCell ref="A480:B480"/>
    <mergeCell ref="A481:B481"/>
    <mergeCell ref="A482:B482"/>
    <mergeCell ref="A483:B483"/>
    <mergeCell ref="A484:B484"/>
    <mergeCell ref="A486:B486"/>
  </mergeCells>
  <dataValidations count="1">
    <dataValidation allowBlank="1" showInputMessage="1" showErrorMessage="1" errorTitle="ERROR" error="Por favor ingrese solo Números." sqref="A1:XFD1048576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2"/>
  <sheetViews>
    <sheetView workbookViewId="0">
      <selection activeCell="K347" sqref="K347"/>
    </sheetView>
  </sheetViews>
  <sheetFormatPr baseColWidth="10" defaultColWidth="11.42578125" defaultRowHeight="10.5" x14ac:dyDescent="0.15"/>
  <cols>
    <col min="1" max="1" width="18" style="5" customWidth="1"/>
    <col min="2" max="2" width="86.42578125" style="4" customWidth="1"/>
    <col min="3" max="3" width="21.85546875" style="5" customWidth="1"/>
    <col min="4" max="4" width="19" style="5" customWidth="1"/>
    <col min="5" max="5" width="18.5703125" style="5" customWidth="1"/>
    <col min="6" max="6" width="18.42578125" style="5" customWidth="1"/>
    <col min="7" max="7" width="16.85546875" style="5" customWidth="1"/>
    <col min="8" max="13" width="15.7109375" style="5" customWidth="1"/>
    <col min="14" max="16" width="12.7109375" style="5" customWidth="1"/>
    <col min="17" max="17" width="13.7109375" style="5" customWidth="1"/>
    <col min="18" max="18" width="18.5703125" style="5" customWidth="1"/>
    <col min="19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x14ac:dyDescent="0.15">
      <c r="A1" s="1" t="s">
        <v>0</v>
      </c>
      <c r="B1" s="2"/>
    </row>
    <row r="2" spans="1:14" s="3" customFormat="1" x14ac:dyDescent="0.15">
      <c r="A2" s="1" t="str">
        <f>CONCATENATE("COMUNA: ",[3]NOMBRE!B2," - ","( ",[3]NOMBRE!C2,[3]NOMBRE!D2,[3]NOMBRE!E2,[3]NOMBRE!F2,[3]NOMBRE!G2," )")</f>
        <v>COMUNA: LINARES - ( 07401 )</v>
      </c>
      <c r="B2" s="2"/>
    </row>
    <row r="3" spans="1:14" x14ac:dyDescent="0.1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14" x14ac:dyDescent="0.15">
      <c r="A4" s="1" t="str">
        <f>CONCATENATE("MES: ",[3]NOMBRE!B6," - ","( ",[3]NOMBRE!C6,[3]NOMBRE!D6," )")</f>
        <v>MES: FEBRERO - ( 02 )</v>
      </c>
    </row>
    <row r="5" spans="1:14" s="3" customFormat="1" x14ac:dyDescent="0.15">
      <c r="A5" s="1" t="str">
        <f>CONCATENATE("AÑO: ",[3]NOMBRE!B7)</f>
        <v>AÑO: 2020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5" x14ac:dyDescent="0.2">
      <c r="A6" s="1"/>
      <c r="B6" s="6"/>
      <c r="C6" s="8"/>
      <c r="D6" s="8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2" customFormat="1" ht="11.25" x14ac:dyDescent="0.15">
      <c r="A7" s="9" t="s">
        <v>2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s="3" customFormat="1" ht="11.25" x14ac:dyDescent="0.15">
      <c r="A8" s="578" t="s">
        <v>3</v>
      </c>
      <c r="B8" s="578"/>
      <c r="C8" s="578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1.5" x14ac:dyDescent="0.15">
      <c r="A9" s="13" t="s">
        <v>4</v>
      </c>
      <c r="B9" s="13" t="s">
        <v>5</v>
      </c>
      <c r="C9" s="14" t="s">
        <v>6</v>
      </c>
      <c r="D9" s="14" t="s">
        <v>7</v>
      </c>
      <c r="E9" s="14" t="s">
        <v>8</v>
      </c>
      <c r="F9" s="7"/>
      <c r="G9" s="542">
        <f>+E70+E73+E86+E102+H124+E159+E164+E201+E220+E230+E236+E243+E277+E280</f>
        <v>899729445</v>
      </c>
      <c r="H9" s="7"/>
      <c r="I9" s="7"/>
      <c r="J9" s="7"/>
      <c r="K9" s="7"/>
      <c r="L9" s="7"/>
      <c r="M9" s="7"/>
      <c r="N9" s="7"/>
    </row>
    <row r="10" spans="1:14" s="3" customFormat="1" x14ac:dyDescent="0.15">
      <c r="A10" s="15"/>
      <c r="B10" s="16" t="s">
        <v>9</v>
      </c>
      <c r="C10" s="293">
        <f>SUM(C11:C23)</f>
        <v>11352</v>
      </c>
      <c r="D10" s="294">
        <f>SUM(D11:D23)</f>
        <v>11055</v>
      </c>
      <c r="E10" s="17">
        <f>SUM(E11:E23)</f>
        <v>115772220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x14ac:dyDescent="0.15">
      <c r="A11" s="295" t="s">
        <v>10</v>
      </c>
      <c r="B11" s="296" t="s">
        <v>11</v>
      </c>
      <c r="C11" s="297">
        <f>[3]B!C5</f>
        <v>0</v>
      </c>
      <c r="D11" s="298">
        <f>[3]B!E5</f>
        <v>0</v>
      </c>
      <c r="E11" s="18">
        <f>[3]B!AL5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x14ac:dyDescent="0.15">
      <c r="A12" s="299" t="s">
        <v>12</v>
      </c>
      <c r="B12" s="300" t="s">
        <v>13</v>
      </c>
      <c r="C12" s="297">
        <f>[3]B!C6</f>
        <v>0</v>
      </c>
      <c r="D12" s="298">
        <f>[3]B!E6</f>
        <v>0</v>
      </c>
      <c r="E12" s="18">
        <f>[3]B!AL6</f>
        <v>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x14ac:dyDescent="0.15">
      <c r="A13" s="299" t="s">
        <v>14</v>
      </c>
      <c r="B13" s="300" t="s">
        <v>15</v>
      </c>
      <c r="C13" s="297">
        <f>[3]B!C7</f>
        <v>4440</v>
      </c>
      <c r="D13" s="298">
        <f>[3]B!E7</f>
        <v>4216</v>
      </c>
      <c r="E13" s="18">
        <f>[3]B!AL7</f>
        <v>56620880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x14ac:dyDescent="0.15">
      <c r="A14" s="299" t="s">
        <v>16</v>
      </c>
      <c r="B14" s="300" t="s">
        <v>17</v>
      </c>
      <c r="C14" s="297">
        <f>[3]B!C8</f>
        <v>0</v>
      </c>
      <c r="D14" s="298">
        <f>[3]B!E8</f>
        <v>0</v>
      </c>
      <c r="E14" s="18">
        <f>[3]B!AL8</f>
        <v>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x14ac:dyDescent="0.15">
      <c r="A15" s="299" t="s">
        <v>18</v>
      </c>
      <c r="B15" s="300" t="s">
        <v>19</v>
      </c>
      <c r="C15" s="297">
        <f>[3]B!C9</f>
        <v>0</v>
      </c>
      <c r="D15" s="298">
        <f>[3]B!E9</f>
        <v>0</v>
      </c>
      <c r="E15" s="18">
        <f>[3]B!AL9</f>
        <v>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x14ac:dyDescent="0.15">
      <c r="A16" s="299" t="s">
        <v>20</v>
      </c>
      <c r="B16" s="300" t="s">
        <v>21</v>
      </c>
      <c r="C16" s="297">
        <f>[3]B!C10</f>
        <v>0</v>
      </c>
      <c r="D16" s="298">
        <f>[3]B!E10</f>
        <v>0</v>
      </c>
      <c r="E16" s="18">
        <f>[3]B!AL10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x14ac:dyDescent="0.15">
      <c r="A17" s="299" t="s">
        <v>22</v>
      </c>
      <c r="B17" s="300" t="s">
        <v>23</v>
      </c>
      <c r="C17" s="297">
        <f>[3]B!C11</f>
        <v>200</v>
      </c>
      <c r="D17" s="298">
        <f>[3]B!E11</f>
        <v>127</v>
      </c>
      <c r="E17" s="18">
        <f>[3]B!AL11</f>
        <v>2138680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21" x14ac:dyDescent="0.15">
      <c r="A18" s="299" t="s">
        <v>24</v>
      </c>
      <c r="B18" s="300" t="s">
        <v>25</v>
      </c>
      <c r="C18" s="297">
        <f>[3]B!C12</f>
        <v>0</v>
      </c>
      <c r="D18" s="298">
        <f>[3]B!E12</f>
        <v>0</v>
      </c>
      <c r="E18" s="18">
        <f>[3]B!AL12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21" x14ac:dyDescent="0.15">
      <c r="A19" s="299" t="s">
        <v>26</v>
      </c>
      <c r="B19" s="300" t="s">
        <v>27</v>
      </c>
      <c r="C19" s="297">
        <f>[3]B!C13</f>
        <v>0</v>
      </c>
      <c r="D19" s="298">
        <f>[3]B!E13</f>
        <v>0</v>
      </c>
      <c r="E19" s="18">
        <f>[3]B!AL13</f>
        <v>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21" x14ac:dyDescent="0.15">
      <c r="A20" s="299" t="s">
        <v>28</v>
      </c>
      <c r="B20" s="300" t="s">
        <v>29</v>
      </c>
      <c r="C20" s="297">
        <f>[3]B!C14</f>
        <v>0</v>
      </c>
      <c r="D20" s="298">
        <f>[3]B!E14</f>
        <v>0</v>
      </c>
      <c r="E20" s="18">
        <f>[3]B!AL14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21" x14ac:dyDescent="0.15">
      <c r="A21" s="299" t="s">
        <v>30</v>
      </c>
      <c r="B21" s="300" t="s">
        <v>31</v>
      </c>
      <c r="C21" s="297">
        <f>[3]B!C15</f>
        <v>2362</v>
      </c>
      <c r="D21" s="298">
        <f>[3]B!E15</f>
        <v>2362</v>
      </c>
      <c r="E21" s="18">
        <f>[3]B!AL15</f>
        <v>16014360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21" x14ac:dyDescent="0.15">
      <c r="A22" s="299" t="s">
        <v>32</v>
      </c>
      <c r="B22" s="301" t="s">
        <v>33</v>
      </c>
      <c r="C22" s="297">
        <f>[3]B!C16</f>
        <v>1506</v>
      </c>
      <c r="D22" s="298">
        <f>[3]B!E16</f>
        <v>1506</v>
      </c>
      <c r="E22" s="18">
        <f>[3]B!AL16</f>
        <v>12273900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21" x14ac:dyDescent="0.15">
      <c r="A23" s="299" t="s">
        <v>34</v>
      </c>
      <c r="B23" s="300" t="s">
        <v>35</v>
      </c>
      <c r="C23" s="297">
        <f>[3]B!C17</f>
        <v>2844</v>
      </c>
      <c r="D23" s="298">
        <f>[3]B!E17</f>
        <v>2844</v>
      </c>
      <c r="E23" s="18">
        <f>[3]B!AL17</f>
        <v>28724400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x14ac:dyDescent="0.15">
      <c r="A24" s="302" t="s">
        <v>36</v>
      </c>
      <c r="B24" s="303" t="s">
        <v>37</v>
      </c>
      <c r="C24" s="297">
        <f>[3]B!C18</f>
        <v>6</v>
      </c>
      <c r="D24" s="298">
        <f>[3]B!E18</f>
        <v>6</v>
      </c>
      <c r="E24" s="18">
        <f>[3]B!AL18</f>
        <v>90900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x14ac:dyDescent="0.15">
      <c r="A25" s="299" t="s">
        <v>38</v>
      </c>
      <c r="B25" s="300" t="s">
        <v>39</v>
      </c>
      <c r="C25" s="297">
        <f>[3]B!C1080</f>
        <v>2</v>
      </c>
      <c r="D25" s="298">
        <f>[3]B!E1080</f>
        <v>2</v>
      </c>
      <c r="E25" s="18">
        <f>[3]B!AL1080</f>
        <v>68280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x14ac:dyDescent="0.15">
      <c r="A26" s="304"/>
      <c r="B26" s="305" t="s">
        <v>40</v>
      </c>
      <c r="C26" s="306">
        <f>SUM(C27:C32)</f>
        <v>1053</v>
      </c>
      <c r="D26" s="307"/>
      <c r="E26" s="19"/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x14ac:dyDescent="0.15">
      <c r="A27" s="299" t="s">
        <v>41</v>
      </c>
      <c r="B27" s="300" t="s">
        <v>42</v>
      </c>
      <c r="C27" s="308">
        <f>[3]B!C20</f>
        <v>0</v>
      </c>
      <c r="D27" s="309"/>
      <c r="E27" s="20"/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x14ac:dyDescent="0.15">
      <c r="A28" s="310"/>
      <c r="B28" s="300" t="s">
        <v>43</v>
      </c>
      <c r="C28" s="308">
        <f>[3]B!C21</f>
        <v>0</v>
      </c>
      <c r="D28" s="309"/>
      <c r="E28" s="20"/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x14ac:dyDescent="0.15">
      <c r="A29" s="299"/>
      <c r="B29" s="300" t="s">
        <v>44</v>
      </c>
      <c r="C29" s="308">
        <f>[3]B!C22</f>
        <v>0</v>
      </c>
      <c r="D29" s="309"/>
      <c r="E29" s="20"/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x14ac:dyDescent="0.15">
      <c r="A30" s="311"/>
      <c r="B30" s="300" t="s">
        <v>45</v>
      </c>
      <c r="C30" s="308">
        <f>[3]B!C23</f>
        <v>0</v>
      </c>
      <c r="D30" s="309"/>
      <c r="E30" s="20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x14ac:dyDescent="0.15">
      <c r="A31" s="311"/>
      <c r="B31" s="300" t="s">
        <v>46</v>
      </c>
      <c r="C31" s="308">
        <f>[3]B!C24</f>
        <v>1053</v>
      </c>
      <c r="D31" s="309"/>
      <c r="E31" s="20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x14ac:dyDescent="0.15">
      <c r="A32" s="312">
        <v>101308</v>
      </c>
      <c r="B32" s="300" t="s">
        <v>47</v>
      </c>
      <c r="C32" s="308">
        <f>[3]B!C25</f>
        <v>0</v>
      </c>
      <c r="D32" s="309"/>
      <c r="E32" s="20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x14ac:dyDescent="0.15">
      <c r="A33" s="21"/>
      <c r="B33" s="22" t="s">
        <v>48</v>
      </c>
      <c r="C33" s="313">
        <f>SUM(C34:C44)</f>
        <v>5148</v>
      </c>
      <c r="D33" s="314">
        <f t="shared" ref="D33:E33" si="0">SUM(D34:D44)</f>
        <v>5117</v>
      </c>
      <c r="E33" s="314">
        <f t="shared" si="0"/>
        <v>10420390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x14ac:dyDescent="0.15">
      <c r="A34" s="295" t="s">
        <v>49</v>
      </c>
      <c r="B34" s="296" t="s">
        <v>50</v>
      </c>
      <c r="C34" s="315">
        <f>[3]B!$C$29</f>
        <v>2511</v>
      </c>
      <c r="D34" s="315">
        <f>[3]B!$E$29</f>
        <v>2480</v>
      </c>
      <c r="E34" s="23">
        <f>[3]B!$AL$29</f>
        <v>3273600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x14ac:dyDescent="0.15">
      <c r="A35" s="299" t="s">
        <v>51</v>
      </c>
      <c r="B35" s="300" t="s">
        <v>52</v>
      </c>
      <c r="C35" s="308">
        <f>[3]B!$C$30</f>
        <v>0</v>
      </c>
      <c r="D35" s="308">
        <f>[3]B!$E$30</f>
        <v>0</v>
      </c>
      <c r="E35" s="24">
        <f>[3]B!$AL$30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x14ac:dyDescent="0.15">
      <c r="A36" s="299" t="s">
        <v>53</v>
      </c>
      <c r="B36" s="300" t="s">
        <v>54</v>
      </c>
      <c r="C36" s="308">
        <f>[3]B!$C$31</f>
        <v>0</v>
      </c>
      <c r="D36" s="308">
        <f>[3]B!$E$31</f>
        <v>0</v>
      </c>
      <c r="E36" s="24">
        <f>[3]B!$AL$31</f>
        <v>0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x14ac:dyDescent="0.15">
      <c r="A37" s="299" t="s">
        <v>55</v>
      </c>
      <c r="B37" s="300" t="s">
        <v>56</v>
      </c>
      <c r="C37" s="308">
        <f>[3]B!$C$32</f>
        <v>97</v>
      </c>
      <c r="D37" s="308">
        <f>[3]B!$E$32</f>
        <v>97</v>
      </c>
      <c r="E37" s="24">
        <f>[3]B!$AL$32</f>
        <v>174600</v>
      </c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x14ac:dyDescent="0.15">
      <c r="A38" s="299" t="s">
        <v>57</v>
      </c>
      <c r="B38" s="300" t="s">
        <v>58</v>
      </c>
      <c r="C38" s="308">
        <f>[3]B!$C$33</f>
        <v>1649</v>
      </c>
      <c r="D38" s="308">
        <f>[3]B!$E$33</f>
        <v>1649</v>
      </c>
      <c r="E38" s="24">
        <f>[3]B!$AL$33</f>
        <v>2391050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x14ac:dyDescent="0.15">
      <c r="A39" s="299" t="s">
        <v>59</v>
      </c>
      <c r="B39" s="300" t="s">
        <v>60</v>
      </c>
      <c r="C39" s="308">
        <f>[3]B!$C$34</f>
        <v>15</v>
      </c>
      <c r="D39" s="308">
        <f>[3]B!$E$34</f>
        <v>15</v>
      </c>
      <c r="E39" s="24">
        <f>[3]B!$AL$34</f>
        <v>19800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x14ac:dyDescent="0.15">
      <c r="A40" s="299" t="s">
        <v>61</v>
      </c>
      <c r="B40" s="300" t="s">
        <v>62</v>
      </c>
      <c r="C40" s="308">
        <f>[3]B!$C$1076</f>
        <v>229</v>
      </c>
      <c r="D40" s="308">
        <f>[3]B!$E$1076</f>
        <v>229</v>
      </c>
      <c r="E40" s="24">
        <f>[3]B!$AL$1076</f>
        <v>739670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x14ac:dyDescent="0.15">
      <c r="A41" s="299" t="s">
        <v>63</v>
      </c>
      <c r="B41" s="300" t="s">
        <v>64</v>
      </c>
      <c r="C41" s="308">
        <f>[3]B!$C$1077</f>
        <v>305</v>
      </c>
      <c r="D41" s="308">
        <f>[3]B!$E$1077</f>
        <v>305</v>
      </c>
      <c r="E41" s="24">
        <f>[3]B!$AL$1077</f>
        <v>985150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x14ac:dyDescent="0.15">
      <c r="A42" s="299" t="s">
        <v>65</v>
      </c>
      <c r="B42" s="300" t="s">
        <v>66</v>
      </c>
      <c r="C42" s="308">
        <f>[3]B!$C$1078</f>
        <v>4</v>
      </c>
      <c r="D42" s="308">
        <f>[3]B!$E$1078</f>
        <v>4</v>
      </c>
      <c r="E42" s="24">
        <f>[3]B!$AL$1078</f>
        <v>51400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x14ac:dyDescent="0.15">
      <c r="A43" s="299" t="s">
        <v>67</v>
      </c>
      <c r="B43" s="300" t="s">
        <v>68</v>
      </c>
      <c r="C43" s="308">
        <f>[3]B!$C$1079</f>
        <v>0</v>
      </c>
      <c r="D43" s="308">
        <f>[3]B!$E$1079</f>
        <v>0</v>
      </c>
      <c r="E43" s="24">
        <f>[3]B!$AL$1079</f>
        <v>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x14ac:dyDescent="0.15">
      <c r="A44" s="299" t="s">
        <v>69</v>
      </c>
      <c r="B44" s="300" t="s">
        <v>70</v>
      </c>
      <c r="C44" s="308">
        <f>[3]B!$C$1075</f>
        <v>338</v>
      </c>
      <c r="D44" s="308">
        <f>[3]B!$E$1075</f>
        <v>338</v>
      </c>
      <c r="E44" s="24">
        <f>[3]B!$AL$1075</f>
        <v>2785120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x14ac:dyDescent="0.15">
      <c r="A45" s="304"/>
      <c r="B45" s="305" t="s">
        <v>40</v>
      </c>
      <c r="C45" s="316">
        <f>SUM(C46:C50)</f>
        <v>163</v>
      </c>
      <c r="D45" s="316"/>
      <c r="E45" s="25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x14ac:dyDescent="0.15">
      <c r="A46" s="26"/>
      <c r="B46" s="300" t="s">
        <v>71</v>
      </c>
      <c r="C46" s="308">
        <f>[3]B!$C$36</f>
        <v>6</v>
      </c>
      <c r="D46" s="317"/>
      <c r="E46" s="27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x14ac:dyDescent="0.15">
      <c r="A47" s="26"/>
      <c r="B47" s="300" t="s">
        <v>72</v>
      </c>
      <c r="C47" s="308">
        <f>[3]B!$C$37</f>
        <v>157</v>
      </c>
      <c r="D47" s="317"/>
      <c r="E47" s="27"/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x14ac:dyDescent="0.15">
      <c r="A48" s="26"/>
      <c r="B48" s="300" t="s">
        <v>73</v>
      </c>
      <c r="C48" s="308">
        <f>[3]B!$C$38</f>
        <v>0</v>
      </c>
      <c r="D48" s="317"/>
      <c r="E48" s="27"/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x14ac:dyDescent="0.15">
      <c r="A49" s="26"/>
      <c r="B49" s="300" t="s">
        <v>74</v>
      </c>
      <c r="C49" s="308">
        <f>[3]B!$C$39</f>
        <v>0</v>
      </c>
      <c r="D49" s="317"/>
      <c r="E49" s="27"/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x14ac:dyDescent="0.15">
      <c r="A50" s="28"/>
      <c r="B50" s="318" t="s">
        <v>75</v>
      </c>
      <c r="C50" s="319">
        <f>[3]B!$C$40</f>
        <v>0</v>
      </c>
      <c r="D50" s="317"/>
      <c r="E50" s="27"/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x14ac:dyDescent="0.15">
      <c r="A51" s="21"/>
      <c r="B51" s="22" t="s">
        <v>76</v>
      </c>
      <c r="C51" s="313">
        <f>SUM(C52:C53)</f>
        <v>0</v>
      </c>
      <c r="D51" s="314">
        <f>SUM(D52:D53)</f>
        <v>0</v>
      </c>
      <c r="E51" s="29">
        <f>SUM(E52:E53)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x14ac:dyDescent="0.15">
      <c r="A52" s="295" t="s">
        <v>77</v>
      </c>
      <c r="B52" s="296" t="s">
        <v>78</v>
      </c>
      <c r="C52" s="320">
        <f>[3]B!$C$1081</f>
        <v>0</v>
      </c>
      <c r="D52" s="320">
        <f>[3]B!$E$1081</f>
        <v>0</v>
      </c>
      <c r="E52" s="30">
        <f>[3]B!$AL$1081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x14ac:dyDescent="0.15">
      <c r="A53" s="299" t="s">
        <v>79</v>
      </c>
      <c r="B53" s="300" t="s">
        <v>80</v>
      </c>
      <c r="C53" s="321">
        <f>[3]B!$C$1082</f>
        <v>0</v>
      </c>
      <c r="D53" s="321">
        <f>[3]B!$E$1082</f>
        <v>0</v>
      </c>
      <c r="E53" s="31">
        <f>[3]B!$AL$1082</f>
        <v>0</v>
      </c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x14ac:dyDescent="0.15">
      <c r="A54" s="304"/>
      <c r="B54" s="322" t="s">
        <v>81</v>
      </c>
      <c r="C54" s="323">
        <f>C55</f>
        <v>0</v>
      </c>
      <c r="D54" s="323"/>
      <c r="E54" s="32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21" x14ac:dyDescent="0.15">
      <c r="A55" s="299" t="s">
        <v>82</v>
      </c>
      <c r="B55" s="318" t="s">
        <v>83</v>
      </c>
      <c r="C55" s="319">
        <f>[3]B!$C$1054</f>
        <v>0</v>
      </c>
      <c r="D55" s="317"/>
      <c r="E55" s="27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x14ac:dyDescent="0.15">
      <c r="A56" s="33"/>
      <c r="B56" s="22" t="s">
        <v>84</v>
      </c>
      <c r="C56" s="313">
        <f>SUM(C57:C60)</f>
        <v>1210</v>
      </c>
      <c r="D56" s="314">
        <f>SUM(D57:D60)</f>
        <v>1210</v>
      </c>
      <c r="E56" s="29">
        <f>SUM(E57:E60)</f>
        <v>2507260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x14ac:dyDescent="0.15">
      <c r="A57" s="295" t="s">
        <v>85</v>
      </c>
      <c r="B57" s="296" t="s">
        <v>86</v>
      </c>
      <c r="C57" s="320">
        <f>[3]B!$C$44</f>
        <v>36</v>
      </c>
      <c r="D57" s="320">
        <f>[3]B!$E$44</f>
        <v>36</v>
      </c>
      <c r="E57" s="30">
        <f>[3]B!$AL$44</f>
        <v>156240</v>
      </c>
      <c r="F57" s="7"/>
      <c r="G57" s="7"/>
      <c r="H57" s="7"/>
      <c r="I57" s="7"/>
      <c r="J57" s="7"/>
      <c r="K57" s="7"/>
      <c r="L57" s="7"/>
      <c r="M57" s="7"/>
      <c r="N57" s="7"/>
    </row>
    <row r="58" spans="1:14" s="3" customFormat="1" x14ac:dyDescent="0.15">
      <c r="A58" s="299" t="s">
        <v>87</v>
      </c>
      <c r="B58" s="300" t="s">
        <v>88</v>
      </c>
      <c r="C58" s="321">
        <f>[3]B!$C$45</f>
        <v>900</v>
      </c>
      <c r="D58" s="321">
        <f>[3]B!$E$45</f>
        <v>900</v>
      </c>
      <c r="E58" s="31">
        <f>[3]B!$AL$45</f>
        <v>2151000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s="3" customFormat="1" x14ac:dyDescent="0.15">
      <c r="A59" s="299" t="s">
        <v>89</v>
      </c>
      <c r="B59" s="300" t="s">
        <v>90</v>
      </c>
      <c r="C59" s="321">
        <f>[3]B!$C$46</f>
        <v>0</v>
      </c>
      <c r="D59" s="321">
        <f>[3]B!$E$46</f>
        <v>0</v>
      </c>
      <c r="E59" s="31">
        <f>[3]B!$AL$46</f>
        <v>0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s="3" customFormat="1" x14ac:dyDescent="0.15">
      <c r="A60" s="299" t="s">
        <v>91</v>
      </c>
      <c r="B60" s="300" t="s">
        <v>92</v>
      </c>
      <c r="C60" s="321">
        <f>[3]B!$C$47</f>
        <v>274</v>
      </c>
      <c r="D60" s="321">
        <f>[3]B!$E$47</f>
        <v>274</v>
      </c>
      <c r="E60" s="31">
        <f>[3]B!$AL$47</f>
        <v>200020</v>
      </c>
      <c r="F60" s="7"/>
      <c r="G60" s="7"/>
      <c r="H60" s="7"/>
      <c r="I60" s="7"/>
      <c r="J60" s="7"/>
      <c r="K60" s="7"/>
      <c r="L60" s="7"/>
      <c r="M60" s="7"/>
      <c r="N60" s="7"/>
    </row>
    <row r="61" spans="1:14" s="3" customFormat="1" x14ac:dyDescent="0.15">
      <c r="A61" s="324"/>
      <c r="B61" s="322" t="s">
        <v>93</v>
      </c>
      <c r="C61" s="325">
        <f>C62</f>
        <v>0</v>
      </c>
      <c r="D61" s="323"/>
      <c r="E61" s="32"/>
      <c r="F61" s="7"/>
      <c r="G61" s="7"/>
      <c r="H61" s="7"/>
      <c r="I61" s="7"/>
      <c r="J61" s="7"/>
      <c r="K61" s="7"/>
      <c r="L61" s="7"/>
      <c r="M61" s="7"/>
      <c r="N61" s="7"/>
    </row>
    <row r="62" spans="1:14" s="3" customFormat="1" x14ac:dyDescent="0.15">
      <c r="A62" s="312"/>
      <c r="B62" s="318" t="s">
        <v>94</v>
      </c>
      <c r="C62" s="326">
        <f>[3]B!$C$49</f>
        <v>0</v>
      </c>
      <c r="D62" s="317"/>
      <c r="E62" s="27"/>
      <c r="F62" s="7"/>
      <c r="G62" s="7"/>
      <c r="H62" s="7"/>
      <c r="I62" s="7"/>
      <c r="J62" s="7"/>
      <c r="K62" s="7"/>
      <c r="L62" s="7"/>
      <c r="M62" s="7"/>
      <c r="N62" s="7"/>
    </row>
    <row r="63" spans="1:14" s="3" customFormat="1" x14ac:dyDescent="0.15">
      <c r="A63" s="33"/>
      <c r="B63" s="22" t="s">
        <v>95</v>
      </c>
      <c r="C63" s="313">
        <f>SUM(C64:C66)</f>
        <v>647</v>
      </c>
      <c r="D63" s="314">
        <f>SUM(D64:D66)</f>
        <v>647</v>
      </c>
      <c r="E63" s="29">
        <f>SUM(E64:E66)</f>
        <v>1064730</v>
      </c>
      <c r="F63" s="7"/>
      <c r="G63" s="7"/>
      <c r="H63" s="7"/>
      <c r="I63" s="7"/>
      <c r="J63" s="7"/>
      <c r="K63" s="7"/>
      <c r="L63" s="7"/>
      <c r="M63" s="7"/>
      <c r="N63" s="7"/>
    </row>
    <row r="64" spans="1:14" s="3" customFormat="1" x14ac:dyDescent="0.15">
      <c r="A64" s="295" t="s">
        <v>96</v>
      </c>
      <c r="B64" s="296" t="s">
        <v>97</v>
      </c>
      <c r="C64" s="320">
        <f>[3]B!$C$53</f>
        <v>315</v>
      </c>
      <c r="D64" s="320">
        <f>[3]B!$E$53</f>
        <v>315</v>
      </c>
      <c r="E64" s="30">
        <f>[3]B!$AL$53</f>
        <v>652050</v>
      </c>
      <c r="F64" s="7"/>
      <c r="G64" s="7"/>
      <c r="H64" s="7"/>
      <c r="I64" s="7"/>
      <c r="J64" s="7"/>
      <c r="K64" s="7"/>
      <c r="L64" s="7"/>
      <c r="M64" s="7"/>
      <c r="N64" s="7"/>
    </row>
    <row r="65" spans="1:14" s="3" customFormat="1" x14ac:dyDescent="0.15">
      <c r="A65" s="299" t="s">
        <v>98</v>
      </c>
      <c r="B65" s="300" t="s">
        <v>99</v>
      </c>
      <c r="C65" s="321">
        <f>[3]B!$C$54</f>
        <v>20</v>
      </c>
      <c r="D65" s="321">
        <f>[3]B!$E$54</f>
        <v>20</v>
      </c>
      <c r="E65" s="31">
        <f>[3]B!$AL$54</f>
        <v>41400</v>
      </c>
      <c r="F65" s="7"/>
      <c r="G65" s="7"/>
      <c r="H65" s="7"/>
      <c r="I65" s="7"/>
      <c r="J65" s="7"/>
      <c r="K65" s="7"/>
      <c r="L65" s="7"/>
      <c r="M65" s="7"/>
      <c r="N65" s="7"/>
    </row>
    <row r="66" spans="1:14" s="3" customFormat="1" x14ac:dyDescent="0.15">
      <c r="A66" s="299" t="s">
        <v>100</v>
      </c>
      <c r="B66" s="300" t="s">
        <v>101</v>
      </c>
      <c r="C66" s="321">
        <f>[3]B!$C$55</f>
        <v>312</v>
      </c>
      <c r="D66" s="321">
        <f>[3]B!$E$55</f>
        <v>312</v>
      </c>
      <c r="E66" s="31">
        <f>[3]B!$AL$55</f>
        <v>371280</v>
      </c>
      <c r="F66" s="7"/>
      <c r="G66" s="7"/>
      <c r="H66" s="7"/>
      <c r="I66" s="7"/>
      <c r="J66" s="7"/>
      <c r="K66" s="7"/>
      <c r="L66" s="7"/>
      <c r="M66" s="7"/>
      <c r="N66" s="7"/>
    </row>
    <row r="67" spans="1:14" s="3" customFormat="1" x14ac:dyDescent="0.15">
      <c r="A67" s="304"/>
      <c r="B67" s="305" t="s">
        <v>102</v>
      </c>
      <c r="C67" s="327">
        <f>SUM(C68:C69)</f>
        <v>0</v>
      </c>
      <c r="D67" s="327"/>
      <c r="E67" s="34"/>
      <c r="F67" s="7"/>
      <c r="G67" s="7"/>
      <c r="H67" s="7"/>
      <c r="I67" s="7"/>
      <c r="J67" s="7"/>
      <c r="K67" s="7"/>
      <c r="L67" s="7"/>
      <c r="M67" s="7"/>
      <c r="N67" s="7"/>
    </row>
    <row r="68" spans="1:14" s="3" customFormat="1" x14ac:dyDescent="0.15">
      <c r="A68" s="26"/>
      <c r="B68" s="300" t="s">
        <v>103</v>
      </c>
      <c r="C68" s="321">
        <f xml:space="preserve"> [3]B!$C$57</f>
        <v>0</v>
      </c>
      <c r="D68" s="317"/>
      <c r="E68" s="35"/>
      <c r="F68" s="7"/>
      <c r="G68" s="7"/>
      <c r="H68" s="7"/>
      <c r="I68" s="7"/>
      <c r="J68" s="7"/>
      <c r="K68" s="7"/>
      <c r="L68" s="7"/>
      <c r="M68" s="7"/>
      <c r="N68" s="7"/>
    </row>
    <row r="69" spans="1:14" s="3" customFormat="1" x14ac:dyDescent="0.15">
      <c r="A69" s="28"/>
      <c r="B69" s="318" t="s">
        <v>104</v>
      </c>
      <c r="C69" s="326">
        <f>[3]B!$C$58</f>
        <v>0</v>
      </c>
      <c r="D69" s="328"/>
      <c r="E69" s="36"/>
      <c r="F69" s="7"/>
      <c r="G69" s="7"/>
      <c r="H69" s="7"/>
      <c r="I69" s="7"/>
      <c r="J69" s="7"/>
      <c r="K69" s="7"/>
      <c r="L69" s="7"/>
      <c r="M69" s="7"/>
      <c r="N69" s="7"/>
    </row>
    <row r="70" spans="1:14" s="3" customFormat="1" x14ac:dyDescent="0.15">
      <c r="A70" s="37"/>
      <c r="B70" s="13" t="s">
        <v>105</v>
      </c>
      <c r="C70" s="313">
        <f>C10+C33+C51+C56+C63+C25+C26+C45+C54+C61+C67</f>
        <v>19575</v>
      </c>
      <c r="D70" s="313">
        <f>D10+D33+D51+D56+D63+D25</f>
        <v>18031</v>
      </c>
      <c r="E70" s="38">
        <f>E10+E33+E51+E56+E63+E25</f>
        <v>129832880</v>
      </c>
      <c r="F70" s="7"/>
      <c r="G70" s="7"/>
      <c r="H70" s="7"/>
      <c r="I70" s="7"/>
      <c r="J70" s="7"/>
      <c r="K70" s="7"/>
      <c r="L70" s="7"/>
      <c r="M70" s="7"/>
      <c r="N70" s="7"/>
    </row>
    <row r="71" spans="1:14" ht="11.25" x14ac:dyDescent="0.15">
      <c r="A71" s="12" t="s">
        <v>106</v>
      </c>
    </row>
    <row r="72" spans="1:14" ht="31.5" x14ac:dyDescent="0.15">
      <c r="A72" s="579" t="s">
        <v>107</v>
      </c>
      <c r="B72" s="580"/>
      <c r="C72" s="39" t="s">
        <v>6</v>
      </c>
      <c r="D72" s="39" t="s">
        <v>7</v>
      </c>
      <c r="E72" s="39" t="s">
        <v>8</v>
      </c>
    </row>
    <row r="73" spans="1:14" s="41" customFormat="1" x14ac:dyDescent="0.25">
      <c r="A73" s="581" t="s">
        <v>108</v>
      </c>
      <c r="B73" s="582"/>
      <c r="C73" s="313">
        <f>SUM(C74:C79,C83:C85)</f>
        <v>86646</v>
      </c>
      <c r="D73" s="329">
        <f>SUM(D74:D78,D79,D83:D85)</f>
        <v>85216</v>
      </c>
      <c r="E73" s="40">
        <f>SUM(E74:E78,E79,E83:E85)</f>
        <v>154582340</v>
      </c>
    </row>
    <row r="74" spans="1:14" x14ac:dyDescent="0.15">
      <c r="A74" s="42" t="s">
        <v>109</v>
      </c>
      <c r="B74" s="43" t="s">
        <v>110</v>
      </c>
      <c r="C74" s="320">
        <f>[3]B!$C$218</f>
        <v>39142</v>
      </c>
      <c r="D74" s="320">
        <f>[3]B!$E$218</f>
        <v>38391</v>
      </c>
      <c r="E74" s="44">
        <f>[3]B!$AL$218</f>
        <v>45917720</v>
      </c>
    </row>
    <row r="75" spans="1:14" x14ac:dyDescent="0.15">
      <c r="A75" s="553" t="s">
        <v>111</v>
      </c>
      <c r="B75" s="45" t="s">
        <v>112</v>
      </c>
      <c r="C75" s="321">
        <f>[3]B!C283</f>
        <v>35506</v>
      </c>
      <c r="D75" s="330">
        <f>[3]B!$E$283</f>
        <v>34949</v>
      </c>
      <c r="E75" s="46">
        <f>[3]B!$AL$283</f>
        <v>54223520</v>
      </c>
    </row>
    <row r="76" spans="1:14" x14ac:dyDescent="0.15">
      <c r="A76" s="553" t="s">
        <v>113</v>
      </c>
      <c r="B76" s="45" t="s">
        <v>114</v>
      </c>
      <c r="C76" s="321">
        <f>[3]B!$C$327</f>
        <v>2294</v>
      </c>
      <c r="D76" s="321">
        <f>[3]B!$E$327</f>
        <v>2275</v>
      </c>
      <c r="E76" s="46">
        <f>[3]B!$AL$327</f>
        <v>9552920</v>
      </c>
    </row>
    <row r="77" spans="1:14" x14ac:dyDescent="0.15">
      <c r="A77" s="553" t="s">
        <v>115</v>
      </c>
      <c r="B77" s="45" t="s">
        <v>116</v>
      </c>
      <c r="C77" s="321">
        <f>[3]B!$C$338</f>
        <v>0</v>
      </c>
      <c r="D77" s="321">
        <f>[3]B!$E$338</f>
        <v>0</v>
      </c>
      <c r="E77" s="46">
        <f>[3]B!$AL$338</f>
        <v>0</v>
      </c>
    </row>
    <row r="78" spans="1:14" x14ac:dyDescent="0.15">
      <c r="A78" s="553" t="s">
        <v>117</v>
      </c>
      <c r="B78" s="47" t="s">
        <v>118</v>
      </c>
      <c r="C78" s="331">
        <f>[3]B!$C$413</f>
        <v>2846</v>
      </c>
      <c r="D78" s="331">
        <f>[3]B!$E$413</f>
        <v>2788</v>
      </c>
      <c r="E78" s="48">
        <f>[3]B!$AL$413</f>
        <v>15766500</v>
      </c>
    </row>
    <row r="79" spans="1:14" x14ac:dyDescent="0.15">
      <c r="A79" s="583" t="s">
        <v>119</v>
      </c>
      <c r="B79" s="50" t="s">
        <v>120</v>
      </c>
      <c r="C79" s="332">
        <f>SUM(C80:C82)</f>
        <v>4683</v>
      </c>
      <c r="D79" s="332">
        <f>SUM(D80:D82)</f>
        <v>4667</v>
      </c>
      <c r="E79" s="51">
        <f>SUM(E80:E82)</f>
        <v>26126910</v>
      </c>
    </row>
    <row r="80" spans="1:14" x14ac:dyDescent="0.15">
      <c r="A80" s="583"/>
      <c r="B80" s="52" t="s">
        <v>121</v>
      </c>
      <c r="C80" s="330">
        <f>[3]B!$C$464</f>
        <v>3927</v>
      </c>
      <c r="D80" s="330">
        <f>[3]B!$E$464</f>
        <v>3911</v>
      </c>
      <c r="E80" s="53">
        <f>[3]B!$AL$464</f>
        <v>12839200</v>
      </c>
    </row>
    <row r="81" spans="1:5" x14ac:dyDescent="0.15">
      <c r="A81" s="583"/>
      <c r="B81" s="54" t="s">
        <v>122</v>
      </c>
      <c r="C81" s="321">
        <f>[3]B!$C$483</f>
        <v>20</v>
      </c>
      <c r="D81" s="330">
        <f>[3]B!$E$483</f>
        <v>20</v>
      </c>
      <c r="E81" s="46">
        <f>[3]B!$AL$483</f>
        <v>71200</v>
      </c>
    </row>
    <row r="82" spans="1:5" x14ac:dyDescent="0.15">
      <c r="A82" s="583"/>
      <c r="B82" s="54" t="s">
        <v>123</v>
      </c>
      <c r="C82" s="321">
        <f>[3]B!$C$511</f>
        <v>736</v>
      </c>
      <c r="D82" s="321">
        <f>[3]B!$E$511</f>
        <v>736</v>
      </c>
      <c r="E82" s="46">
        <f>[3]B!$AL$511</f>
        <v>13216510</v>
      </c>
    </row>
    <row r="83" spans="1:5" x14ac:dyDescent="0.15">
      <c r="A83" s="553" t="s">
        <v>124</v>
      </c>
      <c r="B83" s="45" t="s">
        <v>125</v>
      </c>
      <c r="C83" s="321">
        <f>[3]B!$C$521</f>
        <v>0</v>
      </c>
      <c r="D83" s="321">
        <f>[3]B!$E$521</f>
        <v>0</v>
      </c>
      <c r="E83" s="46">
        <f>[3]B!$AL$521</f>
        <v>0</v>
      </c>
    </row>
    <row r="84" spans="1:5" s="56" customFormat="1" x14ac:dyDescent="0.15">
      <c r="A84" s="553" t="s">
        <v>126</v>
      </c>
      <c r="B84" s="45" t="s">
        <v>127</v>
      </c>
      <c r="C84" s="333">
        <f>[3]B!$C$575</f>
        <v>133</v>
      </c>
      <c r="D84" s="321">
        <f>[3]B!$E$575</f>
        <v>131</v>
      </c>
      <c r="E84" s="55">
        <f>[3]B!$AL$575</f>
        <v>195240</v>
      </c>
    </row>
    <row r="85" spans="1:5" x14ac:dyDescent="0.15">
      <c r="A85" s="553" t="s">
        <v>128</v>
      </c>
      <c r="B85" s="45" t="s">
        <v>129</v>
      </c>
      <c r="C85" s="321">
        <f>[3]B!$C$607</f>
        <v>2042</v>
      </c>
      <c r="D85" s="321">
        <f>[3]B!$E$607</f>
        <v>2015</v>
      </c>
      <c r="E85" s="46">
        <f>[3]B!$AL$607</f>
        <v>2799530</v>
      </c>
    </row>
    <row r="86" spans="1:5" s="3" customFormat="1" x14ac:dyDescent="0.15">
      <c r="A86" s="581" t="s">
        <v>130</v>
      </c>
      <c r="B86" s="584"/>
      <c r="C86" s="332">
        <f>+C87+C88+C89+C90+C94+C95</f>
        <v>5605</v>
      </c>
      <c r="D86" s="332">
        <f>+D87+D88+D89+D90+D94</f>
        <v>5531</v>
      </c>
      <c r="E86" s="51">
        <f>+E87+E88+E89+E90+E94</f>
        <v>123347600</v>
      </c>
    </row>
    <row r="87" spans="1:5" x14ac:dyDescent="0.15">
      <c r="A87" s="57" t="s">
        <v>131</v>
      </c>
      <c r="B87" s="58" t="s">
        <v>132</v>
      </c>
      <c r="C87" s="330">
        <f>[3]B!$C$669</f>
        <v>2994</v>
      </c>
      <c r="D87" s="321">
        <f>[3]B!$E$669</f>
        <v>2945</v>
      </c>
      <c r="E87" s="53">
        <f>[3]B!$AL$669</f>
        <v>26166330</v>
      </c>
    </row>
    <row r="88" spans="1:5" x14ac:dyDescent="0.15">
      <c r="A88" s="553" t="s">
        <v>133</v>
      </c>
      <c r="B88" s="45" t="s">
        <v>134</v>
      </c>
      <c r="C88" s="321">
        <f>[3]B!$C$692</f>
        <v>0</v>
      </c>
      <c r="D88" s="321">
        <f>[3]B!$E$692</f>
        <v>0</v>
      </c>
      <c r="E88" s="46">
        <f>[3]B!$AL$692</f>
        <v>0</v>
      </c>
    </row>
    <row r="89" spans="1:5" x14ac:dyDescent="0.15">
      <c r="A89" s="553" t="s">
        <v>135</v>
      </c>
      <c r="B89" s="45" t="s">
        <v>136</v>
      </c>
      <c r="C89" s="321">
        <f>[3]B!$C$722</f>
        <v>1359</v>
      </c>
      <c r="D89" s="321">
        <f>[3]B!$E$722</f>
        <v>1352</v>
      </c>
      <c r="E89" s="46">
        <f>[3]B!$AL$722</f>
        <v>75560450</v>
      </c>
    </row>
    <row r="90" spans="1:5" x14ac:dyDescent="0.15">
      <c r="A90" s="583" t="s">
        <v>113</v>
      </c>
      <c r="B90" s="45" t="s">
        <v>137</v>
      </c>
      <c r="C90" s="321">
        <f>SUM(C91:C93)</f>
        <v>1234</v>
      </c>
      <c r="D90" s="321">
        <f>SUM(D91:D93)</f>
        <v>1234</v>
      </c>
      <c r="E90" s="46">
        <f>SUM(E91:E93)</f>
        <v>21620820</v>
      </c>
    </row>
    <row r="91" spans="1:5" x14ac:dyDescent="0.15">
      <c r="A91" s="583"/>
      <c r="B91" s="54" t="s">
        <v>138</v>
      </c>
      <c r="C91" s="321">
        <f>[3]B!$C$746-[3]B!C724-[3]B!C725</f>
        <v>738</v>
      </c>
      <c r="D91" s="321">
        <f>[3]B!$E$746-[3]B!E724-[3]B!E725</f>
        <v>738</v>
      </c>
      <c r="E91" s="46">
        <f>[3]B!$AL$746-[3]B!$AL$676724-[3]B!$AL$725</f>
        <v>15311420</v>
      </c>
    </row>
    <row r="92" spans="1:5" x14ac:dyDescent="0.15">
      <c r="A92" s="583"/>
      <c r="B92" s="54" t="s">
        <v>139</v>
      </c>
      <c r="C92" s="321">
        <f>[3]B!$C$724</f>
        <v>292</v>
      </c>
      <c r="D92" s="321">
        <f>[3]B!$E$724</f>
        <v>292</v>
      </c>
      <c r="E92" s="46">
        <f>[3]B!$AL$724</f>
        <v>1772440</v>
      </c>
    </row>
    <row r="93" spans="1:5" x14ac:dyDescent="0.15">
      <c r="A93" s="583"/>
      <c r="B93" s="54" t="s">
        <v>140</v>
      </c>
      <c r="C93" s="321">
        <f>[3]B!$C$725</f>
        <v>204</v>
      </c>
      <c r="D93" s="321">
        <f>[3]B!$E$725</f>
        <v>204</v>
      </c>
      <c r="E93" s="46">
        <f>[3]B!$AL$725</f>
        <v>4536960</v>
      </c>
    </row>
    <row r="94" spans="1:5" x14ac:dyDescent="0.15">
      <c r="A94" s="553" t="s">
        <v>115</v>
      </c>
      <c r="B94" s="45" t="s">
        <v>141</v>
      </c>
      <c r="C94" s="321">
        <f>[3]B!$C$779</f>
        <v>0</v>
      </c>
      <c r="D94" s="321">
        <f>[3]B!$E$779</f>
        <v>0</v>
      </c>
      <c r="E94" s="46">
        <f>[3]B!$AL$779</f>
        <v>0</v>
      </c>
    </row>
    <row r="95" spans="1:5" s="60" customFormat="1" x14ac:dyDescent="0.15">
      <c r="A95" s="553"/>
      <c r="B95" s="45" t="s">
        <v>142</v>
      </c>
      <c r="C95" s="321">
        <f>[3]B!$C$837</f>
        <v>18</v>
      </c>
      <c r="D95" s="59"/>
      <c r="E95" s="59"/>
    </row>
    <row r="96" spans="1:5" s="3" customFormat="1" x14ac:dyDescent="0.15">
      <c r="A96" s="61"/>
      <c r="B96" s="61" t="s">
        <v>143</v>
      </c>
      <c r="C96" s="334">
        <f>[3]B!$C$1051</f>
        <v>0</v>
      </c>
      <c r="D96" s="335">
        <f>[3]B!$E$1051</f>
        <v>0</v>
      </c>
      <c r="E96" s="62">
        <f>[3]B!$AL$1051</f>
        <v>0</v>
      </c>
    </row>
    <row r="97" spans="1:8" s="63" customFormat="1" ht="11.25" x14ac:dyDescent="0.15">
      <c r="A97" s="574" t="s">
        <v>144</v>
      </c>
      <c r="B97" s="574"/>
      <c r="C97" s="574"/>
      <c r="D97" s="574"/>
      <c r="E97" s="574"/>
    </row>
    <row r="98" spans="1:8" s="63" customFormat="1" ht="31.5" x14ac:dyDescent="0.15">
      <c r="A98" s="13" t="s">
        <v>145</v>
      </c>
      <c r="B98" s="64" t="s">
        <v>5</v>
      </c>
      <c r="C98" s="39" t="s">
        <v>6</v>
      </c>
      <c r="D98" s="39" t="s">
        <v>7</v>
      </c>
      <c r="E98" s="39" t="s">
        <v>8</v>
      </c>
    </row>
    <row r="99" spans="1:8" s="63" customFormat="1" x14ac:dyDescent="0.15">
      <c r="A99" s="295" t="s">
        <v>146</v>
      </c>
      <c r="B99" s="43" t="s">
        <v>147</v>
      </c>
      <c r="C99" s="336">
        <f>[3]B!C844+[3]B!C851+[3]B!C855+[3]B!C862+[3]B!C871+[3]B!C875+[3]B!C879+[3]B!C883+[3]B!C894+[3]B!C897+[3]B!C905+[3]B!C911+[3]B!C921+[3]B!C926+[3]B!C891</f>
        <v>0</v>
      </c>
      <c r="D99" s="336">
        <f>[3]B!E844+[3]B!E851+[3]B!E855+[3]B!E862+[3]B!E871+[3]B!E875+[3]B!E879+[3]B!E883+[3]B!E894+[3]B!E897+[3]B!E905+[3]B!E911+[3]B!E921+[3]B!E926+[3]B!E891</f>
        <v>0</v>
      </c>
      <c r="E99" s="336">
        <f>[3]B!AL844+[3]B!AL851+[3]B!AL855+[3]B!AL862+[3]B!AL871+[3]B!AL875+[3]B!AL879+[3]B!AL883+[3]B!AL894+[3]B!AL897+[3]B!AL905+[3]B!AL911+[3]B!AL921+[3]B!AL926+[3]B!AL891</f>
        <v>0</v>
      </c>
    </row>
    <row r="100" spans="1:8" s="63" customFormat="1" x14ac:dyDescent="0.15">
      <c r="A100" s="299">
        <v>2001</v>
      </c>
      <c r="B100" s="45" t="s">
        <v>148</v>
      </c>
      <c r="C100" s="321">
        <f>SUM([3]B!C2370,[3]B!C2416:C2418)</f>
        <v>1087</v>
      </c>
      <c r="D100" s="321">
        <f>SUM([3]B!E2370,[3]B!E2416:E2418)</f>
        <v>915</v>
      </c>
      <c r="E100" s="46">
        <f>[3]B!AL2369+[3]B!AL2416+[3]B!AL2417+[3]B!AL2418</f>
        <v>2453430</v>
      </c>
    </row>
    <row r="101" spans="1:8" s="63" customFormat="1" x14ac:dyDescent="0.15">
      <c r="A101" s="312" t="s">
        <v>149</v>
      </c>
      <c r="B101" s="65" t="s">
        <v>150</v>
      </c>
      <c r="C101" s="326">
        <f>[3]B!C2684</f>
        <v>3</v>
      </c>
      <c r="D101" s="326">
        <f>[3]B!E2684</f>
        <v>3</v>
      </c>
      <c r="E101" s="48">
        <f>[3]B!AL2684</f>
        <v>217710</v>
      </c>
    </row>
    <row r="102" spans="1:8" s="63" customFormat="1" x14ac:dyDescent="0.15">
      <c r="A102" s="37"/>
      <c r="B102" s="66" t="s">
        <v>151</v>
      </c>
      <c r="C102" s="337">
        <f>SUM(C99:C101)</f>
        <v>1090</v>
      </c>
      <c r="D102" s="337">
        <f>SUM(D99:D101)</f>
        <v>918</v>
      </c>
      <c r="E102" s="67">
        <f>SUM(E99:E101)</f>
        <v>2671140</v>
      </c>
    </row>
    <row r="103" spans="1:8" s="71" customFormat="1" ht="11.25" x14ac:dyDescent="0.15">
      <c r="A103" s="68" t="s">
        <v>152</v>
      </c>
      <c r="B103" s="69"/>
      <c r="C103" s="68"/>
      <c r="D103" s="68"/>
      <c r="E103" s="68"/>
      <c r="F103" s="70"/>
      <c r="G103" s="70"/>
    </row>
    <row r="104" spans="1:8" s="63" customFormat="1" ht="31.5" x14ac:dyDescent="0.15">
      <c r="A104" s="72" t="s">
        <v>4</v>
      </c>
      <c r="B104" s="72" t="s">
        <v>5</v>
      </c>
      <c r="C104" s="39" t="s">
        <v>6</v>
      </c>
      <c r="D104" s="39" t="s">
        <v>7</v>
      </c>
      <c r="E104" s="39" t="s">
        <v>153</v>
      </c>
      <c r="F104" s="39" t="s">
        <v>154</v>
      </c>
      <c r="G104" s="39" t="s">
        <v>155</v>
      </c>
      <c r="H104" s="39" t="s">
        <v>8</v>
      </c>
    </row>
    <row r="105" spans="1:8" s="63" customFormat="1" x14ac:dyDescent="0.15">
      <c r="A105" s="295" t="s">
        <v>156</v>
      </c>
      <c r="B105" s="43" t="s">
        <v>157</v>
      </c>
      <c r="C105" s="320">
        <f>[3]B!$C$1216</f>
        <v>0</v>
      </c>
      <c r="D105" s="320">
        <f>[3]B!$I$1216</f>
        <v>0</v>
      </c>
      <c r="E105" s="320">
        <f>[3]B!$I$1216</f>
        <v>0</v>
      </c>
      <c r="F105" s="320">
        <f>[3]B!$L$1216</f>
        <v>0</v>
      </c>
      <c r="G105" s="73"/>
      <c r="H105" s="44">
        <f>[3]B!$AL$1216</f>
        <v>0</v>
      </c>
    </row>
    <row r="106" spans="1:8" s="63" customFormat="1" x14ac:dyDescent="0.15">
      <c r="A106" s="299" t="s">
        <v>158</v>
      </c>
      <c r="B106" s="45" t="s">
        <v>159</v>
      </c>
      <c r="C106" s="321">
        <f>[3]B!C1352</f>
        <v>100</v>
      </c>
      <c r="D106" s="321">
        <f>[3]B!I1352</f>
        <v>64</v>
      </c>
      <c r="E106" s="321">
        <f>[3]B!I1352</f>
        <v>64</v>
      </c>
      <c r="F106" s="321">
        <f>[3]B!L1352</f>
        <v>23</v>
      </c>
      <c r="G106" s="74"/>
      <c r="H106" s="46">
        <f>[3]B!$AL$1352</f>
        <v>20983725</v>
      </c>
    </row>
    <row r="107" spans="1:8" s="63" customFormat="1" x14ac:dyDescent="0.15">
      <c r="A107" s="299" t="s">
        <v>160</v>
      </c>
      <c r="B107" s="45" t="s">
        <v>161</v>
      </c>
      <c r="C107" s="321">
        <f>[3]B!C1502</f>
        <v>83</v>
      </c>
      <c r="D107" s="321">
        <f>[3]B!I1502</f>
        <v>60</v>
      </c>
      <c r="E107" s="321">
        <f>[3]B!I1502</f>
        <v>60</v>
      </c>
      <c r="F107" s="321">
        <f>[3]B!L1502</f>
        <v>9</v>
      </c>
      <c r="G107" s="74"/>
      <c r="H107" s="46">
        <f>[3]B!$AL$1502</f>
        <v>6781060</v>
      </c>
    </row>
    <row r="108" spans="1:8" s="63" customFormat="1" x14ac:dyDescent="0.15">
      <c r="A108" s="299" t="s">
        <v>162</v>
      </c>
      <c r="B108" s="45" t="s">
        <v>163</v>
      </c>
      <c r="C108" s="321">
        <f>[3]B!C1566</f>
        <v>15</v>
      </c>
      <c r="D108" s="321">
        <f>[3]B!I1566</f>
        <v>14</v>
      </c>
      <c r="E108" s="321">
        <f>[3]B!I1566</f>
        <v>14</v>
      </c>
      <c r="F108" s="321">
        <f>[3]B!L1566</f>
        <v>1</v>
      </c>
      <c r="G108" s="74"/>
      <c r="H108" s="46">
        <f>[3]B!AL1566</f>
        <v>2527005</v>
      </c>
    </row>
    <row r="109" spans="1:8" s="63" customFormat="1" x14ac:dyDescent="0.15">
      <c r="A109" s="299" t="s">
        <v>164</v>
      </c>
      <c r="B109" s="45" t="s">
        <v>165</v>
      </c>
      <c r="C109" s="321">
        <f>[3]B!$C$1635</f>
        <v>38</v>
      </c>
      <c r="D109" s="321">
        <f>[3]B!$I$1635</f>
        <v>33</v>
      </c>
      <c r="E109" s="321">
        <f>[3]B!$I$1635</f>
        <v>33</v>
      </c>
      <c r="F109" s="321">
        <f>[3]B!$L$1635</f>
        <v>5</v>
      </c>
      <c r="G109" s="74"/>
      <c r="H109" s="46">
        <f>[3]B!$AL$1635</f>
        <v>1733595</v>
      </c>
    </row>
    <row r="110" spans="1:8" s="63" customFormat="1" x14ac:dyDescent="0.15">
      <c r="A110" s="299" t="s">
        <v>166</v>
      </c>
      <c r="B110" s="45" t="s">
        <v>167</v>
      </c>
      <c r="C110" s="321">
        <f>[3]B!$C$1680</f>
        <v>56</v>
      </c>
      <c r="D110" s="321">
        <f>[3]B!$I$1680</f>
        <v>49</v>
      </c>
      <c r="E110" s="321">
        <f>[3]B!$I$1680</f>
        <v>49</v>
      </c>
      <c r="F110" s="321">
        <f>[3]B!$L$1680</f>
        <v>1</v>
      </c>
      <c r="G110" s="74"/>
      <c r="H110" s="46">
        <f>[3]B!$AL$1680</f>
        <v>2794495</v>
      </c>
    </row>
    <row r="111" spans="1:8" s="63" customFormat="1" x14ac:dyDescent="0.15">
      <c r="A111" s="299" t="s">
        <v>168</v>
      </c>
      <c r="B111" s="45" t="s">
        <v>169</v>
      </c>
      <c r="C111" s="321">
        <f>[3]B!$C$1914</f>
        <v>6</v>
      </c>
      <c r="D111" s="321">
        <f>[3]B!$I$1914</f>
        <v>3</v>
      </c>
      <c r="E111" s="321">
        <f>[3]B!$I$1914</f>
        <v>3</v>
      </c>
      <c r="F111" s="321">
        <f>[3]B!$L$1914</f>
        <v>0</v>
      </c>
      <c r="G111" s="74"/>
      <c r="H111" s="46">
        <f>[3]B!$AL$1914</f>
        <v>6300660</v>
      </c>
    </row>
    <row r="112" spans="1:8" s="63" customFormat="1" x14ac:dyDescent="0.15">
      <c r="A112" s="299" t="s">
        <v>170</v>
      </c>
      <c r="B112" s="45" t="s">
        <v>171</v>
      </c>
      <c r="C112" s="321">
        <f>[3]B!$C$1983</f>
        <v>5</v>
      </c>
      <c r="D112" s="321">
        <f>[3]B!$I$1983</f>
        <v>1</v>
      </c>
      <c r="E112" s="321">
        <f>[3]B!$I$1983</f>
        <v>1</v>
      </c>
      <c r="F112" s="321">
        <f>[3]B!$L$1983</f>
        <v>1</v>
      </c>
      <c r="G112" s="74"/>
      <c r="H112" s="46">
        <f>[3]B!$AL$1983</f>
        <v>543600</v>
      </c>
    </row>
    <row r="113" spans="1:12" s="63" customFormat="1" x14ac:dyDescent="0.15">
      <c r="A113" s="299" t="s">
        <v>172</v>
      </c>
      <c r="B113" s="45" t="s">
        <v>173</v>
      </c>
      <c r="C113" s="321">
        <f>[3]B!$C$2176</f>
        <v>237</v>
      </c>
      <c r="D113" s="321">
        <f>[3]B!$I$2176</f>
        <v>172</v>
      </c>
      <c r="E113" s="321">
        <f>[3]B!$I$2176</f>
        <v>172</v>
      </c>
      <c r="F113" s="321">
        <f>[3]B!$L$2176</f>
        <v>30</v>
      </c>
      <c r="G113" s="74"/>
      <c r="H113" s="46">
        <f>[3]B!$AL$2176</f>
        <v>56544550</v>
      </c>
    </row>
    <row r="114" spans="1:12" s="63" customFormat="1" x14ac:dyDescent="0.15">
      <c r="A114" s="299" t="s">
        <v>174</v>
      </c>
      <c r="B114" s="45" t="s">
        <v>175</v>
      </c>
      <c r="C114" s="321">
        <f>[3]B!C2218</f>
        <v>10</v>
      </c>
      <c r="D114" s="321">
        <f>[3]B!I2218</f>
        <v>6</v>
      </c>
      <c r="E114" s="321">
        <f>[3]B!I2218</f>
        <v>6</v>
      </c>
      <c r="F114" s="321">
        <f>[3]B!L2218</f>
        <v>1</v>
      </c>
      <c r="G114" s="74"/>
      <c r="H114" s="46">
        <f>[3]B!AL2218</f>
        <v>1200000</v>
      </c>
    </row>
    <row r="115" spans="1:12" s="63" customFormat="1" x14ac:dyDescent="0.15">
      <c r="A115" s="299" t="s">
        <v>176</v>
      </c>
      <c r="B115" s="45" t="s">
        <v>177</v>
      </c>
      <c r="C115" s="321">
        <f>[3]B!$C$2342</f>
        <v>43</v>
      </c>
      <c r="D115" s="321">
        <f>[3]B!I2342</f>
        <v>24</v>
      </c>
      <c r="E115" s="321">
        <f>[3]B!I2342</f>
        <v>24</v>
      </c>
      <c r="F115" s="321">
        <f>[3]B!L2342</f>
        <v>2</v>
      </c>
      <c r="G115" s="74"/>
      <c r="H115" s="46">
        <f>[3]B!AL2342</f>
        <v>6275725</v>
      </c>
    </row>
    <row r="116" spans="1:12" s="63" customFormat="1" x14ac:dyDescent="0.15">
      <c r="A116" s="299" t="s">
        <v>178</v>
      </c>
      <c r="B116" s="45" t="s">
        <v>179</v>
      </c>
      <c r="C116" s="321">
        <f>[3]B!$C$2377</f>
        <v>11</v>
      </c>
      <c r="D116" s="321">
        <f>[3]B!I2377</f>
        <v>10</v>
      </c>
      <c r="E116" s="321">
        <f>[3]B!I2377</f>
        <v>10</v>
      </c>
      <c r="F116" s="321">
        <f>[3]B!L2377</f>
        <v>0</v>
      </c>
      <c r="G116" s="74"/>
      <c r="H116" s="46">
        <f>[3]B!$AL$2377</f>
        <v>2388880</v>
      </c>
    </row>
    <row r="117" spans="1:12" s="63" customFormat="1" x14ac:dyDescent="0.15">
      <c r="A117" s="299" t="s">
        <v>180</v>
      </c>
      <c r="B117" s="45" t="s">
        <v>181</v>
      </c>
      <c r="C117" s="321">
        <f>[3]B!$C$2414</f>
        <v>57</v>
      </c>
      <c r="D117" s="321">
        <f>[3]B!$I$2414</f>
        <v>40</v>
      </c>
      <c r="E117" s="321">
        <f>[3]B!$I$2414</f>
        <v>40</v>
      </c>
      <c r="F117" s="321">
        <f>[3]B!$L$2414</f>
        <v>6</v>
      </c>
      <c r="G117" s="74"/>
      <c r="H117" s="46">
        <f>[3]B!$AL$2414</f>
        <v>10220215</v>
      </c>
    </row>
    <row r="118" spans="1:12" s="75" customFormat="1" x14ac:dyDescent="0.15">
      <c r="A118" s="299" t="s">
        <v>182</v>
      </c>
      <c r="B118" s="45" t="s">
        <v>183</v>
      </c>
      <c r="C118" s="321">
        <f>SUM(C119:C121)</f>
        <v>89</v>
      </c>
      <c r="D118" s="321">
        <f t="shared" ref="D118:F118" si="1">SUM(D119:D121)</f>
        <v>23</v>
      </c>
      <c r="E118" s="321">
        <f t="shared" si="1"/>
        <v>23</v>
      </c>
      <c r="F118" s="321">
        <f t="shared" si="1"/>
        <v>0</v>
      </c>
      <c r="G118" s="74"/>
      <c r="H118" s="46">
        <f>SUM(H119:H121)</f>
        <v>3541310</v>
      </c>
    </row>
    <row r="119" spans="1:12" s="75" customFormat="1" x14ac:dyDescent="0.15">
      <c r="A119" s="299"/>
      <c r="B119" s="76" t="s">
        <v>184</v>
      </c>
      <c r="C119" s="321">
        <f>[3]B!C2420</f>
        <v>89</v>
      </c>
      <c r="D119" s="321">
        <f>[3]B!$I$2420</f>
        <v>23</v>
      </c>
      <c r="E119" s="321">
        <f>[3]B!$I$2420</f>
        <v>23</v>
      </c>
      <c r="F119" s="321">
        <f>[3]B!$L$2420</f>
        <v>0</v>
      </c>
      <c r="G119" s="74"/>
      <c r="H119" s="46">
        <f>[3]B!$AL$2420</f>
        <v>3541310</v>
      </c>
    </row>
    <row r="120" spans="1:12" s="75" customFormat="1" x14ac:dyDescent="0.15">
      <c r="A120" s="299"/>
      <c r="B120" s="76" t="s">
        <v>185</v>
      </c>
      <c r="C120" s="321">
        <f>[3]B!C2421</f>
        <v>0</v>
      </c>
      <c r="D120" s="321">
        <f>[3]B!$I$2421</f>
        <v>0</v>
      </c>
      <c r="E120" s="321">
        <f>[3]B!$I$2421</f>
        <v>0</v>
      </c>
      <c r="F120" s="321">
        <f>[3]B!$L$2421</f>
        <v>0</v>
      </c>
      <c r="G120" s="74"/>
      <c r="H120" s="46">
        <f>[3]B!$AL$2421</f>
        <v>0</v>
      </c>
    </row>
    <row r="121" spans="1:12" s="75" customFormat="1" x14ac:dyDescent="0.15">
      <c r="A121" s="299"/>
      <c r="B121" s="76" t="s">
        <v>186</v>
      </c>
      <c r="C121" s="321">
        <f>SUM([3]B!C2422:C2426)</f>
        <v>0</v>
      </c>
      <c r="D121" s="321">
        <f>SUM([3]B!I2422:I2426)</f>
        <v>0</v>
      </c>
      <c r="E121" s="321">
        <f>SUM([3]B!I2422:I2426)</f>
        <v>0</v>
      </c>
      <c r="F121" s="321">
        <f>SUM([3]B!L2422:L2426)</f>
        <v>0</v>
      </c>
      <c r="G121" s="74"/>
      <c r="H121" s="46">
        <f>SUM([3]B!AL2422:AL2426)</f>
        <v>0</v>
      </c>
    </row>
    <row r="122" spans="1:12" s="63" customFormat="1" x14ac:dyDescent="0.15">
      <c r="A122" s="299" t="s">
        <v>187</v>
      </c>
      <c r="B122" s="45" t="s">
        <v>188</v>
      </c>
      <c r="C122" s="321">
        <f>[3]B!$C$2660</f>
        <v>86</v>
      </c>
      <c r="D122" s="321">
        <f>[3]B!$I$2660</f>
        <v>71</v>
      </c>
      <c r="E122" s="321">
        <f>[3]B!$I$2660</f>
        <v>71</v>
      </c>
      <c r="F122" s="321">
        <f>[3]B!$L$2660</f>
        <v>4</v>
      </c>
      <c r="G122" s="74"/>
      <c r="H122" s="46">
        <f>[3]B!$AL$2660</f>
        <v>15433700</v>
      </c>
    </row>
    <row r="123" spans="1:12" s="63" customFormat="1" x14ac:dyDescent="0.15">
      <c r="A123" s="312">
        <v>2106</v>
      </c>
      <c r="B123" s="65" t="s">
        <v>189</v>
      </c>
      <c r="C123" s="326">
        <f>[3]B!$C2672</f>
        <v>22</v>
      </c>
      <c r="D123" s="326">
        <f>[3]B!$I2672</f>
        <v>19</v>
      </c>
      <c r="E123" s="74"/>
      <c r="F123" s="74"/>
      <c r="G123" s="326">
        <f>[3]B!C2672</f>
        <v>22</v>
      </c>
      <c r="H123" s="326">
        <f>+([3]B!$AL2672)*0.75</f>
        <v>965685</v>
      </c>
    </row>
    <row r="124" spans="1:12" s="63" customFormat="1" x14ac:dyDescent="0.15">
      <c r="A124" s="338"/>
      <c r="B124" s="66" t="s">
        <v>190</v>
      </c>
      <c r="C124" s="332">
        <f>SUM(C105:C118)+C122+C123</f>
        <v>858</v>
      </c>
      <c r="D124" s="332">
        <f>SUM(D105:D118)+D122+D123</f>
        <v>589</v>
      </c>
      <c r="E124" s="332">
        <f>SUM(E105:E118)+E122+E123</f>
        <v>570</v>
      </c>
      <c r="F124" s="332">
        <f>SUM(F105:F118)+F122+F123</f>
        <v>83</v>
      </c>
      <c r="G124" s="326">
        <f>SUM(G123)</f>
        <v>22</v>
      </c>
      <c r="H124" s="51">
        <f>SUM(H105:H118)+H122+H123</f>
        <v>138234205</v>
      </c>
    </row>
    <row r="125" spans="1:12" s="12" customFormat="1" ht="11.25" x14ac:dyDescent="0.15">
      <c r="A125" s="575" t="s">
        <v>191</v>
      </c>
      <c r="B125" s="574"/>
      <c r="C125" s="339"/>
      <c r="D125" s="339"/>
      <c r="E125" s="77"/>
      <c r="F125" s="11"/>
      <c r="G125" s="11"/>
      <c r="H125" s="11"/>
      <c r="I125" s="11"/>
      <c r="J125" s="11"/>
      <c r="K125" s="11"/>
      <c r="L125" s="11"/>
    </row>
    <row r="126" spans="1:12" s="3" customFormat="1" ht="31.5" x14ac:dyDescent="0.15">
      <c r="A126" s="13" t="s">
        <v>4</v>
      </c>
      <c r="B126" s="13" t="s">
        <v>5</v>
      </c>
      <c r="C126" s="39" t="s">
        <v>6</v>
      </c>
      <c r="D126" s="39" t="s">
        <v>7</v>
      </c>
      <c r="E126" s="39" t="s">
        <v>8</v>
      </c>
      <c r="F126" s="7"/>
      <c r="G126" s="7"/>
      <c r="H126" s="7"/>
      <c r="I126" s="7"/>
      <c r="J126" s="7"/>
      <c r="K126" s="7"/>
      <c r="L126" s="7"/>
    </row>
    <row r="127" spans="1:12" s="3" customFormat="1" x14ac:dyDescent="0.15">
      <c r="A127" s="13"/>
      <c r="B127" s="340" t="s">
        <v>192</v>
      </c>
      <c r="C127" s="313"/>
      <c r="D127" s="313"/>
      <c r="E127" s="40"/>
      <c r="F127" s="7"/>
      <c r="G127" s="7"/>
      <c r="H127" s="7"/>
      <c r="I127" s="7"/>
      <c r="J127" s="7"/>
      <c r="K127" s="7"/>
      <c r="L127" s="7"/>
    </row>
    <row r="128" spans="1:12" s="3" customFormat="1" ht="21" x14ac:dyDescent="0.15">
      <c r="A128" s="295" t="s">
        <v>193</v>
      </c>
      <c r="B128" s="43" t="s">
        <v>194</v>
      </c>
      <c r="C128" s="341">
        <f>[3]B!$C$116</f>
        <v>5145</v>
      </c>
      <c r="D128" s="341">
        <f>[3]B!$E$116</f>
        <v>4911</v>
      </c>
      <c r="E128" s="78">
        <f>[3]B!$AL$116</f>
        <v>193640730</v>
      </c>
      <c r="F128" s="7"/>
      <c r="G128" s="7"/>
      <c r="H128" s="7"/>
      <c r="I128" s="7"/>
      <c r="J128" s="7"/>
      <c r="K128" s="7"/>
      <c r="L128" s="7"/>
    </row>
    <row r="129" spans="1:12" s="3" customFormat="1" ht="21" x14ac:dyDescent="0.15">
      <c r="A129" s="299" t="s">
        <v>195</v>
      </c>
      <c r="B129" s="45" t="s">
        <v>196</v>
      </c>
      <c r="C129" s="342">
        <f>[3]B!$C$117</f>
        <v>0</v>
      </c>
      <c r="D129" s="342">
        <f>[3]B!$E$117</f>
        <v>0</v>
      </c>
      <c r="E129" s="79">
        <f>[3]B!$AL$117</f>
        <v>0</v>
      </c>
      <c r="F129" s="7"/>
      <c r="G129" s="7"/>
      <c r="H129" s="7"/>
      <c r="I129" s="7"/>
      <c r="J129" s="7"/>
      <c r="K129" s="7"/>
      <c r="L129" s="7"/>
    </row>
    <row r="130" spans="1:12" s="3" customFormat="1" ht="21" x14ac:dyDescent="0.15">
      <c r="A130" s="299" t="s">
        <v>197</v>
      </c>
      <c r="B130" s="45" t="s">
        <v>198</v>
      </c>
      <c r="C130" s="342">
        <f>[3]B!$C$118</f>
        <v>0</v>
      </c>
      <c r="D130" s="342">
        <f>[3]B!$E$118</f>
        <v>0</v>
      </c>
      <c r="E130" s="79">
        <f>[3]B!$AL$118</f>
        <v>0</v>
      </c>
      <c r="F130" s="7"/>
      <c r="G130" s="7"/>
      <c r="H130" s="7"/>
      <c r="I130" s="7"/>
      <c r="J130" s="7"/>
      <c r="K130" s="7"/>
      <c r="L130" s="7"/>
    </row>
    <row r="131" spans="1:12" s="3" customFormat="1" x14ac:dyDescent="0.15">
      <c r="A131" s="299" t="s">
        <v>199</v>
      </c>
      <c r="B131" s="45" t="s">
        <v>200</v>
      </c>
      <c r="C131" s="342">
        <f>[3]B!$C$119</f>
        <v>191</v>
      </c>
      <c r="D131" s="342">
        <f>[3]B!$E$119</f>
        <v>191</v>
      </c>
      <c r="E131" s="79">
        <f>[3]B!$AL$119</f>
        <v>31306810</v>
      </c>
      <c r="F131" s="7"/>
      <c r="G131" s="7"/>
      <c r="H131" s="7"/>
      <c r="I131" s="7"/>
      <c r="J131" s="7"/>
      <c r="K131" s="7"/>
      <c r="L131" s="7"/>
    </row>
    <row r="132" spans="1:12" s="3" customFormat="1" x14ac:dyDescent="0.15">
      <c r="A132" s="299" t="s">
        <v>201</v>
      </c>
      <c r="B132" s="45" t="s">
        <v>202</v>
      </c>
      <c r="C132" s="342">
        <f>[3]B!$C$120</f>
        <v>0</v>
      </c>
      <c r="D132" s="342">
        <f>[3]B!$E$120</f>
        <v>0</v>
      </c>
      <c r="E132" s="79">
        <f>[3]B!$AL$120</f>
        <v>0</v>
      </c>
      <c r="F132" s="7"/>
      <c r="G132" s="7"/>
      <c r="H132" s="7"/>
      <c r="I132" s="7"/>
      <c r="J132" s="7"/>
      <c r="K132" s="7"/>
      <c r="L132" s="7"/>
    </row>
    <row r="133" spans="1:12" s="3" customFormat="1" x14ac:dyDescent="0.15">
      <c r="A133" s="299" t="s">
        <v>203</v>
      </c>
      <c r="B133" s="45" t="s">
        <v>204</v>
      </c>
      <c r="C133" s="342">
        <f>[3]B!$C$121</f>
        <v>0</v>
      </c>
      <c r="D133" s="342">
        <f>[3]B!$E$121</f>
        <v>0</v>
      </c>
      <c r="E133" s="79">
        <f>[3]B!$AL$121</f>
        <v>0</v>
      </c>
      <c r="F133" s="7"/>
      <c r="G133" s="7"/>
      <c r="H133" s="7"/>
      <c r="I133" s="7"/>
      <c r="J133" s="7"/>
      <c r="K133" s="7"/>
      <c r="L133" s="7"/>
    </row>
    <row r="134" spans="1:12" s="3" customFormat="1" x14ac:dyDescent="0.15">
      <c r="A134" s="299" t="s">
        <v>205</v>
      </c>
      <c r="B134" s="45" t="s">
        <v>206</v>
      </c>
      <c r="C134" s="342">
        <f>[3]B!$C$122</f>
        <v>315</v>
      </c>
      <c r="D134" s="342">
        <f>[3]B!$E$122</f>
        <v>315</v>
      </c>
      <c r="E134" s="79">
        <f>[3]B!$AL$122</f>
        <v>24941700</v>
      </c>
      <c r="F134" s="7"/>
      <c r="G134" s="7"/>
      <c r="H134" s="7"/>
      <c r="I134" s="7"/>
      <c r="J134" s="7"/>
      <c r="K134" s="7"/>
      <c r="L134" s="7"/>
    </row>
    <row r="135" spans="1:12" s="3" customFormat="1" x14ac:dyDescent="0.15">
      <c r="A135" s="299" t="s">
        <v>207</v>
      </c>
      <c r="B135" s="45" t="s">
        <v>208</v>
      </c>
      <c r="C135" s="342">
        <f>[3]B!$C$123</f>
        <v>104</v>
      </c>
      <c r="D135" s="342">
        <f>[3]B!$E$123</f>
        <v>103</v>
      </c>
      <c r="E135" s="79">
        <f>[3]B!$AL$123</f>
        <v>8155540</v>
      </c>
      <c r="F135" s="7"/>
      <c r="G135" s="7"/>
      <c r="H135" s="7"/>
      <c r="I135" s="7"/>
      <c r="J135" s="7"/>
      <c r="K135" s="7"/>
      <c r="L135" s="7"/>
    </row>
    <row r="136" spans="1:12" s="3" customFormat="1" x14ac:dyDescent="0.15">
      <c r="A136" s="299" t="s">
        <v>209</v>
      </c>
      <c r="B136" s="45" t="s">
        <v>210</v>
      </c>
      <c r="C136" s="342">
        <f>[3]B!$C$124</f>
        <v>0</v>
      </c>
      <c r="D136" s="342">
        <f>[3]B!$E$124</f>
        <v>0</v>
      </c>
      <c r="E136" s="79">
        <f>[3]B!$AL$124</f>
        <v>0</v>
      </c>
      <c r="F136" s="7"/>
      <c r="G136" s="7"/>
      <c r="H136" s="7"/>
      <c r="I136" s="7"/>
      <c r="J136" s="7"/>
      <c r="K136" s="7"/>
      <c r="L136" s="7"/>
    </row>
    <row r="137" spans="1:12" s="3" customFormat="1" x14ac:dyDescent="0.15">
      <c r="A137" s="299" t="s">
        <v>211</v>
      </c>
      <c r="B137" s="45" t="s">
        <v>212</v>
      </c>
      <c r="C137" s="342">
        <f>[3]B!$C$125</f>
        <v>107</v>
      </c>
      <c r="D137" s="342">
        <f>[3]B!$E$125</f>
        <v>107</v>
      </c>
      <c r="E137" s="79">
        <f>[3]B!$AL$125</f>
        <v>7600210</v>
      </c>
      <c r="F137" s="7"/>
      <c r="G137" s="7"/>
      <c r="H137" s="7"/>
      <c r="I137" s="7"/>
      <c r="J137" s="7"/>
      <c r="K137" s="7"/>
      <c r="L137" s="7"/>
    </row>
    <row r="138" spans="1:12" s="3" customFormat="1" x14ac:dyDescent="0.15">
      <c r="A138" s="299" t="s">
        <v>213</v>
      </c>
      <c r="B138" s="45" t="s">
        <v>214</v>
      </c>
      <c r="C138" s="342">
        <f>[3]B!$C$126</f>
        <v>0</v>
      </c>
      <c r="D138" s="342">
        <f>[3]B!$E$126</f>
        <v>0</v>
      </c>
      <c r="E138" s="79">
        <f>[3]B!$AL$126</f>
        <v>0</v>
      </c>
      <c r="F138" s="7"/>
      <c r="G138" s="7"/>
      <c r="H138" s="7"/>
      <c r="I138" s="7"/>
      <c r="J138" s="7"/>
      <c r="K138" s="7"/>
      <c r="L138" s="7"/>
    </row>
    <row r="139" spans="1:12" s="3" customFormat="1" x14ac:dyDescent="0.15">
      <c r="A139" s="299" t="s">
        <v>215</v>
      </c>
      <c r="B139" s="45" t="s">
        <v>216</v>
      </c>
      <c r="C139" s="342">
        <f>[3]B!$C$127</f>
        <v>0</v>
      </c>
      <c r="D139" s="342">
        <f>[3]B!$E$127</f>
        <v>0</v>
      </c>
      <c r="E139" s="79">
        <f>[3]B!$AL$127</f>
        <v>0</v>
      </c>
      <c r="F139" s="7"/>
      <c r="G139" s="7"/>
      <c r="H139" s="7"/>
      <c r="I139" s="7"/>
      <c r="J139" s="7"/>
      <c r="K139" s="7"/>
      <c r="L139" s="7"/>
    </row>
    <row r="140" spans="1:12" s="3" customFormat="1" x14ac:dyDescent="0.15">
      <c r="A140" s="312" t="s">
        <v>217</v>
      </c>
      <c r="B140" s="65" t="s">
        <v>218</v>
      </c>
      <c r="C140" s="343">
        <f>[3]B!$C$128</f>
        <v>0</v>
      </c>
      <c r="D140" s="343">
        <f>[3]B!$E$128</f>
        <v>0</v>
      </c>
      <c r="E140" s="80">
        <f>[3]B!$AL$128</f>
        <v>0</v>
      </c>
      <c r="F140" s="7"/>
      <c r="G140" s="7"/>
      <c r="H140" s="7"/>
      <c r="I140" s="7"/>
      <c r="J140" s="7"/>
      <c r="K140" s="7"/>
      <c r="L140" s="7"/>
    </row>
    <row r="141" spans="1:12" s="3" customFormat="1" x14ac:dyDescent="0.15">
      <c r="A141" s="338"/>
      <c r="B141" s="66" t="s">
        <v>219</v>
      </c>
      <c r="C141" s="344">
        <f>SUM(C128:C140)</f>
        <v>5862</v>
      </c>
      <c r="D141" s="344">
        <f>SUM(D128:D140)</f>
        <v>5627</v>
      </c>
      <c r="E141" s="51">
        <f>SUM(E128:E140)</f>
        <v>265644990</v>
      </c>
      <c r="F141" s="7"/>
      <c r="G141" s="7"/>
      <c r="H141" s="7"/>
      <c r="I141" s="7"/>
      <c r="J141" s="7"/>
      <c r="K141" s="7"/>
      <c r="L141" s="7"/>
    </row>
    <row r="142" spans="1:12" s="3" customFormat="1" x14ac:dyDescent="0.15">
      <c r="A142" s="338"/>
      <c r="B142" s="81" t="s">
        <v>220</v>
      </c>
      <c r="C142" s="344">
        <f>SUM(C143:C152)</f>
        <v>842</v>
      </c>
      <c r="D142" s="344">
        <f>SUM(D143:D152)</f>
        <v>797</v>
      </c>
      <c r="E142" s="51">
        <f>SUM(E143:E152)</f>
        <v>4703850</v>
      </c>
      <c r="F142" s="7"/>
      <c r="G142" s="7"/>
      <c r="H142" s="7"/>
      <c r="I142" s="7"/>
      <c r="J142" s="7"/>
      <c r="K142" s="7"/>
      <c r="L142" s="7"/>
    </row>
    <row r="143" spans="1:12" s="3" customFormat="1" x14ac:dyDescent="0.15">
      <c r="A143" s="295" t="s">
        <v>221</v>
      </c>
      <c r="B143" s="43" t="s">
        <v>222</v>
      </c>
      <c r="C143" s="345">
        <f>[3]B!$C$131</f>
        <v>0</v>
      </c>
      <c r="D143" s="345">
        <f>[3]B!$E$131</f>
        <v>0</v>
      </c>
      <c r="E143" s="78">
        <f>[3]B!$AL$131</f>
        <v>0</v>
      </c>
      <c r="F143" s="7"/>
      <c r="G143" s="7"/>
      <c r="H143" s="7"/>
      <c r="I143" s="7"/>
      <c r="J143" s="7"/>
      <c r="K143" s="7"/>
      <c r="L143" s="7"/>
    </row>
    <row r="144" spans="1:12" s="3" customFormat="1" x14ac:dyDescent="0.15">
      <c r="A144" s="299" t="s">
        <v>223</v>
      </c>
      <c r="B144" s="45" t="s">
        <v>224</v>
      </c>
      <c r="C144" s="346">
        <f>[3]B!$C$132</f>
        <v>0</v>
      </c>
      <c r="D144" s="346">
        <f>[3]B!$E$132</f>
        <v>0</v>
      </c>
      <c r="E144" s="79">
        <f>[3]B!$AL$132</f>
        <v>0</v>
      </c>
      <c r="F144" s="7"/>
      <c r="G144" s="7"/>
      <c r="H144" s="7"/>
      <c r="I144" s="7"/>
      <c r="J144" s="7"/>
      <c r="K144" s="7"/>
      <c r="L144" s="7"/>
    </row>
    <row r="145" spans="1:12" s="3" customFormat="1" x14ac:dyDescent="0.15">
      <c r="A145" s="299" t="s">
        <v>225</v>
      </c>
      <c r="B145" s="45" t="s">
        <v>226</v>
      </c>
      <c r="C145" s="346">
        <f>[3]B!$C$133</f>
        <v>0</v>
      </c>
      <c r="D145" s="346">
        <f>[3]B!$E$133</f>
        <v>0</v>
      </c>
      <c r="E145" s="79">
        <f>[3]B!$AL$133</f>
        <v>0</v>
      </c>
      <c r="F145" s="7"/>
      <c r="G145" s="7"/>
      <c r="H145" s="7"/>
      <c r="I145" s="7"/>
      <c r="J145" s="7"/>
      <c r="K145" s="7"/>
      <c r="L145" s="7"/>
    </row>
    <row r="146" spans="1:12" s="3" customFormat="1" x14ac:dyDescent="0.15">
      <c r="A146" s="299" t="s">
        <v>227</v>
      </c>
      <c r="B146" s="45" t="s">
        <v>228</v>
      </c>
      <c r="C146" s="346">
        <f>[3]B!$C$134</f>
        <v>819</v>
      </c>
      <c r="D146" s="346">
        <f>[3]B!$E$134</f>
        <v>774</v>
      </c>
      <c r="E146" s="79">
        <f>[3]B!$AL$134</f>
        <v>4527900</v>
      </c>
      <c r="F146" s="7"/>
      <c r="G146" s="7"/>
      <c r="H146" s="7"/>
      <c r="I146" s="7"/>
      <c r="J146" s="7"/>
      <c r="K146" s="7"/>
      <c r="L146" s="7"/>
    </row>
    <row r="147" spans="1:12" s="3" customFormat="1" x14ac:dyDescent="0.15">
      <c r="A147" s="299" t="s">
        <v>229</v>
      </c>
      <c r="B147" s="45" t="s">
        <v>230</v>
      </c>
      <c r="C147" s="346">
        <f>[3]B!$C$135</f>
        <v>0</v>
      </c>
      <c r="D147" s="346">
        <f>[3]B!$E$135</f>
        <v>0</v>
      </c>
      <c r="E147" s="79">
        <f>[3]B!$AL$135</f>
        <v>0</v>
      </c>
      <c r="F147" s="7"/>
      <c r="G147" s="7"/>
      <c r="H147" s="7"/>
      <c r="I147" s="7"/>
      <c r="J147" s="7"/>
      <c r="K147" s="7"/>
      <c r="L147" s="7"/>
    </row>
    <row r="148" spans="1:12" s="3" customFormat="1" x14ac:dyDescent="0.15">
      <c r="A148" s="299" t="s">
        <v>231</v>
      </c>
      <c r="B148" s="45" t="s">
        <v>232</v>
      </c>
      <c r="C148" s="346">
        <f>[3]B!$C$136</f>
        <v>0</v>
      </c>
      <c r="D148" s="346">
        <f>[3]B!$E$136</f>
        <v>0</v>
      </c>
      <c r="E148" s="79">
        <f>[3]B!$AL$136</f>
        <v>0</v>
      </c>
      <c r="F148" s="7"/>
      <c r="G148" s="7"/>
      <c r="H148" s="7"/>
      <c r="I148" s="7"/>
      <c r="J148" s="7"/>
      <c r="K148" s="7"/>
      <c r="L148" s="7"/>
    </row>
    <row r="149" spans="1:12" s="3" customFormat="1" x14ac:dyDescent="0.15">
      <c r="A149" s="299" t="s">
        <v>233</v>
      </c>
      <c r="B149" s="45" t="s">
        <v>234</v>
      </c>
      <c r="C149" s="346">
        <f>[3]B!$C$137</f>
        <v>0</v>
      </c>
      <c r="D149" s="346">
        <f>[3]B!$E$137</f>
        <v>0</v>
      </c>
      <c r="E149" s="79">
        <f>[3]B!$AL$137</f>
        <v>0</v>
      </c>
      <c r="F149" s="7"/>
      <c r="G149" s="7"/>
      <c r="H149" s="7"/>
      <c r="I149" s="7"/>
      <c r="J149" s="7"/>
      <c r="K149" s="7"/>
      <c r="L149" s="7"/>
    </row>
    <row r="150" spans="1:12" s="3" customFormat="1" x14ac:dyDescent="0.15">
      <c r="A150" s="299" t="s">
        <v>235</v>
      </c>
      <c r="B150" s="45" t="s">
        <v>236</v>
      </c>
      <c r="C150" s="346">
        <f>[3]B!$C$138</f>
        <v>23</v>
      </c>
      <c r="D150" s="346">
        <f>[3]B!$E$138</f>
        <v>23</v>
      </c>
      <c r="E150" s="79">
        <f>[3]B!$AL$138</f>
        <v>175950</v>
      </c>
      <c r="F150" s="7"/>
      <c r="G150" s="7"/>
      <c r="H150" s="7"/>
      <c r="I150" s="7"/>
      <c r="J150" s="7"/>
      <c r="K150" s="7"/>
      <c r="L150" s="7"/>
    </row>
    <row r="151" spans="1:12" s="3" customFormat="1" x14ac:dyDescent="0.15">
      <c r="A151" s="299" t="s">
        <v>237</v>
      </c>
      <c r="B151" s="45" t="s">
        <v>238</v>
      </c>
      <c r="C151" s="346">
        <f>[3]B!$C$139</f>
        <v>0</v>
      </c>
      <c r="D151" s="346">
        <f>[3]B!$E$139</f>
        <v>0</v>
      </c>
      <c r="E151" s="79">
        <f>[3]B!$AL$139</f>
        <v>0</v>
      </c>
      <c r="F151" s="7"/>
      <c r="G151" s="7"/>
      <c r="H151" s="7"/>
      <c r="I151" s="7"/>
      <c r="J151" s="7"/>
      <c r="K151" s="7"/>
      <c r="L151" s="7"/>
    </row>
    <row r="152" spans="1:12" s="3" customFormat="1" x14ac:dyDescent="0.15">
      <c r="A152" s="312" t="s">
        <v>239</v>
      </c>
      <c r="B152" s="65" t="s">
        <v>240</v>
      </c>
      <c r="C152" s="347">
        <f>[3]B!$C$140</f>
        <v>0</v>
      </c>
      <c r="D152" s="347">
        <f>[3]B!$E$140</f>
        <v>0</v>
      </c>
      <c r="E152" s="80">
        <f>[3]B!$AL$140</f>
        <v>0</v>
      </c>
      <c r="F152" s="7"/>
      <c r="G152" s="7"/>
      <c r="H152" s="7"/>
      <c r="I152" s="7"/>
      <c r="J152" s="7"/>
      <c r="K152" s="7"/>
      <c r="L152" s="7"/>
    </row>
    <row r="153" spans="1:12" s="3" customFormat="1" x14ac:dyDescent="0.15">
      <c r="A153" s="348"/>
      <c r="B153" s="82" t="s">
        <v>241</v>
      </c>
      <c r="C153" s="349">
        <f>SUM(C154:C158)</f>
        <v>0</v>
      </c>
      <c r="D153" s="349"/>
      <c r="E153" s="83"/>
      <c r="F153" s="7"/>
      <c r="G153" s="7"/>
      <c r="H153" s="7"/>
      <c r="I153" s="7"/>
      <c r="J153" s="7"/>
      <c r="K153" s="7"/>
      <c r="L153" s="7"/>
    </row>
    <row r="154" spans="1:12" s="3" customFormat="1" x14ac:dyDescent="0.15">
      <c r="A154" s="312">
        <v>203211</v>
      </c>
      <c r="B154" s="65" t="s">
        <v>242</v>
      </c>
      <c r="C154" s="346">
        <f>[3]B!$C$142</f>
        <v>0</v>
      </c>
      <c r="D154" s="350"/>
      <c r="E154" s="84"/>
      <c r="F154" s="7"/>
      <c r="G154" s="7"/>
      <c r="H154" s="7"/>
      <c r="I154" s="7"/>
      <c r="J154" s="7"/>
      <c r="K154" s="7"/>
      <c r="L154" s="7"/>
    </row>
    <row r="155" spans="1:12" s="3" customFormat="1" ht="21" x14ac:dyDescent="0.15">
      <c r="A155" s="351" t="s">
        <v>243</v>
      </c>
      <c r="B155" s="85" t="s">
        <v>244</v>
      </c>
      <c r="C155" s="346">
        <f>[3]B!C143</f>
        <v>0</v>
      </c>
      <c r="D155" s="352"/>
      <c r="E155" s="86"/>
      <c r="F155" s="7"/>
      <c r="G155" s="7"/>
      <c r="H155" s="7"/>
      <c r="I155" s="7"/>
      <c r="J155" s="7"/>
      <c r="K155" s="7"/>
      <c r="L155" s="7"/>
    </row>
    <row r="156" spans="1:12" s="3" customFormat="1" x14ac:dyDescent="0.15">
      <c r="A156" s="351" t="s">
        <v>245</v>
      </c>
      <c r="B156" s="85" t="s">
        <v>246</v>
      </c>
      <c r="C156" s="346">
        <f>[3]B!C144</f>
        <v>0</v>
      </c>
      <c r="D156" s="352"/>
      <c r="E156" s="86"/>
      <c r="F156" s="7"/>
      <c r="G156" s="7"/>
      <c r="H156" s="7"/>
      <c r="I156" s="7"/>
      <c r="J156" s="7"/>
      <c r="K156" s="7"/>
      <c r="L156" s="7"/>
    </row>
    <row r="157" spans="1:12" s="3" customFormat="1" x14ac:dyDescent="0.15">
      <c r="A157" s="351" t="s">
        <v>247</v>
      </c>
      <c r="B157" s="85" t="s">
        <v>248</v>
      </c>
      <c r="C157" s="346">
        <f>[3]B!C145</f>
        <v>0</v>
      </c>
      <c r="D157" s="352"/>
      <c r="E157" s="86"/>
      <c r="F157" s="7"/>
      <c r="G157" s="7"/>
      <c r="H157" s="7"/>
      <c r="I157" s="7"/>
      <c r="J157" s="7"/>
      <c r="K157" s="7"/>
      <c r="L157" s="7"/>
    </row>
    <row r="158" spans="1:12" s="3" customFormat="1" ht="21" x14ac:dyDescent="0.15">
      <c r="A158" s="351" t="s">
        <v>249</v>
      </c>
      <c r="B158" s="85" t="s">
        <v>250</v>
      </c>
      <c r="C158" s="346">
        <f>[3]B!C146</f>
        <v>0</v>
      </c>
      <c r="D158" s="352"/>
      <c r="E158" s="86"/>
      <c r="F158" s="7"/>
      <c r="G158" s="7"/>
      <c r="H158" s="7"/>
      <c r="I158" s="7"/>
      <c r="J158" s="7"/>
      <c r="K158" s="7"/>
      <c r="L158" s="7"/>
    </row>
    <row r="159" spans="1:12" s="3" customFormat="1" x14ac:dyDescent="0.15">
      <c r="A159" s="338"/>
      <c r="B159" s="87" t="s">
        <v>251</v>
      </c>
      <c r="C159" s="353">
        <f>(C141+C142+C153)</f>
        <v>6704</v>
      </c>
      <c r="D159" s="353">
        <f>(D141+D142)</f>
        <v>6424</v>
      </c>
      <c r="E159" s="51">
        <f>(E141+E142)</f>
        <v>270348840</v>
      </c>
      <c r="F159" s="7"/>
      <c r="G159" s="7"/>
      <c r="H159" s="7"/>
      <c r="I159" s="7"/>
      <c r="J159" s="7"/>
      <c r="K159" s="7"/>
      <c r="L159" s="7"/>
    </row>
    <row r="160" spans="1:12" s="12" customFormat="1" ht="11.25" x14ac:dyDescent="0.15">
      <c r="A160" s="68" t="s">
        <v>252</v>
      </c>
      <c r="B160" s="88"/>
      <c r="C160" s="339"/>
      <c r="D160" s="339"/>
      <c r="E160" s="77"/>
      <c r="F160" s="11"/>
      <c r="G160" s="11"/>
      <c r="H160" s="11"/>
      <c r="I160" s="11"/>
      <c r="J160" s="11"/>
      <c r="K160" s="11"/>
      <c r="L160" s="11"/>
    </row>
    <row r="161" spans="1:14" s="3" customFormat="1" ht="31.5" x14ac:dyDescent="0.15">
      <c r="A161" s="13" t="s">
        <v>4</v>
      </c>
      <c r="B161" s="13" t="s">
        <v>5</v>
      </c>
      <c r="C161" s="39" t="s">
        <v>6</v>
      </c>
      <c r="D161" s="39" t="s">
        <v>7</v>
      </c>
      <c r="E161" s="39" t="s">
        <v>8</v>
      </c>
      <c r="F161" s="7"/>
      <c r="G161" s="7"/>
      <c r="H161" s="7"/>
      <c r="I161" s="7"/>
      <c r="J161" s="7"/>
      <c r="K161" s="7"/>
      <c r="L161" s="7"/>
    </row>
    <row r="162" spans="1:14" s="3" customFormat="1" x14ac:dyDescent="0.15">
      <c r="A162" s="295" t="s">
        <v>253</v>
      </c>
      <c r="B162" s="43" t="s">
        <v>254</v>
      </c>
      <c r="C162" s="354">
        <f>[3]B!C62</f>
        <v>361</v>
      </c>
      <c r="D162" s="354">
        <f>[3]B!$E$62</f>
        <v>361</v>
      </c>
      <c r="E162" s="79">
        <f>[3]B!$AL$62</f>
        <v>324900</v>
      </c>
      <c r="F162" s="7"/>
      <c r="G162" s="7"/>
      <c r="H162" s="7"/>
      <c r="I162" s="7"/>
      <c r="J162" s="7"/>
      <c r="K162" s="7"/>
      <c r="L162" s="7"/>
    </row>
    <row r="163" spans="1:14" s="3" customFormat="1" x14ac:dyDescent="0.15">
      <c r="A163" s="312" t="s">
        <v>255</v>
      </c>
      <c r="B163" s="65" t="s">
        <v>256</v>
      </c>
      <c r="C163" s="326">
        <f>SUM([3]B!$C$63+[3]B!$C$64)</f>
        <v>0</v>
      </c>
      <c r="D163" s="355">
        <f>SUM([3]B!$E$63+[3]B!$E$64)</f>
        <v>0</v>
      </c>
      <c r="E163" s="79">
        <f>SUM([3]B!$AL$63+[3]B!$AL$64)</f>
        <v>0</v>
      </c>
      <c r="F163" s="7"/>
      <c r="G163" s="7"/>
      <c r="H163" s="7"/>
      <c r="I163" s="7"/>
      <c r="J163" s="7"/>
      <c r="K163" s="7"/>
      <c r="L163" s="7"/>
    </row>
    <row r="164" spans="1:14" s="3" customFormat="1" x14ac:dyDescent="0.15">
      <c r="A164" s="89"/>
      <c r="B164" s="90" t="s">
        <v>257</v>
      </c>
      <c r="C164" s="356">
        <f>SUM(C162:C163)</f>
        <v>361</v>
      </c>
      <c r="D164" s="356">
        <f>SUM(D162:D163)</f>
        <v>361</v>
      </c>
      <c r="E164" s="91">
        <f>SUM(E162:E163)</f>
        <v>324900</v>
      </c>
      <c r="F164" s="7"/>
      <c r="G164" s="7"/>
      <c r="H164" s="7"/>
      <c r="I164" s="7"/>
      <c r="J164" s="7"/>
      <c r="K164" s="7"/>
      <c r="L164" s="7"/>
    </row>
    <row r="165" spans="1:14" s="3" customFormat="1" ht="11.25" x14ac:dyDescent="0.15">
      <c r="A165" s="68" t="s">
        <v>258</v>
      </c>
      <c r="B165" s="92"/>
      <c r="C165" s="357"/>
      <c r="D165" s="357"/>
      <c r="E165" s="93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" customFormat="1" ht="31.5" x14ac:dyDescent="0.15">
      <c r="A166" s="13" t="s">
        <v>4</v>
      </c>
      <c r="B166" s="13" t="s">
        <v>5</v>
      </c>
      <c r="C166" s="39" t="s">
        <v>6</v>
      </c>
      <c r="D166" s="94" t="s">
        <v>7</v>
      </c>
      <c r="E166" s="39" t="s">
        <v>8</v>
      </c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" customFormat="1" x14ac:dyDescent="0.15">
      <c r="A167" s="295">
        <v>1101004</v>
      </c>
      <c r="B167" s="43" t="s">
        <v>259</v>
      </c>
      <c r="C167" s="320">
        <f>[3]B!C1085</f>
        <v>0</v>
      </c>
      <c r="D167" s="358">
        <f>[3]B!$E$1085</f>
        <v>0</v>
      </c>
      <c r="E167" s="79">
        <f>[3]B!$AL$1085</f>
        <v>0</v>
      </c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" customFormat="1" x14ac:dyDescent="0.15">
      <c r="A168" s="299">
        <v>1101006</v>
      </c>
      <c r="B168" s="45" t="s">
        <v>260</v>
      </c>
      <c r="C168" s="359">
        <f>[3]B!C1086</f>
        <v>0</v>
      </c>
      <c r="D168" s="360">
        <f>[3]B!$E$1086</f>
        <v>0</v>
      </c>
      <c r="E168" s="79">
        <f>[3]B!$AL$1086</f>
        <v>0</v>
      </c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" customFormat="1" x14ac:dyDescent="0.15">
      <c r="A169" s="299">
        <v>1701001</v>
      </c>
      <c r="B169" s="45" t="s">
        <v>261</v>
      </c>
      <c r="C169" s="360">
        <f>[3]B!C1788</f>
        <v>976</v>
      </c>
      <c r="D169" s="360">
        <f>[3]B!$E$1788</f>
        <v>974</v>
      </c>
      <c r="E169" s="79">
        <f>[3]B!$AL$1788</f>
        <v>5688160</v>
      </c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" customFormat="1" ht="21" x14ac:dyDescent="0.15">
      <c r="A170" s="299">
        <v>1701003</v>
      </c>
      <c r="B170" s="45" t="s">
        <v>262</v>
      </c>
      <c r="C170" s="360">
        <f>[3]B!C1789</f>
        <v>12</v>
      </c>
      <c r="D170" s="360">
        <f>[3]B!$E$1789</f>
        <v>12</v>
      </c>
      <c r="E170" s="79">
        <f>[3]B!$AL$1789</f>
        <v>197280</v>
      </c>
      <c r="F170" s="7"/>
      <c r="G170" s="7"/>
      <c r="H170" s="7"/>
      <c r="I170" s="7"/>
      <c r="J170" s="7"/>
      <c r="K170" s="7"/>
      <c r="L170" s="7"/>
      <c r="M170" s="7"/>
      <c r="N170" s="7"/>
    </row>
    <row r="171" spans="1:14" s="3" customFormat="1" ht="21" x14ac:dyDescent="0.15">
      <c r="A171" s="299" t="s">
        <v>263</v>
      </c>
      <c r="B171" s="45" t="s">
        <v>264</v>
      </c>
      <c r="C171" s="360">
        <f>[3]B!C1790</f>
        <v>27</v>
      </c>
      <c r="D171" s="360">
        <f>[3]B!$E$1790</f>
        <v>27</v>
      </c>
      <c r="E171" s="79">
        <f>[3]B!$AL$1790</f>
        <v>752760</v>
      </c>
      <c r="F171" s="7"/>
      <c r="G171" s="7"/>
      <c r="H171" s="7"/>
      <c r="I171" s="7"/>
      <c r="J171" s="7"/>
      <c r="K171" s="7"/>
      <c r="L171" s="7"/>
      <c r="M171" s="7"/>
      <c r="N171" s="7"/>
    </row>
    <row r="172" spans="1:14" s="3" customFormat="1" x14ac:dyDescent="0.15">
      <c r="A172" s="299" t="s">
        <v>265</v>
      </c>
      <c r="B172" s="45" t="s">
        <v>266</v>
      </c>
      <c r="C172" s="360">
        <f>[3]B!C1791</f>
        <v>0</v>
      </c>
      <c r="D172" s="360">
        <f>[3]B!$E$1791</f>
        <v>0</v>
      </c>
      <c r="E172" s="79">
        <f>[3]B!$AL$1791</f>
        <v>0</v>
      </c>
      <c r="F172" s="7"/>
      <c r="G172" s="7"/>
      <c r="H172" s="7"/>
      <c r="I172" s="7"/>
      <c r="J172" s="7"/>
      <c r="K172" s="7"/>
      <c r="L172" s="7"/>
      <c r="M172" s="7"/>
      <c r="N172" s="7"/>
    </row>
    <row r="173" spans="1:14" s="3" customFormat="1" x14ac:dyDescent="0.15">
      <c r="A173" s="299" t="s">
        <v>267</v>
      </c>
      <c r="B173" s="45" t="s">
        <v>268</v>
      </c>
      <c r="C173" s="360">
        <f>[3]B!C1792</f>
        <v>100</v>
      </c>
      <c r="D173" s="360">
        <f>[3]B!$E$1792</f>
        <v>100</v>
      </c>
      <c r="E173" s="79">
        <f>[3]B!$AL$1792</f>
        <v>5931000</v>
      </c>
      <c r="F173" s="7"/>
      <c r="G173" s="7"/>
      <c r="H173" s="7"/>
      <c r="I173" s="7"/>
      <c r="J173" s="7"/>
      <c r="K173" s="7"/>
      <c r="L173" s="7"/>
      <c r="M173" s="7"/>
      <c r="N173" s="7"/>
    </row>
    <row r="174" spans="1:14" s="3" customFormat="1" ht="21" x14ac:dyDescent="0.15">
      <c r="A174" s="299" t="s">
        <v>269</v>
      </c>
      <c r="B174" s="45" t="s">
        <v>270</v>
      </c>
      <c r="C174" s="360">
        <f>[3]B!C1793</f>
        <v>0</v>
      </c>
      <c r="D174" s="360">
        <f>[3]B!$E$1793</f>
        <v>0</v>
      </c>
      <c r="E174" s="79">
        <f>[3]B!$AL$1793</f>
        <v>0</v>
      </c>
      <c r="F174" s="7"/>
      <c r="G174" s="7"/>
      <c r="H174" s="7"/>
      <c r="I174" s="7"/>
      <c r="J174" s="7"/>
      <c r="K174" s="7"/>
      <c r="L174" s="7"/>
      <c r="M174" s="7"/>
      <c r="N174" s="7"/>
    </row>
    <row r="175" spans="1:14" s="3" customFormat="1" x14ac:dyDescent="0.15">
      <c r="A175" s="299" t="s">
        <v>271</v>
      </c>
      <c r="B175" s="45" t="s">
        <v>272</v>
      </c>
      <c r="C175" s="360">
        <f>[3]B!C1794</f>
        <v>0</v>
      </c>
      <c r="D175" s="360">
        <f>[3]B!$E$1794</f>
        <v>0</v>
      </c>
      <c r="E175" s="79">
        <f>[3]B!$AL$1794</f>
        <v>0</v>
      </c>
      <c r="F175" s="7"/>
      <c r="G175" s="7"/>
      <c r="H175" s="7"/>
      <c r="I175" s="7"/>
      <c r="J175" s="7"/>
      <c r="K175" s="7"/>
      <c r="L175" s="7"/>
      <c r="M175" s="7"/>
      <c r="N175" s="7"/>
    </row>
    <row r="176" spans="1:14" s="3" customFormat="1" x14ac:dyDescent="0.15">
      <c r="A176" s="299" t="s">
        <v>273</v>
      </c>
      <c r="B176" s="45" t="s">
        <v>274</v>
      </c>
      <c r="C176" s="360">
        <f>[3]B!C1795</f>
        <v>0</v>
      </c>
      <c r="D176" s="360">
        <f>[3]B!$E$1795</f>
        <v>0</v>
      </c>
      <c r="E176" s="79">
        <f>[3]B!$AL$1795</f>
        <v>0</v>
      </c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3" customFormat="1" x14ac:dyDescent="0.15">
      <c r="A177" s="299" t="s">
        <v>275</v>
      </c>
      <c r="B177" s="45" t="s">
        <v>276</v>
      </c>
      <c r="C177" s="360">
        <f>[3]B!C1796</f>
        <v>0</v>
      </c>
      <c r="D177" s="360">
        <f>[3]B!$E$1796</f>
        <v>0</v>
      </c>
      <c r="E177" s="79">
        <f>[3]B!$AL$1796</f>
        <v>0</v>
      </c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3" customFormat="1" x14ac:dyDescent="0.15">
      <c r="A178" s="299" t="s">
        <v>277</v>
      </c>
      <c r="B178" s="45" t="s">
        <v>278</v>
      </c>
      <c r="C178" s="360">
        <f>[3]B!C1797</f>
        <v>0</v>
      </c>
      <c r="D178" s="360">
        <f>[3]B!$E$1797</f>
        <v>0</v>
      </c>
      <c r="E178" s="79">
        <f>[3]B!$AL$1797</f>
        <v>0</v>
      </c>
      <c r="F178" s="7"/>
      <c r="G178" s="7"/>
      <c r="H178" s="7"/>
      <c r="I178" s="7"/>
      <c r="J178" s="7"/>
      <c r="K178" s="7"/>
      <c r="L178" s="7"/>
      <c r="M178" s="7"/>
      <c r="N178" s="7"/>
    </row>
    <row r="179" spans="1:14" s="3" customFormat="1" x14ac:dyDescent="0.15">
      <c r="A179" s="299" t="s">
        <v>279</v>
      </c>
      <c r="B179" s="45" t="s">
        <v>280</v>
      </c>
      <c r="C179" s="360">
        <f>[3]B!C1798</f>
        <v>0</v>
      </c>
      <c r="D179" s="360">
        <f>[3]B!$E$1798</f>
        <v>0</v>
      </c>
      <c r="E179" s="79">
        <f>[3]B!$AL$1798</f>
        <v>0</v>
      </c>
      <c r="F179" s="7"/>
      <c r="G179" s="7"/>
      <c r="H179" s="7"/>
      <c r="I179" s="7"/>
      <c r="J179" s="7"/>
      <c r="K179" s="7"/>
      <c r="L179" s="7"/>
      <c r="M179" s="7"/>
      <c r="N179" s="7"/>
    </row>
    <row r="180" spans="1:14" s="3" customFormat="1" x14ac:dyDescent="0.15">
      <c r="A180" s="299" t="s">
        <v>281</v>
      </c>
      <c r="B180" s="45" t="s">
        <v>282</v>
      </c>
      <c r="C180" s="360">
        <f>[3]B!C1799</f>
        <v>0</v>
      </c>
      <c r="D180" s="360">
        <f>[3]B!$E$1799</f>
        <v>0</v>
      </c>
      <c r="E180" s="79">
        <f>[3]B!$AL$1799</f>
        <v>0</v>
      </c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3" customFormat="1" x14ac:dyDescent="0.15">
      <c r="A181" s="299" t="s">
        <v>283</v>
      </c>
      <c r="B181" s="45" t="s">
        <v>284</v>
      </c>
      <c r="C181" s="360">
        <f>[3]B!C1800</f>
        <v>0</v>
      </c>
      <c r="D181" s="360">
        <f>[3]B!$E$1800</f>
        <v>0</v>
      </c>
      <c r="E181" s="79">
        <f>[3]B!$AL$1800</f>
        <v>0</v>
      </c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3" customFormat="1" x14ac:dyDescent="0.15">
      <c r="A182" s="299" t="s">
        <v>285</v>
      </c>
      <c r="B182" s="45" t="s">
        <v>286</v>
      </c>
      <c r="C182" s="360">
        <f>[3]B!C1801</f>
        <v>0</v>
      </c>
      <c r="D182" s="360">
        <f>[3]B!$E$1801</f>
        <v>0</v>
      </c>
      <c r="E182" s="79">
        <f>[3]B!$AL$1801</f>
        <v>0</v>
      </c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3" customFormat="1" ht="21" x14ac:dyDescent="0.15">
      <c r="A183" s="299" t="s">
        <v>287</v>
      </c>
      <c r="B183" s="45" t="s">
        <v>288</v>
      </c>
      <c r="C183" s="360">
        <f>[3]B!C1802</f>
        <v>0</v>
      </c>
      <c r="D183" s="360">
        <f>[3]B!$E$1802</f>
        <v>0</v>
      </c>
      <c r="E183" s="79">
        <f>[3]B!$AL$1802</f>
        <v>0</v>
      </c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3" customFormat="1" ht="21" x14ac:dyDescent="0.15">
      <c r="A184" s="299" t="s">
        <v>289</v>
      </c>
      <c r="B184" s="45" t="s">
        <v>290</v>
      </c>
      <c r="C184" s="360">
        <f>[3]B!C1803</f>
        <v>0</v>
      </c>
      <c r="D184" s="360">
        <f>[3]B!$E$1803</f>
        <v>0</v>
      </c>
      <c r="E184" s="79">
        <f>[3]B!$AL$1803</f>
        <v>0</v>
      </c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3" customFormat="1" x14ac:dyDescent="0.15">
      <c r="A185" s="299" t="s">
        <v>291</v>
      </c>
      <c r="B185" s="45" t="s">
        <v>292</v>
      </c>
      <c r="C185" s="360">
        <f>[3]B!C1804</f>
        <v>0</v>
      </c>
      <c r="D185" s="360">
        <f>[3]B!$E$1804</f>
        <v>0</v>
      </c>
      <c r="E185" s="79">
        <f>[3]B!$AL$1804</f>
        <v>0</v>
      </c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3" customFormat="1" x14ac:dyDescent="0.15">
      <c r="A186" s="299" t="s">
        <v>293</v>
      </c>
      <c r="B186" s="45" t="s">
        <v>294</v>
      </c>
      <c r="C186" s="360">
        <f>[3]B!C1805</f>
        <v>0</v>
      </c>
      <c r="D186" s="360">
        <f>[3]B!$E$1805</f>
        <v>0</v>
      </c>
      <c r="E186" s="79">
        <f>[3]B!$AL$1805</f>
        <v>0</v>
      </c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3" customFormat="1" x14ac:dyDescent="0.15">
      <c r="A187" s="299" t="s">
        <v>295</v>
      </c>
      <c r="B187" s="45" t="s">
        <v>296</v>
      </c>
      <c r="C187" s="360">
        <f>[3]B!C1806</f>
        <v>0</v>
      </c>
      <c r="D187" s="360">
        <f>[3]B!$E$1806</f>
        <v>0</v>
      </c>
      <c r="E187" s="79">
        <f>[3]B!$AL$1806</f>
        <v>0</v>
      </c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3" customFormat="1" x14ac:dyDescent="0.15">
      <c r="A188" s="299" t="s">
        <v>297</v>
      </c>
      <c r="B188" s="45" t="s">
        <v>298</v>
      </c>
      <c r="C188" s="360">
        <f>[3]B!C1807</f>
        <v>0</v>
      </c>
      <c r="D188" s="360">
        <f>[3]B!$E$1807</f>
        <v>0</v>
      </c>
      <c r="E188" s="79">
        <f>[3]B!$AL$1807</f>
        <v>0</v>
      </c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3" customFormat="1" x14ac:dyDescent="0.15">
      <c r="A189" s="299" t="s">
        <v>299</v>
      </c>
      <c r="B189" s="45" t="s">
        <v>300</v>
      </c>
      <c r="C189" s="360">
        <f>[3]B!C1808</f>
        <v>0</v>
      </c>
      <c r="D189" s="360">
        <f>[3]B!$E$1808</f>
        <v>0</v>
      </c>
      <c r="E189" s="79">
        <f>[3]B!$AL$1808</f>
        <v>0</v>
      </c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3" customFormat="1" x14ac:dyDescent="0.15">
      <c r="A190" s="299">
        <v>1701035</v>
      </c>
      <c r="B190" s="45" t="s">
        <v>301</v>
      </c>
      <c r="C190" s="360">
        <f>[3]B!C1809</f>
        <v>0</v>
      </c>
      <c r="D190" s="360">
        <f>[3]B!$E$1809</f>
        <v>0</v>
      </c>
      <c r="E190" s="79">
        <f>[3]B!$AL$1809</f>
        <v>0</v>
      </c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3" customFormat="1" x14ac:dyDescent="0.15">
      <c r="A191" s="299" t="s">
        <v>302</v>
      </c>
      <c r="B191" s="45" t="s">
        <v>303</v>
      </c>
      <c r="C191" s="360">
        <f>[3]B!C1810</f>
        <v>0</v>
      </c>
      <c r="D191" s="360">
        <f>[3]B!$E$1810</f>
        <v>0</v>
      </c>
      <c r="E191" s="79">
        <f>[3]B!$AL$1810</f>
        <v>0</v>
      </c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3" customFormat="1" x14ac:dyDescent="0.15">
      <c r="A192" s="299" t="s">
        <v>304</v>
      </c>
      <c r="B192" s="45" t="s">
        <v>305</v>
      </c>
      <c r="C192" s="360">
        <f>[3]B!C1811</f>
        <v>0</v>
      </c>
      <c r="D192" s="360">
        <f>[3]B!$E$1811</f>
        <v>0</v>
      </c>
      <c r="E192" s="79">
        <f>[3]B!$AL$1811</f>
        <v>0</v>
      </c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3" customFormat="1" x14ac:dyDescent="0.15">
      <c r="A193" s="299">
        <v>1801001</v>
      </c>
      <c r="B193" s="45" t="s">
        <v>306</v>
      </c>
      <c r="C193" s="360">
        <f>[3]B!C2059</f>
        <v>74</v>
      </c>
      <c r="D193" s="360">
        <f>[3]B!$E$2059</f>
        <v>73</v>
      </c>
      <c r="E193" s="79">
        <f>[3]B!$AL$2059</f>
        <v>2938980</v>
      </c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3" customFormat="1" x14ac:dyDescent="0.15">
      <c r="A194" s="299">
        <v>1801003</v>
      </c>
      <c r="B194" s="45" t="s">
        <v>307</v>
      </c>
      <c r="C194" s="360">
        <f>[3]B!C2060</f>
        <v>0</v>
      </c>
      <c r="D194" s="360">
        <f>[3]B!$E$2060</f>
        <v>0</v>
      </c>
      <c r="E194" s="79">
        <f>[3]B!$AL$2060</f>
        <v>0</v>
      </c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3" customFormat="1" x14ac:dyDescent="0.15">
      <c r="A195" s="299">
        <v>1801006</v>
      </c>
      <c r="B195" s="45" t="s">
        <v>308</v>
      </c>
      <c r="C195" s="360">
        <f>[3]B!C2061</f>
        <v>15</v>
      </c>
      <c r="D195" s="360">
        <f>[3]B!$E$2061</f>
        <v>6</v>
      </c>
      <c r="E195" s="79">
        <f>[3]B!$AL$2061</f>
        <v>310380</v>
      </c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3" customFormat="1" x14ac:dyDescent="0.15">
      <c r="A196" s="299">
        <v>1401001</v>
      </c>
      <c r="B196" s="45" t="s">
        <v>309</v>
      </c>
      <c r="C196" s="360">
        <f>[3]B!C1504</f>
        <v>0</v>
      </c>
      <c r="D196" s="360">
        <f>[3]B!$E$1504</f>
        <v>0</v>
      </c>
      <c r="E196" s="79">
        <f>[3]B!$AL$1504</f>
        <v>0</v>
      </c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3" customFormat="1" ht="21" x14ac:dyDescent="0.15">
      <c r="A197" s="299">
        <v>1101113</v>
      </c>
      <c r="B197" s="45" t="s">
        <v>310</v>
      </c>
      <c r="C197" s="360">
        <f>[3]B!C1087</f>
        <v>0</v>
      </c>
      <c r="D197" s="360">
        <f>[3]B!$E$1087</f>
        <v>0</v>
      </c>
      <c r="E197" s="79">
        <f>[3]B!$AL$1087</f>
        <v>0</v>
      </c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3" customFormat="1" ht="21" x14ac:dyDescent="0.15">
      <c r="A198" s="299">
        <v>1101140</v>
      </c>
      <c r="B198" s="45" t="s">
        <v>311</v>
      </c>
      <c r="C198" s="360">
        <f>[3]B!C1088</f>
        <v>0</v>
      </c>
      <c r="D198" s="360">
        <f>[3]B!$E$1088</f>
        <v>0</v>
      </c>
      <c r="E198" s="79">
        <f>[3]B!$AL$1088</f>
        <v>0</v>
      </c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3" customFormat="1" x14ac:dyDescent="0.15">
      <c r="A199" s="299">
        <v>1101141</v>
      </c>
      <c r="B199" s="45" t="s">
        <v>312</v>
      </c>
      <c r="C199" s="360">
        <f>[3]B!C1089</f>
        <v>1</v>
      </c>
      <c r="D199" s="360">
        <f>[3]B!$E$1089</f>
        <v>1</v>
      </c>
      <c r="E199" s="79">
        <f>[3]B!$AL$1089</f>
        <v>266220</v>
      </c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3" customFormat="1" x14ac:dyDescent="0.15">
      <c r="A200" s="312">
        <v>1101142</v>
      </c>
      <c r="B200" s="65" t="s">
        <v>313</v>
      </c>
      <c r="C200" s="360">
        <f>[3]B!C1090</f>
        <v>0</v>
      </c>
      <c r="D200" s="361">
        <f>[3]B!$E$1090</f>
        <v>0</v>
      </c>
      <c r="E200" s="79">
        <f>[3]B!$AL$1090</f>
        <v>0</v>
      </c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3" customFormat="1" x14ac:dyDescent="0.15">
      <c r="A201" s="338"/>
      <c r="B201" s="66" t="s">
        <v>314</v>
      </c>
      <c r="C201" s="362">
        <f>SUM(C167:C200)</f>
        <v>1205</v>
      </c>
      <c r="D201" s="362">
        <f>SUM(D167:D200)</f>
        <v>1193</v>
      </c>
      <c r="E201" s="95">
        <f>SUM(E167:E200)</f>
        <v>16084780</v>
      </c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3" customFormat="1" ht="11.25" x14ac:dyDescent="0.15">
      <c r="A202" s="96" t="s">
        <v>315</v>
      </c>
      <c r="B202" s="97"/>
      <c r="C202" s="363"/>
      <c r="D202" s="363"/>
      <c r="E202" s="98"/>
      <c r="F202" s="7"/>
      <c r="G202" s="7"/>
      <c r="H202" s="7"/>
      <c r="I202" s="7"/>
      <c r="J202" s="7"/>
      <c r="K202" s="7"/>
      <c r="L202" s="7"/>
      <c r="M202" s="7"/>
      <c r="N202" s="7"/>
    </row>
    <row r="203" spans="1:14" s="3" customFormat="1" ht="31.5" x14ac:dyDescent="0.15">
      <c r="A203" s="13" t="s">
        <v>4</v>
      </c>
      <c r="B203" s="13" t="s">
        <v>5</v>
      </c>
      <c r="C203" s="14" t="s">
        <v>6</v>
      </c>
      <c r="D203" s="39" t="s">
        <v>7</v>
      </c>
      <c r="E203" s="39" t="s">
        <v>8</v>
      </c>
      <c r="F203" s="7"/>
      <c r="G203" s="7"/>
      <c r="H203" s="7"/>
      <c r="I203" s="7"/>
      <c r="J203" s="7"/>
      <c r="K203" s="7"/>
      <c r="L203" s="7"/>
      <c r="M203" s="7"/>
      <c r="N203" s="7"/>
    </row>
    <row r="204" spans="1:14" s="3" customFormat="1" x14ac:dyDescent="0.15">
      <c r="A204" s="310"/>
      <c r="B204" s="99" t="s">
        <v>316</v>
      </c>
      <c r="C204" s="345">
        <f>[3]B!C947</f>
        <v>0</v>
      </c>
      <c r="D204" s="364">
        <f>[3]B!E947</f>
        <v>0</v>
      </c>
      <c r="E204" s="30">
        <f>[3]B!$AL$947</f>
        <v>0</v>
      </c>
      <c r="F204" s="7"/>
      <c r="G204" s="7"/>
      <c r="H204" s="7"/>
      <c r="I204" s="7"/>
      <c r="J204" s="7"/>
      <c r="K204" s="7"/>
      <c r="L204" s="7"/>
      <c r="M204" s="7"/>
      <c r="N204" s="7"/>
    </row>
    <row r="205" spans="1:14" s="3" customFormat="1" x14ac:dyDescent="0.15">
      <c r="A205" s="310"/>
      <c r="B205" s="99" t="s">
        <v>317</v>
      </c>
      <c r="C205" s="365">
        <f>[3]B!C2900</f>
        <v>0</v>
      </c>
      <c r="D205" s="366"/>
      <c r="E205" s="100"/>
      <c r="F205" s="7"/>
      <c r="G205" s="7"/>
      <c r="H205" s="7"/>
      <c r="I205" s="7"/>
      <c r="J205" s="7"/>
      <c r="K205" s="7"/>
      <c r="L205" s="7"/>
    </row>
    <row r="206" spans="1:14" s="3" customFormat="1" x14ac:dyDescent="0.15">
      <c r="A206" s="299"/>
      <c r="B206" s="101" t="s">
        <v>318</v>
      </c>
      <c r="C206" s="346">
        <f>[3]B!C2901</f>
        <v>0</v>
      </c>
      <c r="D206" s="350"/>
      <c r="E206" s="84"/>
      <c r="F206" s="7"/>
      <c r="G206" s="7"/>
      <c r="H206" s="7"/>
      <c r="I206" s="7"/>
      <c r="J206" s="7"/>
      <c r="K206" s="7"/>
      <c r="L206" s="7"/>
    </row>
    <row r="207" spans="1:14" s="3" customFormat="1" x14ac:dyDescent="0.15">
      <c r="A207" s="299"/>
      <c r="B207" s="101" t="s">
        <v>319</v>
      </c>
      <c r="C207" s="346">
        <f>[3]B!$C$2902</f>
        <v>0</v>
      </c>
      <c r="D207" s="350"/>
      <c r="E207" s="84"/>
      <c r="F207" s="7"/>
      <c r="G207" s="7"/>
      <c r="H207" s="7"/>
      <c r="I207" s="7"/>
      <c r="J207" s="7"/>
      <c r="K207" s="7"/>
      <c r="L207" s="7"/>
    </row>
    <row r="208" spans="1:14" s="3" customFormat="1" x14ac:dyDescent="0.15">
      <c r="A208" s="299"/>
      <c r="B208" s="101" t="s">
        <v>320</v>
      </c>
      <c r="C208" s="346">
        <f>[3]B!$C$2903</f>
        <v>0</v>
      </c>
      <c r="D208" s="350"/>
      <c r="E208" s="84"/>
      <c r="F208" s="7"/>
      <c r="G208" s="7"/>
      <c r="H208" s="7"/>
      <c r="I208" s="7"/>
      <c r="J208" s="7"/>
      <c r="K208" s="7"/>
      <c r="L208" s="7"/>
    </row>
    <row r="209" spans="1:12" s="3" customFormat="1" x14ac:dyDescent="0.15">
      <c r="A209" s="299"/>
      <c r="B209" s="101" t="s">
        <v>321</v>
      </c>
      <c r="C209" s="346">
        <f>[3]B!$C$2904</f>
        <v>0</v>
      </c>
      <c r="D209" s="350"/>
      <c r="E209" s="84"/>
      <c r="F209" s="7"/>
      <c r="G209" s="7"/>
      <c r="H209" s="7"/>
      <c r="I209" s="7"/>
      <c r="J209" s="7"/>
      <c r="K209" s="7"/>
      <c r="L209" s="7"/>
    </row>
    <row r="210" spans="1:12" s="3" customFormat="1" x14ac:dyDescent="0.15">
      <c r="A210" s="299"/>
      <c r="B210" s="101" t="s">
        <v>322</v>
      </c>
      <c r="C210" s="346">
        <f>[3]B!$C$2905</f>
        <v>0</v>
      </c>
      <c r="D210" s="350"/>
      <c r="E210" s="84"/>
      <c r="F210" s="7"/>
      <c r="G210" s="7"/>
      <c r="H210" s="7"/>
      <c r="I210" s="7"/>
      <c r="J210" s="7"/>
      <c r="K210" s="7"/>
      <c r="L210" s="7"/>
    </row>
    <row r="211" spans="1:12" s="3" customFormat="1" x14ac:dyDescent="0.15">
      <c r="A211" s="312"/>
      <c r="B211" s="102" t="s">
        <v>323</v>
      </c>
      <c r="C211" s="347">
        <f>[3]B!$C$2906</f>
        <v>0</v>
      </c>
      <c r="D211" s="367"/>
      <c r="E211" s="103"/>
      <c r="F211" s="7"/>
      <c r="G211" s="7"/>
      <c r="H211" s="7"/>
      <c r="I211" s="7"/>
      <c r="J211" s="7"/>
      <c r="K211" s="7"/>
      <c r="L211" s="7"/>
    </row>
    <row r="212" spans="1:12" s="3" customFormat="1" x14ac:dyDescent="0.15">
      <c r="A212" s="338"/>
      <c r="B212" s="104" t="s">
        <v>105</v>
      </c>
      <c r="C212" s="368">
        <f>SUM(C204:C211)</f>
        <v>0</v>
      </c>
      <c r="D212" s="368">
        <f>SUM(D204:D211)</f>
        <v>0</v>
      </c>
      <c r="E212" s="368">
        <f t="shared" ref="E212" si="2">SUM(E204:E211)</f>
        <v>0</v>
      </c>
      <c r="F212" s="7"/>
      <c r="G212" s="7"/>
      <c r="H212" s="7"/>
      <c r="I212" s="7"/>
      <c r="J212" s="7"/>
      <c r="K212" s="7"/>
      <c r="L212" s="7"/>
    </row>
    <row r="213" spans="1:12" s="3" customFormat="1" ht="11.25" x14ac:dyDescent="0.15">
      <c r="A213" s="96" t="s">
        <v>324</v>
      </c>
      <c r="B213" s="97"/>
      <c r="C213" s="369"/>
      <c r="D213" s="369"/>
      <c r="E213" s="105"/>
      <c r="F213" s="7"/>
      <c r="G213" s="7"/>
      <c r="H213" s="7"/>
      <c r="I213" s="7"/>
      <c r="J213" s="7"/>
      <c r="K213" s="7"/>
      <c r="L213" s="7"/>
    </row>
    <row r="214" spans="1:12" s="3" customFormat="1" ht="31.5" x14ac:dyDescent="0.15">
      <c r="A214" s="13" t="s">
        <v>4</v>
      </c>
      <c r="B214" s="106" t="s">
        <v>325</v>
      </c>
      <c r="C214" s="39" t="s">
        <v>6</v>
      </c>
      <c r="D214" s="94" t="s">
        <v>7</v>
      </c>
      <c r="E214" s="39" t="s">
        <v>8</v>
      </c>
      <c r="F214" s="7"/>
      <c r="G214" s="7"/>
      <c r="H214" s="7"/>
      <c r="I214" s="7"/>
      <c r="J214" s="7"/>
      <c r="K214" s="7"/>
      <c r="L214" s="7"/>
    </row>
    <row r="215" spans="1:12" s="3" customFormat="1" x14ac:dyDescent="0.15">
      <c r="A215" s="295">
        <v>3003001</v>
      </c>
      <c r="B215" s="107" t="s">
        <v>326</v>
      </c>
      <c r="C215" s="370">
        <f>[3]B!C2909</f>
        <v>6</v>
      </c>
      <c r="D215" s="371">
        <f>[3]B!$E$2909</f>
        <v>6</v>
      </c>
      <c r="E215" s="30">
        <f>[3]B!$AL$2909</f>
        <v>49380</v>
      </c>
      <c r="F215" s="7"/>
      <c r="G215" s="7"/>
      <c r="H215" s="7"/>
      <c r="I215" s="7"/>
      <c r="J215" s="7"/>
      <c r="K215" s="7"/>
      <c r="L215" s="7"/>
    </row>
    <row r="216" spans="1:12" s="3" customFormat="1" x14ac:dyDescent="0.15">
      <c r="A216" s="299" t="s">
        <v>327</v>
      </c>
      <c r="B216" s="101" t="s">
        <v>328</v>
      </c>
      <c r="C216" s="372">
        <f>[3]B!C2910</f>
        <v>0</v>
      </c>
      <c r="D216" s="373">
        <f>[3]B!$E$2910</f>
        <v>0</v>
      </c>
      <c r="E216" s="31">
        <f>[3]B!$AL$2910</f>
        <v>0</v>
      </c>
      <c r="F216" s="7"/>
      <c r="G216" s="7"/>
      <c r="H216" s="7"/>
      <c r="I216" s="7"/>
      <c r="J216" s="7"/>
      <c r="K216" s="7"/>
      <c r="L216" s="7"/>
    </row>
    <row r="217" spans="1:12" s="3" customFormat="1" x14ac:dyDescent="0.15">
      <c r="A217" s="299" t="s">
        <v>329</v>
      </c>
      <c r="B217" s="101" t="s">
        <v>330</v>
      </c>
      <c r="C217" s="372">
        <f>[3]B!C2911</f>
        <v>0</v>
      </c>
      <c r="D217" s="372">
        <f>[3]B!$E$2911</f>
        <v>0</v>
      </c>
      <c r="E217" s="31">
        <f>[3]B!$AL$2911</f>
        <v>0</v>
      </c>
      <c r="F217" s="7"/>
      <c r="G217" s="7"/>
      <c r="H217" s="7"/>
      <c r="I217" s="7"/>
      <c r="J217" s="7"/>
      <c r="K217" s="7"/>
      <c r="L217" s="7"/>
    </row>
    <row r="218" spans="1:12" s="3" customFormat="1" x14ac:dyDescent="0.15">
      <c r="A218" s="299" t="s">
        <v>331</v>
      </c>
      <c r="B218" s="101" t="s">
        <v>332</v>
      </c>
      <c r="C218" s="372">
        <f>[3]B!C2912</f>
        <v>0</v>
      </c>
      <c r="D218" s="372">
        <f>[3]B!$E$2912</f>
        <v>0</v>
      </c>
      <c r="E218" s="31">
        <f>[3]B!$AL$2912</f>
        <v>0</v>
      </c>
      <c r="F218" s="7"/>
      <c r="G218" s="7"/>
      <c r="H218" s="7"/>
      <c r="I218" s="7"/>
      <c r="J218" s="7"/>
      <c r="K218" s="7"/>
      <c r="L218" s="7"/>
    </row>
    <row r="219" spans="1:12" s="3" customFormat="1" x14ac:dyDescent="0.15">
      <c r="A219" s="312" t="s">
        <v>333</v>
      </c>
      <c r="B219" s="102" t="s">
        <v>334</v>
      </c>
      <c r="C219" s="374">
        <f>[3]B!C2913</f>
        <v>0</v>
      </c>
      <c r="D219" s="374">
        <f>[3]B!$E$2913</f>
        <v>0</v>
      </c>
      <c r="E219" s="108">
        <f>[3]B!$AL$2913</f>
        <v>0</v>
      </c>
      <c r="F219" s="7"/>
      <c r="G219" s="7"/>
      <c r="H219" s="7"/>
      <c r="I219" s="7"/>
      <c r="J219" s="7"/>
      <c r="K219" s="7"/>
      <c r="L219" s="7"/>
    </row>
    <row r="220" spans="1:12" s="3" customFormat="1" x14ac:dyDescent="0.15">
      <c r="A220" s="338"/>
      <c r="B220" s="109" t="s">
        <v>335</v>
      </c>
      <c r="C220" s="375">
        <f>SUM(C215:C219)</f>
        <v>6</v>
      </c>
      <c r="D220" s="375">
        <f>SUM(D215:D219)</f>
        <v>6</v>
      </c>
      <c r="E220" s="95">
        <f>SUM(E215:E219)</f>
        <v>49380</v>
      </c>
      <c r="F220" s="7"/>
      <c r="G220" s="7"/>
      <c r="H220" s="7"/>
      <c r="I220" s="7"/>
      <c r="J220" s="7"/>
      <c r="K220" s="7"/>
      <c r="L220" s="7"/>
    </row>
    <row r="221" spans="1:12" s="111" customFormat="1" ht="11.25" customHeight="1" x14ac:dyDescent="0.15">
      <c r="A221" s="576" t="s">
        <v>336</v>
      </c>
      <c r="B221" s="576"/>
      <c r="C221" s="376"/>
      <c r="D221" s="376"/>
      <c r="E221" s="110"/>
    </row>
    <row r="222" spans="1:12" s="3" customFormat="1" ht="31.5" x14ac:dyDescent="0.15">
      <c r="A222" s="13" t="s">
        <v>4</v>
      </c>
      <c r="B222" s="106" t="s">
        <v>337</v>
      </c>
      <c r="C222" s="39" t="s">
        <v>6</v>
      </c>
      <c r="D222" s="94" t="s">
        <v>7</v>
      </c>
      <c r="E222" s="39" t="s">
        <v>8</v>
      </c>
      <c r="F222" s="7"/>
      <c r="G222" s="7"/>
      <c r="H222" s="7"/>
      <c r="I222" s="7"/>
      <c r="J222" s="7"/>
      <c r="K222" s="7"/>
      <c r="L222" s="7"/>
    </row>
    <row r="223" spans="1:12" s="3" customFormat="1" x14ac:dyDescent="0.15">
      <c r="A223" s="295">
        <v>2401061</v>
      </c>
      <c r="B223" s="107" t="s">
        <v>338</v>
      </c>
      <c r="C223" s="370">
        <f>[3]B!$C$2753</f>
        <v>145</v>
      </c>
      <c r="D223" s="370">
        <f>[3]B!$E$2753</f>
        <v>145</v>
      </c>
      <c r="E223" s="30">
        <f>[3]B!$AL$2753</f>
        <v>3190000</v>
      </c>
      <c r="F223" s="7"/>
      <c r="G223" s="7"/>
      <c r="H223" s="7"/>
      <c r="I223" s="7"/>
      <c r="J223" s="7"/>
      <c r="K223" s="7"/>
      <c r="L223" s="7"/>
    </row>
    <row r="224" spans="1:12" s="3" customFormat="1" x14ac:dyDescent="0.15">
      <c r="A224" s="299" t="s">
        <v>339</v>
      </c>
      <c r="B224" s="101" t="s">
        <v>340</v>
      </c>
      <c r="C224" s="372">
        <f>[3]B!$C$2754</f>
        <v>251</v>
      </c>
      <c r="D224" s="372">
        <f>[3]B!$E$2754</f>
        <v>251</v>
      </c>
      <c r="E224" s="31">
        <f>[3]B!$AL$2754</f>
        <v>17374220</v>
      </c>
      <c r="F224" s="7"/>
      <c r="G224" s="7"/>
      <c r="H224" s="7"/>
      <c r="I224" s="7"/>
      <c r="J224" s="7"/>
      <c r="K224" s="7"/>
      <c r="L224" s="7"/>
    </row>
    <row r="225" spans="1:22" s="3" customFormat="1" x14ac:dyDescent="0.15">
      <c r="A225" s="299" t="s">
        <v>341</v>
      </c>
      <c r="B225" s="101" t="s">
        <v>342</v>
      </c>
      <c r="C225" s="372">
        <f>[3]B!$C$2755</f>
        <v>0</v>
      </c>
      <c r="D225" s="372">
        <f>[3]B!$E$2755</f>
        <v>0</v>
      </c>
      <c r="E225" s="31">
        <f>[3]B!$AL$2755</f>
        <v>0</v>
      </c>
      <c r="F225" s="7"/>
      <c r="G225" s="7"/>
      <c r="H225" s="7"/>
      <c r="I225" s="7"/>
      <c r="J225" s="7"/>
      <c r="K225" s="7"/>
      <c r="L225" s="7"/>
    </row>
    <row r="226" spans="1:22" s="3" customFormat="1" x14ac:dyDescent="0.15">
      <c r="A226" s="299" t="s">
        <v>343</v>
      </c>
      <c r="B226" s="101" t="s">
        <v>344</v>
      </c>
      <c r="C226" s="372">
        <f>[3]B!$C$2756</f>
        <v>218</v>
      </c>
      <c r="D226" s="372">
        <f>[3]B!$E$2756</f>
        <v>210</v>
      </c>
      <c r="E226" s="31">
        <f>[3]B!$AL$2756</f>
        <v>634200</v>
      </c>
      <c r="F226" s="7"/>
      <c r="G226" s="7"/>
      <c r="H226" s="7"/>
      <c r="I226" s="7"/>
      <c r="J226" s="7"/>
      <c r="K226" s="7"/>
      <c r="L226" s="7"/>
    </row>
    <row r="227" spans="1:22" s="3" customFormat="1" x14ac:dyDescent="0.15">
      <c r="A227" s="299" t="s">
        <v>345</v>
      </c>
      <c r="B227" s="101" t="s">
        <v>346</v>
      </c>
      <c r="C227" s="372">
        <f>[3]B!$C$2757</f>
        <v>0</v>
      </c>
      <c r="D227" s="372">
        <f>[3]B!$E$2757</f>
        <v>0</v>
      </c>
      <c r="E227" s="31">
        <f>[3]B!$AL$2757</f>
        <v>0</v>
      </c>
      <c r="F227" s="7"/>
      <c r="G227" s="7"/>
      <c r="H227" s="7"/>
      <c r="I227" s="7"/>
      <c r="J227" s="7"/>
      <c r="K227" s="7"/>
      <c r="L227" s="7"/>
    </row>
    <row r="228" spans="1:22" s="3" customFormat="1" x14ac:dyDescent="0.15">
      <c r="A228" s="299" t="s">
        <v>347</v>
      </c>
      <c r="B228" s="101" t="s">
        <v>348</v>
      </c>
      <c r="C228" s="372">
        <f>[3]B!$C$2758</f>
        <v>0</v>
      </c>
      <c r="D228" s="372">
        <f>[3]B!$E$2758</f>
        <v>0</v>
      </c>
      <c r="E228" s="31">
        <f>[3]B!$AL$2758</f>
        <v>0</v>
      </c>
      <c r="F228" s="7"/>
      <c r="G228" s="7"/>
      <c r="H228" s="7"/>
      <c r="I228" s="7"/>
      <c r="J228" s="7"/>
      <c r="K228" s="7"/>
      <c r="L228" s="7"/>
      <c r="V228" s="112"/>
    </row>
    <row r="229" spans="1:22" s="3" customFormat="1" x14ac:dyDescent="0.15">
      <c r="A229" s="312" t="s">
        <v>349</v>
      </c>
      <c r="B229" s="102" t="s">
        <v>350</v>
      </c>
      <c r="C229" s="374">
        <f>[3]B!$C$2759</f>
        <v>0</v>
      </c>
      <c r="D229" s="374">
        <f>[3]B!$E$2759</f>
        <v>0</v>
      </c>
      <c r="E229" s="108">
        <f>[3]B!$AL$2759</f>
        <v>0</v>
      </c>
      <c r="F229" s="7"/>
      <c r="G229" s="7"/>
      <c r="H229" s="7"/>
      <c r="I229" s="7"/>
      <c r="J229" s="7"/>
      <c r="K229" s="7"/>
      <c r="L229" s="7"/>
      <c r="V229" s="112"/>
    </row>
    <row r="230" spans="1:22" s="3" customFormat="1" x14ac:dyDescent="0.15">
      <c r="A230" s="338"/>
      <c r="B230" s="109" t="s">
        <v>351</v>
      </c>
      <c r="C230" s="377">
        <f>SUM(C223:C229)</f>
        <v>614</v>
      </c>
      <c r="D230" s="377">
        <f>SUM(D223:D229)</f>
        <v>606</v>
      </c>
      <c r="E230" s="95">
        <f>SUM(E223:E229)</f>
        <v>21198420</v>
      </c>
      <c r="F230" s="7"/>
      <c r="G230" s="7"/>
      <c r="H230" s="7"/>
      <c r="I230" s="7"/>
      <c r="J230" s="7"/>
      <c r="K230" s="7"/>
      <c r="L230" s="7"/>
      <c r="V230" s="112"/>
    </row>
    <row r="231" spans="1:22" s="114" customFormat="1" ht="11.25" x14ac:dyDescent="0.15">
      <c r="A231" s="574" t="s">
        <v>352</v>
      </c>
      <c r="B231" s="574"/>
      <c r="C231" s="378"/>
      <c r="D231" s="378"/>
      <c r="E231" s="93"/>
      <c r="F231" s="379"/>
      <c r="G231" s="379"/>
      <c r="H231" s="379"/>
      <c r="I231" s="379"/>
      <c r="J231" s="379"/>
      <c r="K231" s="379"/>
      <c r="L231" s="379"/>
      <c r="M231" s="379"/>
      <c r="N231" s="379"/>
      <c r="O231" s="113"/>
      <c r="V231" s="115"/>
    </row>
    <row r="232" spans="1:22" ht="31.5" x14ac:dyDescent="0.15">
      <c r="A232" s="13" t="s">
        <v>4</v>
      </c>
      <c r="B232" s="13" t="s">
        <v>5</v>
      </c>
      <c r="C232" s="39" t="s">
        <v>6</v>
      </c>
      <c r="D232" s="94" t="s">
        <v>7</v>
      </c>
      <c r="E232" s="39" t="s">
        <v>8</v>
      </c>
      <c r="F232" s="380"/>
      <c r="G232" s="380"/>
      <c r="H232" s="380"/>
      <c r="I232" s="380"/>
      <c r="J232" s="380"/>
      <c r="K232" s="380"/>
      <c r="L232" s="380"/>
      <c r="M232" s="380"/>
      <c r="N232" s="380"/>
      <c r="O232" s="116"/>
      <c r="V232" s="117"/>
    </row>
    <row r="233" spans="1:22" x14ac:dyDescent="0.15">
      <c r="A233" s="295">
        <v>2004103</v>
      </c>
      <c r="B233" s="107" t="s">
        <v>353</v>
      </c>
      <c r="C233" s="370">
        <f>[3]B!$C$2427</f>
        <v>78</v>
      </c>
      <c r="D233" s="370">
        <f>[3]B!$E$2427</f>
        <v>71</v>
      </c>
      <c r="E233" s="30">
        <f>[3]B!$AL$2427</f>
        <v>10931160</v>
      </c>
      <c r="F233" s="380"/>
      <c r="G233" s="380"/>
      <c r="H233" s="380"/>
      <c r="I233" s="380"/>
      <c r="J233" s="380"/>
      <c r="K233" s="380"/>
      <c r="L233" s="380"/>
      <c r="M233" s="380"/>
      <c r="N233" s="380"/>
      <c r="O233" s="116"/>
      <c r="V233" s="117"/>
    </row>
    <row r="234" spans="1:22" x14ac:dyDescent="0.15">
      <c r="A234" s="312" t="s">
        <v>354</v>
      </c>
      <c r="B234" s="102" t="s">
        <v>355</v>
      </c>
      <c r="C234" s="372">
        <f>[3]B!$C$2428</f>
        <v>2</v>
      </c>
      <c r="D234" s="372">
        <f>[3]B!$E$2428</f>
        <v>1</v>
      </c>
      <c r="E234" s="31">
        <f>[3]B!$AL$2428</f>
        <v>161980</v>
      </c>
      <c r="F234" s="380"/>
      <c r="G234" s="380"/>
      <c r="H234" s="380"/>
      <c r="I234" s="380"/>
      <c r="J234" s="380"/>
      <c r="K234" s="380"/>
      <c r="L234" s="380"/>
      <c r="M234" s="380"/>
      <c r="N234" s="380"/>
      <c r="O234" s="116"/>
      <c r="V234" s="117"/>
    </row>
    <row r="235" spans="1:22" ht="21" x14ac:dyDescent="0.15">
      <c r="A235" s="351">
        <v>2004003</v>
      </c>
      <c r="B235" s="102" t="s">
        <v>356</v>
      </c>
      <c r="C235" s="374">
        <f>[3]B!C2431</f>
        <v>0</v>
      </c>
      <c r="D235" s="374">
        <f>[3]B!E2431</f>
        <v>0</v>
      </c>
      <c r="E235" s="108">
        <f>[3]B!$AL$2431</f>
        <v>0</v>
      </c>
      <c r="F235" s="380"/>
      <c r="G235" s="380"/>
      <c r="H235" s="380"/>
      <c r="I235" s="380"/>
      <c r="J235" s="380"/>
      <c r="K235" s="380"/>
      <c r="L235" s="380"/>
      <c r="M235" s="380"/>
      <c r="N235" s="380"/>
      <c r="O235" s="116"/>
      <c r="V235" s="117"/>
    </row>
    <row r="236" spans="1:22" x14ac:dyDescent="0.15">
      <c r="A236" s="338"/>
      <c r="B236" s="109" t="s">
        <v>357</v>
      </c>
      <c r="C236" s="375">
        <f>SUM(C233:C235)</f>
        <v>80</v>
      </c>
      <c r="D236" s="375">
        <f>SUM(D233:D235)</f>
        <v>72</v>
      </c>
      <c r="E236" s="95">
        <f>SUM(E233:E235)</f>
        <v>11093140</v>
      </c>
      <c r="F236" s="380"/>
      <c r="G236" s="380"/>
      <c r="H236" s="380"/>
      <c r="I236" s="380"/>
      <c r="J236" s="380"/>
      <c r="K236" s="380"/>
      <c r="L236" s="380"/>
      <c r="M236" s="380"/>
      <c r="N236" s="380"/>
      <c r="O236" s="116"/>
      <c r="V236" s="117"/>
    </row>
    <row r="237" spans="1:22" s="114" customFormat="1" ht="11.25" x14ac:dyDescent="0.15">
      <c r="A237" s="574" t="s">
        <v>358</v>
      </c>
      <c r="B237" s="574"/>
      <c r="C237" s="381"/>
      <c r="D237" s="381"/>
      <c r="E237" s="93"/>
      <c r="F237" s="379"/>
      <c r="G237" s="379"/>
      <c r="H237" s="379"/>
      <c r="I237" s="379"/>
      <c r="J237" s="379"/>
      <c r="K237" s="379"/>
      <c r="L237" s="379"/>
      <c r="M237" s="379"/>
      <c r="N237" s="379"/>
      <c r="O237" s="379"/>
      <c r="P237" s="379"/>
      <c r="Q237" s="113"/>
      <c r="V237" s="118"/>
    </row>
    <row r="238" spans="1:22" ht="31.5" x14ac:dyDescent="0.15">
      <c r="A238" s="13"/>
      <c r="B238" s="13" t="s">
        <v>359</v>
      </c>
      <c r="C238" s="39" t="s">
        <v>6</v>
      </c>
      <c r="D238" s="94" t="s">
        <v>7</v>
      </c>
      <c r="E238" s="14" t="s">
        <v>8</v>
      </c>
      <c r="F238" s="380"/>
      <c r="G238" s="380"/>
      <c r="H238" s="380"/>
      <c r="I238" s="380"/>
      <c r="J238" s="380"/>
      <c r="K238" s="380"/>
      <c r="L238" s="380"/>
      <c r="M238" s="380"/>
      <c r="N238" s="380"/>
      <c r="O238" s="380"/>
      <c r="P238" s="380"/>
      <c r="Q238" s="116"/>
    </row>
    <row r="239" spans="1:22" x14ac:dyDescent="0.15">
      <c r="A239" s="295" t="s">
        <v>360</v>
      </c>
      <c r="B239" s="107" t="s">
        <v>361</v>
      </c>
      <c r="C239" s="345">
        <f>[3]B!$C$2780</f>
        <v>957</v>
      </c>
      <c r="D239" s="345">
        <f>[3]B!$E$2780</f>
        <v>957</v>
      </c>
      <c r="E239" s="30">
        <f>[3]B!$AL$2780</f>
        <v>4562390</v>
      </c>
      <c r="F239" s="380"/>
      <c r="G239" s="380"/>
      <c r="H239" s="380"/>
      <c r="I239" s="380"/>
      <c r="J239" s="380"/>
      <c r="K239" s="380"/>
      <c r="L239" s="380"/>
      <c r="M239" s="380"/>
      <c r="N239" s="380"/>
      <c r="O239" s="380"/>
      <c r="P239" s="380"/>
      <c r="Q239" s="116"/>
    </row>
    <row r="240" spans="1:22" x14ac:dyDescent="0.15">
      <c r="A240" s="299" t="s">
        <v>362</v>
      </c>
      <c r="B240" s="101" t="s">
        <v>363</v>
      </c>
      <c r="C240" s="346">
        <f>[3]B!C2806+[3]B!C2839+[3]B!C2840</f>
        <v>400</v>
      </c>
      <c r="D240" s="346">
        <f>[3]B!E2806+[3]B!E2839+[3]B!E2840</f>
        <v>400</v>
      </c>
      <c r="E240" s="31">
        <f>[3]B!$AL$2806+[3]B!AL2839+[3]B!AL2840</f>
        <v>7054010</v>
      </c>
      <c r="F240" s="380"/>
      <c r="G240" s="380"/>
      <c r="H240" s="380"/>
      <c r="I240" s="380"/>
      <c r="J240" s="380"/>
      <c r="K240" s="380"/>
      <c r="L240" s="380"/>
      <c r="M240" s="380"/>
      <c r="N240" s="380"/>
      <c r="O240" s="380"/>
      <c r="P240" s="380"/>
      <c r="Q240" s="116"/>
    </row>
    <row r="241" spans="1:17" x14ac:dyDescent="0.15">
      <c r="A241" s="299" t="s">
        <v>364</v>
      </c>
      <c r="B241" s="101" t="s">
        <v>365</v>
      </c>
      <c r="C241" s="346">
        <f>[3]B!$C$2843</f>
        <v>53</v>
      </c>
      <c r="D241" s="346">
        <f>[3]B!$C$2843</f>
        <v>53</v>
      </c>
      <c r="E241" s="31">
        <f>[3]B!$AL$2843</f>
        <v>1249920</v>
      </c>
      <c r="F241" s="380"/>
      <c r="G241" s="380"/>
      <c r="H241" s="380"/>
      <c r="I241" s="380"/>
      <c r="J241" s="380"/>
      <c r="K241" s="380"/>
      <c r="L241" s="380"/>
      <c r="M241" s="380"/>
      <c r="N241" s="380"/>
      <c r="O241" s="380"/>
      <c r="P241" s="380"/>
      <c r="Q241" s="116"/>
    </row>
    <row r="242" spans="1:17" x14ac:dyDescent="0.15">
      <c r="A242" s="312"/>
      <c r="B242" s="102" t="s">
        <v>366</v>
      </c>
      <c r="C242" s="347">
        <f>[3]B!$C$2893</f>
        <v>0</v>
      </c>
      <c r="D242" s="367"/>
      <c r="E242" s="36"/>
      <c r="F242" s="380"/>
      <c r="G242" s="380"/>
      <c r="H242" s="380"/>
      <c r="I242" s="380"/>
      <c r="J242" s="380"/>
      <c r="K242" s="380"/>
      <c r="L242" s="380"/>
      <c r="M242" s="380"/>
      <c r="N242" s="380"/>
      <c r="O242" s="380"/>
      <c r="P242" s="380"/>
      <c r="Q242" s="116"/>
    </row>
    <row r="243" spans="1:17" x14ac:dyDescent="0.15">
      <c r="A243" s="338"/>
      <c r="B243" s="109" t="s">
        <v>367</v>
      </c>
      <c r="C243" s="382">
        <f>SUM(C239:C242)</f>
        <v>1410</v>
      </c>
      <c r="D243" s="382">
        <f>SUM(D239:D241)</f>
        <v>1410</v>
      </c>
      <c r="E243" s="119">
        <f>SUM(E239:E241)</f>
        <v>12866320</v>
      </c>
      <c r="F243" s="380"/>
      <c r="G243" s="380"/>
      <c r="H243" s="380"/>
      <c r="I243" s="380"/>
      <c r="J243" s="380"/>
      <c r="K243" s="380"/>
      <c r="L243" s="380"/>
      <c r="M243" s="380"/>
      <c r="N243" s="380"/>
      <c r="O243" s="380"/>
      <c r="P243" s="380"/>
      <c r="Q243" s="116"/>
    </row>
    <row r="244" spans="1:17" ht="11.25" customHeight="1" x14ac:dyDescent="0.15">
      <c r="A244" s="577" t="s">
        <v>368</v>
      </c>
      <c r="B244" s="577"/>
      <c r="C244" s="383"/>
      <c r="D244" s="383"/>
      <c r="E244" s="120"/>
      <c r="F244" s="380"/>
      <c r="G244" s="380"/>
      <c r="H244" s="380"/>
      <c r="I244" s="380"/>
      <c r="J244" s="380"/>
      <c r="K244" s="380"/>
      <c r="L244" s="380"/>
      <c r="M244" s="380"/>
      <c r="N244" s="380"/>
      <c r="O244" s="380"/>
      <c r="P244" s="380"/>
      <c r="Q244" s="116"/>
    </row>
    <row r="245" spans="1:17" ht="31.5" x14ac:dyDescent="0.15">
      <c r="A245" s="13" t="s">
        <v>4</v>
      </c>
      <c r="B245" s="13" t="s">
        <v>5</v>
      </c>
      <c r="C245" s="39" t="s">
        <v>6</v>
      </c>
      <c r="D245" s="94" t="s">
        <v>7</v>
      </c>
      <c r="E245" s="39" t="s">
        <v>8</v>
      </c>
      <c r="F245" s="380"/>
      <c r="G245" s="380"/>
      <c r="H245" s="380"/>
      <c r="I245" s="380"/>
      <c r="J245" s="380"/>
      <c r="K245" s="380"/>
      <c r="L245" s="380"/>
      <c r="M245" s="380"/>
      <c r="N245" s="380"/>
      <c r="O245" s="380"/>
      <c r="P245" s="380"/>
      <c r="Q245" s="116"/>
    </row>
    <row r="246" spans="1:17" x14ac:dyDescent="0.15">
      <c r="A246" s="295">
        <v>1901023</v>
      </c>
      <c r="B246" s="107" t="s">
        <v>369</v>
      </c>
      <c r="C246" s="345">
        <f>[3]B!$C$2249</f>
        <v>0</v>
      </c>
      <c r="D246" s="345">
        <f>[3]B!$E$2249</f>
        <v>0</v>
      </c>
      <c r="E246" s="121">
        <f>[3]B!$AL$2249</f>
        <v>0</v>
      </c>
      <c r="F246" s="380"/>
      <c r="G246" s="380"/>
      <c r="H246" s="380"/>
      <c r="I246" s="380"/>
      <c r="J246" s="380"/>
      <c r="K246" s="380"/>
      <c r="L246" s="380"/>
      <c r="M246" s="380"/>
      <c r="N246" s="380"/>
      <c r="O246" s="380"/>
      <c r="P246" s="380"/>
      <c r="Q246" s="116"/>
    </row>
    <row r="247" spans="1:17" x14ac:dyDescent="0.15">
      <c r="A247" s="299">
        <v>1901024</v>
      </c>
      <c r="B247" s="101" t="s">
        <v>370</v>
      </c>
      <c r="C247" s="346">
        <f>[3]B!$C$2250</f>
        <v>0</v>
      </c>
      <c r="D247" s="346">
        <f>[3]B!$E$2250</f>
        <v>0</v>
      </c>
      <c r="E247" s="18">
        <f>[3]B!$AL$2250</f>
        <v>0</v>
      </c>
      <c r="F247" s="380"/>
      <c r="G247" s="380"/>
      <c r="H247" s="380"/>
      <c r="I247" s="380"/>
      <c r="J247" s="380"/>
      <c r="K247" s="380"/>
      <c r="L247" s="380"/>
      <c r="M247" s="380"/>
      <c r="N247" s="380"/>
      <c r="O247" s="380"/>
      <c r="P247" s="380"/>
      <c r="Q247" s="116"/>
    </row>
    <row r="248" spans="1:17" x14ac:dyDescent="0.15">
      <c r="A248" s="299" t="s">
        <v>371</v>
      </c>
      <c r="B248" s="101" t="s">
        <v>372</v>
      </c>
      <c r="C248" s="346">
        <f>[3]B!$C$2251</f>
        <v>0</v>
      </c>
      <c r="D248" s="346">
        <f>[3]B!$E$2251</f>
        <v>0</v>
      </c>
      <c r="E248" s="18">
        <f>[3]B!$AL$2251</f>
        <v>0</v>
      </c>
      <c r="F248" s="380"/>
      <c r="G248" s="380"/>
      <c r="H248" s="380"/>
      <c r="I248" s="380"/>
      <c r="J248" s="380"/>
      <c r="K248" s="380"/>
      <c r="L248" s="380"/>
      <c r="M248" s="380"/>
      <c r="N248" s="380"/>
      <c r="O248" s="380"/>
      <c r="P248" s="380"/>
      <c r="Q248" s="116"/>
    </row>
    <row r="249" spans="1:17" x14ac:dyDescent="0.15">
      <c r="A249" s="299" t="s">
        <v>373</v>
      </c>
      <c r="B249" s="101" t="s">
        <v>374</v>
      </c>
      <c r="C249" s="346">
        <f>[3]B!$C$2252</f>
        <v>0</v>
      </c>
      <c r="D249" s="346">
        <f>[3]B!$E$2252</f>
        <v>0</v>
      </c>
      <c r="E249" s="18">
        <f>[3]B!$AL$2252</f>
        <v>0</v>
      </c>
      <c r="F249" s="380"/>
      <c r="G249" s="380"/>
      <c r="H249" s="380"/>
      <c r="I249" s="380"/>
      <c r="J249" s="380"/>
      <c r="K249" s="380"/>
      <c r="L249" s="380"/>
      <c r="M249" s="380"/>
      <c r="N249" s="380"/>
      <c r="O249" s="380"/>
      <c r="P249" s="380"/>
      <c r="Q249" s="116"/>
    </row>
    <row r="250" spans="1:17" x14ac:dyDescent="0.15">
      <c r="A250" s="299">
        <v>1901126</v>
      </c>
      <c r="B250" s="101" t="s">
        <v>375</v>
      </c>
      <c r="C250" s="346">
        <f>[3]B!$C$2253</f>
        <v>0</v>
      </c>
      <c r="D250" s="346">
        <f>[3]B!$E$2253</f>
        <v>0</v>
      </c>
      <c r="E250" s="18">
        <f>[3]B!$AL$2253</f>
        <v>0</v>
      </c>
      <c r="F250" s="380"/>
      <c r="G250" s="380"/>
      <c r="H250" s="380"/>
      <c r="I250" s="380"/>
      <c r="J250" s="380"/>
      <c r="K250" s="380"/>
      <c r="L250" s="380"/>
      <c r="M250" s="380"/>
      <c r="N250" s="380"/>
      <c r="O250" s="380"/>
      <c r="P250" s="380"/>
      <c r="Q250" s="116"/>
    </row>
    <row r="251" spans="1:17" x14ac:dyDescent="0.15">
      <c r="A251" s="299" t="s">
        <v>376</v>
      </c>
      <c r="B251" s="101" t="s">
        <v>377</v>
      </c>
      <c r="C251" s="346">
        <f>[3]B!$C$2254</f>
        <v>0</v>
      </c>
      <c r="D251" s="346">
        <f>[3]B!$E$2254</f>
        <v>0</v>
      </c>
      <c r="E251" s="18">
        <f>[3]B!$AL$2254</f>
        <v>0</v>
      </c>
      <c r="F251" s="380"/>
      <c r="G251" s="380"/>
      <c r="H251" s="380"/>
      <c r="I251" s="380"/>
      <c r="J251" s="380"/>
      <c r="K251" s="380"/>
      <c r="L251" s="380"/>
      <c r="M251" s="380"/>
      <c r="N251" s="380"/>
      <c r="O251" s="380"/>
      <c r="P251" s="380"/>
      <c r="Q251" s="116"/>
    </row>
    <row r="252" spans="1:17" x14ac:dyDescent="0.15">
      <c r="A252" s="299" t="s">
        <v>378</v>
      </c>
      <c r="B252" s="101" t="s">
        <v>379</v>
      </c>
      <c r="C252" s="346">
        <f>[3]B!$C$2255</f>
        <v>0</v>
      </c>
      <c r="D252" s="346">
        <f>[3]B!$E$2255</f>
        <v>0</v>
      </c>
      <c r="E252" s="18">
        <f>[3]B!$AL$2255</f>
        <v>0</v>
      </c>
      <c r="F252" s="380"/>
      <c r="G252" s="380"/>
      <c r="H252" s="380"/>
      <c r="I252" s="380"/>
      <c r="J252" s="380"/>
      <c r="K252" s="380"/>
      <c r="L252" s="380"/>
      <c r="M252" s="380"/>
      <c r="N252" s="380"/>
      <c r="O252" s="380"/>
      <c r="P252" s="380"/>
      <c r="Q252" s="116"/>
    </row>
    <row r="253" spans="1:17" x14ac:dyDescent="0.15">
      <c r="A253" s="312">
        <v>1901029</v>
      </c>
      <c r="B253" s="102" t="s">
        <v>380</v>
      </c>
      <c r="C253" s="347">
        <f>[3]B!$C$2256</f>
        <v>0</v>
      </c>
      <c r="D253" s="347">
        <f>[3]B!$E$2256</f>
        <v>0</v>
      </c>
      <c r="E253" s="122">
        <f>[3]B!$AL$2256</f>
        <v>0</v>
      </c>
      <c r="F253" s="380"/>
      <c r="G253" s="380"/>
      <c r="H253" s="380"/>
      <c r="I253" s="380"/>
      <c r="J253" s="380"/>
      <c r="K253" s="380"/>
      <c r="L253" s="380"/>
      <c r="M253" s="380"/>
      <c r="N253" s="380"/>
      <c r="O253" s="380"/>
      <c r="P253" s="380"/>
      <c r="Q253" s="116"/>
    </row>
    <row r="254" spans="1:17" x14ac:dyDescent="0.15">
      <c r="A254" s="351"/>
      <c r="B254" s="123" t="s">
        <v>381</v>
      </c>
      <c r="C254" s="124">
        <f>SUM(C246:C253)</f>
        <v>0</v>
      </c>
      <c r="D254" s="124">
        <f>SUM(D246:D253)</f>
        <v>0</v>
      </c>
      <c r="E254" s="119">
        <f>SUM(E246:E253)</f>
        <v>0</v>
      </c>
      <c r="F254" s="380"/>
      <c r="G254" s="380"/>
      <c r="H254" s="380"/>
      <c r="I254" s="380"/>
      <c r="J254" s="380"/>
      <c r="K254" s="380"/>
      <c r="L254" s="380"/>
      <c r="M254" s="380"/>
      <c r="N254" s="380"/>
      <c r="O254" s="380"/>
      <c r="P254" s="380"/>
      <c r="Q254" s="116"/>
    </row>
    <row r="255" spans="1:17" x14ac:dyDescent="0.15">
      <c r="A255" s="125"/>
      <c r="B255" s="126"/>
      <c r="C255" s="383"/>
      <c r="D255" s="383"/>
      <c r="E255" s="120"/>
      <c r="F255" s="380"/>
      <c r="G255" s="380"/>
      <c r="H255" s="380"/>
      <c r="I255" s="380"/>
      <c r="J255" s="380"/>
      <c r="K255" s="380"/>
      <c r="L255" s="380"/>
      <c r="M255" s="380"/>
      <c r="N255" s="380"/>
      <c r="O255" s="380"/>
      <c r="P255" s="380"/>
      <c r="Q255" s="116"/>
    </row>
    <row r="256" spans="1:17" s="111" customFormat="1" ht="11.25" x14ac:dyDescent="0.15">
      <c r="A256" s="574" t="s">
        <v>382</v>
      </c>
      <c r="B256" s="574"/>
      <c r="C256" s="378"/>
      <c r="D256" s="378"/>
      <c r="E256" s="93"/>
    </row>
    <row r="257" spans="1:14" s="3" customFormat="1" ht="31.5" x14ac:dyDescent="0.15">
      <c r="A257" s="13" t="s">
        <v>4</v>
      </c>
      <c r="B257" s="127" t="s">
        <v>5</v>
      </c>
      <c r="C257" s="39" t="s">
        <v>6</v>
      </c>
      <c r="D257" s="94" t="s">
        <v>7</v>
      </c>
      <c r="E257" s="39" t="s">
        <v>8</v>
      </c>
      <c r="F257" s="7"/>
      <c r="G257" s="7"/>
      <c r="H257" s="7"/>
      <c r="I257" s="7"/>
      <c r="J257" s="7"/>
      <c r="K257" s="7"/>
      <c r="L257" s="7"/>
      <c r="M257" s="7"/>
      <c r="N257" s="7"/>
    </row>
    <row r="258" spans="1:14" s="3" customFormat="1" x14ac:dyDescent="0.15">
      <c r="A258" s="295"/>
      <c r="B258" s="107" t="s">
        <v>383</v>
      </c>
      <c r="C258" s="354">
        <f>[3]B!$C$103</f>
        <v>0</v>
      </c>
      <c r="D258" s="384"/>
      <c r="E258" s="128"/>
      <c r="F258" s="7"/>
      <c r="G258" s="7"/>
      <c r="H258" s="7"/>
      <c r="I258" s="7"/>
      <c r="J258" s="7"/>
      <c r="K258" s="7"/>
      <c r="L258" s="7"/>
      <c r="M258" s="7"/>
      <c r="N258" s="7"/>
    </row>
    <row r="259" spans="1:14" s="3" customFormat="1" x14ac:dyDescent="0.15">
      <c r="A259" s="299"/>
      <c r="B259" s="101" t="s">
        <v>384</v>
      </c>
      <c r="C259" s="297">
        <f>[3]B!$C$104</f>
        <v>0</v>
      </c>
      <c r="D259" s="309"/>
      <c r="E259" s="35"/>
      <c r="F259" s="7"/>
      <c r="G259" s="7"/>
      <c r="H259" s="7"/>
      <c r="I259" s="7"/>
      <c r="J259" s="7"/>
      <c r="K259" s="7"/>
      <c r="L259" s="7"/>
      <c r="M259" s="7"/>
      <c r="N259" s="7"/>
    </row>
    <row r="260" spans="1:14" s="3" customFormat="1" x14ac:dyDescent="0.15">
      <c r="A260" s="299"/>
      <c r="B260" s="101" t="s">
        <v>385</v>
      </c>
      <c r="C260" s="297">
        <f>[3]B!$C$105</f>
        <v>0</v>
      </c>
      <c r="D260" s="309"/>
      <c r="E260" s="35"/>
      <c r="F260" s="7"/>
      <c r="G260" s="7"/>
      <c r="H260" s="7"/>
      <c r="I260" s="7"/>
      <c r="J260" s="7"/>
      <c r="K260" s="7"/>
      <c r="L260" s="7"/>
      <c r="M260" s="7"/>
      <c r="N260" s="7"/>
    </row>
    <row r="261" spans="1:14" s="3" customFormat="1" x14ac:dyDescent="0.15">
      <c r="A261" s="299"/>
      <c r="B261" s="101" t="s">
        <v>386</v>
      </c>
      <c r="C261" s="297">
        <f>[3]B!$C$106</f>
        <v>0</v>
      </c>
      <c r="D261" s="309"/>
      <c r="E261" s="35"/>
      <c r="F261" s="7"/>
      <c r="G261" s="7"/>
      <c r="H261" s="7"/>
      <c r="I261" s="7"/>
      <c r="J261" s="7"/>
      <c r="K261" s="7"/>
      <c r="L261" s="7"/>
      <c r="M261" s="7"/>
      <c r="N261" s="7"/>
    </row>
    <row r="262" spans="1:14" s="3" customFormat="1" x14ac:dyDescent="0.15">
      <c r="A262" s="299"/>
      <c r="B262" s="101" t="s">
        <v>387</v>
      </c>
      <c r="C262" s="297">
        <f>[3]B!$C$107</f>
        <v>0</v>
      </c>
      <c r="D262" s="309"/>
      <c r="E262" s="35"/>
      <c r="F262" s="7"/>
      <c r="G262" s="7"/>
      <c r="H262" s="7"/>
      <c r="I262" s="7"/>
      <c r="J262" s="7"/>
      <c r="K262" s="7"/>
      <c r="L262" s="7"/>
      <c r="M262" s="7"/>
      <c r="N262" s="7"/>
    </row>
    <row r="263" spans="1:14" s="3" customFormat="1" x14ac:dyDescent="0.15">
      <c r="A263" s="299"/>
      <c r="B263" s="101" t="s">
        <v>388</v>
      </c>
      <c r="C263" s="297">
        <f>[3]B!$C$108</f>
        <v>0</v>
      </c>
      <c r="D263" s="309"/>
      <c r="E263" s="35"/>
      <c r="F263" s="7"/>
      <c r="G263" s="7"/>
      <c r="H263" s="7"/>
      <c r="I263" s="7"/>
      <c r="J263" s="7"/>
      <c r="K263" s="7"/>
      <c r="L263" s="7"/>
      <c r="M263" s="7"/>
      <c r="N263" s="7"/>
    </row>
    <row r="264" spans="1:14" s="3" customFormat="1" x14ac:dyDescent="0.15">
      <c r="A264" s="299"/>
      <c r="B264" s="101" t="s">
        <v>389</v>
      </c>
      <c r="C264" s="297">
        <f>[3]B!$C$109</f>
        <v>0</v>
      </c>
      <c r="D264" s="309"/>
      <c r="E264" s="35"/>
      <c r="F264" s="7"/>
      <c r="G264" s="7"/>
      <c r="H264" s="7"/>
      <c r="I264" s="7"/>
      <c r="J264" s="7"/>
      <c r="K264" s="7"/>
      <c r="L264" s="7"/>
      <c r="M264" s="7"/>
      <c r="N264" s="7"/>
    </row>
    <row r="265" spans="1:14" s="3" customFormat="1" x14ac:dyDescent="0.15">
      <c r="A265" s="299"/>
      <c r="B265" s="101" t="s">
        <v>390</v>
      </c>
      <c r="C265" s="297">
        <f>[3]B!$C$110</f>
        <v>0</v>
      </c>
      <c r="D265" s="309"/>
      <c r="E265" s="35"/>
      <c r="F265" s="7"/>
      <c r="G265" s="7"/>
      <c r="H265" s="7"/>
      <c r="I265" s="7"/>
      <c r="J265" s="7"/>
      <c r="K265" s="7"/>
      <c r="L265" s="7"/>
      <c r="M265" s="7"/>
      <c r="N265" s="7"/>
    </row>
    <row r="266" spans="1:14" s="3" customFormat="1" x14ac:dyDescent="0.15">
      <c r="A266" s="299"/>
      <c r="B266" s="101" t="s">
        <v>391</v>
      </c>
      <c r="C266" s="297">
        <f>[3]B!$C$111</f>
        <v>0</v>
      </c>
      <c r="D266" s="309"/>
      <c r="E266" s="35"/>
      <c r="F266" s="7"/>
      <c r="G266" s="7"/>
      <c r="H266" s="7"/>
      <c r="I266" s="7"/>
      <c r="J266" s="7"/>
      <c r="K266" s="7"/>
      <c r="L266" s="7"/>
      <c r="M266" s="7"/>
      <c r="N266" s="7"/>
    </row>
    <row r="267" spans="1:14" s="3" customFormat="1" x14ac:dyDescent="0.15">
      <c r="A267" s="299"/>
      <c r="B267" s="101" t="s">
        <v>392</v>
      </c>
      <c r="C267" s="297">
        <f>[3]B!$C$112</f>
        <v>0</v>
      </c>
      <c r="D267" s="309"/>
      <c r="E267" s="35"/>
      <c r="F267" s="7"/>
      <c r="G267" s="7"/>
      <c r="H267" s="7"/>
      <c r="I267" s="7"/>
      <c r="J267" s="7"/>
      <c r="K267" s="7"/>
      <c r="L267" s="7"/>
      <c r="M267" s="7"/>
      <c r="N267" s="7"/>
    </row>
    <row r="268" spans="1:14" s="3" customFormat="1" x14ac:dyDescent="0.15">
      <c r="A268" s="299">
        <v>1802100</v>
      </c>
      <c r="B268" s="101" t="s">
        <v>393</v>
      </c>
      <c r="C268" s="297">
        <f>[3]B!$C$2110</f>
        <v>0</v>
      </c>
      <c r="D268" s="297">
        <f>[3]B!$C$2110</f>
        <v>0</v>
      </c>
      <c r="E268" s="53">
        <f>[3]B!$AL$2110</f>
        <v>0</v>
      </c>
      <c r="F268" s="7"/>
      <c r="G268" s="7"/>
      <c r="H268" s="7"/>
      <c r="I268" s="7"/>
      <c r="J268" s="7"/>
      <c r="K268" s="7"/>
      <c r="L268" s="7"/>
      <c r="M268" s="7"/>
      <c r="N268" s="7"/>
    </row>
    <row r="269" spans="1:14" s="3" customFormat="1" x14ac:dyDescent="0.15">
      <c r="A269" s="299"/>
      <c r="B269" s="101" t="s">
        <v>394</v>
      </c>
      <c r="C269" s="297">
        <f>[3]B!$C$1904</f>
        <v>0</v>
      </c>
      <c r="D269" s="309"/>
      <c r="E269" s="35"/>
      <c r="F269" s="7"/>
      <c r="G269" s="7"/>
      <c r="H269" s="7"/>
      <c r="I269" s="7"/>
      <c r="J269" s="7"/>
      <c r="K269" s="7"/>
      <c r="L269" s="7"/>
      <c r="M269" s="7"/>
      <c r="N269" s="7"/>
    </row>
    <row r="270" spans="1:14" s="3" customFormat="1" x14ac:dyDescent="0.15">
      <c r="A270" s="299">
        <v>1902003</v>
      </c>
      <c r="B270" s="101" t="s">
        <v>395</v>
      </c>
      <c r="C270" s="297">
        <f>[3]B!$C$2263</f>
        <v>0</v>
      </c>
      <c r="D270" s="297">
        <f>[3]B!$C$2263</f>
        <v>0</v>
      </c>
      <c r="E270" s="53">
        <f>[3]B!$AL$2263</f>
        <v>0</v>
      </c>
      <c r="F270" s="7"/>
      <c r="G270" s="7"/>
      <c r="H270" s="7"/>
      <c r="I270" s="7"/>
      <c r="J270" s="7"/>
      <c r="K270" s="7"/>
      <c r="L270" s="7"/>
      <c r="M270" s="7"/>
      <c r="N270" s="7"/>
    </row>
    <row r="271" spans="1:14" s="3" customFormat="1" x14ac:dyDescent="0.15">
      <c r="A271" s="312"/>
      <c r="B271" s="102" t="s">
        <v>396</v>
      </c>
      <c r="C271" s="355">
        <f>[3]B!$C$113</f>
        <v>0</v>
      </c>
      <c r="D271" s="385"/>
      <c r="E271" s="36"/>
      <c r="F271" s="7"/>
      <c r="G271" s="7"/>
      <c r="H271" s="7"/>
      <c r="I271" s="7"/>
      <c r="J271" s="7"/>
      <c r="K271" s="7"/>
      <c r="L271" s="7"/>
      <c r="M271" s="7"/>
      <c r="N271" s="7"/>
    </row>
    <row r="272" spans="1:14" s="3" customFormat="1" x14ac:dyDescent="0.15">
      <c r="A272" s="338"/>
      <c r="B272" s="109" t="s">
        <v>397</v>
      </c>
      <c r="C272" s="386">
        <f>SUM(C258:C271)</f>
        <v>0</v>
      </c>
      <c r="D272" s="386">
        <f t="shared" ref="D272:E272" si="3">SUM(D258:D271)</f>
        <v>0</v>
      </c>
      <c r="E272" s="386">
        <f t="shared" si="3"/>
        <v>0</v>
      </c>
      <c r="F272" s="7"/>
      <c r="G272" s="7"/>
      <c r="H272" s="7"/>
      <c r="I272" s="7"/>
      <c r="J272" s="7"/>
      <c r="K272" s="7"/>
      <c r="L272" s="7"/>
      <c r="M272" s="7"/>
      <c r="N272" s="7"/>
    </row>
    <row r="273" spans="1:20" s="63" customFormat="1" ht="11.25" x14ac:dyDescent="0.15">
      <c r="A273" s="129" t="s">
        <v>398</v>
      </c>
      <c r="B273" s="130"/>
      <c r="C273" s="387"/>
      <c r="D273" s="387"/>
      <c r="E273" s="131"/>
    </row>
    <row r="274" spans="1:20" s="63" customFormat="1" ht="31.5" x14ac:dyDescent="0.15">
      <c r="A274" s="13" t="s">
        <v>4</v>
      </c>
      <c r="B274" s="13" t="s">
        <v>5</v>
      </c>
      <c r="C274" s="94" t="s">
        <v>399</v>
      </c>
      <c r="D274" s="94" t="s">
        <v>7</v>
      </c>
      <c r="E274" s="39" t="s">
        <v>8</v>
      </c>
    </row>
    <row r="275" spans="1:20" s="63" customFormat="1" x14ac:dyDescent="0.15">
      <c r="A275" s="295">
        <v>3001001</v>
      </c>
      <c r="B275" s="107" t="s">
        <v>400</v>
      </c>
      <c r="C275" s="388">
        <f>[3]B!$C$2896</f>
        <v>448</v>
      </c>
      <c r="D275" s="388">
        <f>[3]B!$E$2896</f>
        <v>448</v>
      </c>
      <c r="E275" s="30">
        <f>[3]B!$AL$2896</f>
        <v>10326400</v>
      </c>
    </row>
    <row r="276" spans="1:20" s="63" customFormat="1" x14ac:dyDescent="0.15">
      <c r="A276" s="312" t="s">
        <v>401</v>
      </c>
      <c r="B276" s="102" t="s">
        <v>402</v>
      </c>
      <c r="C276" s="389">
        <f>[3]B!$C$2897</f>
        <v>0</v>
      </c>
      <c r="D276" s="389">
        <f>[3]B!$E$2897</f>
        <v>0</v>
      </c>
      <c r="E276" s="108">
        <f>[3]B!$AL$2897</f>
        <v>0</v>
      </c>
    </row>
    <row r="277" spans="1:20" s="63" customFormat="1" x14ac:dyDescent="0.15">
      <c r="A277" s="338"/>
      <c r="B277" s="102" t="s">
        <v>403</v>
      </c>
      <c r="C277" s="332">
        <f>SUM(C275:C276)</f>
        <v>448</v>
      </c>
      <c r="D277" s="332">
        <f>SUM(D275:D276)</f>
        <v>448</v>
      </c>
      <c r="E277" s="119">
        <f>SUM(E275:E276)</f>
        <v>10326400</v>
      </c>
    </row>
    <row r="278" spans="1:20" s="63" customFormat="1" ht="11.25" x14ac:dyDescent="0.15">
      <c r="A278" s="96" t="s">
        <v>404</v>
      </c>
      <c r="B278" s="92"/>
      <c r="C278" s="381"/>
      <c r="D278" s="381"/>
      <c r="E278" s="93"/>
    </row>
    <row r="279" spans="1:20" s="63" customFormat="1" ht="31.5" x14ac:dyDescent="0.15">
      <c r="A279" s="13" t="s">
        <v>4</v>
      </c>
      <c r="B279" s="106" t="s">
        <v>5</v>
      </c>
      <c r="C279" s="94" t="s">
        <v>399</v>
      </c>
      <c r="D279" s="94" t="s">
        <v>7</v>
      </c>
      <c r="E279" s="39" t="s">
        <v>8</v>
      </c>
    </row>
    <row r="280" spans="1:20" s="63" customFormat="1" x14ac:dyDescent="0.15">
      <c r="A280" s="338" t="s">
        <v>405</v>
      </c>
      <c r="B280" s="102" t="s">
        <v>406</v>
      </c>
      <c r="C280" s="390">
        <f>[3]B!$C$1029</f>
        <v>1130</v>
      </c>
      <c r="D280" s="390">
        <f>[3]B!$E$1029</f>
        <v>1097</v>
      </c>
      <c r="E280" s="132">
        <f>[3]B!$AL$1029</f>
        <v>8769100</v>
      </c>
    </row>
    <row r="281" spans="1:20" s="63" customFormat="1" x14ac:dyDescent="0.15">
      <c r="A281" s="338" t="s">
        <v>405</v>
      </c>
      <c r="B281" s="102" t="s">
        <v>407</v>
      </c>
      <c r="C281" s="390">
        <f>[3]B!C1036</f>
        <v>0</v>
      </c>
      <c r="D281" s="385"/>
      <c r="E281" s="36"/>
    </row>
    <row r="282" spans="1:20" s="3" customFormat="1" ht="11.25" x14ac:dyDescent="0.15">
      <c r="A282" s="9" t="s">
        <v>408</v>
      </c>
      <c r="B282" s="133"/>
      <c r="C282" s="63"/>
      <c r="D282" s="63"/>
      <c r="E282" s="63"/>
      <c r="F282" s="7"/>
      <c r="G282" s="7"/>
      <c r="H282" s="7"/>
      <c r="I282" s="7"/>
      <c r="J282" s="7"/>
      <c r="K282" s="7"/>
      <c r="L282" s="7"/>
      <c r="M282" s="7"/>
      <c r="N282" s="7"/>
    </row>
    <row r="283" spans="1:20" ht="11.25" x14ac:dyDescent="0.15">
      <c r="A283" s="12" t="s">
        <v>409</v>
      </c>
    </row>
    <row r="284" spans="1:20" ht="10.5" customHeight="1" x14ac:dyDescent="0.15">
      <c r="A284" s="579" t="s">
        <v>107</v>
      </c>
      <c r="B284" s="580"/>
      <c r="C284" s="604" t="s">
        <v>410</v>
      </c>
      <c r="D284" s="607" t="s">
        <v>411</v>
      </c>
      <c r="E284" s="608"/>
      <c r="F284" s="608"/>
      <c r="G284" s="608"/>
      <c r="H284" s="609" t="s">
        <v>412</v>
      </c>
      <c r="I284" s="610"/>
      <c r="J284" s="611"/>
      <c r="K284" s="612" t="s">
        <v>413</v>
      </c>
      <c r="L284" s="613"/>
      <c r="M284" s="614"/>
      <c r="N284" s="632" t="s">
        <v>414</v>
      </c>
      <c r="O284" s="635" t="s">
        <v>415</v>
      </c>
      <c r="P284" s="636"/>
      <c r="Q284" s="585" t="s">
        <v>416</v>
      </c>
      <c r="R284" s="585" t="s">
        <v>417</v>
      </c>
    </row>
    <row r="285" spans="1:20" ht="10.5" customHeight="1" x14ac:dyDescent="0.15">
      <c r="A285" s="600"/>
      <c r="B285" s="601"/>
      <c r="C285" s="605"/>
      <c r="D285" s="588" t="s">
        <v>418</v>
      </c>
      <c r="E285" s="590" t="s">
        <v>419</v>
      </c>
      <c r="F285" s="591"/>
      <c r="G285" s="592" t="s">
        <v>420</v>
      </c>
      <c r="H285" s="594" t="s">
        <v>421</v>
      </c>
      <c r="I285" s="596" t="s">
        <v>422</v>
      </c>
      <c r="J285" s="598" t="s">
        <v>423</v>
      </c>
      <c r="K285" s="615" t="s">
        <v>424</v>
      </c>
      <c r="L285" s="616" t="s">
        <v>425</v>
      </c>
      <c r="M285" s="617" t="s">
        <v>426</v>
      </c>
      <c r="N285" s="633"/>
      <c r="O285" s="627" t="s">
        <v>427</v>
      </c>
      <c r="P285" s="628" t="s">
        <v>428</v>
      </c>
      <c r="Q285" s="586"/>
      <c r="R285" s="586"/>
    </row>
    <row r="286" spans="1:20" x14ac:dyDescent="0.15">
      <c r="A286" s="602"/>
      <c r="B286" s="603"/>
      <c r="C286" s="606"/>
      <c r="D286" s="589"/>
      <c r="E286" s="134" t="s">
        <v>429</v>
      </c>
      <c r="F286" s="134" t="s">
        <v>430</v>
      </c>
      <c r="G286" s="593"/>
      <c r="H286" s="595"/>
      <c r="I286" s="597"/>
      <c r="J286" s="599"/>
      <c r="K286" s="615"/>
      <c r="L286" s="616"/>
      <c r="M286" s="617"/>
      <c r="N286" s="634"/>
      <c r="O286" s="627"/>
      <c r="P286" s="628"/>
      <c r="Q286" s="587"/>
      <c r="R286" s="587"/>
    </row>
    <row r="287" spans="1:20" s="41" customFormat="1" x14ac:dyDescent="0.25">
      <c r="A287" s="581" t="s">
        <v>108</v>
      </c>
      <c r="B287" s="584"/>
      <c r="C287" s="391">
        <f>+C288+C289+C290+C291+C292+C293+C297+C298+C299</f>
        <v>86646</v>
      </c>
      <c r="D287" s="391">
        <f t="shared" ref="D287:P287" si="4">+D288+D289+D290+D291+D292+D293+D297+D298+D299</f>
        <v>85216</v>
      </c>
      <c r="E287" s="391">
        <f t="shared" si="4"/>
        <v>85216</v>
      </c>
      <c r="F287" s="391">
        <f t="shared" si="4"/>
        <v>0</v>
      </c>
      <c r="G287" s="391">
        <f t="shared" si="4"/>
        <v>1430</v>
      </c>
      <c r="H287" s="391">
        <f t="shared" si="4"/>
        <v>34267</v>
      </c>
      <c r="I287" s="391">
        <f t="shared" si="4"/>
        <v>23010</v>
      </c>
      <c r="J287" s="391">
        <f t="shared" si="4"/>
        <v>29369</v>
      </c>
      <c r="K287" s="391">
        <f t="shared" si="4"/>
        <v>0</v>
      </c>
      <c r="L287" s="391">
        <f t="shared" si="4"/>
        <v>0</v>
      </c>
      <c r="M287" s="391">
        <f t="shared" si="4"/>
        <v>0</v>
      </c>
      <c r="N287" s="391">
        <f t="shared" si="4"/>
        <v>0</v>
      </c>
      <c r="O287" s="391">
        <f t="shared" si="4"/>
        <v>0</v>
      </c>
      <c r="P287" s="391">
        <f t="shared" si="4"/>
        <v>452</v>
      </c>
      <c r="Q287" s="391">
        <f>+Q288+Q289+Q290+Q291+Q292+Q293+Q297+Q298+Q299</f>
        <v>0</v>
      </c>
      <c r="R287" s="391">
        <v>0</v>
      </c>
      <c r="S287" s="135"/>
      <c r="T287" s="135"/>
    </row>
    <row r="288" spans="1:20" x14ac:dyDescent="0.15">
      <c r="A288" s="42" t="s">
        <v>109</v>
      </c>
      <c r="B288" s="136" t="s">
        <v>110</v>
      </c>
      <c r="C288" s="392">
        <f>[3]B!C218</f>
        <v>39142</v>
      </c>
      <c r="D288" s="392">
        <f>[3]B!D218</f>
        <v>38391</v>
      </c>
      <c r="E288" s="392">
        <f>[3]B!E218</f>
        <v>38391</v>
      </c>
      <c r="F288" s="392">
        <f>[3]B!F218</f>
        <v>0</v>
      </c>
      <c r="G288" s="392">
        <f>[3]B!G218</f>
        <v>751</v>
      </c>
      <c r="H288" s="392">
        <f>[3]B!AA218</f>
        <v>17327</v>
      </c>
      <c r="I288" s="392">
        <f>[3]B!AB218</f>
        <v>6446</v>
      </c>
      <c r="J288" s="392">
        <f>[3]B!AC218</f>
        <v>15369</v>
      </c>
      <c r="K288" s="392">
        <f>[3]B!AD218</f>
        <v>0</v>
      </c>
      <c r="L288" s="392">
        <f>[3]B!AE218</f>
        <v>0</v>
      </c>
      <c r="M288" s="392">
        <f>[3]B!AF218</f>
        <v>0</v>
      </c>
      <c r="N288" s="392">
        <f>[3]B!AG218</f>
        <v>0</v>
      </c>
      <c r="O288" s="392">
        <f>[3]B!AH218</f>
        <v>0</v>
      </c>
      <c r="P288" s="392">
        <f>[3]B!AI218</f>
        <v>20</v>
      </c>
      <c r="Q288" s="392">
        <f>[3]B!AJ218</f>
        <v>0</v>
      </c>
      <c r="R288" s="393"/>
      <c r="S288" s="137"/>
      <c r="T288" s="137"/>
    </row>
    <row r="289" spans="1:20" x14ac:dyDescent="0.15">
      <c r="A289" s="553" t="s">
        <v>111</v>
      </c>
      <c r="B289" s="138" t="s">
        <v>112</v>
      </c>
      <c r="C289" s="394">
        <f>[3]B!C283</f>
        <v>35506</v>
      </c>
      <c r="D289" s="394">
        <f>[3]B!D283</f>
        <v>34949</v>
      </c>
      <c r="E289" s="394">
        <f>[3]B!E283</f>
        <v>34949</v>
      </c>
      <c r="F289" s="394">
        <f>[3]B!F283</f>
        <v>0</v>
      </c>
      <c r="G289" s="394">
        <f>[3]B!G283</f>
        <v>557</v>
      </c>
      <c r="H289" s="394">
        <f>[3]B!AA283</f>
        <v>13788</v>
      </c>
      <c r="I289" s="394">
        <f>[3]B!AB283</f>
        <v>9863</v>
      </c>
      <c r="J289" s="394">
        <f>[3]B!AC283</f>
        <v>11855</v>
      </c>
      <c r="K289" s="394">
        <f>[3]B!AD283</f>
        <v>0</v>
      </c>
      <c r="L289" s="394">
        <f>[3]B!AE283</f>
        <v>0</v>
      </c>
      <c r="M289" s="394">
        <f>[3]B!AF283</f>
        <v>0</v>
      </c>
      <c r="N289" s="394">
        <f>[3]B!AG283</f>
        <v>0</v>
      </c>
      <c r="O289" s="394">
        <f>[3]B!AH283</f>
        <v>0</v>
      </c>
      <c r="P289" s="394">
        <f>[3]B!AI283</f>
        <v>49</v>
      </c>
      <c r="Q289" s="394">
        <f>[3]B!AJ283</f>
        <v>0</v>
      </c>
      <c r="R289" s="395"/>
      <c r="S289" s="137"/>
      <c r="T289" s="137"/>
    </row>
    <row r="290" spans="1:20" x14ac:dyDescent="0.15">
      <c r="A290" s="553" t="s">
        <v>113</v>
      </c>
      <c r="B290" s="138" t="s">
        <v>114</v>
      </c>
      <c r="C290" s="394">
        <f>[3]B!C327</f>
        <v>2294</v>
      </c>
      <c r="D290" s="394">
        <f>[3]B!D327</f>
        <v>2275</v>
      </c>
      <c r="E290" s="394">
        <f>[3]B!E327</f>
        <v>2275</v>
      </c>
      <c r="F290" s="394">
        <f>[3]B!F327</f>
        <v>0</v>
      </c>
      <c r="G290" s="394">
        <f>[3]B!G327</f>
        <v>19</v>
      </c>
      <c r="H290" s="394">
        <f>[3]B!AA327</f>
        <v>255</v>
      </c>
      <c r="I290" s="394">
        <f>[3]B!AB327</f>
        <v>1995</v>
      </c>
      <c r="J290" s="394">
        <f>[3]B!AC327</f>
        <v>44</v>
      </c>
      <c r="K290" s="394">
        <f>[3]B!AD327</f>
        <v>0</v>
      </c>
      <c r="L290" s="394">
        <f>[3]B!AE327</f>
        <v>0</v>
      </c>
      <c r="M290" s="394">
        <f>[3]B!AF327</f>
        <v>0</v>
      </c>
      <c r="N290" s="394">
        <f>[3]B!AG327</f>
        <v>0</v>
      </c>
      <c r="O290" s="394">
        <f>[3]B!AH327</f>
        <v>0</v>
      </c>
      <c r="P290" s="394">
        <f>[3]B!AI327</f>
        <v>86</v>
      </c>
      <c r="Q290" s="394">
        <f>[3]B!AJ327</f>
        <v>0</v>
      </c>
      <c r="R290" s="395"/>
      <c r="S290" s="137"/>
      <c r="T290" s="137"/>
    </row>
    <row r="291" spans="1:20" x14ac:dyDescent="0.15">
      <c r="A291" s="553" t="s">
        <v>115</v>
      </c>
      <c r="B291" s="138" t="s">
        <v>116</v>
      </c>
      <c r="C291" s="394">
        <f>[3]B!C338</f>
        <v>0</v>
      </c>
      <c r="D291" s="394">
        <f>[3]B!D338</f>
        <v>0</v>
      </c>
      <c r="E291" s="394">
        <f>[3]B!E338</f>
        <v>0</v>
      </c>
      <c r="F291" s="394">
        <f>[3]B!F338</f>
        <v>0</v>
      </c>
      <c r="G291" s="394">
        <f>[3]B!G338</f>
        <v>0</v>
      </c>
      <c r="H291" s="394">
        <f>[3]B!AA338</f>
        <v>0</v>
      </c>
      <c r="I291" s="394">
        <f>[3]B!AB338</f>
        <v>0</v>
      </c>
      <c r="J291" s="394">
        <f>[3]B!AC338</f>
        <v>0</v>
      </c>
      <c r="K291" s="394">
        <f>[3]B!AD338</f>
        <v>0</v>
      </c>
      <c r="L291" s="394">
        <f>[3]B!AE338</f>
        <v>0</v>
      </c>
      <c r="M291" s="394">
        <f>[3]B!AF338</f>
        <v>0</v>
      </c>
      <c r="N291" s="394">
        <f>[3]B!AG338</f>
        <v>0</v>
      </c>
      <c r="O291" s="394">
        <f>[3]B!AH338</f>
        <v>0</v>
      </c>
      <c r="P291" s="394">
        <f>[3]B!AI338</f>
        <v>3</v>
      </c>
      <c r="Q291" s="394">
        <f>[3]B!AJ338</f>
        <v>0</v>
      </c>
      <c r="R291" s="395"/>
      <c r="S291" s="137"/>
      <c r="T291" s="137"/>
    </row>
    <row r="292" spans="1:20" x14ac:dyDescent="0.15">
      <c r="A292" s="139" t="s">
        <v>117</v>
      </c>
      <c r="B292" s="140" t="s">
        <v>118</v>
      </c>
      <c r="C292" s="396">
        <f>[3]B!C413</f>
        <v>2846</v>
      </c>
      <c r="D292" s="396">
        <f>[3]B!D413</f>
        <v>2788</v>
      </c>
      <c r="E292" s="396">
        <f>[3]B!E413</f>
        <v>2788</v>
      </c>
      <c r="F292" s="396">
        <f>[3]B!F413</f>
        <v>0</v>
      </c>
      <c r="G292" s="396">
        <f>[3]B!G413</f>
        <v>58</v>
      </c>
      <c r="H292" s="396">
        <f>[3]B!AA413</f>
        <v>1194</v>
      </c>
      <c r="I292" s="396">
        <f>[3]B!AB413</f>
        <v>532</v>
      </c>
      <c r="J292" s="396">
        <f>[3]B!AC413</f>
        <v>1120</v>
      </c>
      <c r="K292" s="396">
        <f>[3]B!AD413</f>
        <v>0</v>
      </c>
      <c r="L292" s="396">
        <f>[3]B!AE413</f>
        <v>0</v>
      </c>
      <c r="M292" s="396">
        <f>[3]B!AF413</f>
        <v>0</v>
      </c>
      <c r="N292" s="396">
        <f>[3]B!AG413</f>
        <v>0</v>
      </c>
      <c r="O292" s="396">
        <f>[3]B!AH413</f>
        <v>0</v>
      </c>
      <c r="P292" s="396">
        <f>[3]B!AI413</f>
        <v>181</v>
      </c>
      <c r="Q292" s="396">
        <f>[3]B!AJ413</f>
        <v>0</v>
      </c>
      <c r="R292" s="397"/>
      <c r="S292" s="137"/>
      <c r="T292" s="137"/>
    </row>
    <row r="293" spans="1:20" x14ac:dyDescent="0.15">
      <c r="A293" s="629" t="s">
        <v>119</v>
      </c>
      <c r="B293" s="4" t="s">
        <v>120</v>
      </c>
      <c r="C293" s="398">
        <f>SUM(C294:C296)</f>
        <v>4683</v>
      </c>
      <c r="D293" s="399">
        <f>SUM(D294:D296)</f>
        <v>4667</v>
      </c>
      <c r="E293" s="400">
        <f t="shared" ref="E293:P293" si="5">SUM(E294:E296)</f>
        <v>4667</v>
      </c>
      <c r="F293" s="401">
        <f t="shared" si="5"/>
        <v>0</v>
      </c>
      <c r="G293" s="402">
        <f t="shared" si="5"/>
        <v>16</v>
      </c>
      <c r="H293" s="402">
        <f t="shared" si="5"/>
        <v>1228</v>
      </c>
      <c r="I293" s="402">
        <f t="shared" si="5"/>
        <v>3157</v>
      </c>
      <c r="J293" s="402">
        <f t="shared" si="5"/>
        <v>298</v>
      </c>
      <c r="K293" s="402">
        <f t="shared" si="5"/>
        <v>0</v>
      </c>
      <c r="L293" s="402">
        <f t="shared" si="5"/>
        <v>0</v>
      </c>
      <c r="M293" s="402">
        <f t="shared" si="5"/>
        <v>0</v>
      </c>
      <c r="N293" s="402">
        <f t="shared" si="5"/>
        <v>0</v>
      </c>
      <c r="O293" s="402">
        <f t="shared" si="5"/>
        <v>0</v>
      </c>
      <c r="P293" s="402">
        <f t="shared" si="5"/>
        <v>111</v>
      </c>
      <c r="Q293" s="403">
        <f>SUM(Q294:Q296)</f>
        <v>0</v>
      </c>
      <c r="R293" s="404">
        <v>0</v>
      </c>
      <c r="S293" s="137"/>
      <c r="T293" s="137"/>
    </row>
    <row r="294" spans="1:20" x14ac:dyDescent="0.15">
      <c r="A294" s="629"/>
      <c r="B294" s="141" t="s">
        <v>121</v>
      </c>
      <c r="C294" s="392">
        <f>[3]B!C464</f>
        <v>3927</v>
      </c>
      <c r="D294" s="392">
        <f>[3]B!D464</f>
        <v>3911</v>
      </c>
      <c r="E294" s="392">
        <f>[3]B!E464</f>
        <v>3911</v>
      </c>
      <c r="F294" s="392">
        <f>[3]B!F464</f>
        <v>0</v>
      </c>
      <c r="G294" s="392">
        <f>[3]B!G464</f>
        <v>16</v>
      </c>
      <c r="H294" s="392">
        <f>[3]B!AA464</f>
        <v>1083</v>
      </c>
      <c r="I294" s="392">
        <f>[3]B!AB464</f>
        <v>2594</v>
      </c>
      <c r="J294" s="392">
        <f>[3]B!AC464</f>
        <v>250</v>
      </c>
      <c r="K294" s="392">
        <f>[3]B!AD464</f>
        <v>0</v>
      </c>
      <c r="L294" s="392">
        <f>[3]B!AE464</f>
        <v>0</v>
      </c>
      <c r="M294" s="392">
        <f>[3]B!AF464</f>
        <v>0</v>
      </c>
      <c r="N294" s="392">
        <f>[3]B!AG464</f>
        <v>0</v>
      </c>
      <c r="O294" s="392">
        <f>[3]B!AH464</f>
        <v>0</v>
      </c>
      <c r="P294" s="392">
        <f>[3]B!AI464</f>
        <v>1</v>
      </c>
      <c r="Q294" s="392">
        <f>[3]B!AJ464</f>
        <v>0</v>
      </c>
      <c r="R294" s="393"/>
      <c r="S294" s="137"/>
      <c r="T294" s="137"/>
    </row>
    <row r="295" spans="1:20" x14ac:dyDescent="0.15">
      <c r="A295" s="629"/>
      <c r="B295" s="54" t="s">
        <v>122</v>
      </c>
      <c r="C295" s="394">
        <f>[3]B!C483</f>
        <v>20</v>
      </c>
      <c r="D295" s="394">
        <f>[3]B!D483</f>
        <v>20</v>
      </c>
      <c r="E295" s="394">
        <f>[3]B!E483</f>
        <v>20</v>
      </c>
      <c r="F295" s="394">
        <f>[3]B!F483</f>
        <v>0</v>
      </c>
      <c r="G295" s="394">
        <f>[3]B!G483</f>
        <v>0</v>
      </c>
      <c r="H295" s="394">
        <f>[3]B!AA483</f>
        <v>2</v>
      </c>
      <c r="I295" s="394">
        <f>[3]B!AB483</f>
        <v>18</v>
      </c>
      <c r="J295" s="394">
        <f>[3]B!AC483</f>
        <v>0</v>
      </c>
      <c r="K295" s="394">
        <f>[3]B!AD483</f>
        <v>0</v>
      </c>
      <c r="L295" s="394">
        <f>[3]B!AE483</f>
        <v>0</v>
      </c>
      <c r="M295" s="394">
        <f>[3]B!AF483</f>
        <v>0</v>
      </c>
      <c r="N295" s="394">
        <f>[3]B!AG483</f>
        <v>0</v>
      </c>
      <c r="O295" s="394">
        <f>[3]B!AH483</f>
        <v>0</v>
      </c>
      <c r="P295" s="394">
        <f>[3]B!AI483</f>
        <v>0</v>
      </c>
      <c r="Q295" s="394">
        <f>[3]B!AJ483</f>
        <v>0</v>
      </c>
      <c r="R295" s="395"/>
      <c r="S295" s="137"/>
      <c r="T295" s="137"/>
    </row>
    <row r="296" spans="1:20" x14ac:dyDescent="0.15">
      <c r="A296" s="630"/>
      <c r="B296" s="142" t="s">
        <v>123</v>
      </c>
      <c r="C296" s="405">
        <f>[3]B!C511</f>
        <v>736</v>
      </c>
      <c r="D296" s="405">
        <f>[3]B!D511</f>
        <v>736</v>
      </c>
      <c r="E296" s="405">
        <f>[3]B!E511</f>
        <v>736</v>
      </c>
      <c r="F296" s="405">
        <f>[3]B!F511</f>
        <v>0</v>
      </c>
      <c r="G296" s="405">
        <f>[3]B!G511</f>
        <v>0</v>
      </c>
      <c r="H296" s="405">
        <f>[3]B!AA511</f>
        <v>143</v>
      </c>
      <c r="I296" s="405">
        <f>[3]B!AB511</f>
        <v>545</v>
      </c>
      <c r="J296" s="405">
        <f>[3]B!AC511</f>
        <v>48</v>
      </c>
      <c r="K296" s="405">
        <f>[3]B!AD511</f>
        <v>0</v>
      </c>
      <c r="L296" s="405">
        <f>[3]B!AE511</f>
        <v>0</v>
      </c>
      <c r="M296" s="405">
        <f>[3]B!AF511</f>
        <v>0</v>
      </c>
      <c r="N296" s="405">
        <f>[3]B!AG511</f>
        <v>0</v>
      </c>
      <c r="O296" s="405">
        <f>[3]B!AH511</f>
        <v>0</v>
      </c>
      <c r="P296" s="405">
        <f>[3]B!AI511</f>
        <v>110</v>
      </c>
      <c r="Q296" s="405">
        <f>[3]B!AJ511</f>
        <v>0</v>
      </c>
      <c r="R296" s="406"/>
      <c r="S296" s="137"/>
      <c r="T296" s="137"/>
    </row>
    <row r="297" spans="1:20" x14ac:dyDescent="0.15">
      <c r="A297" s="42" t="s">
        <v>124</v>
      </c>
      <c r="B297" s="136" t="s">
        <v>125</v>
      </c>
      <c r="C297" s="392">
        <f>[3]B!C521</f>
        <v>0</v>
      </c>
      <c r="D297" s="392">
        <f>[3]B!D521</f>
        <v>0</v>
      </c>
      <c r="E297" s="392">
        <f>[3]B!E521</f>
        <v>0</v>
      </c>
      <c r="F297" s="392">
        <f>[3]B!F521</f>
        <v>0</v>
      </c>
      <c r="G297" s="392">
        <f>[3]B!G521</f>
        <v>0</v>
      </c>
      <c r="H297" s="392">
        <f>[3]B!AA521</f>
        <v>0</v>
      </c>
      <c r="I297" s="392">
        <f>[3]B!AB521</f>
        <v>0</v>
      </c>
      <c r="J297" s="392">
        <f>[3]B!AC521</f>
        <v>0</v>
      </c>
      <c r="K297" s="392">
        <f>[3]B!AD521</f>
        <v>0</v>
      </c>
      <c r="L297" s="392">
        <f>[3]B!AE521</f>
        <v>0</v>
      </c>
      <c r="M297" s="392">
        <f>[3]B!AF521</f>
        <v>0</v>
      </c>
      <c r="N297" s="392">
        <f>[3]B!AG521</f>
        <v>0</v>
      </c>
      <c r="O297" s="392">
        <f>[3]B!AH521</f>
        <v>0</v>
      </c>
      <c r="P297" s="392">
        <f>[3]B!AI521</f>
        <v>0</v>
      </c>
      <c r="Q297" s="392">
        <f>[3]B!AJ521</f>
        <v>0</v>
      </c>
      <c r="R297" s="393"/>
      <c r="S297" s="137"/>
      <c r="T297" s="137"/>
    </row>
    <row r="298" spans="1:20" s="56" customFormat="1" x14ac:dyDescent="0.15">
      <c r="A298" s="553" t="s">
        <v>126</v>
      </c>
      <c r="B298" s="45" t="s">
        <v>127</v>
      </c>
      <c r="C298" s="394">
        <f>[3]B!C575</f>
        <v>133</v>
      </c>
      <c r="D298" s="394">
        <f>[3]B!D575</f>
        <v>131</v>
      </c>
      <c r="E298" s="394">
        <f>[3]B!E575</f>
        <v>131</v>
      </c>
      <c r="F298" s="394">
        <f>[3]B!F575</f>
        <v>0</v>
      </c>
      <c r="G298" s="394">
        <f>[3]B!G575</f>
        <v>2</v>
      </c>
      <c r="H298" s="394">
        <f>[3]B!AA575</f>
        <v>46</v>
      </c>
      <c r="I298" s="394">
        <f>[3]B!AB575</f>
        <v>42</v>
      </c>
      <c r="J298" s="394">
        <f>[3]B!AC575</f>
        <v>45</v>
      </c>
      <c r="K298" s="394">
        <f>[3]B!AD575</f>
        <v>0</v>
      </c>
      <c r="L298" s="394">
        <f>[3]B!AE575</f>
        <v>0</v>
      </c>
      <c r="M298" s="394">
        <f>[3]B!AF575</f>
        <v>0</v>
      </c>
      <c r="N298" s="394">
        <f>[3]B!AG575</f>
        <v>0</v>
      </c>
      <c r="O298" s="394">
        <f>[3]B!AH575</f>
        <v>0</v>
      </c>
      <c r="P298" s="394">
        <f>[3]B!AI575</f>
        <v>1</v>
      </c>
      <c r="Q298" s="394">
        <f>[3]B!AJ575</f>
        <v>0</v>
      </c>
      <c r="R298" s="395"/>
      <c r="S298" s="137"/>
      <c r="T298" s="137"/>
    </row>
    <row r="299" spans="1:20" x14ac:dyDescent="0.15">
      <c r="A299" s="553" t="s">
        <v>128</v>
      </c>
      <c r="B299" s="45" t="s">
        <v>129</v>
      </c>
      <c r="C299" s="396">
        <f>[3]B!C607</f>
        <v>2042</v>
      </c>
      <c r="D299" s="396">
        <f>[3]B!D607</f>
        <v>2015</v>
      </c>
      <c r="E299" s="396">
        <f>[3]B!E607</f>
        <v>2015</v>
      </c>
      <c r="F299" s="396">
        <f>[3]B!F607</f>
        <v>0</v>
      </c>
      <c r="G299" s="396">
        <f>[3]B!G607</f>
        <v>27</v>
      </c>
      <c r="H299" s="396">
        <f>[3]B!AA607</f>
        <v>429</v>
      </c>
      <c r="I299" s="396">
        <f>[3]B!AB607</f>
        <v>975</v>
      </c>
      <c r="J299" s="396">
        <f>[3]B!AC607</f>
        <v>638</v>
      </c>
      <c r="K299" s="396">
        <f>[3]B!AD607</f>
        <v>0</v>
      </c>
      <c r="L299" s="396">
        <f>[3]B!AE607</f>
        <v>0</v>
      </c>
      <c r="M299" s="396">
        <f>[3]B!AF607</f>
        <v>0</v>
      </c>
      <c r="N299" s="396">
        <f>[3]B!AG607</f>
        <v>0</v>
      </c>
      <c r="O299" s="396">
        <f>[3]B!AH607</f>
        <v>0</v>
      </c>
      <c r="P299" s="396">
        <f>[3]B!AI607</f>
        <v>1</v>
      </c>
      <c r="Q299" s="396">
        <f>[3]B!AJ607</f>
        <v>0</v>
      </c>
      <c r="R299" s="397"/>
      <c r="S299" s="137"/>
      <c r="T299" s="137"/>
    </row>
    <row r="300" spans="1:20" s="3" customFormat="1" x14ac:dyDescent="0.15">
      <c r="A300" s="581" t="s">
        <v>130</v>
      </c>
      <c r="B300" s="584"/>
      <c r="C300" s="407">
        <f t="shared" ref="C300:P300" si="6">+C301+C302+C303+C304+C308+C309</f>
        <v>5605</v>
      </c>
      <c r="D300" s="408">
        <f t="shared" si="6"/>
        <v>5549</v>
      </c>
      <c r="E300" s="400">
        <f t="shared" si="6"/>
        <v>5549</v>
      </c>
      <c r="F300" s="401">
        <f t="shared" si="6"/>
        <v>0</v>
      </c>
      <c r="G300" s="402">
        <f t="shared" si="6"/>
        <v>56</v>
      </c>
      <c r="H300" s="400">
        <f t="shared" si="6"/>
        <v>684</v>
      </c>
      <c r="I300" s="409">
        <f t="shared" si="6"/>
        <v>2490</v>
      </c>
      <c r="J300" s="401">
        <f t="shared" si="6"/>
        <v>2431</v>
      </c>
      <c r="K300" s="400">
        <f t="shared" si="6"/>
        <v>1</v>
      </c>
      <c r="L300" s="409">
        <f t="shared" si="6"/>
        <v>0</v>
      </c>
      <c r="M300" s="401">
        <f t="shared" si="6"/>
        <v>0</v>
      </c>
      <c r="N300" s="401">
        <f t="shared" si="6"/>
        <v>0</v>
      </c>
      <c r="O300" s="410">
        <f t="shared" si="6"/>
        <v>0</v>
      </c>
      <c r="P300" s="411">
        <f t="shared" si="6"/>
        <v>8</v>
      </c>
      <c r="Q300" s="412">
        <f>+Q301+Q302+Q303+Q304+Q308+Q309</f>
        <v>0</v>
      </c>
      <c r="R300" s="413">
        <f>+R301+R302+R303</f>
        <v>0</v>
      </c>
      <c r="S300" s="143"/>
      <c r="T300" s="143"/>
    </row>
    <row r="301" spans="1:20" x14ac:dyDescent="0.15">
      <c r="A301" s="42" t="s">
        <v>131</v>
      </c>
      <c r="B301" s="43" t="s">
        <v>132</v>
      </c>
      <c r="C301" s="392">
        <f>[3]B!C669</f>
        <v>2994</v>
      </c>
      <c r="D301" s="392">
        <f>[3]B!D669</f>
        <v>2945</v>
      </c>
      <c r="E301" s="392">
        <f>[3]B!E669</f>
        <v>2945</v>
      </c>
      <c r="F301" s="392">
        <f>[3]B!F669</f>
        <v>0</v>
      </c>
      <c r="G301" s="392">
        <f>[3]B!G669</f>
        <v>49</v>
      </c>
      <c r="H301" s="414">
        <f>[3]B!AA669</f>
        <v>301</v>
      </c>
      <c r="I301" s="414">
        <f>[3]B!AB669</f>
        <v>1083</v>
      </c>
      <c r="J301" s="414">
        <f>[3]B!AC669</f>
        <v>1610</v>
      </c>
      <c r="K301" s="414">
        <f>[3]B!AD669</f>
        <v>0</v>
      </c>
      <c r="L301" s="414">
        <f>[3]B!AE669</f>
        <v>0</v>
      </c>
      <c r="M301" s="414">
        <f>[3]B!AF669</f>
        <v>0</v>
      </c>
      <c r="N301" s="414">
        <f>[3]B!AG669</f>
        <v>0</v>
      </c>
      <c r="O301" s="414">
        <f>[3]B!AH669</f>
        <v>0</v>
      </c>
      <c r="P301" s="414">
        <f>[3]B!AI669</f>
        <v>4</v>
      </c>
      <c r="Q301" s="414">
        <f>[3]B!AJ669</f>
        <v>0</v>
      </c>
      <c r="R301" s="415"/>
      <c r="S301" s="137"/>
      <c r="T301" s="137"/>
    </row>
    <row r="302" spans="1:20" x14ac:dyDescent="0.15">
      <c r="A302" s="139" t="s">
        <v>133</v>
      </c>
      <c r="B302" s="144" t="s">
        <v>134</v>
      </c>
      <c r="C302" s="394">
        <f>[3]B!C692</f>
        <v>0</v>
      </c>
      <c r="D302" s="394">
        <f>[3]B!D692</f>
        <v>0</v>
      </c>
      <c r="E302" s="394">
        <f>[3]B!E692</f>
        <v>0</v>
      </c>
      <c r="F302" s="394">
        <f>[3]B!F692</f>
        <v>0</v>
      </c>
      <c r="G302" s="394">
        <f>[3]B!G692</f>
        <v>0</v>
      </c>
      <c r="H302" s="416">
        <f>[3]B!AA692</f>
        <v>0</v>
      </c>
      <c r="I302" s="416">
        <f>[3]B!AB692</f>
        <v>0</v>
      </c>
      <c r="J302" s="416">
        <f>[3]B!AC692</f>
        <v>0</v>
      </c>
      <c r="K302" s="416">
        <f>[3]B!AD692</f>
        <v>0</v>
      </c>
      <c r="L302" s="416">
        <f>[3]B!AE692</f>
        <v>0</v>
      </c>
      <c r="M302" s="416">
        <f>[3]B!AF692</f>
        <v>0</v>
      </c>
      <c r="N302" s="416">
        <f>[3]B!AG692</f>
        <v>0</v>
      </c>
      <c r="O302" s="416">
        <f>[3]B!AH692</f>
        <v>0</v>
      </c>
      <c r="P302" s="416">
        <f>[3]B!AI692</f>
        <v>0</v>
      </c>
      <c r="Q302" s="416">
        <f>[3]B!AJ692</f>
        <v>0</v>
      </c>
      <c r="R302" s="417"/>
      <c r="S302" s="137"/>
      <c r="T302" s="137"/>
    </row>
    <row r="303" spans="1:20" x14ac:dyDescent="0.15">
      <c r="A303" s="548" t="s">
        <v>135</v>
      </c>
      <c r="B303" s="145" t="s">
        <v>136</v>
      </c>
      <c r="C303" s="396">
        <f>[3]B!C722</f>
        <v>1359</v>
      </c>
      <c r="D303" s="396">
        <f>[3]B!D722</f>
        <v>1352</v>
      </c>
      <c r="E303" s="396">
        <f>[3]B!E722</f>
        <v>1352</v>
      </c>
      <c r="F303" s="396">
        <f>[3]B!F722</f>
        <v>0</v>
      </c>
      <c r="G303" s="396">
        <f>[3]B!G722</f>
        <v>7</v>
      </c>
      <c r="H303" s="418">
        <f>[3]B!AA722</f>
        <v>274</v>
      </c>
      <c r="I303" s="418">
        <f>[3]B!AB722</f>
        <v>344</v>
      </c>
      <c r="J303" s="418">
        <f>[3]B!AC722</f>
        <v>741</v>
      </c>
      <c r="K303" s="418">
        <f>[3]B!AD722</f>
        <v>1</v>
      </c>
      <c r="L303" s="418">
        <f>[3]B!AE722</f>
        <v>0</v>
      </c>
      <c r="M303" s="418">
        <f>[3]B!AF722</f>
        <v>0</v>
      </c>
      <c r="N303" s="418">
        <f>[3]B!AG722</f>
        <v>0</v>
      </c>
      <c r="O303" s="418">
        <f>[3]B!AH722</f>
        <v>0</v>
      </c>
      <c r="P303" s="418">
        <f>[3]B!AI722</f>
        <v>0</v>
      </c>
      <c r="Q303" s="418">
        <f>[3]B!AJ722</f>
        <v>0</v>
      </c>
      <c r="R303" s="419"/>
      <c r="S303" s="137"/>
      <c r="T303" s="137"/>
    </row>
    <row r="304" spans="1:20" x14ac:dyDescent="0.15">
      <c r="A304" s="631" t="s">
        <v>113</v>
      </c>
      <c r="B304" s="43" t="s">
        <v>137</v>
      </c>
      <c r="C304" s="420">
        <f>SUM(C305:C307)</f>
        <v>1234</v>
      </c>
      <c r="D304" s="320">
        <f>SUM(D305:D307)</f>
        <v>1234</v>
      </c>
      <c r="E304" s="354">
        <f t="shared" ref="E304:P304" si="7">SUM(E305:E307)</f>
        <v>1234</v>
      </c>
      <c r="F304" s="421">
        <f t="shared" si="7"/>
        <v>0</v>
      </c>
      <c r="G304" s="422">
        <f t="shared" si="7"/>
        <v>0</v>
      </c>
      <c r="H304" s="423">
        <f t="shared" si="7"/>
        <v>109</v>
      </c>
      <c r="I304" s="424">
        <f t="shared" si="7"/>
        <v>1045</v>
      </c>
      <c r="J304" s="425">
        <f t="shared" si="7"/>
        <v>80</v>
      </c>
      <c r="K304" s="423">
        <f t="shared" si="7"/>
        <v>0</v>
      </c>
      <c r="L304" s="424">
        <f t="shared" si="7"/>
        <v>0</v>
      </c>
      <c r="M304" s="425">
        <f t="shared" si="7"/>
        <v>0</v>
      </c>
      <c r="N304" s="425">
        <f>SUM(N305:N307)</f>
        <v>0</v>
      </c>
      <c r="O304" s="426">
        <f t="shared" si="7"/>
        <v>0</v>
      </c>
      <c r="P304" s="427">
        <f t="shared" si="7"/>
        <v>2</v>
      </c>
      <c r="Q304" s="428">
        <f>SUM(Q305:Q307)</f>
        <v>0</v>
      </c>
      <c r="R304" s="429">
        <f>SUM(R305:R308)</f>
        <v>0</v>
      </c>
      <c r="S304" s="137"/>
      <c r="T304" s="137"/>
    </row>
    <row r="305" spans="1:22" x14ac:dyDescent="0.15">
      <c r="A305" s="631"/>
      <c r="B305" s="54" t="s">
        <v>138</v>
      </c>
      <c r="C305" s="392">
        <f>[3]B!C746-[3]B!C724-[3]B!C725</f>
        <v>738</v>
      </c>
      <c r="D305" s="392">
        <f>[3]B!D746-[3]B!D724-[3]B!D725</f>
        <v>738</v>
      </c>
      <c r="E305" s="392">
        <f>[3]B!E746-[3]B!E724-[3]B!E725</f>
        <v>738</v>
      </c>
      <c r="F305" s="392">
        <f>[3]B!F746-[3]B!F724-[3]B!F725</f>
        <v>0</v>
      </c>
      <c r="G305" s="392">
        <f>[3]B!G746-[3]B!G724-[3]B!G725</f>
        <v>0</v>
      </c>
      <c r="H305" s="414">
        <f>[3]B!AA746-[3]B!AA724-[3]B!AA725</f>
        <v>39</v>
      </c>
      <c r="I305" s="414">
        <f>[3]B!AB746-[3]B!AB724-[3]B!AB725</f>
        <v>660</v>
      </c>
      <c r="J305" s="414">
        <f>[3]B!AC746-[3]B!AC724-[3]B!AC725</f>
        <v>39</v>
      </c>
      <c r="K305" s="414">
        <f>[3]B!AD746-[3]B!AD724-[3]B!AD725</f>
        <v>0</v>
      </c>
      <c r="L305" s="414">
        <f>[3]B!AE746-[3]B!AE724-[3]B!AE725</f>
        <v>0</v>
      </c>
      <c r="M305" s="414">
        <f>[3]B!AF746-[3]B!AF724-[3]B!AF725</f>
        <v>0</v>
      </c>
      <c r="N305" s="414">
        <f>[3]B!AG746-[3]B!AG724-[3]B!AG725</f>
        <v>0</v>
      </c>
      <c r="O305" s="414">
        <f>[3]B!AH746-[3]B!AH724-[3]B!AH725</f>
        <v>0</v>
      </c>
      <c r="P305" s="414">
        <f>[3]B!AI746-[3]B!AI724-[3]B!AI725</f>
        <v>2</v>
      </c>
      <c r="Q305" s="414">
        <f>[3]B!AJ746-[3]B!AJ724-[3]B!AJ725</f>
        <v>0</v>
      </c>
      <c r="R305" s="415"/>
      <c r="S305" s="137"/>
      <c r="T305" s="137"/>
    </row>
    <row r="306" spans="1:22" x14ac:dyDescent="0.15">
      <c r="A306" s="631"/>
      <c r="B306" s="54" t="s">
        <v>139</v>
      </c>
      <c r="C306" s="394">
        <f>[3]B!C724</f>
        <v>292</v>
      </c>
      <c r="D306" s="394">
        <f>[3]B!D724</f>
        <v>292</v>
      </c>
      <c r="E306" s="394">
        <f>[3]B!E724</f>
        <v>292</v>
      </c>
      <c r="F306" s="394">
        <f>[3]B!F724</f>
        <v>0</v>
      </c>
      <c r="G306" s="394">
        <f>[3]B!G724</f>
        <v>0</v>
      </c>
      <c r="H306" s="416">
        <f>[3]B!AA724</f>
        <v>0</v>
      </c>
      <c r="I306" s="416">
        <f>[3]B!AB724</f>
        <v>292</v>
      </c>
      <c r="J306" s="416">
        <f>[3]B!AC724</f>
        <v>0</v>
      </c>
      <c r="K306" s="416">
        <f>[3]B!AD724</f>
        <v>0</v>
      </c>
      <c r="L306" s="416">
        <f>[3]B!AE724</f>
        <v>0</v>
      </c>
      <c r="M306" s="416">
        <f>[3]B!AF724</f>
        <v>0</v>
      </c>
      <c r="N306" s="416">
        <f>[3]B!AG724</f>
        <v>0</v>
      </c>
      <c r="O306" s="416">
        <f>[3]B!AH724</f>
        <v>0</v>
      </c>
      <c r="P306" s="416">
        <f>[3]B!AI724</f>
        <v>0</v>
      </c>
      <c r="Q306" s="416">
        <f>[3]B!AJ724</f>
        <v>0</v>
      </c>
      <c r="R306" s="417"/>
      <c r="S306" s="137"/>
      <c r="T306" s="137"/>
    </row>
    <row r="307" spans="1:22" x14ac:dyDescent="0.15">
      <c r="A307" s="631"/>
      <c r="B307" s="142" t="s">
        <v>140</v>
      </c>
      <c r="C307" s="396">
        <f>[3]B!C725</f>
        <v>204</v>
      </c>
      <c r="D307" s="396">
        <f>[3]B!D725</f>
        <v>204</v>
      </c>
      <c r="E307" s="396">
        <f>[3]B!E725</f>
        <v>204</v>
      </c>
      <c r="F307" s="396">
        <f>[3]B!F725</f>
        <v>0</v>
      </c>
      <c r="G307" s="396">
        <f>[3]B!G725</f>
        <v>0</v>
      </c>
      <c r="H307" s="418">
        <f>[3]B!AA725</f>
        <v>70</v>
      </c>
      <c r="I307" s="418">
        <f>[3]B!AB725</f>
        <v>93</v>
      </c>
      <c r="J307" s="418">
        <f>[3]B!AC725</f>
        <v>41</v>
      </c>
      <c r="K307" s="418">
        <f>[3]B!AD725</f>
        <v>0</v>
      </c>
      <c r="L307" s="418">
        <f>[3]B!AE725</f>
        <v>0</v>
      </c>
      <c r="M307" s="418">
        <f>[3]B!AF725</f>
        <v>0</v>
      </c>
      <c r="N307" s="418">
        <f>[3]B!AG725</f>
        <v>0</v>
      </c>
      <c r="O307" s="418">
        <f>[3]B!AH725</f>
        <v>0</v>
      </c>
      <c r="P307" s="418">
        <f>[3]B!AI725</f>
        <v>0</v>
      </c>
      <c r="Q307" s="418">
        <f>[3]B!AJ725</f>
        <v>0</v>
      </c>
      <c r="R307" s="419"/>
      <c r="S307" s="137"/>
      <c r="T307" s="137"/>
    </row>
    <row r="308" spans="1:22" x14ac:dyDescent="0.15">
      <c r="A308" s="42" t="s">
        <v>115</v>
      </c>
      <c r="B308" s="146" t="s">
        <v>141</v>
      </c>
      <c r="C308" s="430">
        <f>[3]B!C779</f>
        <v>0</v>
      </c>
      <c r="D308" s="430">
        <f>[3]B!D779</f>
        <v>0</v>
      </c>
      <c r="E308" s="430">
        <f>[3]B!E779</f>
        <v>0</v>
      </c>
      <c r="F308" s="430">
        <f>[3]B!F779</f>
        <v>0</v>
      </c>
      <c r="G308" s="430">
        <f>[3]B!G779</f>
        <v>0</v>
      </c>
      <c r="H308" s="431">
        <f>[3]B!AA779</f>
        <v>0</v>
      </c>
      <c r="I308" s="431">
        <f>[3]B!AB779</f>
        <v>0</v>
      </c>
      <c r="J308" s="431">
        <f>[3]B!AC779</f>
        <v>0</v>
      </c>
      <c r="K308" s="431">
        <f>[3]B!AD779</f>
        <v>0</v>
      </c>
      <c r="L308" s="431">
        <f>[3]B!AE779</f>
        <v>0</v>
      </c>
      <c r="M308" s="431">
        <f>[3]B!AF779</f>
        <v>0</v>
      </c>
      <c r="N308" s="431">
        <f>[3]B!AG779</f>
        <v>0</v>
      </c>
      <c r="O308" s="431">
        <f>[3]B!AH779</f>
        <v>0</v>
      </c>
      <c r="P308" s="431">
        <f>[3]B!AI779</f>
        <v>2</v>
      </c>
      <c r="Q308" s="431">
        <f>[3]B!AJ779</f>
        <v>0</v>
      </c>
      <c r="R308" s="432"/>
      <c r="S308" s="137"/>
      <c r="T308" s="137"/>
    </row>
    <row r="309" spans="1:22" s="60" customFormat="1" x14ac:dyDescent="0.15">
      <c r="A309" s="139"/>
      <c r="B309" s="147" t="s">
        <v>142</v>
      </c>
      <c r="C309" s="396">
        <f>[3]B!C837</f>
        <v>18</v>
      </c>
      <c r="D309" s="396">
        <f>[3]B!D837</f>
        <v>18</v>
      </c>
      <c r="E309" s="396">
        <f>[3]B!E837</f>
        <v>18</v>
      </c>
      <c r="F309" s="396">
        <f>[3]B!F837</f>
        <v>0</v>
      </c>
      <c r="G309" s="396">
        <f>[3]B!G837</f>
        <v>0</v>
      </c>
      <c r="H309" s="418">
        <f>[3]B!AA837</f>
        <v>0</v>
      </c>
      <c r="I309" s="418">
        <f>[3]B!AB837</f>
        <v>18</v>
      </c>
      <c r="J309" s="418">
        <f>[3]B!AC837</f>
        <v>0</v>
      </c>
      <c r="K309" s="418">
        <f>[3]B!AD837</f>
        <v>0</v>
      </c>
      <c r="L309" s="418">
        <f>[3]B!AE837</f>
        <v>0</v>
      </c>
      <c r="M309" s="418">
        <f>[3]B!AF837</f>
        <v>0</v>
      </c>
      <c r="N309" s="418">
        <f>[3]B!AG837</f>
        <v>0</v>
      </c>
      <c r="O309" s="418">
        <f>[3]B!AH837</f>
        <v>0</v>
      </c>
      <c r="P309" s="418">
        <f>[3]B!AI837</f>
        <v>0</v>
      </c>
      <c r="Q309" s="418">
        <f>[3]B!AJ837</f>
        <v>0</v>
      </c>
      <c r="R309" s="397"/>
      <c r="S309" s="117"/>
      <c r="T309" s="117"/>
    </row>
    <row r="310" spans="1:22" s="60" customFormat="1" ht="10.5" customHeight="1" x14ac:dyDescent="0.15">
      <c r="A310" s="618" t="s">
        <v>431</v>
      </c>
      <c r="B310" s="619"/>
      <c r="C310" s="392">
        <f>[3]B!C533</f>
        <v>5840</v>
      </c>
      <c r="D310" s="392">
        <f>[3]B!D533</f>
        <v>5728</v>
      </c>
      <c r="E310" s="392">
        <f>[3]B!E533</f>
        <v>5728</v>
      </c>
      <c r="F310" s="392">
        <f>[3]B!F533</f>
        <v>0</v>
      </c>
      <c r="G310" s="392">
        <f>[3]B!G533</f>
        <v>112</v>
      </c>
      <c r="H310" s="414">
        <f>[3]B!AA533</f>
        <v>3267</v>
      </c>
      <c r="I310" s="414">
        <f>[3]B!AB533</f>
        <v>1273</v>
      </c>
      <c r="J310" s="414">
        <f>[3]B!AC533</f>
        <v>1300</v>
      </c>
      <c r="K310" s="414">
        <f>[3]B!AD533</f>
        <v>0</v>
      </c>
      <c r="L310" s="414">
        <f>[3]B!AE533</f>
        <v>0</v>
      </c>
      <c r="M310" s="414">
        <f>[3]B!AF533</f>
        <v>0</v>
      </c>
      <c r="N310" s="414">
        <f>[3]B!AG533</f>
        <v>0</v>
      </c>
      <c r="O310" s="414">
        <f>[3]B!AH533</f>
        <v>0</v>
      </c>
      <c r="P310" s="414">
        <f>[3]B!AI533</f>
        <v>0</v>
      </c>
      <c r="Q310" s="414">
        <f>[3]B!AJ533</f>
        <v>0</v>
      </c>
      <c r="R310" s="393"/>
      <c r="S310" s="117"/>
      <c r="T310" s="117"/>
    </row>
    <row r="311" spans="1:22" s="3" customFormat="1" ht="10.5" customHeight="1" x14ac:dyDescent="0.15">
      <c r="A311" s="620" t="s">
        <v>143</v>
      </c>
      <c r="B311" s="621"/>
      <c r="C311" s="433">
        <f>[3]B!C1051</f>
        <v>0</v>
      </c>
      <c r="D311" s="433">
        <f>[3]B!D1051</f>
        <v>0</v>
      </c>
      <c r="E311" s="433">
        <f>[3]B!E1051</f>
        <v>0</v>
      </c>
      <c r="F311" s="433">
        <f>[3]B!F1051</f>
        <v>0</v>
      </c>
      <c r="G311" s="433">
        <f>[3]B!G1051</f>
        <v>0</v>
      </c>
      <c r="H311" s="434">
        <f>[3]B!AA1051</f>
        <v>0</v>
      </c>
      <c r="I311" s="434">
        <f>[3]B!AB1051</f>
        <v>0</v>
      </c>
      <c r="J311" s="434">
        <f>[3]B!AC1051</f>
        <v>0</v>
      </c>
      <c r="K311" s="434">
        <f>[3]B!AD1051</f>
        <v>0</v>
      </c>
      <c r="L311" s="434">
        <f>[3]B!AE1051</f>
        <v>0</v>
      </c>
      <c r="M311" s="434">
        <f>[3]B!AF1051</f>
        <v>0</v>
      </c>
      <c r="N311" s="434">
        <f>[3]B!AG1051</f>
        <v>0</v>
      </c>
      <c r="O311" s="434">
        <f>[3]B!AH1051</f>
        <v>0</v>
      </c>
      <c r="P311" s="434">
        <f>[3]B!AI1051</f>
        <v>0</v>
      </c>
      <c r="Q311" s="434">
        <f>[3]B!AJ1051</f>
        <v>0</v>
      </c>
      <c r="R311" s="435"/>
      <c r="S311" s="143"/>
      <c r="T311" s="143"/>
    </row>
    <row r="312" spans="1:22" s="149" customFormat="1" ht="11.25" x14ac:dyDescent="0.15">
      <c r="A312" s="12" t="s">
        <v>432</v>
      </c>
      <c r="B312" s="148"/>
      <c r="C312" s="148"/>
      <c r="R312" s="150"/>
      <c r="S312" s="150"/>
      <c r="T312" s="150"/>
    </row>
    <row r="313" spans="1:22" ht="10.5" customHeight="1" x14ac:dyDescent="0.15">
      <c r="A313" s="622" t="s">
        <v>433</v>
      </c>
      <c r="B313" s="623"/>
      <c r="C313" s="604" t="s">
        <v>410</v>
      </c>
      <c r="D313" s="607" t="s">
        <v>434</v>
      </c>
      <c r="E313" s="608"/>
      <c r="F313" s="608"/>
      <c r="G313" s="624"/>
      <c r="H313" s="625" t="s">
        <v>412</v>
      </c>
      <c r="I313" s="625"/>
      <c r="J313" s="626"/>
      <c r="K313" s="637" t="s">
        <v>413</v>
      </c>
      <c r="L313" s="637"/>
      <c r="M313" s="637"/>
      <c r="N313" s="632" t="s">
        <v>414</v>
      </c>
      <c r="O313" s="635" t="s">
        <v>415</v>
      </c>
      <c r="P313" s="636"/>
      <c r="Q313" s="585" t="s">
        <v>416</v>
      </c>
    </row>
    <row r="314" spans="1:22" ht="10.5" customHeight="1" x14ac:dyDescent="0.15">
      <c r="A314" s="622"/>
      <c r="B314" s="623"/>
      <c r="C314" s="605"/>
      <c r="D314" s="638" t="s">
        <v>418</v>
      </c>
      <c r="E314" s="640" t="s">
        <v>419</v>
      </c>
      <c r="F314" s="641"/>
      <c r="G314" s="638" t="s">
        <v>420</v>
      </c>
      <c r="H314" s="594" t="s">
        <v>421</v>
      </c>
      <c r="I314" s="596" t="s">
        <v>422</v>
      </c>
      <c r="J314" s="598" t="s">
        <v>423</v>
      </c>
      <c r="K314" s="615" t="s">
        <v>424</v>
      </c>
      <c r="L314" s="616" t="s">
        <v>425</v>
      </c>
      <c r="M314" s="617" t="s">
        <v>426</v>
      </c>
      <c r="N314" s="633"/>
      <c r="O314" s="627" t="s">
        <v>427</v>
      </c>
      <c r="P314" s="628" t="s">
        <v>428</v>
      </c>
      <c r="Q314" s="586"/>
      <c r="R314" s="151"/>
    </row>
    <row r="315" spans="1:22" x14ac:dyDescent="0.15">
      <c r="A315" s="622"/>
      <c r="B315" s="623"/>
      <c r="C315" s="606"/>
      <c r="D315" s="639"/>
      <c r="E315" s="152" t="s">
        <v>429</v>
      </c>
      <c r="F315" s="134" t="s">
        <v>430</v>
      </c>
      <c r="G315" s="639"/>
      <c r="H315" s="595"/>
      <c r="I315" s="597"/>
      <c r="J315" s="599"/>
      <c r="K315" s="615"/>
      <c r="L315" s="616"/>
      <c r="M315" s="617"/>
      <c r="N315" s="634"/>
      <c r="O315" s="627"/>
      <c r="P315" s="628"/>
      <c r="Q315" s="587"/>
      <c r="R315" s="151"/>
      <c r="U315" s="137"/>
      <c r="V315" s="137"/>
    </row>
    <row r="316" spans="1:22" x14ac:dyDescent="0.15">
      <c r="A316" s="153" t="s">
        <v>435</v>
      </c>
      <c r="B316" s="154"/>
      <c r="C316" s="155"/>
      <c r="D316" s="156"/>
      <c r="E316" s="157"/>
      <c r="F316" s="158"/>
      <c r="G316" s="159"/>
      <c r="H316" s="157"/>
      <c r="I316" s="160"/>
      <c r="J316" s="161"/>
      <c r="K316" s="162"/>
      <c r="L316" s="160"/>
      <c r="M316" s="161"/>
      <c r="N316" s="163"/>
      <c r="O316" s="162"/>
      <c r="P316" s="158"/>
      <c r="Q316" s="164"/>
      <c r="R316" s="165"/>
      <c r="U316" s="137"/>
    </row>
    <row r="317" spans="1:22" x14ac:dyDescent="0.15">
      <c r="A317" s="166" t="s">
        <v>436</v>
      </c>
      <c r="B317" s="167"/>
      <c r="C317" s="155"/>
      <c r="D317" s="156"/>
      <c r="E317" s="157"/>
      <c r="F317" s="158"/>
      <c r="G317" s="159"/>
      <c r="H317" s="157"/>
      <c r="I317" s="160"/>
      <c r="J317" s="161"/>
      <c r="K317" s="162"/>
      <c r="L317" s="160"/>
      <c r="M317" s="161"/>
      <c r="N317" s="163"/>
      <c r="O317" s="162"/>
      <c r="P317" s="158"/>
      <c r="Q317" s="164"/>
      <c r="R317" s="168"/>
      <c r="U317" s="137"/>
    </row>
    <row r="318" spans="1:22" x14ac:dyDescent="0.15">
      <c r="A318" s="646" t="s">
        <v>437</v>
      </c>
      <c r="B318" s="647"/>
      <c r="C318" s="436">
        <f>SUM([3]B!C844,[3]B!C851,[3]B!C855,[3]B!C862,[3]B!C871)</f>
        <v>0</v>
      </c>
      <c r="D318" s="436">
        <f>SUM([3]B!D844,[3]B!D851,[3]B!D855,[3]B!D862,[3]B!D871)</f>
        <v>0</v>
      </c>
      <c r="E318" s="437">
        <f>SUM([3]B!E844,[3]B!E851,[3]B!E855,[3]B!E862,[3]B!E871)</f>
        <v>0</v>
      </c>
      <c r="F318" s="437">
        <f>SUM([3]B!F844,[3]B!F851,[3]B!F855,[3]B!F862,[3]B!F871)</f>
        <v>0</v>
      </c>
      <c r="G318" s="437">
        <f>SUM([3]B!G844,[3]B!G851,[3]B!G855,[3]B!G862,[3]B!G871)</f>
        <v>0</v>
      </c>
      <c r="H318" s="437">
        <f>SUM([3]B!AA844,[3]B!AA851,[3]B!AA855,[3]B!AA862,[3]B!AA871)</f>
        <v>0</v>
      </c>
      <c r="I318" s="437">
        <f>SUM([3]B!AB844,[3]B!AB851,[3]B!AB855,[3]B!AB862,[3]B!AB871)</f>
        <v>0</v>
      </c>
      <c r="J318" s="437">
        <f>SUM([3]B!AC844,[3]B!AC851,[3]B!AC855,[3]B!AC862,[3]B!AC871)</f>
        <v>0</v>
      </c>
      <c r="K318" s="437">
        <f>SUM([3]B!AD844,[3]B!AD851,[3]B!AD855,[3]B!AD862,[3]B!AD871)</f>
        <v>0</v>
      </c>
      <c r="L318" s="437">
        <f>SUM([3]B!AE844,[3]B!AE851,[3]B!AE855,[3]B!AE862,[3]B!AE871)</f>
        <v>0</v>
      </c>
      <c r="M318" s="437">
        <f>SUM([3]B!AF844,[3]B!AF851,[3]B!AF855,[3]B!AF862,[3]B!AF871)</f>
        <v>0</v>
      </c>
      <c r="N318" s="437">
        <f>SUM([3]B!AG844,[3]B!AG851,[3]B!AG855,[3]B!AG862,[3]B!AG871)</f>
        <v>0</v>
      </c>
      <c r="O318" s="437">
        <f>SUM([3]B!AH844,[3]B!AH851,[3]B!AH855,[3]B!AH862,[3]B!AH871)</f>
        <v>0</v>
      </c>
      <c r="P318" s="437">
        <f>SUM([3]B!AI844,[3]B!AI851,[3]B!AI855,[3]B!AI862,[3]B!AI871)</f>
        <v>16</v>
      </c>
      <c r="Q318" s="437">
        <f>SUM([3]B!AJ844,[3]B!AJ851,[3]B!AJ855,[3]B!AJ862,[3]B!AJ871)</f>
        <v>0</v>
      </c>
      <c r="R318" s="169"/>
      <c r="U318" s="137"/>
    </row>
    <row r="319" spans="1:22" x14ac:dyDescent="0.15">
      <c r="A319" s="642" t="s">
        <v>438</v>
      </c>
      <c r="B319" s="643"/>
      <c r="C319" s="438">
        <f>SUM([3]B!C875,[3]B!C879,[3]B!C883,[3]B!C891,[3]B!C894,[3]B!C897)</f>
        <v>0</v>
      </c>
      <c r="D319" s="438">
        <f>SUM([3]B!D875,[3]B!D879,[3]B!D883,[3]B!D891,[3]B!D894,[3]B!D897)</f>
        <v>0</v>
      </c>
      <c r="E319" s="374">
        <f>SUM([3]B!E875,[3]B!E879,[3]B!E883,[3]B!E891,[3]B!E894,[3]B!E897)</f>
        <v>0</v>
      </c>
      <c r="F319" s="374">
        <f>SUM([3]B!F875,[3]B!F879,[3]B!F883,[3]B!F891,[3]B!F894,[3]B!F897)</f>
        <v>0</v>
      </c>
      <c r="G319" s="374">
        <f>SUM([3]B!G875,[3]B!G879,[3]B!G883,[3]B!G891,[3]B!G894,[3]B!G897)</f>
        <v>0</v>
      </c>
      <c r="H319" s="374">
        <f>SUM([3]B!AA875,[3]B!AA879,[3]B!AA883,[3]B!AA891,[3]B!AA894,[3]B!AA897)</f>
        <v>0</v>
      </c>
      <c r="I319" s="374">
        <f>SUM([3]B!AB875,[3]B!AB879,[3]B!AB883,[3]B!AB891,[3]B!AB894,[3]B!AB897)</f>
        <v>0</v>
      </c>
      <c r="J319" s="374">
        <f>SUM([3]B!AC875,[3]B!AC879,[3]B!AC883,[3]B!AC891,[3]B!AC894,[3]B!AC897)</f>
        <v>0</v>
      </c>
      <c r="K319" s="374">
        <f>SUM([3]B!AD875,[3]B!AD879,[3]B!AD883,[3]B!AD891,[3]B!AD894,[3]B!AD897)</f>
        <v>0</v>
      </c>
      <c r="L319" s="374">
        <f>SUM([3]B!AE875,[3]B!AE879,[3]B!AE883,[3]B!AE891,[3]B!AE894,[3]B!AE897)</f>
        <v>0</v>
      </c>
      <c r="M319" s="374">
        <f>SUM([3]B!AF875,[3]B!AF879,[3]B!AF883,[3]B!AF891,[3]B!AF894,[3]B!AF897)</f>
        <v>0</v>
      </c>
      <c r="N319" s="374">
        <f>SUM([3]B!AG875,[3]B!AG879,[3]B!AG883,[3]B!AG891,[3]B!AG894,[3]B!AG897)</f>
        <v>0</v>
      </c>
      <c r="O319" s="374">
        <f>SUM([3]B!AH875,[3]B!AH879,[3]B!AH883,[3]B!AH891,[3]B!AH894,[3]B!AH897)</f>
        <v>0</v>
      </c>
      <c r="P319" s="374">
        <f>SUM([3]B!AI875,[3]B!AI879,[3]B!AI883,[3]B!AI891,[3]B!AI894,[3]B!AI897)</f>
        <v>0</v>
      </c>
      <c r="Q319" s="374">
        <f>SUM([3]B!AJ875,[3]B!AJ879,[3]B!AJ883,[3]B!AJ891,[3]B!AJ894,[3]B!AJ897)</f>
        <v>0</v>
      </c>
      <c r="R319" s="41"/>
      <c r="U319" s="137"/>
    </row>
    <row r="320" spans="1:22" x14ac:dyDescent="0.15">
      <c r="A320" s="170" t="s">
        <v>439</v>
      </c>
      <c r="B320" s="171"/>
      <c r="C320" s="439"/>
      <c r="D320" s="440"/>
      <c r="E320" s="441"/>
      <c r="F320" s="442"/>
      <c r="G320" s="443"/>
      <c r="H320" s="441"/>
      <c r="I320" s="444"/>
      <c r="J320" s="442"/>
      <c r="K320" s="441"/>
      <c r="L320" s="444"/>
      <c r="M320" s="442"/>
      <c r="N320" s="445"/>
      <c r="O320" s="441"/>
      <c r="P320" s="442"/>
      <c r="Q320" s="446"/>
      <c r="R320" s="169"/>
      <c r="U320" s="137"/>
    </row>
    <row r="321" spans="1:24" x14ac:dyDescent="0.15">
      <c r="A321" s="644" t="s">
        <v>440</v>
      </c>
      <c r="B321" s="645"/>
      <c r="C321" s="353">
        <f>[3]B!C905</f>
        <v>0</v>
      </c>
      <c r="D321" s="353">
        <f>[3]B!D905</f>
        <v>0</v>
      </c>
      <c r="E321" s="390">
        <f>[3]B!E905</f>
        <v>0</v>
      </c>
      <c r="F321" s="390">
        <f>[3]B!F905</f>
        <v>0</v>
      </c>
      <c r="G321" s="390">
        <f>[3]B!G905</f>
        <v>0</v>
      </c>
      <c r="H321" s="390">
        <f>[3]B!AA905</f>
        <v>0</v>
      </c>
      <c r="I321" s="390">
        <f>[3]B!AB905</f>
        <v>0</v>
      </c>
      <c r="J321" s="390">
        <f>[3]B!AC905</f>
        <v>0</v>
      </c>
      <c r="K321" s="390">
        <f>[3]B!AD905</f>
        <v>0</v>
      </c>
      <c r="L321" s="390">
        <f>[3]B!AE905</f>
        <v>0</v>
      </c>
      <c r="M321" s="390">
        <f>[3]B!AF905</f>
        <v>0</v>
      </c>
      <c r="N321" s="390">
        <f>[3]B!AG905</f>
        <v>0</v>
      </c>
      <c r="O321" s="390">
        <f>[3]B!AH905</f>
        <v>0</v>
      </c>
      <c r="P321" s="390">
        <f>[3]B!AI905</f>
        <v>0</v>
      </c>
      <c r="Q321" s="390">
        <f>[3]B!AJ905</f>
        <v>0</v>
      </c>
      <c r="R321" s="169"/>
      <c r="U321" s="137"/>
    </row>
    <row r="322" spans="1:24" x14ac:dyDescent="0.15">
      <c r="A322" s="172" t="s">
        <v>441</v>
      </c>
      <c r="B322" s="173"/>
      <c r="C322" s="439"/>
      <c r="D322" s="440"/>
      <c r="E322" s="441"/>
      <c r="F322" s="442"/>
      <c r="G322" s="443"/>
      <c r="H322" s="441"/>
      <c r="I322" s="444"/>
      <c r="J322" s="442"/>
      <c r="K322" s="441"/>
      <c r="L322" s="444"/>
      <c r="M322" s="442"/>
      <c r="N322" s="445"/>
      <c r="O322" s="441"/>
      <c r="P322" s="442"/>
      <c r="Q322" s="446"/>
      <c r="R322" s="169"/>
      <c r="U322" s="137"/>
    </row>
    <row r="323" spans="1:24" x14ac:dyDescent="0.15">
      <c r="A323" s="646" t="s">
        <v>442</v>
      </c>
      <c r="B323" s="647"/>
      <c r="C323" s="447">
        <f>[3]B!C911</f>
        <v>0</v>
      </c>
      <c r="D323" s="447">
        <f>[3]B!D911</f>
        <v>0</v>
      </c>
      <c r="E323" s="448">
        <f>[3]B!E911</f>
        <v>0</v>
      </c>
      <c r="F323" s="448">
        <f>[3]B!F911</f>
        <v>0</v>
      </c>
      <c r="G323" s="448">
        <f>[3]B!G911</f>
        <v>0</v>
      </c>
      <c r="H323" s="448">
        <f>[3]B!AA911</f>
        <v>0</v>
      </c>
      <c r="I323" s="448">
        <f>[3]B!AB911</f>
        <v>0</v>
      </c>
      <c r="J323" s="448">
        <f>[3]B!AC911</f>
        <v>0</v>
      </c>
      <c r="K323" s="448">
        <f>[3]B!AD911</f>
        <v>0</v>
      </c>
      <c r="L323" s="448">
        <f>[3]B!AE911</f>
        <v>0</v>
      </c>
      <c r="M323" s="448">
        <f>[3]B!AF911</f>
        <v>0</v>
      </c>
      <c r="N323" s="448">
        <f>[3]B!AG911</f>
        <v>0</v>
      </c>
      <c r="O323" s="448">
        <f>[3]B!AH911</f>
        <v>0</v>
      </c>
      <c r="P323" s="448">
        <f>[3]B!AI911</f>
        <v>0</v>
      </c>
      <c r="Q323" s="448">
        <f>[3]B!AJ911</f>
        <v>0</v>
      </c>
      <c r="R323" s="169"/>
      <c r="U323" s="137"/>
    </row>
    <row r="324" spans="1:24" x14ac:dyDescent="0.15">
      <c r="A324" s="648" t="s">
        <v>443</v>
      </c>
      <c r="B324" s="649"/>
      <c r="C324" s="449">
        <f>[3]B!C927</f>
        <v>0</v>
      </c>
      <c r="D324" s="449">
        <f>[3]B!D927</f>
        <v>0</v>
      </c>
      <c r="E324" s="450">
        <f>[3]B!E927</f>
        <v>0</v>
      </c>
      <c r="F324" s="450">
        <f>[3]B!F927</f>
        <v>0</v>
      </c>
      <c r="G324" s="450">
        <f>[3]B!G927</f>
        <v>0</v>
      </c>
      <c r="H324" s="450">
        <f>[3]B!AA927</f>
        <v>0</v>
      </c>
      <c r="I324" s="450">
        <f>[3]B!AB927</f>
        <v>0</v>
      </c>
      <c r="J324" s="450">
        <f>[3]B!AC927</f>
        <v>0</v>
      </c>
      <c r="K324" s="450">
        <f>[3]B!AD927</f>
        <v>0</v>
      </c>
      <c r="L324" s="450">
        <f>[3]B!AE927</f>
        <v>0</v>
      </c>
      <c r="M324" s="450">
        <f>[3]B!AF927</f>
        <v>0</v>
      </c>
      <c r="N324" s="450">
        <f>[3]B!AG927</f>
        <v>0</v>
      </c>
      <c r="O324" s="450">
        <f>[3]B!AH927</f>
        <v>0</v>
      </c>
      <c r="P324" s="450">
        <f>[3]B!AI927</f>
        <v>0</v>
      </c>
      <c r="Q324" s="450">
        <f>[3]B!AJ927</f>
        <v>0</v>
      </c>
      <c r="R324" s="169"/>
      <c r="U324" s="137"/>
    </row>
    <row r="325" spans="1:24" x14ac:dyDescent="0.15">
      <c r="A325" s="648" t="s">
        <v>444</v>
      </c>
      <c r="B325" s="649"/>
      <c r="C325" s="451">
        <f>[3]B!C950</f>
        <v>0</v>
      </c>
      <c r="D325" s="451">
        <f>[3]B!D950</f>
        <v>0</v>
      </c>
      <c r="E325" s="452">
        <f>[3]B!E950</f>
        <v>0</v>
      </c>
      <c r="F325" s="452">
        <f>[3]B!F950</f>
        <v>0</v>
      </c>
      <c r="G325" s="452">
        <f>[3]B!G950</f>
        <v>0</v>
      </c>
      <c r="H325" s="452">
        <f>[3]B!AA950</f>
        <v>0</v>
      </c>
      <c r="I325" s="452">
        <f>[3]B!AB950</f>
        <v>0</v>
      </c>
      <c r="J325" s="452">
        <f>[3]B!AC950</f>
        <v>0</v>
      </c>
      <c r="K325" s="452">
        <f>[3]B!AD950</f>
        <v>0</v>
      </c>
      <c r="L325" s="452">
        <f>[3]B!AE950</f>
        <v>0</v>
      </c>
      <c r="M325" s="452">
        <f>[3]B!AF950</f>
        <v>0</v>
      </c>
      <c r="N325" s="452">
        <f>[3]B!AG950</f>
        <v>0</v>
      </c>
      <c r="O325" s="452">
        <f>[3]B!AH950</f>
        <v>0</v>
      </c>
      <c r="P325" s="452">
        <f>[3]B!AI950</f>
        <v>0</v>
      </c>
      <c r="Q325" s="452">
        <f>[3]B!AJ950</f>
        <v>0</v>
      </c>
      <c r="R325" s="169"/>
      <c r="U325" s="137"/>
    </row>
    <row r="326" spans="1:24" x14ac:dyDescent="0.15">
      <c r="A326" s="650" t="s">
        <v>445</v>
      </c>
      <c r="B326" s="651"/>
      <c r="C326" s="453">
        <f>SUM(C318+C319+C321+C323+C324+C325)</f>
        <v>0</v>
      </c>
      <c r="D326" s="453">
        <f t="shared" ref="D326:Q326" si="8">SUM(D318+D319+D321+D323+D324+D325)</f>
        <v>0</v>
      </c>
      <c r="E326" s="453">
        <f t="shared" si="8"/>
        <v>0</v>
      </c>
      <c r="F326" s="453">
        <f t="shared" si="8"/>
        <v>0</v>
      </c>
      <c r="G326" s="453">
        <f t="shared" si="8"/>
        <v>0</v>
      </c>
      <c r="H326" s="453">
        <f t="shared" si="8"/>
        <v>0</v>
      </c>
      <c r="I326" s="453">
        <f t="shared" si="8"/>
        <v>0</v>
      </c>
      <c r="J326" s="453">
        <f t="shared" si="8"/>
        <v>0</v>
      </c>
      <c r="K326" s="453">
        <f t="shared" si="8"/>
        <v>0</v>
      </c>
      <c r="L326" s="453">
        <f t="shared" si="8"/>
        <v>0</v>
      </c>
      <c r="M326" s="453">
        <f t="shared" si="8"/>
        <v>0</v>
      </c>
      <c r="N326" s="453">
        <f t="shared" si="8"/>
        <v>0</v>
      </c>
      <c r="O326" s="453">
        <f t="shared" si="8"/>
        <v>0</v>
      </c>
      <c r="P326" s="453">
        <f t="shared" si="8"/>
        <v>16</v>
      </c>
      <c r="Q326" s="453">
        <f t="shared" si="8"/>
        <v>0</v>
      </c>
      <c r="R326" s="169"/>
      <c r="U326" s="137"/>
    </row>
    <row r="327" spans="1:24" s="177" customFormat="1" ht="11.25" x14ac:dyDescent="0.15">
      <c r="A327" s="174" t="s">
        <v>446</v>
      </c>
      <c r="B327" s="175"/>
      <c r="C327" s="175"/>
      <c r="D327" s="454"/>
      <c r="E327" s="454"/>
      <c r="F327" s="454"/>
      <c r="G327" s="454"/>
      <c r="H327" s="454"/>
      <c r="I327" s="454"/>
      <c r="J327" s="454"/>
      <c r="K327" s="454"/>
      <c r="L327" s="454"/>
      <c r="M327" s="454"/>
      <c r="N327" s="454"/>
      <c r="O327" s="455"/>
      <c r="P327" s="455"/>
      <c r="Q327" s="455"/>
      <c r="R327" s="455"/>
      <c r="S327" s="176"/>
      <c r="X327" s="5"/>
    </row>
    <row r="328" spans="1:24" ht="10.5" customHeight="1" x14ac:dyDescent="0.15">
      <c r="A328" s="678" t="s">
        <v>447</v>
      </c>
      <c r="B328" s="679"/>
      <c r="C328" s="604" t="s">
        <v>410</v>
      </c>
      <c r="D328" s="654" t="s">
        <v>434</v>
      </c>
      <c r="E328" s="654"/>
      <c r="F328" s="654"/>
      <c r="G328" s="654"/>
      <c r="H328" s="625" t="s">
        <v>412</v>
      </c>
      <c r="I328" s="625"/>
      <c r="J328" s="626"/>
      <c r="K328" s="637" t="s">
        <v>413</v>
      </c>
      <c r="L328" s="637"/>
      <c r="M328" s="637"/>
      <c r="N328" s="632" t="s">
        <v>414</v>
      </c>
      <c r="O328" s="635" t="s">
        <v>415</v>
      </c>
      <c r="P328" s="636"/>
      <c r="Q328" s="585" t="s">
        <v>416</v>
      </c>
      <c r="S328" s="151"/>
    </row>
    <row r="329" spans="1:24" ht="10.5" customHeight="1" x14ac:dyDescent="0.15">
      <c r="A329" s="678"/>
      <c r="B329" s="679"/>
      <c r="C329" s="605"/>
      <c r="D329" s="588" t="s">
        <v>448</v>
      </c>
      <c r="E329" s="590" t="s">
        <v>419</v>
      </c>
      <c r="F329" s="591"/>
      <c r="G329" s="652" t="s">
        <v>449</v>
      </c>
      <c r="H329" s="594" t="s">
        <v>421</v>
      </c>
      <c r="I329" s="596" t="s">
        <v>422</v>
      </c>
      <c r="J329" s="598" t="s">
        <v>423</v>
      </c>
      <c r="K329" s="615" t="s">
        <v>424</v>
      </c>
      <c r="L329" s="616" t="s">
        <v>425</v>
      </c>
      <c r="M329" s="617" t="s">
        <v>426</v>
      </c>
      <c r="N329" s="633"/>
      <c r="O329" s="627" t="s">
        <v>427</v>
      </c>
      <c r="P329" s="628" t="s">
        <v>428</v>
      </c>
      <c r="Q329" s="586"/>
    </row>
    <row r="330" spans="1:24" x14ac:dyDescent="0.15">
      <c r="A330" s="678"/>
      <c r="B330" s="679"/>
      <c r="C330" s="606"/>
      <c r="D330" s="589"/>
      <c r="E330" s="152" t="s">
        <v>429</v>
      </c>
      <c r="F330" s="134" t="s">
        <v>430</v>
      </c>
      <c r="G330" s="653"/>
      <c r="H330" s="595"/>
      <c r="I330" s="597"/>
      <c r="J330" s="599"/>
      <c r="K330" s="615"/>
      <c r="L330" s="616"/>
      <c r="M330" s="617"/>
      <c r="N330" s="634"/>
      <c r="O330" s="627"/>
      <c r="P330" s="628"/>
      <c r="Q330" s="587"/>
    </row>
    <row r="331" spans="1:24" x14ac:dyDescent="0.15">
      <c r="A331" s="456">
        <v>1901023</v>
      </c>
      <c r="B331" s="457" t="s">
        <v>369</v>
      </c>
      <c r="C331" s="458">
        <f>[3]B!C2249</f>
        <v>0</v>
      </c>
      <c r="D331" s="458">
        <f>[3]B!D2249</f>
        <v>0</v>
      </c>
      <c r="E331" s="459">
        <f>[3]B!E2249</f>
        <v>0</v>
      </c>
      <c r="F331" s="459">
        <f>[3]B!F2249</f>
        <v>0</v>
      </c>
      <c r="G331" s="459">
        <f>[3]B!G2249</f>
        <v>0</v>
      </c>
      <c r="H331" s="460">
        <f>[3]B!AA2249</f>
        <v>0</v>
      </c>
      <c r="I331" s="460">
        <f>[3]B!AB2249</f>
        <v>0</v>
      </c>
      <c r="J331" s="460">
        <f>[3]B!AC2249</f>
        <v>0</v>
      </c>
      <c r="K331" s="460">
        <f>[3]B!AD2249</f>
        <v>0</v>
      </c>
      <c r="L331" s="460">
        <f>[3]B!AE2249</f>
        <v>0</v>
      </c>
      <c r="M331" s="460">
        <f>[3]B!AF2249</f>
        <v>0</v>
      </c>
      <c r="N331" s="460">
        <f>[3]B!AG2249</f>
        <v>0</v>
      </c>
      <c r="O331" s="460">
        <f>[3]B!AH2249</f>
        <v>0</v>
      </c>
      <c r="P331" s="460">
        <f>[3]B!AI2249</f>
        <v>0</v>
      </c>
      <c r="Q331" s="460">
        <f>[3]B!AJ2249</f>
        <v>0</v>
      </c>
      <c r="R331" s="169"/>
    </row>
    <row r="332" spans="1:24" x14ac:dyDescent="0.15">
      <c r="A332" s="461">
        <v>1901024</v>
      </c>
      <c r="B332" s="462" t="s">
        <v>370</v>
      </c>
      <c r="C332" s="458">
        <f>[3]B!C2250</f>
        <v>0</v>
      </c>
      <c r="D332" s="458">
        <f>[3]B!D2250</f>
        <v>0</v>
      </c>
      <c r="E332" s="459">
        <f>[3]B!E2250</f>
        <v>0</v>
      </c>
      <c r="F332" s="459">
        <f>[3]B!F2250</f>
        <v>0</v>
      </c>
      <c r="G332" s="459">
        <f>[3]B!G2250</f>
        <v>0</v>
      </c>
      <c r="H332" s="460">
        <f>[3]B!AA2250</f>
        <v>0</v>
      </c>
      <c r="I332" s="460">
        <f>[3]B!AB2250</f>
        <v>0</v>
      </c>
      <c r="J332" s="460">
        <f>[3]B!AC2250</f>
        <v>0</v>
      </c>
      <c r="K332" s="460">
        <f>[3]B!AD2250</f>
        <v>0</v>
      </c>
      <c r="L332" s="460">
        <f>[3]B!AE2250</f>
        <v>0</v>
      </c>
      <c r="M332" s="460">
        <f>[3]B!AF2250</f>
        <v>0</v>
      </c>
      <c r="N332" s="460">
        <f>[3]B!AG2250</f>
        <v>0</v>
      </c>
      <c r="O332" s="460">
        <f>[3]B!AH2250</f>
        <v>0</v>
      </c>
      <c r="P332" s="460">
        <f>[3]B!AI2250</f>
        <v>0</v>
      </c>
      <c r="Q332" s="460">
        <f>[3]B!AJ2250</f>
        <v>0</v>
      </c>
      <c r="R332" s="169"/>
    </row>
    <row r="333" spans="1:24" x14ac:dyDescent="0.15">
      <c r="A333" s="461">
        <v>1901025</v>
      </c>
      <c r="B333" s="462" t="s">
        <v>450</v>
      </c>
      <c r="C333" s="458">
        <f>[3]B!C2251</f>
        <v>0</v>
      </c>
      <c r="D333" s="458">
        <f>[3]B!D2251</f>
        <v>0</v>
      </c>
      <c r="E333" s="459">
        <f>[3]B!E2251</f>
        <v>0</v>
      </c>
      <c r="F333" s="459">
        <f>[3]B!F2251</f>
        <v>0</v>
      </c>
      <c r="G333" s="459">
        <f>[3]B!G2251</f>
        <v>0</v>
      </c>
      <c r="H333" s="460">
        <f>[3]B!AA2251</f>
        <v>0</v>
      </c>
      <c r="I333" s="460">
        <f>[3]B!AB2251</f>
        <v>0</v>
      </c>
      <c r="J333" s="460">
        <f>[3]B!AC2251</f>
        <v>0</v>
      </c>
      <c r="K333" s="460">
        <f>[3]B!AD2251</f>
        <v>0</v>
      </c>
      <c r="L333" s="460">
        <f>[3]B!AE2251</f>
        <v>0</v>
      </c>
      <c r="M333" s="460">
        <f>[3]B!AF2251</f>
        <v>0</v>
      </c>
      <c r="N333" s="460">
        <f>[3]B!AG2251</f>
        <v>0</v>
      </c>
      <c r="O333" s="460">
        <f>[3]B!AH2251</f>
        <v>0</v>
      </c>
      <c r="P333" s="460">
        <f>[3]B!AI2251</f>
        <v>0</v>
      </c>
      <c r="Q333" s="460">
        <f>[3]B!AJ2251</f>
        <v>0</v>
      </c>
      <c r="R333" s="169"/>
    </row>
    <row r="334" spans="1:24" x14ac:dyDescent="0.15">
      <c r="A334" s="461">
        <v>1901026</v>
      </c>
      <c r="B334" s="462" t="s">
        <v>374</v>
      </c>
      <c r="C334" s="458">
        <f>[3]B!C2252</f>
        <v>0</v>
      </c>
      <c r="D334" s="458">
        <f>[3]B!D2252</f>
        <v>0</v>
      </c>
      <c r="E334" s="459">
        <f>[3]B!E2252</f>
        <v>0</v>
      </c>
      <c r="F334" s="459">
        <f>[3]B!F2252</f>
        <v>0</v>
      </c>
      <c r="G334" s="459">
        <f>[3]B!G2252</f>
        <v>0</v>
      </c>
      <c r="H334" s="460">
        <f>[3]B!AA2252</f>
        <v>0</v>
      </c>
      <c r="I334" s="460">
        <f>[3]B!AB2252</f>
        <v>0</v>
      </c>
      <c r="J334" s="460">
        <f>[3]B!AC2252</f>
        <v>0</v>
      </c>
      <c r="K334" s="460">
        <f>[3]B!AD2252</f>
        <v>0</v>
      </c>
      <c r="L334" s="460">
        <f>[3]B!AE2252</f>
        <v>0</v>
      </c>
      <c r="M334" s="460">
        <f>[3]B!AF2252</f>
        <v>0</v>
      </c>
      <c r="N334" s="460">
        <f>[3]B!AG2252</f>
        <v>0</v>
      </c>
      <c r="O334" s="460">
        <f>[3]B!AH2252</f>
        <v>0</v>
      </c>
      <c r="P334" s="460">
        <f>[3]B!AI2252</f>
        <v>0</v>
      </c>
      <c r="Q334" s="460">
        <f>[3]B!AJ2252</f>
        <v>0</v>
      </c>
      <c r="R334" s="169"/>
    </row>
    <row r="335" spans="1:24" x14ac:dyDescent="0.15">
      <c r="A335" s="461">
        <v>1901126</v>
      </c>
      <c r="B335" s="462" t="s">
        <v>375</v>
      </c>
      <c r="C335" s="458">
        <f>[3]B!C2253</f>
        <v>0</v>
      </c>
      <c r="D335" s="458">
        <f>[3]B!D2253</f>
        <v>0</v>
      </c>
      <c r="E335" s="459">
        <f>[3]B!E2253</f>
        <v>0</v>
      </c>
      <c r="F335" s="459">
        <f>[3]B!F2253</f>
        <v>0</v>
      </c>
      <c r="G335" s="459">
        <f>[3]B!G2253</f>
        <v>0</v>
      </c>
      <c r="H335" s="460">
        <f>[3]B!AA2253</f>
        <v>0</v>
      </c>
      <c r="I335" s="460">
        <f>[3]B!AB2253</f>
        <v>0</v>
      </c>
      <c r="J335" s="460">
        <f>[3]B!AC2253</f>
        <v>0</v>
      </c>
      <c r="K335" s="460">
        <f>[3]B!AD2253</f>
        <v>0</v>
      </c>
      <c r="L335" s="460">
        <f>[3]B!AE2253</f>
        <v>0</v>
      </c>
      <c r="M335" s="460">
        <f>[3]B!AF2253</f>
        <v>0</v>
      </c>
      <c r="N335" s="460">
        <f>[3]B!AG2253</f>
        <v>0</v>
      </c>
      <c r="O335" s="460">
        <f>[3]B!AH2253</f>
        <v>0</v>
      </c>
      <c r="P335" s="460">
        <f>[3]B!AI2253</f>
        <v>0</v>
      </c>
      <c r="Q335" s="460">
        <f>[3]B!AJ2253</f>
        <v>0</v>
      </c>
      <c r="R335" s="169"/>
    </row>
    <row r="336" spans="1:24" x14ac:dyDescent="0.15">
      <c r="A336" s="461">
        <v>1901027</v>
      </c>
      <c r="B336" s="462" t="s">
        <v>451</v>
      </c>
      <c r="C336" s="458">
        <f>[3]B!C2254</f>
        <v>0</v>
      </c>
      <c r="D336" s="458">
        <f>[3]B!D2254</f>
        <v>0</v>
      </c>
      <c r="E336" s="459">
        <f>[3]B!E2254</f>
        <v>0</v>
      </c>
      <c r="F336" s="459">
        <f>[3]B!F2254</f>
        <v>0</v>
      </c>
      <c r="G336" s="459">
        <f>[3]B!G2254</f>
        <v>0</v>
      </c>
      <c r="H336" s="460">
        <f>[3]B!AA2254</f>
        <v>0</v>
      </c>
      <c r="I336" s="460">
        <f>[3]B!AB2254</f>
        <v>0</v>
      </c>
      <c r="J336" s="460">
        <f>[3]B!AC2254</f>
        <v>0</v>
      </c>
      <c r="K336" s="460">
        <f>[3]B!AD2254</f>
        <v>0</v>
      </c>
      <c r="L336" s="460">
        <f>[3]B!AE2254</f>
        <v>0</v>
      </c>
      <c r="M336" s="460">
        <f>[3]B!AF2254</f>
        <v>0</v>
      </c>
      <c r="N336" s="460">
        <f>[3]B!AG2254</f>
        <v>0</v>
      </c>
      <c r="O336" s="460">
        <f>[3]B!AH2254</f>
        <v>0</v>
      </c>
      <c r="P336" s="460">
        <f>[3]B!AI2254</f>
        <v>0</v>
      </c>
      <c r="Q336" s="460">
        <f>[3]B!AJ2254</f>
        <v>0</v>
      </c>
      <c r="R336" s="169"/>
    </row>
    <row r="337" spans="1:18" x14ac:dyDescent="0.15">
      <c r="A337" s="461">
        <v>1901028</v>
      </c>
      <c r="B337" s="462" t="s">
        <v>379</v>
      </c>
      <c r="C337" s="458">
        <f>[3]B!C2255</f>
        <v>0</v>
      </c>
      <c r="D337" s="458">
        <f>[3]B!D2255</f>
        <v>0</v>
      </c>
      <c r="E337" s="459">
        <f>[3]B!E2255</f>
        <v>0</v>
      </c>
      <c r="F337" s="459">
        <f>[3]B!F2255</f>
        <v>0</v>
      </c>
      <c r="G337" s="459">
        <f>[3]B!G2255</f>
        <v>0</v>
      </c>
      <c r="H337" s="460">
        <f>[3]B!AA2255</f>
        <v>0</v>
      </c>
      <c r="I337" s="460">
        <f>[3]B!AB2255</f>
        <v>0</v>
      </c>
      <c r="J337" s="460">
        <f>[3]B!AC2255</f>
        <v>0</v>
      </c>
      <c r="K337" s="460">
        <f>[3]B!AD2255</f>
        <v>0</v>
      </c>
      <c r="L337" s="460">
        <f>[3]B!AE2255</f>
        <v>0</v>
      </c>
      <c r="M337" s="460">
        <f>[3]B!AF2255</f>
        <v>0</v>
      </c>
      <c r="N337" s="460">
        <f>[3]B!AG2255</f>
        <v>0</v>
      </c>
      <c r="O337" s="460">
        <f>[3]B!AH2255</f>
        <v>0</v>
      </c>
      <c r="P337" s="460">
        <f>[3]B!AI2255</f>
        <v>0</v>
      </c>
      <c r="Q337" s="460">
        <f>[3]B!AJ2255</f>
        <v>0</v>
      </c>
      <c r="R337" s="169"/>
    </row>
    <row r="338" spans="1:18" x14ac:dyDescent="0.15">
      <c r="A338" s="463">
        <v>1901029</v>
      </c>
      <c r="B338" s="464" t="s">
        <v>380</v>
      </c>
      <c r="C338" s="458">
        <f>[3]B!C2256</f>
        <v>0</v>
      </c>
      <c r="D338" s="458">
        <f>[3]B!D2256</f>
        <v>0</v>
      </c>
      <c r="E338" s="459">
        <f>[3]B!E2256</f>
        <v>0</v>
      </c>
      <c r="F338" s="459">
        <f>[3]B!F2256</f>
        <v>0</v>
      </c>
      <c r="G338" s="459">
        <f>[3]B!G2256</f>
        <v>0</v>
      </c>
      <c r="H338" s="460">
        <f>[3]B!AA2256</f>
        <v>0</v>
      </c>
      <c r="I338" s="460">
        <f>[3]B!AB2256</f>
        <v>0</v>
      </c>
      <c r="J338" s="460">
        <f>[3]B!AC2256</f>
        <v>0</v>
      </c>
      <c r="K338" s="460">
        <f>[3]B!AD2256</f>
        <v>0</v>
      </c>
      <c r="L338" s="460">
        <f>[3]B!AE2256</f>
        <v>0</v>
      </c>
      <c r="M338" s="460">
        <f>[3]B!AF2256</f>
        <v>0</v>
      </c>
      <c r="N338" s="460">
        <f>[3]B!AG2256</f>
        <v>0</v>
      </c>
      <c r="O338" s="460">
        <f>[3]B!AH2256</f>
        <v>0</v>
      </c>
      <c r="P338" s="460">
        <f>[3]B!AI2256</f>
        <v>0</v>
      </c>
      <c r="Q338" s="460">
        <f>[3]B!AJ2256</f>
        <v>0</v>
      </c>
      <c r="R338" s="169"/>
    </row>
    <row r="339" spans="1:18" s="402" customFormat="1" x14ac:dyDescent="0.15">
      <c r="A339" s="655" t="s">
        <v>410</v>
      </c>
      <c r="B339" s="656"/>
      <c r="C339" s="465">
        <f>SUM(C331:C338)</f>
        <v>0</v>
      </c>
      <c r="D339" s="466">
        <f>SUM(D331:D338)</f>
        <v>0</v>
      </c>
      <c r="E339" s="467">
        <f t="shared" ref="E339:Q339" si="9">SUM(E331:E338)</f>
        <v>0</v>
      </c>
      <c r="F339" s="467">
        <f t="shared" si="9"/>
        <v>0</v>
      </c>
      <c r="G339" s="467">
        <f t="shared" si="9"/>
        <v>0</v>
      </c>
      <c r="H339" s="467">
        <f t="shared" si="9"/>
        <v>0</v>
      </c>
      <c r="I339" s="467">
        <f t="shared" si="9"/>
        <v>0</v>
      </c>
      <c r="J339" s="467">
        <f t="shared" si="9"/>
        <v>0</v>
      </c>
      <c r="K339" s="467">
        <f t="shared" si="9"/>
        <v>0</v>
      </c>
      <c r="L339" s="467">
        <f t="shared" si="9"/>
        <v>0</v>
      </c>
      <c r="M339" s="467">
        <f t="shared" si="9"/>
        <v>0</v>
      </c>
      <c r="N339" s="467">
        <f t="shared" si="9"/>
        <v>0</v>
      </c>
      <c r="O339" s="467">
        <f t="shared" si="9"/>
        <v>0</v>
      </c>
      <c r="P339" s="453">
        <f t="shared" si="9"/>
        <v>0</v>
      </c>
      <c r="Q339" s="453">
        <f t="shared" si="9"/>
        <v>0</v>
      </c>
      <c r="R339" s="169"/>
    </row>
    <row r="340" spans="1:18" ht="11.25" x14ac:dyDescent="0.15">
      <c r="A340" s="657" t="s">
        <v>452</v>
      </c>
      <c r="B340" s="657"/>
      <c r="C340" s="178"/>
      <c r="D340" s="468"/>
      <c r="E340" s="468"/>
      <c r="F340" s="468"/>
      <c r="G340" s="468"/>
      <c r="H340" s="468"/>
      <c r="I340" s="468"/>
      <c r="J340" s="468"/>
      <c r="K340" s="468"/>
      <c r="L340" s="468"/>
      <c r="M340" s="468"/>
      <c r="N340" s="179"/>
      <c r="O340" s="380"/>
      <c r="P340" s="380"/>
    </row>
    <row r="341" spans="1:18" ht="10.5" customHeight="1" x14ac:dyDescent="0.15">
      <c r="A341" s="579" t="s">
        <v>453</v>
      </c>
      <c r="B341" s="658"/>
      <c r="C341" s="661" t="s">
        <v>6</v>
      </c>
      <c r="D341" s="664" t="s">
        <v>418</v>
      </c>
      <c r="E341" s="667" t="s">
        <v>454</v>
      </c>
      <c r="F341" s="667"/>
      <c r="G341" s="667"/>
      <c r="H341" s="667"/>
      <c r="I341" s="667"/>
      <c r="J341" s="668"/>
      <c r="K341" s="669" t="s">
        <v>455</v>
      </c>
      <c r="L341" s="672" t="s">
        <v>413</v>
      </c>
      <c r="M341" s="673"/>
      <c r="N341" s="674"/>
      <c r="O341" s="632" t="s">
        <v>414</v>
      </c>
      <c r="P341" s="681" t="s">
        <v>415</v>
      </c>
      <c r="Q341" s="682"/>
      <c r="R341" s="585" t="s">
        <v>416</v>
      </c>
    </row>
    <row r="342" spans="1:18" x14ac:dyDescent="0.15">
      <c r="A342" s="600"/>
      <c r="B342" s="659"/>
      <c r="C342" s="662"/>
      <c r="D342" s="665"/>
      <c r="E342" s="685" t="s">
        <v>456</v>
      </c>
      <c r="F342" s="686"/>
      <c r="G342" s="686"/>
      <c r="H342" s="686" t="s">
        <v>457</v>
      </c>
      <c r="I342" s="686"/>
      <c r="J342" s="686"/>
      <c r="K342" s="670"/>
      <c r="L342" s="675"/>
      <c r="M342" s="676"/>
      <c r="N342" s="677"/>
      <c r="O342" s="633"/>
      <c r="P342" s="683"/>
      <c r="Q342" s="684"/>
      <c r="R342" s="586"/>
    </row>
    <row r="343" spans="1:18" ht="42" x14ac:dyDescent="0.15">
      <c r="A343" s="602"/>
      <c r="B343" s="660"/>
      <c r="C343" s="663"/>
      <c r="D343" s="666"/>
      <c r="E343" s="180" t="s">
        <v>429</v>
      </c>
      <c r="F343" s="181" t="s">
        <v>430</v>
      </c>
      <c r="G343" s="551" t="s">
        <v>449</v>
      </c>
      <c r="H343" s="180" t="s">
        <v>429</v>
      </c>
      <c r="I343" s="181" t="s">
        <v>430</v>
      </c>
      <c r="J343" s="551" t="s">
        <v>449</v>
      </c>
      <c r="K343" s="671"/>
      <c r="L343" s="183" t="s">
        <v>424</v>
      </c>
      <c r="M343" s="184" t="s">
        <v>425</v>
      </c>
      <c r="N343" s="185" t="s">
        <v>426</v>
      </c>
      <c r="O343" s="634"/>
      <c r="P343" s="469" t="s">
        <v>427</v>
      </c>
      <c r="Q343" s="470" t="s">
        <v>428</v>
      </c>
      <c r="R343" s="587"/>
    </row>
    <row r="344" spans="1:18" x14ac:dyDescent="0.15">
      <c r="A344" s="186" t="s">
        <v>458</v>
      </c>
      <c r="B344" s="187" t="s">
        <v>459</v>
      </c>
      <c r="C344" s="320">
        <f>[3]B!$C$1216</f>
        <v>0</v>
      </c>
      <c r="D344" s="458">
        <f>[3]B!H1216</f>
        <v>0</v>
      </c>
      <c r="E344" s="459">
        <f>[3]B!I1216</f>
        <v>0</v>
      </c>
      <c r="F344" s="459">
        <f>[3]B!J1216</f>
        <v>0</v>
      </c>
      <c r="G344" s="459">
        <f>[3]B!K1216</f>
        <v>0</v>
      </c>
      <c r="H344" s="459">
        <f>[3]B!L1216</f>
        <v>0</v>
      </c>
      <c r="I344" s="459">
        <f>[3]B!M1216</f>
        <v>0</v>
      </c>
      <c r="J344" s="459">
        <f>[3]B!N1216</f>
        <v>0</v>
      </c>
      <c r="K344" s="471"/>
      <c r="L344" s="459">
        <f>[3]B!AD1216</f>
        <v>0</v>
      </c>
      <c r="M344" s="459">
        <f>[3]B!AE1216</f>
        <v>0</v>
      </c>
      <c r="N344" s="459">
        <f>[3]B!AF1216</f>
        <v>0</v>
      </c>
      <c r="O344" s="459">
        <f>[3]B!AG1216</f>
        <v>0</v>
      </c>
      <c r="P344" s="459">
        <f>[3]B!AH1216</f>
        <v>0</v>
      </c>
      <c r="Q344" s="459">
        <f>[3]B!AI1216</f>
        <v>0</v>
      </c>
      <c r="R344" s="459">
        <f>[3]B!AJ1216</f>
        <v>0</v>
      </c>
    </row>
    <row r="345" spans="1:18" x14ac:dyDescent="0.15">
      <c r="A345" s="188" t="s">
        <v>460</v>
      </c>
      <c r="B345" s="189" t="s">
        <v>461</v>
      </c>
      <c r="C345" s="458">
        <f>[3]B!C1352</f>
        <v>100</v>
      </c>
      <c r="D345" s="458">
        <f>[3]B!H1352</f>
        <v>74</v>
      </c>
      <c r="E345" s="460">
        <f>[3]B!I1352</f>
        <v>64</v>
      </c>
      <c r="F345" s="460">
        <f>[3]B!J1352</f>
        <v>10</v>
      </c>
      <c r="G345" s="460">
        <f>[3]B!K1352</f>
        <v>0</v>
      </c>
      <c r="H345" s="460">
        <f>[3]B!L1352</f>
        <v>23</v>
      </c>
      <c r="I345" s="460">
        <f>[3]B!M1352</f>
        <v>3</v>
      </c>
      <c r="J345" s="460">
        <f>[3]B!N1352</f>
        <v>0</v>
      </c>
      <c r="K345" s="460">
        <v>40</v>
      </c>
      <c r="L345" s="460">
        <f>[3]B!AD1352</f>
        <v>3</v>
      </c>
      <c r="M345" s="460">
        <f>[3]B!AE1352</f>
        <v>0</v>
      </c>
      <c r="N345" s="460">
        <f>[3]B!AF1352</f>
        <v>0</v>
      </c>
      <c r="O345" s="460">
        <f>[3]B!AG1352</f>
        <v>0</v>
      </c>
      <c r="P345" s="460">
        <f>[3]B!AH1352</f>
        <v>0</v>
      </c>
      <c r="Q345" s="460">
        <f>[3]B!AI1352</f>
        <v>0</v>
      </c>
      <c r="R345" s="460">
        <f>[3]B!AJ1352</f>
        <v>7</v>
      </c>
    </row>
    <row r="346" spans="1:18" x14ac:dyDescent="0.15">
      <c r="A346" s="188" t="s">
        <v>113</v>
      </c>
      <c r="B346" s="189" t="s">
        <v>462</v>
      </c>
      <c r="C346" s="458">
        <f>[3]B!C1502</f>
        <v>83</v>
      </c>
      <c r="D346" s="458">
        <f>[3]B!H1502</f>
        <v>68</v>
      </c>
      <c r="E346" s="460">
        <f>[3]B!I1502</f>
        <v>60</v>
      </c>
      <c r="F346" s="460">
        <f>[3]B!J1502</f>
        <v>8</v>
      </c>
      <c r="G346" s="460">
        <f>[3]B!K1502</f>
        <v>2</v>
      </c>
      <c r="H346" s="460">
        <f>[3]B!L1502</f>
        <v>9</v>
      </c>
      <c r="I346" s="460">
        <f>[3]B!M1502</f>
        <v>2</v>
      </c>
      <c r="J346" s="460">
        <f>[3]B!N1502</f>
        <v>2</v>
      </c>
      <c r="K346" s="460">
        <v>35</v>
      </c>
      <c r="L346" s="460">
        <f>[3]B!AD1502</f>
        <v>0</v>
      </c>
      <c r="M346" s="460">
        <f>[3]B!AE1502</f>
        <v>0</v>
      </c>
      <c r="N346" s="460">
        <f>[3]B!AF1502</f>
        <v>0</v>
      </c>
      <c r="O346" s="460">
        <f>[3]B!AG1502</f>
        <v>0</v>
      </c>
      <c r="P346" s="460">
        <f>[3]B!AH1502</f>
        <v>0</v>
      </c>
      <c r="Q346" s="460">
        <f>[3]B!AI1502</f>
        <v>0</v>
      </c>
      <c r="R346" s="460">
        <f>[3]B!AJ1502</f>
        <v>10</v>
      </c>
    </row>
    <row r="347" spans="1:18" x14ac:dyDescent="0.15">
      <c r="A347" s="188" t="s">
        <v>115</v>
      </c>
      <c r="B347" s="189" t="s">
        <v>463</v>
      </c>
      <c r="C347" s="458">
        <f>[3]B!C1566</f>
        <v>15</v>
      </c>
      <c r="D347" s="458">
        <f>[3]B!H1566</f>
        <v>14</v>
      </c>
      <c r="E347" s="460">
        <f>[3]B!I1566</f>
        <v>14</v>
      </c>
      <c r="F347" s="460">
        <f>[3]B!J1566</f>
        <v>0</v>
      </c>
      <c r="G347" s="460">
        <f>[3]B!K1566</f>
        <v>0</v>
      </c>
      <c r="H347" s="460">
        <f>[3]B!L1566</f>
        <v>1</v>
      </c>
      <c r="I347" s="460">
        <f>[3]B!M1566</f>
        <v>0</v>
      </c>
      <c r="J347" s="460">
        <f>[3]B!N1566</f>
        <v>0</v>
      </c>
      <c r="K347" s="460">
        <v>2</v>
      </c>
      <c r="L347" s="460">
        <f>[3]B!AD1566</f>
        <v>0</v>
      </c>
      <c r="M347" s="460">
        <f>[3]B!AE1566</f>
        <v>0</v>
      </c>
      <c r="N347" s="460">
        <f>[3]B!AF1566</f>
        <v>0</v>
      </c>
      <c r="O347" s="460">
        <f>[3]B!AG1566</f>
        <v>0</v>
      </c>
      <c r="P347" s="460">
        <f>[3]B!AH1566</f>
        <v>0</v>
      </c>
      <c r="Q347" s="460">
        <f>[3]B!AI1566</f>
        <v>0</v>
      </c>
      <c r="R347" s="460">
        <f>[3]B!AJ1566</f>
        <v>0</v>
      </c>
    </row>
    <row r="348" spans="1:18" x14ac:dyDescent="0.15">
      <c r="A348" s="188" t="s">
        <v>117</v>
      </c>
      <c r="B348" s="189" t="s">
        <v>464</v>
      </c>
      <c r="C348" s="458">
        <f>[3]B!C1635</f>
        <v>38</v>
      </c>
      <c r="D348" s="458">
        <f>[3]B!H1635</f>
        <v>33</v>
      </c>
      <c r="E348" s="460">
        <f>[3]B!I1635</f>
        <v>33</v>
      </c>
      <c r="F348" s="460">
        <f>[3]B!J1635</f>
        <v>0</v>
      </c>
      <c r="G348" s="460">
        <f>[3]B!K1635</f>
        <v>0</v>
      </c>
      <c r="H348" s="460">
        <f>[3]B!L1635</f>
        <v>5</v>
      </c>
      <c r="I348" s="460">
        <f>[3]B!M1635</f>
        <v>0</v>
      </c>
      <c r="J348" s="460">
        <f>[3]B!N1635</f>
        <v>0</v>
      </c>
      <c r="K348" s="460">
        <v>36</v>
      </c>
      <c r="L348" s="460">
        <f>[3]B!AD1635</f>
        <v>0</v>
      </c>
      <c r="M348" s="460">
        <f>[3]B!AE1635</f>
        <v>0</v>
      </c>
      <c r="N348" s="460">
        <f>[3]B!AF1635</f>
        <v>0</v>
      </c>
      <c r="O348" s="460">
        <f>[3]B!AG1635</f>
        <v>0</v>
      </c>
      <c r="P348" s="460">
        <f>[3]B!AH1635</f>
        <v>0</v>
      </c>
      <c r="Q348" s="460">
        <f>[3]B!AI1635</f>
        <v>0</v>
      </c>
      <c r="R348" s="460">
        <f>[3]B!AJ1635</f>
        <v>0</v>
      </c>
    </row>
    <row r="349" spans="1:18" x14ac:dyDescent="0.15">
      <c r="A349" s="188" t="s">
        <v>465</v>
      </c>
      <c r="B349" s="189" t="s">
        <v>466</v>
      </c>
      <c r="C349" s="458">
        <f>[3]B!C1680</f>
        <v>56</v>
      </c>
      <c r="D349" s="458">
        <f>[3]B!H1680</f>
        <v>55</v>
      </c>
      <c r="E349" s="460">
        <f>[3]B!I1680</f>
        <v>49</v>
      </c>
      <c r="F349" s="460">
        <f>[3]B!J1680</f>
        <v>6</v>
      </c>
      <c r="G349" s="460">
        <f>[3]B!K1680</f>
        <v>0</v>
      </c>
      <c r="H349" s="460">
        <f>[3]B!L1680</f>
        <v>1</v>
      </c>
      <c r="I349" s="460">
        <f>[3]B!M1680</f>
        <v>0</v>
      </c>
      <c r="J349" s="460">
        <f>[3]B!N1680</f>
        <v>0</v>
      </c>
      <c r="K349" s="460">
        <v>54</v>
      </c>
      <c r="L349" s="460">
        <f>[3]B!AD1680</f>
        <v>0</v>
      </c>
      <c r="M349" s="460">
        <f>[3]B!AE1680</f>
        <v>0</v>
      </c>
      <c r="N349" s="460">
        <f>[3]B!AF1680</f>
        <v>0</v>
      </c>
      <c r="O349" s="460">
        <f>[3]B!AG1680</f>
        <v>0</v>
      </c>
      <c r="P349" s="460">
        <f>[3]B!AH1680</f>
        <v>0</v>
      </c>
      <c r="Q349" s="460">
        <f>[3]B!AI1680</f>
        <v>0</v>
      </c>
      <c r="R349" s="460">
        <f>[3]B!AJ1680</f>
        <v>6</v>
      </c>
    </row>
    <row r="350" spans="1:18" x14ac:dyDescent="0.15">
      <c r="A350" s="188" t="s">
        <v>124</v>
      </c>
      <c r="B350" s="189" t="s">
        <v>467</v>
      </c>
      <c r="C350" s="472">
        <f>[3]B!C1914</f>
        <v>6</v>
      </c>
      <c r="D350" s="472">
        <f>[3]B!H1914</f>
        <v>4</v>
      </c>
      <c r="E350" s="460">
        <f>[3]B!I1914</f>
        <v>3</v>
      </c>
      <c r="F350" s="460">
        <f>[3]B!J1914</f>
        <v>1</v>
      </c>
      <c r="G350" s="460">
        <f>[3]B!K1914</f>
        <v>1</v>
      </c>
      <c r="H350" s="460">
        <f>[3]B!L1914</f>
        <v>0</v>
      </c>
      <c r="I350" s="460">
        <f>[3]B!M1914</f>
        <v>0</v>
      </c>
      <c r="J350" s="460">
        <f>[3]B!N1914</f>
        <v>1</v>
      </c>
      <c r="K350" s="460">
        <v>0</v>
      </c>
      <c r="L350" s="460">
        <f>[3]B!AD1914</f>
        <v>0</v>
      </c>
      <c r="M350" s="460">
        <f>[3]B!AE1914</f>
        <v>0</v>
      </c>
      <c r="N350" s="460">
        <f>[3]B!AF1914</f>
        <v>0</v>
      </c>
      <c r="O350" s="460">
        <f>[3]B!AG1914</f>
        <v>0</v>
      </c>
      <c r="P350" s="460">
        <f>[3]B!AH1914</f>
        <v>0</v>
      </c>
      <c r="Q350" s="460">
        <f>[3]B!AI1914</f>
        <v>0</v>
      </c>
      <c r="R350" s="460">
        <f>[3]B!AJ1914</f>
        <v>2</v>
      </c>
    </row>
    <row r="351" spans="1:18" x14ac:dyDescent="0.15">
      <c r="A351" s="188" t="s">
        <v>468</v>
      </c>
      <c r="B351" s="189" t="s">
        <v>469</v>
      </c>
      <c r="C351" s="472">
        <f>[3]B!C1983</f>
        <v>5</v>
      </c>
      <c r="D351" s="472">
        <f>[3]B!H1983</f>
        <v>2</v>
      </c>
      <c r="E351" s="460">
        <f>[3]B!I1983</f>
        <v>1</v>
      </c>
      <c r="F351" s="460">
        <f>[3]B!J1983</f>
        <v>1</v>
      </c>
      <c r="G351" s="460">
        <f>[3]B!K1983</f>
        <v>1</v>
      </c>
      <c r="H351" s="460">
        <f>[3]B!L1983</f>
        <v>1</v>
      </c>
      <c r="I351" s="460">
        <f>[3]B!M1983</f>
        <v>1</v>
      </c>
      <c r="J351" s="460">
        <f>[3]B!N1983</f>
        <v>0</v>
      </c>
      <c r="K351" s="460">
        <v>0</v>
      </c>
      <c r="L351" s="460">
        <f>[3]B!AD1983</f>
        <v>0</v>
      </c>
      <c r="M351" s="460">
        <f>[3]B!AE1983</f>
        <v>0</v>
      </c>
      <c r="N351" s="460">
        <f>[3]B!AF1983</f>
        <v>0</v>
      </c>
      <c r="O351" s="460">
        <f>[3]B!AG1983</f>
        <v>0</v>
      </c>
      <c r="P351" s="460">
        <f>[3]B!AH1983</f>
        <v>0</v>
      </c>
      <c r="Q351" s="460">
        <f>[3]B!AI1983</f>
        <v>0</v>
      </c>
      <c r="R351" s="460">
        <f>[3]B!AJ1983</f>
        <v>1</v>
      </c>
    </row>
    <row r="352" spans="1:18" x14ac:dyDescent="0.15">
      <c r="A352" s="188" t="s">
        <v>470</v>
      </c>
      <c r="B352" s="189" t="s">
        <v>471</v>
      </c>
      <c r="C352" s="472">
        <f>[3]B!C2176</f>
        <v>237</v>
      </c>
      <c r="D352" s="472">
        <f>[3]B!H2176</f>
        <v>201</v>
      </c>
      <c r="E352" s="460">
        <f>[3]B!I2176</f>
        <v>172</v>
      </c>
      <c r="F352" s="460">
        <f>[3]B!J2176</f>
        <v>29</v>
      </c>
      <c r="G352" s="460">
        <f>[3]B!K2176</f>
        <v>4</v>
      </c>
      <c r="H352" s="460">
        <f>[3]B!L2176</f>
        <v>30</v>
      </c>
      <c r="I352" s="460">
        <f>[3]B!M2176</f>
        <v>2</v>
      </c>
      <c r="J352" s="460">
        <f>[3]B!N2176</f>
        <v>0</v>
      </c>
      <c r="K352" s="473"/>
      <c r="L352" s="460">
        <f>[3]B!AD2176</f>
        <v>0</v>
      </c>
      <c r="M352" s="460">
        <f>[3]B!AE2176</f>
        <v>0</v>
      </c>
      <c r="N352" s="460">
        <f>[3]B!AF2176</f>
        <v>0</v>
      </c>
      <c r="O352" s="460">
        <f>[3]B!AG2176</f>
        <v>0</v>
      </c>
      <c r="P352" s="460">
        <f>[3]B!AH2176</f>
        <v>0</v>
      </c>
      <c r="Q352" s="460">
        <f>[3]B!AI2176</f>
        <v>0</v>
      </c>
      <c r="R352" s="460">
        <f>[3]B!AJ2176</f>
        <v>30</v>
      </c>
    </row>
    <row r="353" spans="1:28" x14ac:dyDescent="0.15">
      <c r="A353" s="188" t="s">
        <v>472</v>
      </c>
      <c r="B353" s="189" t="s">
        <v>473</v>
      </c>
      <c r="C353" s="458">
        <f>[3]B!C2218</f>
        <v>10</v>
      </c>
      <c r="D353" s="458">
        <f>[3]B!H2218</f>
        <v>8</v>
      </c>
      <c r="E353" s="460">
        <f>[3]B!I2218</f>
        <v>6</v>
      </c>
      <c r="F353" s="460">
        <f>[3]B!J2218</f>
        <v>2</v>
      </c>
      <c r="G353" s="460">
        <f>[3]B!K2218</f>
        <v>0</v>
      </c>
      <c r="H353" s="460">
        <f>[3]B!L2218</f>
        <v>1</v>
      </c>
      <c r="I353" s="460">
        <f>[3]B!M2218</f>
        <v>1</v>
      </c>
      <c r="J353" s="460">
        <f>[3]B!N2218</f>
        <v>0</v>
      </c>
      <c r="K353" s="460">
        <v>0</v>
      </c>
      <c r="L353" s="460">
        <f>[3]B!AD2218</f>
        <v>0</v>
      </c>
      <c r="M353" s="460">
        <f>[3]B!AE2218</f>
        <v>0</v>
      </c>
      <c r="N353" s="460">
        <f>[3]B!AF2218</f>
        <v>0</v>
      </c>
      <c r="O353" s="460">
        <f>[3]B!AG2218</f>
        <v>0</v>
      </c>
      <c r="P353" s="460">
        <f>[3]B!AH2218</f>
        <v>0</v>
      </c>
      <c r="Q353" s="460">
        <f>[3]B!AI2218</f>
        <v>0</v>
      </c>
      <c r="R353" s="460">
        <f>[3]B!AJ2218</f>
        <v>2</v>
      </c>
    </row>
    <row r="354" spans="1:28" x14ac:dyDescent="0.15">
      <c r="A354" s="188" t="s">
        <v>474</v>
      </c>
      <c r="B354" s="189" t="s">
        <v>475</v>
      </c>
      <c r="C354" s="458">
        <f>[3]B!C2342</f>
        <v>43</v>
      </c>
      <c r="D354" s="458">
        <f>[3]B!H2342</f>
        <v>38</v>
      </c>
      <c r="E354" s="460">
        <f>[3]B!I2342</f>
        <v>24</v>
      </c>
      <c r="F354" s="460">
        <f>[3]B!J2342</f>
        <v>14</v>
      </c>
      <c r="G354" s="460">
        <f>[3]B!K2342</f>
        <v>0</v>
      </c>
      <c r="H354" s="460">
        <f>[3]B!L2342</f>
        <v>2</v>
      </c>
      <c r="I354" s="460">
        <f>[3]B!M2342</f>
        <v>2</v>
      </c>
      <c r="J354" s="460">
        <f>[3]B!N2342</f>
        <v>1</v>
      </c>
      <c r="K354" s="459">
        <v>0</v>
      </c>
      <c r="L354" s="460">
        <f>[3]B!AD2342</f>
        <v>0</v>
      </c>
      <c r="M354" s="460">
        <f>[3]B!AE2342</f>
        <v>0</v>
      </c>
      <c r="N354" s="460">
        <f>[3]B!AF2342</f>
        <v>0</v>
      </c>
      <c r="O354" s="460">
        <f>[3]B!AG2342</f>
        <v>0</v>
      </c>
      <c r="P354" s="460">
        <f>[3]B!AH2342</f>
        <v>0</v>
      </c>
      <c r="Q354" s="460">
        <f>[3]B!AI2342</f>
        <v>0</v>
      </c>
      <c r="R354" s="460">
        <f>[3]B!AJ2342</f>
        <v>14</v>
      </c>
    </row>
    <row r="355" spans="1:28" x14ac:dyDescent="0.15">
      <c r="A355" s="188" t="s">
        <v>476</v>
      </c>
      <c r="B355" s="189" t="s">
        <v>477</v>
      </c>
      <c r="C355" s="458">
        <f>[3]B!C2377</f>
        <v>11</v>
      </c>
      <c r="D355" s="458">
        <f>[3]B!H2377</f>
        <v>11</v>
      </c>
      <c r="E355" s="460">
        <f>[3]B!I2377</f>
        <v>10</v>
      </c>
      <c r="F355" s="460">
        <f>[3]B!J2377</f>
        <v>1</v>
      </c>
      <c r="G355" s="460">
        <f>[3]B!K2377</f>
        <v>0</v>
      </c>
      <c r="H355" s="460">
        <f>[3]B!L2377</f>
        <v>0</v>
      </c>
      <c r="I355" s="460">
        <f>[3]B!M2377</f>
        <v>0</v>
      </c>
      <c r="J355" s="460">
        <f>[3]B!N2377</f>
        <v>0</v>
      </c>
      <c r="K355" s="459">
        <v>0</v>
      </c>
      <c r="L355" s="460">
        <f>[3]B!AD2377</f>
        <v>1</v>
      </c>
      <c r="M355" s="460">
        <f>[3]B!AE2377</f>
        <v>0</v>
      </c>
      <c r="N355" s="460">
        <f>[3]B!AF2377</f>
        <v>0</v>
      </c>
      <c r="O355" s="460">
        <f>[3]B!AG2377</f>
        <v>0</v>
      </c>
      <c r="P355" s="460">
        <f>[3]B!AH2377</f>
        <v>0</v>
      </c>
      <c r="Q355" s="460">
        <f>[3]B!AI2377</f>
        <v>0</v>
      </c>
      <c r="R355" s="460">
        <f>[3]B!AJ2377</f>
        <v>1</v>
      </c>
    </row>
    <row r="356" spans="1:28" x14ac:dyDescent="0.15">
      <c r="A356" s="188" t="s">
        <v>478</v>
      </c>
      <c r="B356" s="189" t="s">
        <v>479</v>
      </c>
      <c r="C356" s="458">
        <f>[3]B!C2414</f>
        <v>57</v>
      </c>
      <c r="D356" s="458">
        <f>[3]B!H2414</f>
        <v>49</v>
      </c>
      <c r="E356" s="460">
        <f>[3]B!I2414</f>
        <v>40</v>
      </c>
      <c r="F356" s="460">
        <f>[3]B!J2414</f>
        <v>9</v>
      </c>
      <c r="G356" s="460">
        <f>[3]B!K2414</f>
        <v>1</v>
      </c>
      <c r="H356" s="460">
        <f>[3]B!L2414</f>
        <v>6</v>
      </c>
      <c r="I356" s="460">
        <f>[3]B!M2414</f>
        <v>0</v>
      </c>
      <c r="J356" s="460">
        <f>[3]B!N2414</f>
        <v>1</v>
      </c>
      <c r="K356" s="459">
        <v>0</v>
      </c>
      <c r="L356" s="460">
        <f>[3]B!AD2414</f>
        <v>0</v>
      </c>
      <c r="M356" s="460">
        <f>[3]B!AE2414</f>
        <v>0</v>
      </c>
      <c r="N356" s="460">
        <f>[3]B!AF2414</f>
        <v>0</v>
      </c>
      <c r="O356" s="460">
        <f>[3]B!AG2414</f>
        <v>0</v>
      </c>
      <c r="P356" s="460">
        <f>[3]B!AH2414</f>
        <v>0</v>
      </c>
      <c r="Q356" s="460">
        <f>[3]B!AI2414</f>
        <v>0</v>
      </c>
      <c r="R356" s="460">
        <f>[3]B!AJ2414</f>
        <v>9</v>
      </c>
    </row>
    <row r="357" spans="1:28" x14ac:dyDescent="0.15">
      <c r="A357" s="190" t="s">
        <v>480</v>
      </c>
      <c r="B357" s="189" t="s">
        <v>481</v>
      </c>
      <c r="C357" s="474">
        <f>SUM(C358:C360)</f>
        <v>89</v>
      </c>
      <c r="D357" s="474">
        <f t="shared" ref="D357:J357" si="10">SUM(D358:D360)</f>
        <v>86</v>
      </c>
      <c r="E357" s="475">
        <f t="shared" si="10"/>
        <v>23</v>
      </c>
      <c r="F357" s="475">
        <f t="shared" si="10"/>
        <v>63</v>
      </c>
      <c r="G357" s="475">
        <f t="shared" si="10"/>
        <v>3</v>
      </c>
      <c r="H357" s="475">
        <f t="shared" si="10"/>
        <v>0</v>
      </c>
      <c r="I357" s="475">
        <f t="shared" si="10"/>
        <v>0</v>
      </c>
      <c r="J357" s="475">
        <f t="shared" si="10"/>
        <v>0</v>
      </c>
      <c r="K357" s="473"/>
      <c r="L357" s="475">
        <f>SUM(L358:L360)</f>
        <v>0</v>
      </c>
      <c r="M357" s="475">
        <f t="shared" ref="M357:R357" si="11">SUM(M358:M360)</f>
        <v>0</v>
      </c>
      <c r="N357" s="475">
        <f t="shared" si="11"/>
        <v>0</v>
      </c>
      <c r="O357" s="475">
        <f t="shared" si="11"/>
        <v>0</v>
      </c>
      <c r="P357" s="475">
        <f t="shared" si="11"/>
        <v>0</v>
      </c>
      <c r="Q357" s="475">
        <f t="shared" si="11"/>
        <v>0</v>
      </c>
      <c r="R357" s="475">
        <f t="shared" si="11"/>
        <v>63</v>
      </c>
    </row>
    <row r="358" spans="1:28" x14ac:dyDescent="0.15">
      <c r="A358" s="191"/>
      <c r="B358" s="76" t="s">
        <v>184</v>
      </c>
      <c r="C358" s="474">
        <f>[3]B!C2420</f>
        <v>89</v>
      </c>
      <c r="D358" s="474">
        <f>[3]B!H2420</f>
        <v>86</v>
      </c>
      <c r="E358" s="460">
        <f>[3]B!I2420</f>
        <v>23</v>
      </c>
      <c r="F358" s="460">
        <f>[3]B!J2420</f>
        <v>63</v>
      </c>
      <c r="G358" s="460">
        <f>[3]B!K2420</f>
        <v>3</v>
      </c>
      <c r="H358" s="460">
        <f>[3]B!L2420</f>
        <v>0</v>
      </c>
      <c r="I358" s="460">
        <f>[3]B!M2420</f>
        <v>0</v>
      </c>
      <c r="J358" s="460">
        <f>[3]B!N2420</f>
        <v>0</v>
      </c>
      <c r="K358" s="473"/>
      <c r="L358" s="460">
        <f>[3]B!AD2420</f>
        <v>0</v>
      </c>
      <c r="M358" s="460">
        <f>[3]B!AE2420</f>
        <v>0</v>
      </c>
      <c r="N358" s="460">
        <f>[3]B!AF2420</f>
        <v>0</v>
      </c>
      <c r="O358" s="460">
        <f>[3]B!AG2420</f>
        <v>0</v>
      </c>
      <c r="P358" s="460">
        <f>[3]B!AH2420</f>
        <v>0</v>
      </c>
      <c r="Q358" s="460">
        <f>[3]B!AI2420</f>
        <v>0</v>
      </c>
      <c r="R358" s="460">
        <f>[3]B!AJ2420</f>
        <v>63</v>
      </c>
    </row>
    <row r="359" spans="1:28" x14ac:dyDescent="0.15">
      <c r="A359" s="191"/>
      <c r="B359" s="76" t="s">
        <v>185</v>
      </c>
      <c r="C359" s="474">
        <f>[3]B!C2421</f>
        <v>0</v>
      </c>
      <c r="D359" s="474">
        <f>[3]B!H2421</f>
        <v>0</v>
      </c>
      <c r="E359" s="460">
        <f>[3]B!I2421</f>
        <v>0</v>
      </c>
      <c r="F359" s="460">
        <f>[3]B!J2421</f>
        <v>0</v>
      </c>
      <c r="G359" s="460">
        <f>[3]B!K2421</f>
        <v>0</v>
      </c>
      <c r="H359" s="460">
        <f>[3]B!L2421</f>
        <v>0</v>
      </c>
      <c r="I359" s="460">
        <f>[3]B!M2421</f>
        <v>0</v>
      </c>
      <c r="J359" s="460">
        <f>[3]B!N2421</f>
        <v>0</v>
      </c>
      <c r="K359" s="473"/>
      <c r="L359" s="460">
        <f>[3]B!AD2421</f>
        <v>0</v>
      </c>
      <c r="M359" s="460">
        <f>[3]B!AE2421</f>
        <v>0</v>
      </c>
      <c r="N359" s="460">
        <f>[3]B!AF2421</f>
        <v>0</v>
      </c>
      <c r="O359" s="460">
        <f>[3]B!AG2421</f>
        <v>0</v>
      </c>
      <c r="P359" s="460">
        <f>[3]B!AH2421</f>
        <v>0</v>
      </c>
      <c r="Q359" s="460">
        <f>[3]B!AI2421</f>
        <v>0</v>
      </c>
      <c r="R359" s="460">
        <f>[3]B!AJ2421</f>
        <v>0</v>
      </c>
    </row>
    <row r="360" spans="1:28" x14ac:dyDescent="0.15">
      <c r="A360" s="191"/>
      <c r="B360" s="76" t="s">
        <v>186</v>
      </c>
      <c r="C360" s="327">
        <f>SUM([3]B!C2422:C2426)</f>
        <v>0</v>
      </c>
      <c r="D360" s="327">
        <f>SUM([3]B!H2422:H2426)</f>
        <v>0</v>
      </c>
      <c r="E360" s="476">
        <f>SUM([3]B!I2422:I2426)</f>
        <v>0</v>
      </c>
      <c r="F360" s="476">
        <f>SUM([3]B!J2422:J2426)</f>
        <v>0</v>
      </c>
      <c r="G360" s="476">
        <f>SUM([3]B!K2422:K2426)</f>
        <v>0</v>
      </c>
      <c r="H360" s="476">
        <f>SUM([3]B!L2422:L2426)</f>
        <v>0</v>
      </c>
      <c r="I360" s="476">
        <f>SUM([3]B!M2422:M2426)</f>
        <v>0</v>
      </c>
      <c r="J360" s="476">
        <f>SUM([3]B!N2422:N2426)</f>
        <v>0</v>
      </c>
      <c r="K360" s="473"/>
      <c r="L360" s="476">
        <f>SUM([3]B!AD2422:AD2426)</f>
        <v>0</v>
      </c>
      <c r="M360" s="476">
        <f>SUM([3]B!AE2422:AE2426)</f>
        <v>0</v>
      </c>
      <c r="N360" s="476">
        <f>SUM([3]B!AF2422:AF2426)</f>
        <v>0</v>
      </c>
      <c r="O360" s="476">
        <f>SUM([3]B!AG2422:AG2426)</f>
        <v>0</v>
      </c>
      <c r="P360" s="476">
        <f>SUM([3]B!AH2422:AH2426)</f>
        <v>0</v>
      </c>
      <c r="Q360" s="476">
        <f>SUM([3]B!AI2422:AI2426)</f>
        <v>0</v>
      </c>
      <c r="R360" s="476">
        <f>SUM([3]B!AJ2422:AJ2426)</f>
        <v>0</v>
      </c>
    </row>
    <row r="361" spans="1:28" x14ac:dyDescent="0.15">
      <c r="A361" s="188" t="s">
        <v>482</v>
      </c>
      <c r="B361" s="189" t="s">
        <v>483</v>
      </c>
      <c r="C361" s="458">
        <f>[3]B!C2660</f>
        <v>86</v>
      </c>
      <c r="D361" s="458">
        <f>[3]B!H2660</f>
        <v>79</v>
      </c>
      <c r="E361" s="460">
        <f>[3]B!I2660</f>
        <v>71</v>
      </c>
      <c r="F361" s="460">
        <f>[3]B!J2660</f>
        <v>8</v>
      </c>
      <c r="G361" s="460">
        <f>[3]B!K2660</f>
        <v>3</v>
      </c>
      <c r="H361" s="460">
        <f>[3]B!L2660</f>
        <v>4</v>
      </c>
      <c r="I361" s="460">
        <f>[3]B!M2660</f>
        <v>0</v>
      </c>
      <c r="J361" s="460">
        <f>[3]B!N2660</f>
        <v>0</v>
      </c>
      <c r="K361" s="459">
        <v>9</v>
      </c>
      <c r="L361" s="460">
        <f>[3]B!AD2660</f>
        <v>2</v>
      </c>
      <c r="M361" s="460">
        <f>[3]B!AE2660</f>
        <v>0</v>
      </c>
      <c r="N361" s="460">
        <f>[3]B!AF2660</f>
        <v>0</v>
      </c>
      <c r="O361" s="460">
        <f>[3]B!AG2660</f>
        <v>0</v>
      </c>
      <c r="P361" s="460">
        <f>[3]B!AH2660</f>
        <v>0</v>
      </c>
      <c r="Q361" s="460">
        <f>[3]B!AI2660</f>
        <v>0</v>
      </c>
      <c r="R361" s="460">
        <f>[3]B!AJ2660</f>
        <v>10</v>
      </c>
    </row>
    <row r="362" spans="1:28" x14ac:dyDescent="0.15">
      <c r="A362" s="188" t="s">
        <v>484</v>
      </c>
      <c r="B362" s="189" t="s">
        <v>485</v>
      </c>
      <c r="C362" s="477">
        <f>SUM([3]B!C2843+[3]B!C2816)</f>
        <v>53</v>
      </c>
      <c r="D362" s="477">
        <f>SUM([3]B!H2843+[3]B!H2816)</f>
        <v>39</v>
      </c>
      <c r="E362" s="476">
        <f>SUM([3]B!I2843+[3]B!I2816)</f>
        <v>39</v>
      </c>
      <c r="F362" s="476">
        <f>SUM([3]B!J2843+[3]B!J2816)</f>
        <v>0</v>
      </c>
      <c r="G362" s="476">
        <f>SUM([3]B!K2843+[3]B!K2816)</f>
        <v>0</v>
      </c>
      <c r="H362" s="476">
        <f>SUM([3]B!L2843+[3]B!L2816)</f>
        <v>14</v>
      </c>
      <c r="I362" s="476">
        <f>SUM([3]B!M2843+[3]B!M2816)</f>
        <v>0</v>
      </c>
      <c r="J362" s="476">
        <f>SUM([3]B!N2843+[3]B!N2816)</f>
        <v>0</v>
      </c>
      <c r="K362" s="459">
        <v>51</v>
      </c>
      <c r="L362" s="476">
        <f>SUM([3]B!AD2843+[3]B!AD2816)</f>
        <v>0</v>
      </c>
      <c r="M362" s="476">
        <f>SUM([3]B!AE2843+[3]B!AE2816)</f>
        <v>0</v>
      </c>
      <c r="N362" s="476">
        <f>SUM([3]B!AF2843+[3]B!AF2816)</f>
        <v>0</v>
      </c>
      <c r="O362" s="476">
        <f>SUM([3]B!AG2843+[3]B!AG2816)</f>
        <v>0</v>
      </c>
      <c r="P362" s="476">
        <f>SUM([3]B!AH2843+[3]B!AH2816)</f>
        <v>0</v>
      </c>
      <c r="Q362" s="476">
        <f>SUM([3]B!AI2843+[3]B!AI2816)</f>
        <v>0</v>
      </c>
      <c r="R362" s="476">
        <f>SUM([3]B!AJ2843+[3]B!AJ2816)</f>
        <v>0</v>
      </c>
    </row>
    <row r="363" spans="1:28" x14ac:dyDescent="0.15">
      <c r="A363" s="192" t="s">
        <v>484</v>
      </c>
      <c r="B363" s="193" t="s">
        <v>486</v>
      </c>
      <c r="C363" s="478">
        <f>[3]B!C2672</f>
        <v>22</v>
      </c>
      <c r="D363" s="458">
        <f>[3]B!H2672</f>
        <v>19</v>
      </c>
      <c r="E363" s="479">
        <f>[3]B!I2672</f>
        <v>19</v>
      </c>
      <c r="F363" s="479">
        <f>[3]B!J2672</f>
        <v>0</v>
      </c>
      <c r="G363" s="479">
        <f>[3]B!K2672</f>
        <v>0</v>
      </c>
      <c r="H363" s="479">
        <f>[3]B!L2672</f>
        <v>3</v>
      </c>
      <c r="I363" s="479">
        <f>[3]B!M2672</f>
        <v>0</v>
      </c>
      <c r="J363" s="479">
        <f>[3]B!N2672</f>
        <v>0</v>
      </c>
      <c r="K363" s="480"/>
      <c r="L363" s="479">
        <f>[3]B!AD2672</f>
        <v>0</v>
      </c>
      <c r="M363" s="479">
        <f>[3]B!AE2672</f>
        <v>0</v>
      </c>
      <c r="N363" s="479">
        <f>[3]B!AF2672</f>
        <v>0</v>
      </c>
      <c r="O363" s="479">
        <f>[3]B!AG2672</f>
        <v>0</v>
      </c>
      <c r="P363" s="479">
        <f>[3]B!AH2672</f>
        <v>0</v>
      </c>
      <c r="Q363" s="479">
        <f>[3]B!AI2672</f>
        <v>0</v>
      </c>
      <c r="R363" s="479">
        <f>[3]B!AJ2672</f>
        <v>0</v>
      </c>
    </row>
    <row r="364" spans="1:28" s="3" customFormat="1" ht="10.5" customHeight="1" x14ac:dyDescent="0.15">
      <c r="A364" s="678" t="s">
        <v>487</v>
      </c>
      <c r="B364" s="678"/>
      <c r="C364" s="465">
        <f>SUM(C344:C357)+C361+C362+C363</f>
        <v>911</v>
      </c>
      <c r="D364" s="465">
        <f t="shared" ref="D364:J364" si="12">SUM(D344:D357)+D361+D362+D363</f>
        <v>780</v>
      </c>
      <c r="E364" s="465">
        <f t="shared" si="12"/>
        <v>628</v>
      </c>
      <c r="F364" s="465">
        <f t="shared" si="12"/>
        <v>152</v>
      </c>
      <c r="G364" s="465">
        <f t="shared" si="12"/>
        <v>15</v>
      </c>
      <c r="H364" s="465">
        <f t="shared" si="12"/>
        <v>100</v>
      </c>
      <c r="I364" s="465">
        <f t="shared" si="12"/>
        <v>11</v>
      </c>
      <c r="J364" s="465">
        <f t="shared" si="12"/>
        <v>5</v>
      </c>
      <c r="K364" s="465">
        <f>SUM(K345:K351)+K361+K362+K353+K354+K355+K356</f>
        <v>227</v>
      </c>
      <c r="L364" s="465">
        <f t="shared" ref="L364:R364" si="13">SUM(L344:L357)+L361+L362+L363</f>
        <v>6</v>
      </c>
      <c r="M364" s="465">
        <f t="shared" si="13"/>
        <v>0</v>
      </c>
      <c r="N364" s="465">
        <f t="shared" si="13"/>
        <v>0</v>
      </c>
      <c r="O364" s="465">
        <f t="shared" si="13"/>
        <v>0</v>
      </c>
      <c r="P364" s="465">
        <f t="shared" si="13"/>
        <v>0</v>
      </c>
      <c r="Q364" s="465">
        <f t="shared" si="13"/>
        <v>0</v>
      </c>
      <c r="R364" s="465">
        <f t="shared" si="13"/>
        <v>155</v>
      </c>
    </row>
    <row r="365" spans="1:28" ht="11.25" customHeight="1" x14ac:dyDescent="0.15">
      <c r="A365" s="680" t="s">
        <v>488</v>
      </c>
      <c r="B365" s="680"/>
      <c r="C365" s="680"/>
      <c r="D365" s="680"/>
      <c r="E365" s="680"/>
      <c r="F365" s="680"/>
    </row>
    <row r="366" spans="1:28" ht="42" x14ac:dyDescent="0.15">
      <c r="A366" s="579" t="s">
        <v>489</v>
      </c>
      <c r="B366" s="658"/>
      <c r="C366" s="604" t="s">
        <v>410</v>
      </c>
      <c r="D366" s="604" t="s">
        <v>490</v>
      </c>
      <c r="E366" s="632" t="s">
        <v>491</v>
      </c>
      <c r="F366" s="632" t="s">
        <v>492</v>
      </c>
      <c r="G366" s="469" t="s">
        <v>493</v>
      </c>
      <c r="H366" s="469" t="s">
        <v>494</v>
      </c>
      <c r="I366" s="469" t="s">
        <v>495</v>
      </c>
      <c r="J366" s="481" t="s">
        <v>495</v>
      </c>
    </row>
    <row r="367" spans="1:28" x14ac:dyDescent="0.15">
      <c r="A367" s="602"/>
      <c r="B367" s="660"/>
      <c r="C367" s="606"/>
      <c r="D367" s="606"/>
      <c r="E367" s="634"/>
      <c r="F367" s="634"/>
      <c r="G367" s="482" t="s">
        <v>491</v>
      </c>
      <c r="H367" s="482" t="s">
        <v>492</v>
      </c>
      <c r="I367" s="482" t="s">
        <v>491</v>
      </c>
      <c r="J367" s="483" t="s">
        <v>492</v>
      </c>
    </row>
    <row r="368" spans="1:28" x14ac:dyDescent="0.15">
      <c r="A368" s="646" t="s">
        <v>496</v>
      </c>
      <c r="B368" s="692"/>
      <c r="C368" s="484">
        <f>SUM(E368,F368)</f>
        <v>301</v>
      </c>
      <c r="D368" s="485">
        <v>170</v>
      </c>
      <c r="E368" s="486">
        <f>SUM([3]B!P1216,[3]B!P1352,[3]B!P1502,[3]B!P1566,[3]B!P1635,[3]B!P1680,[3]B!P1901,[3]B!P1913,[3]B!P1983,[3]B!P2176,[3]B!P2218,[3]B!P2342,[3]B!P2377,[3]B!P2414,[3]B!P2429,[3]B!P2660,[3]B!P2672,[3]B!P2843)</f>
        <v>49</v>
      </c>
      <c r="F368" s="486">
        <f>SUM([3]B!Q1216,[3]B!Q1352,[3]B!Q1502,[3]B!Q1566,[3]B!Q1635,[3]B!Q1680,[3]B!Q1901,[3]B!Q1913,[3]B!Q1983,[3]B!Q2176,[3]B!Q2218,[3]B!Q2342,[3]B!Q2377,[3]B!Q2414,[3]B!Q2429,[3]B!Q2660,[3]B!Q2672,[3]B!Q2843,[3]B!Q2676,[3]B!Q2702)</f>
        <v>252</v>
      </c>
      <c r="G368" s="485"/>
      <c r="H368" s="487"/>
      <c r="I368" s="487"/>
      <c r="J368" s="488"/>
      <c r="K368" s="165" t="str">
        <f>AA368</f>
        <v/>
      </c>
      <c r="AA368" s="194" t="str">
        <f>IF(C368&lt;D368,"Beneficiarios MAI no puede ser mayor al TOTAL","")</f>
        <v/>
      </c>
      <c r="AB368" s="194">
        <f>IF(C368&lt;D368,1,0)</f>
        <v>0</v>
      </c>
    </row>
    <row r="369" spans="1:28" x14ac:dyDescent="0.15">
      <c r="A369" s="693" t="s">
        <v>497</v>
      </c>
      <c r="B369" s="694"/>
      <c r="C369" s="489">
        <f>SUM(E369,F369)</f>
        <v>151</v>
      </c>
      <c r="D369" s="490">
        <v>131</v>
      </c>
      <c r="E369" s="491">
        <f>SUM([3]B!S1216,[3]B!S1352,[3]B!S1502,[3]B!S1566,[3]B!S1635,[3]B!S1680,[3]B!S1901,[3]B!S1913,[3]B!S1983,[3]B!S2176,[3]B!S2218,[3]B!S2342,[3]B!S2377,[3]B!S2414,[3]B!S2429,[3]B!S2660,[3]B!S2672,[3]B!S2843)</f>
        <v>35</v>
      </c>
      <c r="F369" s="491">
        <f>SUM([3]B!T1216,[3]B!T1352,[3]B!T1502,[3]B!T1566,[3]B!T1635,[3]B!T1680,[3]B!T1901,[3]B!T1913,[3]B!T1983,[3]B!T2176,[3]B!T2218,[3]B!T2342,[3]B!T2377,[3]B!T2414,[3]B!T2429,[3]B!T2660,[3]B!T2672,[3]B!T2843)</f>
        <v>116</v>
      </c>
      <c r="G369" s="490"/>
      <c r="H369" s="492"/>
      <c r="I369" s="492"/>
      <c r="J369" s="492"/>
      <c r="K369" s="165" t="str">
        <f>AA369</f>
        <v/>
      </c>
      <c r="AA369" s="194" t="str">
        <f>IF(C369&lt;D369,"Beneficiarios MAI no puede ser mayor al TOTAL","")</f>
        <v/>
      </c>
      <c r="AB369" s="194">
        <f>IF(C369&lt;D369,1,0)</f>
        <v>0</v>
      </c>
    </row>
    <row r="370" spans="1:28" x14ac:dyDescent="0.15">
      <c r="A370" s="695" t="s">
        <v>498</v>
      </c>
      <c r="B370" s="195" t="s">
        <v>499</v>
      </c>
      <c r="C370" s="484">
        <f>SUM(E370,F370)</f>
        <v>232</v>
      </c>
      <c r="D370" s="485">
        <v>222</v>
      </c>
      <c r="E370" s="486">
        <f>SUM([3]B!Y1216,[3]B!Y1352,[3]B!Y1502,[3]B!Y1566,[3]B!Y1635,[3]B!Y1680,[3]B!Y1901,[3]B!Y1913,[3]B!Y1983,[3]B!Y2176,[3]B!Y2218,[3]B!Y2342,[3]B!Y2377,[3]B!Y2414,[3]B!Y2429,[3]B!Y2660,[3]B!Y2672,[3]B!Y2843)</f>
        <v>17</v>
      </c>
      <c r="F370" s="486">
        <f>SUM([3]B!Z1216,[3]B!Z1352,[3]B!Z1502,[3]B!Z1566,[3]B!Z1635,[3]B!Z1680,[3]B!Z1901,[3]B!Z1913,[3]B!Z1983,[3]B!Z2176,[3]B!Z2218,[3]B!Z2342,[3]B!Z2377,[3]B!Z2414,[3]B!Z2429,[3]B!Z2660,[3]B!Z2672,[3]B!Z2843)</f>
        <v>215</v>
      </c>
      <c r="G370" s="485"/>
      <c r="H370" s="487"/>
      <c r="I370" s="487"/>
      <c r="J370" s="487"/>
      <c r="K370" s="165" t="str">
        <f>AA370</f>
        <v/>
      </c>
      <c r="AA370" s="194" t="str">
        <f>IF(C370&lt;D370,"Beneficiarios MAI no puede ser mayor al TOTAL","")</f>
        <v/>
      </c>
      <c r="AB370" s="194">
        <f>IF(C370&lt;D370,1,0)</f>
        <v>0</v>
      </c>
    </row>
    <row r="371" spans="1:28" x14ac:dyDescent="0.15">
      <c r="A371" s="696"/>
      <c r="B371" s="196" t="s">
        <v>500</v>
      </c>
      <c r="C371" s="493">
        <f>SUM(E371,F371)</f>
        <v>0</v>
      </c>
      <c r="D371" s="494"/>
      <c r="E371" s="495">
        <f>SUM([3]B!V1216,[3]B!V1352,[3]B!V1502,[3]B!V1566,[3]B!V1635,[3]B!V1680,[3]B!V1901,[3]B!V1913,[3]B!V1983,[3]B!V2176,[3]B!V2218,[3]B!V2342,[3]B!V2377,[3]B!V2414,[3]B!V2429,[3]B!V2660,[3]B!V2672,[3]B!V2843)</f>
        <v>0</v>
      </c>
      <c r="F371" s="495">
        <f>SUM([3]B!W1216,[3]B!W1352,[3]B!W1502,[3]B!W1566,[3]B!W1635,[3]B!W1680,[3]B!W1901,[3]B!W1913,[3]B!W1983,[3]B!W2176,[3]B!W2218,[3]B!W2342,[3]B!W2377,[3]B!W2414,[3]B!W2429,[3]B!W2660,[3]B!W2672,[3]B!W2843)</f>
        <v>0</v>
      </c>
      <c r="G371" s="494"/>
      <c r="H371" s="496"/>
      <c r="I371" s="496"/>
      <c r="J371" s="496"/>
      <c r="K371" s="165" t="str">
        <f>AA371</f>
        <v/>
      </c>
      <c r="AA371" s="194" t="str">
        <f>IF(C371&lt;D371,"Beneficiarios MAI no puede ser mayor al TOTAL","")</f>
        <v/>
      </c>
      <c r="AB371" s="194">
        <f>IF(C371&lt;D371,1,0)</f>
        <v>0</v>
      </c>
    </row>
    <row r="372" spans="1:28" ht="11.25" customHeight="1" x14ac:dyDescent="0.15">
      <c r="A372" s="680" t="s">
        <v>501</v>
      </c>
      <c r="B372" s="680"/>
      <c r="C372" s="197"/>
      <c r="D372" s="197"/>
      <c r="E372" s="2"/>
      <c r="F372" s="2"/>
      <c r="G372" s="380"/>
      <c r="H372" s="380"/>
      <c r="I372" s="380"/>
      <c r="J372" s="380"/>
      <c r="K372" s="380"/>
      <c r="L372" s="380"/>
      <c r="M372" s="380"/>
      <c r="N372" s="380"/>
      <c r="O372" s="380"/>
      <c r="P372" s="380"/>
      <c r="Q372" s="380"/>
      <c r="R372" s="380"/>
      <c r="S372" s="380"/>
      <c r="T372" s="380"/>
      <c r="U372" s="116"/>
    </row>
    <row r="373" spans="1:28" ht="10.5" customHeight="1" x14ac:dyDescent="0.15">
      <c r="A373" s="697" t="s">
        <v>502</v>
      </c>
      <c r="B373" s="698"/>
      <c r="C373" s="604" t="s">
        <v>6</v>
      </c>
      <c r="D373" s="664" t="s">
        <v>7</v>
      </c>
      <c r="E373" s="380"/>
      <c r="F373" s="380"/>
      <c r="G373" s="380"/>
      <c r="H373" s="380"/>
      <c r="I373" s="380"/>
      <c r="J373" s="380"/>
      <c r="K373" s="380"/>
      <c r="L373" s="380"/>
      <c r="M373" s="380"/>
      <c r="N373" s="380"/>
      <c r="O373" s="380"/>
      <c r="P373" s="116"/>
    </row>
    <row r="374" spans="1:28" x14ac:dyDescent="0.15">
      <c r="A374" s="699"/>
      <c r="B374" s="700"/>
      <c r="C374" s="606"/>
      <c r="D374" s="666"/>
      <c r="E374" s="380"/>
      <c r="F374" s="380"/>
      <c r="G374" s="380"/>
      <c r="H374" s="380"/>
      <c r="I374" s="380"/>
      <c r="J374" s="380"/>
      <c r="K374" s="380"/>
      <c r="L374" s="380"/>
      <c r="M374" s="380"/>
      <c r="N374" s="380"/>
      <c r="O374" s="380"/>
      <c r="P374" s="116"/>
    </row>
    <row r="375" spans="1:28" x14ac:dyDescent="0.15">
      <c r="A375" s="687" t="s">
        <v>503</v>
      </c>
      <c r="B375" s="688"/>
      <c r="C375" s="497">
        <f>[3]B!C2664</f>
        <v>5</v>
      </c>
      <c r="D375" s="498">
        <f>[3]B!H2664</f>
        <v>5</v>
      </c>
      <c r="E375" s="380"/>
      <c r="F375" s="380"/>
      <c r="G375" s="380"/>
      <c r="H375" s="380"/>
      <c r="I375" s="380"/>
      <c r="J375" s="380"/>
      <c r="K375" s="380"/>
      <c r="L375" s="380"/>
      <c r="M375" s="380"/>
      <c r="N375" s="380"/>
      <c r="O375" s="380"/>
      <c r="P375" s="116"/>
    </row>
    <row r="376" spans="1:28" x14ac:dyDescent="0.15">
      <c r="A376" s="689" t="s">
        <v>504</v>
      </c>
      <c r="B376" s="689"/>
      <c r="C376" s="499">
        <f>SUM([3]B!C2663+[3]B!C2665)</f>
        <v>4</v>
      </c>
      <c r="D376" s="500">
        <f>[3]B!H2663+[3]B!H2665</f>
        <v>4</v>
      </c>
      <c r="E376" s="380"/>
      <c r="F376" s="380"/>
      <c r="G376" s="380"/>
      <c r="H376" s="380"/>
      <c r="I376" s="380"/>
      <c r="J376" s="380"/>
      <c r="K376" s="380"/>
      <c r="L376" s="380"/>
      <c r="M376" s="380"/>
      <c r="N376" s="380"/>
      <c r="O376" s="380"/>
      <c r="P376" s="116"/>
    </row>
    <row r="377" spans="1:28" ht="11.25" customHeight="1" x14ac:dyDescent="0.15">
      <c r="A377" s="690" t="s">
        <v>505</v>
      </c>
      <c r="B377" s="690"/>
      <c r="C377" s="198"/>
      <c r="D377" s="501"/>
      <c r="E377" s="501"/>
      <c r="F377" s="380"/>
      <c r="G377" s="380"/>
      <c r="H377" s="380"/>
      <c r="I377" s="380"/>
      <c r="J377" s="380"/>
      <c r="K377" s="380"/>
      <c r="L377" s="380"/>
      <c r="M377" s="380"/>
      <c r="N377" s="380"/>
      <c r="O377" s="380"/>
      <c r="P377" s="380"/>
      <c r="Q377" s="380"/>
      <c r="R377" s="116"/>
    </row>
    <row r="378" spans="1:28" ht="10.5" customHeight="1" x14ac:dyDescent="0.15">
      <c r="A378" s="691" t="s">
        <v>433</v>
      </c>
      <c r="B378" s="691"/>
      <c r="C378" s="604" t="s">
        <v>410</v>
      </c>
      <c r="D378" s="607" t="s">
        <v>434</v>
      </c>
      <c r="E378" s="608"/>
      <c r="F378" s="608"/>
      <c r="G378" s="608"/>
      <c r="H378" s="609" t="s">
        <v>412</v>
      </c>
      <c r="I378" s="610"/>
      <c r="J378" s="611"/>
      <c r="K378" s="701" t="s">
        <v>413</v>
      </c>
      <c r="L378" s="637"/>
      <c r="M378" s="637"/>
      <c r="N378" s="632" t="s">
        <v>414</v>
      </c>
      <c r="O378" s="635" t="s">
        <v>415</v>
      </c>
      <c r="P378" s="636"/>
      <c r="Q378" s="585" t="s">
        <v>416</v>
      </c>
    </row>
    <row r="379" spans="1:28" s="63" customFormat="1" ht="10.5" customHeight="1" x14ac:dyDescent="0.15">
      <c r="A379" s="691"/>
      <c r="B379" s="691"/>
      <c r="C379" s="605"/>
      <c r="D379" s="588" t="s">
        <v>418</v>
      </c>
      <c r="E379" s="702" t="s">
        <v>419</v>
      </c>
      <c r="F379" s="702"/>
      <c r="G379" s="592" t="s">
        <v>449</v>
      </c>
      <c r="H379" s="594" t="s">
        <v>421</v>
      </c>
      <c r="I379" s="596" t="s">
        <v>422</v>
      </c>
      <c r="J379" s="598" t="s">
        <v>423</v>
      </c>
      <c r="K379" s="615" t="s">
        <v>506</v>
      </c>
      <c r="L379" s="616" t="s">
        <v>425</v>
      </c>
      <c r="M379" s="617" t="s">
        <v>426</v>
      </c>
      <c r="N379" s="633"/>
      <c r="O379" s="627" t="s">
        <v>427</v>
      </c>
      <c r="P379" s="628" t="s">
        <v>428</v>
      </c>
      <c r="Q379" s="586"/>
    </row>
    <row r="380" spans="1:28" s="63" customFormat="1" x14ac:dyDescent="0.15">
      <c r="A380" s="691"/>
      <c r="B380" s="691"/>
      <c r="C380" s="606"/>
      <c r="D380" s="589"/>
      <c r="E380" s="152" t="s">
        <v>429</v>
      </c>
      <c r="F380" s="134" t="s">
        <v>430</v>
      </c>
      <c r="G380" s="593"/>
      <c r="H380" s="595"/>
      <c r="I380" s="597"/>
      <c r="J380" s="599"/>
      <c r="K380" s="615"/>
      <c r="L380" s="616"/>
      <c r="M380" s="617"/>
      <c r="N380" s="634"/>
      <c r="O380" s="627"/>
      <c r="P380" s="628"/>
      <c r="Q380" s="587"/>
    </row>
    <row r="381" spans="1:28" ht="10.5" customHeight="1" x14ac:dyDescent="0.15">
      <c r="A381" s="703" t="s">
        <v>507</v>
      </c>
      <c r="B381" s="199" t="s">
        <v>508</v>
      </c>
      <c r="C381" s="200">
        <f>[3]B!C1091+SUM([3]B!C1093:C1127)</f>
        <v>1</v>
      </c>
      <c r="D381" s="200">
        <f>[3]B!D1091+SUM([3]B!D1093:D1127)</f>
        <v>1</v>
      </c>
      <c r="E381" s="201">
        <f>[3]B!E1091+SUM([3]B!E1093:E1127)</f>
        <v>1</v>
      </c>
      <c r="F381" s="201">
        <f>[3]B!F1091+SUM([3]B!F1093:F1127)</f>
        <v>0</v>
      </c>
      <c r="G381" s="201">
        <f>[3]B!G1091+SUM([3]B!G1093:G1127)</f>
        <v>0</v>
      </c>
      <c r="H381" s="201">
        <f>[3]B!AA1091+SUM([3]B!AA1093:AA1127)</f>
        <v>1</v>
      </c>
      <c r="I381" s="201">
        <f>[3]B!AB1091+SUM([3]B!AB1093:AB1127)</f>
        <v>0</v>
      </c>
      <c r="J381" s="201">
        <f>[3]B!AC1091+SUM([3]B!AC1093:AC1127)</f>
        <v>0</v>
      </c>
      <c r="K381" s="201">
        <f>[3]B!AD1091+SUM([3]B!AD1093:AD1127)</f>
        <v>0</v>
      </c>
      <c r="L381" s="201">
        <f>[3]B!AE1091+SUM([3]B!AE1093:AE1127)</f>
        <v>0</v>
      </c>
      <c r="M381" s="201">
        <f>[3]B!AF1091+SUM([3]B!AF1093:AF1127)</f>
        <v>0</v>
      </c>
      <c r="N381" s="201">
        <f>[3]B!AG1091+SUM([3]B!AG1093:AG1127)</f>
        <v>0</v>
      </c>
      <c r="O381" s="201">
        <f>[3]B!AH1091+SUM([3]B!AH1093:AH1127)</f>
        <v>0</v>
      </c>
      <c r="P381" s="201">
        <f>[3]B!AI1091+SUM([3]B!AI1093:AI1127)</f>
        <v>0</v>
      </c>
      <c r="Q381" s="202">
        <f>[3]B!AJ1091+SUM([3]B!AJ1093:AJ1127)</f>
        <v>0</v>
      </c>
    </row>
    <row r="382" spans="1:28" x14ac:dyDescent="0.15">
      <c r="A382" s="631"/>
      <c r="B382" s="203" t="s">
        <v>509</v>
      </c>
      <c r="C382" s="502">
        <f>SUM([3]B!C1128:C1144)</f>
        <v>0</v>
      </c>
      <c r="D382" s="502">
        <f>SUM([3]B!D1128:D1144)</f>
        <v>0</v>
      </c>
      <c r="E382" s="503">
        <f>SUM([3]B!E1128:E1144)</f>
        <v>0</v>
      </c>
      <c r="F382" s="503">
        <f>SUM([3]B!F1128:F1144)</f>
        <v>0</v>
      </c>
      <c r="G382" s="503">
        <f>SUM([3]B!G1128:G1144)</f>
        <v>0</v>
      </c>
      <c r="H382" s="503">
        <f>SUM([3]B!AA1128:AA1144)</f>
        <v>0</v>
      </c>
      <c r="I382" s="503">
        <f>SUM([3]B!AB1128:AB1144)</f>
        <v>0</v>
      </c>
      <c r="J382" s="503">
        <f>SUM([3]B!AC1128:AC1144)</f>
        <v>0</v>
      </c>
      <c r="K382" s="503">
        <f>SUM([3]B!AD1128:AD1144)</f>
        <v>0</v>
      </c>
      <c r="L382" s="503">
        <f>SUM([3]B!AE1128:AE1144)</f>
        <v>0</v>
      </c>
      <c r="M382" s="503">
        <f>SUM([3]B!AF1128:AF1144)</f>
        <v>0</v>
      </c>
      <c r="N382" s="503">
        <f>SUM([3]B!AG1128:AG1144)</f>
        <v>0</v>
      </c>
      <c r="O382" s="503">
        <f>SUM([3]B!AH1128:AH1144)</f>
        <v>0</v>
      </c>
      <c r="P382" s="503">
        <f>SUM([3]B!AI1128:AI1144)</f>
        <v>0</v>
      </c>
      <c r="Q382" s="503">
        <f>SUM([3]B!AJ1128:AJ1144)</f>
        <v>0</v>
      </c>
    </row>
    <row r="383" spans="1:28" x14ac:dyDescent="0.15">
      <c r="A383" s="704"/>
      <c r="B383" s="549" t="s">
        <v>410</v>
      </c>
      <c r="C383" s="205">
        <f>SUM(C381:C382)</f>
        <v>1</v>
      </c>
      <c r="D383" s="504">
        <f>SUM(D381:D382)</f>
        <v>1</v>
      </c>
      <c r="E383" s="505">
        <f t="shared" ref="E383:Q383" si="14">SUM(E381:E382)</f>
        <v>1</v>
      </c>
      <c r="F383" s="506">
        <f t="shared" si="14"/>
        <v>0</v>
      </c>
      <c r="G383" s="507">
        <f t="shared" si="14"/>
        <v>0</v>
      </c>
      <c r="H383" s="505">
        <f t="shared" si="14"/>
        <v>1</v>
      </c>
      <c r="I383" s="508">
        <f t="shared" si="14"/>
        <v>0</v>
      </c>
      <c r="J383" s="506">
        <f t="shared" si="14"/>
        <v>0</v>
      </c>
      <c r="K383" s="505">
        <f t="shared" si="14"/>
        <v>0</v>
      </c>
      <c r="L383" s="508">
        <f t="shared" si="14"/>
        <v>0</v>
      </c>
      <c r="M383" s="506">
        <f t="shared" si="14"/>
        <v>0</v>
      </c>
      <c r="N383" s="506">
        <f t="shared" si="14"/>
        <v>0</v>
      </c>
      <c r="O383" s="505">
        <f t="shared" si="14"/>
        <v>0</v>
      </c>
      <c r="P383" s="506">
        <f t="shared" si="14"/>
        <v>0</v>
      </c>
      <c r="Q383" s="504">
        <f t="shared" si="14"/>
        <v>0</v>
      </c>
    </row>
    <row r="384" spans="1:28" x14ac:dyDescent="0.15">
      <c r="A384" s="703" t="s">
        <v>510</v>
      </c>
      <c r="B384" s="206" t="s">
        <v>508</v>
      </c>
      <c r="C384" s="207">
        <f>[3]B!C1218+SUM([3]B!C1221:C1258)</f>
        <v>548</v>
      </c>
      <c r="D384" s="207">
        <f>[3]B!D1218+SUM([3]B!D1221:D1258)</f>
        <v>548</v>
      </c>
      <c r="E384" s="208">
        <f>[3]B!E1218+SUM([3]B!E1221:E1258)</f>
        <v>548</v>
      </c>
      <c r="F384" s="208">
        <f>[3]B!F1218+SUM([3]B!F1221:F1258)</f>
        <v>0</v>
      </c>
      <c r="G384" s="208">
        <f>[3]B!G1218+SUM([3]B!G1221:G1258)</f>
        <v>0</v>
      </c>
      <c r="H384" s="208">
        <f>[3]B!AA1218+SUM([3]B!AA1221:AA1258)</f>
        <v>18</v>
      </c>
      <c r="I384" s="208">
        <f>[3]B!AB1218+SUM([3]B!AB1221:AB1258)</f>
        <v>530</v>
      </c>
      <c r="J384" s="208">
        <f>[3]B!AC1218+SUM([3]B!AC1221:AC1258)</f>
        <v>0</v>
      </c>
      <c r="K384" s="208">
        <f>[3]B!AD1218+SUM([3]B!AD1221:AD1258)</f>
        <v>0</v>
      </c>
      <c r="L384" s="208">
        <f>[3]B!AE1218+SUM([3]B!AE1221:AE1258)</f>
        <v>0</v>
      </c>
      <c r="M384" s="208">
        <f>[3]B!AF1218+SUM([3]B!AF1221:AF1258)</f>
        <v>0</v>
      </c>
      <c r="N384" s="208">
        <f>[3]B!AG1218+SUM([3]B!AG1221:AG1258)</f>
        <v>0</v>
      </c>
      <c r="O384" s="208">
        <f>[3]B!AH1218+SUM([3]B!AH1221:AH1258)</f>
        <v>0</v>
      </c>
      <c r="P384" s="208">
        <f>[3]B!AI1218+SUM([3]B!AI1221:AI1258)</f>
        <v>0</v>
      </c>
      <c r="Q384" s="209">
        <f>[3]B!AJ1218+SUM([3]B!AJ1221:AJ1258)</f>
        <v>0</v>
      </c>
    </row>
    <row r="385" spans="1:17" x14ac:dyDescent="0.15">
      <c r="A385" s="631"/>
      <c r="B385" s="210" t="s">
        <v>509</v>
      </c>
      <c r="C385" s="507">
        <f>SUM([3]B!C1259:C1270)</f>
        <v>0</v>
      </c>
      <c r="D385" s="507">
        <f>SUM([3]B!D1259:D1270)</f>
        <v>0</v>
      </c>
      <c r="E385" s="509">
        <f>SUM([3]B!E1259:E1270)</f>
        <v>0</v>
      </c>
      <c r="F385" s="509">
        <f>SUM([3]B!F1259:F1270)</f>
        <v>0</v>
      </c>
      <c r="G385" s="509">
        <f>SUM([3]B!G1259:G1270)</f>
        <v>0</v>
      </c>
      <c r="H385" s="509">
        <f>SUM([3]B!AA1259:AA1270)</f>
        <v>0</v>
      </c>
      <c r="I385" s="509">
        <f>SUM([3]B!AB1259:AB1270)</f>
        <v>0</v>
      </c>
      <c r="J385" s="509">
        <f>SUM([3]B!AC1259:AC1270)</f>
        <v>0</v>
      </c>
      <c r="K385" s="509">
        <f>SUM([3]B!AD1259:AD1270)</f>
        <v>0</v>
      </c>
      <c r="L385" s="509">
        <f>SUM([3]B!AE1259:AE1270)</f>
        <v>0</v>
      </c>
      <c r="M385" s="509">
        <f>SUM([3]B!AF1259:AF1270)</f>
        <v>0</v>
      </c>
      <c r="N385" s="509">
        <f>SUM([3]B!AG1259:AG1270)</f>
        <v>0</v>
      </c>
      <c r="O385" s="509">
        <f>SUM([3]B!AH1259:AH1270)</f>
        <v>0</v>
      </c>
      <c r="P385" s="509">
        <f>SUM([3]B!AI1259:AI1270)</f>
        <v>0</v>
      </c>
      <c r="Q385" s="510">
        <f>SUM([3]B!AJ1259:AJ1270)</f>
        <v>0</v>
      </c>
    </row>
    <row r="386" spans="1:17" x14ac:dyDescent="0.15">
      <c r="A386" s="704"/>
      <c r="B386" s="549" t="s">
        <v>410</v>
      </c>
      <c r="C386" s="507">
        <f>SUM(C384:C385)</f>
        <v>548</v>
      </c>
      <c r="D386" s="507">
        <f t="shared" ref="D386:Q386" si="15">SUM(D384:D385)</f>
        <v>548</v>
      </c>
      <c r="E386" s="507">
        <f t="shared" si="15"/>
        <v>548</v>
      </c>
      <c r="F386" s="507">
        <f t="shared" si="15"/>
        <v>0</v>
      </c>
      <c r="G386" s="507">
        <f t="shared" si="15"/>
        <v>0</v>
      </c>
      <c r="H386" s="507">
        <f t="shared" si="15"/>
        <v>18</v>
      </c>
      <c r="I386" s="507">
        <f t="shared" si="15"/>
        <v>530</v>
      </c>
      <c r="J386" s="507">
        <f t="shared" si="15"/>
        <v>0</v>
      </c>
      <c r="K386" s="507">
        <f t="shared" si="15"/>
        <v>0</v>
      </c>
      <c r="L386" s="507">
        <f t="shared" si="15"/>
        <v>0</v>
      </c>
      <c r="M386" s="507">
        <f t="shared" si="15"/>
        <v>0</v>
      </c>
      <c r="N386" s="507">
        <f t="shared" si="15"/>
        <v>0</v>
      </c>
      <c r="O386" s="507">
        <f t="shared" si="15"/>
        <v>0</v>
      </c>
      <c r="P386" s="507">
        <f t="shared" si="15"/>
        <v>0</v>
      </c>
      <c r="Q386" s="504">
        <f t="shared" si="15"/>
        <v>0</v>
      </c>
    </row>
    <row r="387" spans="1:17" ht="10.5" customHeight="1" x14ac:dyDescent="0.15">
      <c r="A387" s="703" t="s">
        <v>511</v>
      </c>
      <c r="B387" s="206" t="s">
        <v>508</v>
      </c>
      <c r="C387" s="507">
        <f>SUM([3]B!C1354:C1401)</f>
        <v>378</v>
      </c>
      <c r="D387" s="507">
        <f>SUM([3]B!D1354:D1401)</f>
        <v>378</v>
      </c>
      <c r="E387" s="509">
        <f>SUM([3]B!E1354:E1401)</f>
        <v>377</v>
      </c>
      <c r="F387" s="509">
        <f>SUM([3]B!F1354:F1401)</f>
        <v>1</v>
      </c>
      <c r="G387" s="509">
        <f>SUM([3]B!G1354:G1401)</f>
        <v>0</v>
      </c>
      <c r="H387" s="509">
        <f>SUM([3]B!AA1354:AA1401)</f>
        <v>8</v>
      </c>
      <c r="I387" s="509">
        <f>SUM([3]B!AB1354:AB1401)</f>
        <v>369</v>
      </c>
      <c r="J387" s="509">
        <f>SUM([3]B!AC1354:AC1401)</f>
        <v>1</v>
      </c>
      <c r="K387" s="509">
        <f>SUM([3]B!AD1354:AD1401)</f>
        <v>0</v>
      </c>
      <c r="L387" s="509">
        <f>SUM([3]B!AE1354:AE1401)</f>
        <v>0</v>
      </c>
      <c r="M387" s="509">
        <f>SUM([3]B!AF1354:AF1401)</f>
        <v>0</v>
      </c>
      <c r="N387" s="509">
        <f>SUM([3]B!AG1354:AG1401)</f>
        <v>0</v>
      </c>
      <c r="O387" s="509">
        <f>SUM([3]B!AH1354:AH1401)</f>
        <v>0</v>
      </c>
      <c r="P387" s="509">
        <f>SUM([3]B!AI1354:AI1401)</f>
        <v>0</v>
      </c>
      <c r="Q387" s="510">
        <f>SUM([3]B!AJ1354:AJ1401)</f>
        <v>1</v>
      </c>
    </row>
    <row r="388" spans="1:17" x14ac:dyDescent="0.15">
      <c r="A388" s="631"/>
      <c r="B388" s="203" t="s">
        <v>509</v>
      </c>
      <c r="C388" s="507">
        <f>SUM([3]B!C1402:C1423)</f>
        <v>19</v>
      </c>
      <c r="D388" s="507">
        <f>SUM([3]B!D1402:D1423)</f>
        <v>19</v>
      </c>
      <c r="E388" s="509">
        <f>SUM([3]B!E1402:E1423)</f>
        <v>19</v>
      </c>
      <c r="F388" s="509">
        <f>SUM([3]B!F1402:F1423)</f>
        <v>0</v>
      </c>
      <c r="G388" s="509">
        <f>SUM([3]B!G1402:G1423)</f>
        <v>0</v>
      </c>
      <c r="H388" s="509">
        <f>SUM([3]B!AA1402:AA1423)</f>
        <v>1</v>
      </c>
      <c r="I388" s="509">
        <f>SUM([3]B!AB1402:AB1423)</f>
        <v>18</v>
      </c>
      <c r="J388" s="509">
        <f>SUM([3]B!AC1402:AC1423)</f>
        <v>0</v>
      </c>
      <c r="K388" s="509">
        <f>SUM([3]B!AD1402:AD1423)</f>
        <v>0</v>
      </c>
      <c r="L388" s="509">
        <f>SUM([3]B!AE1402:AE1423)</f>
        <v>0</v>
      </c>
      <c r="M388" s="509">
        <f>SUM([3]B!AF1402:AF1423)</f>
        <v>0</v>
      </c>
      <c r="N388" s="509">
        <f>SUM([3]B!AG1402:AG1423)</f>
        <v>0</v>
      </c>
      <c r="O388" s="509">
        <f>SUM([3]B!AH1402:AH1423)</f>
        <v>0</v>
      </c>
      <c r="P388" s="509">
        <f>SUM([3]B!AI1402:AI1423)</f>
        <v>0</v>
      </c>
      <c r="Q388" s="510">
        <f>SUM([3]B!AJ1402:AJ1423)</f>
        <v>0</v>
      </c>
    </row>
    <row r="389" spans="1:17" x14ac:dyDescent="0.15">
      <c r="A389" s="704"/>
      <c r="B389" s="549" t="s">
        <v>410</v>
      </c>
      <c r="C389" s="507">
        <f>SUM(C387:C388)</f>
        <v>397</v>
      </c>
      <c r="D389" s="507">
        <f t="shared" ref="D389:Q389" si="16">SUM(D387:D388)</f>
        <v>397</v>
      </c>
      <c r="E389" s="507">
        <f t="shared" si="16"/>
        <v>396</v>
      </c>
      <c r="F389" s="507">
        <f t="shared" si="16"/>
        <v>1</v>
      </c>
      <c r="G389" s="507">
        <f t="shared" si="16"/>
        <v>0</v>
      </c>
      <c r="H389" s="507">
        <f t="shared" si="16"/>
        <v>9</v>
      </c>
      <c r="I389" s="507">
        <f t="shared" si="16"/>
        <v>387</v>
      </c>
      <c r="J389" s="507">
        <f t="shared" si="16"/>
        <v>1</v>
      </c>
      <c r="K389" s="507">
        <f t="shared" si="16"/>
        <v>0</v>
      </c>
      <c r="L389" s="507">
        <f t="shared" si="16"/>
        <v>0</v>
      </c>
      <c r="M389" s="507">
        <f t="shared" si="16"/>
        <v>0</v>
      </c>
      <c r="N389" s="507">
        <f t="shared" si="16"/>
        <v>0</v>
      </c>
      <c r="O389" s="507">
        <f t="shared" si="16"/>
        <v>0</v>
      </c>
      <c r="P389" s="507">
        <f t="shared" si="16"/>
        <v>0</v>
      </c>
      <c r="Q389" s="504">
        <f t="shared" si="16"/>
        <v>1</v>
      </c>
    </row>
    <row r="390" spans="1:17" ht="21" x14ac:dyDescent="0.15">
      <c r="A390" s="548" t="s">
        <v>512</v>
      </c>
      <c r="B390" s="211" t="s">
        <v>508</v>
      </c>
      <c r="C390" s="507">
        <f>[3]B!C1504</f>
        <v>0</v>
      </c>
      <c r="D390" s="507">
        <f>[3]B!D1504</f>
        <v>0</v>
      </c>
      <c r="E390" s="509">
        <f>[3]B!E1504</f>
        <v>0</v>
      </c>
      <c r="F390" s="509">
        <f>[3]B!F1504</f>
        <v>0</v>
      </c>
      <c r="G390" s="509">
        <f>[3]B!G1504</f>
        <v>0</v>
      </c>
      <c r="H390" s="509">
        <f>[3]B!AA1504</f>
        <v>0</v>
      </c>
      <c r="I390" s="509">
        <f>[3]B!AB1504</f>
        <v>0</v>
      </c>
      <c r="J390" s="509">
        <f>[3]B!AC1504</f>
        <v>0</v>
      </c>
      <c r="K390" s="509">
        <f>[3]B!AD1504</f>
        <v>0</v>
      </c>
      <c r="L390" s="509">
        <f>[3]B!AE1504</f>
        <v>0</v>
      </c>
      <c r="M390" s="509">
        <f>[3]B!AF1504</f>
        <v>0</v>
      </c>
      <c r="N390" s="509">
        <f>[3]B!AG1504</f>
        <v>0</v>
      </c>
      <c r="O390" s="509">
        <f>[3]B!AH1504</f>
        <v>0</v>
      </c>
      <c r="P390" s="509">
        <f>[3]B!AI1504</f>
        <v>0</v>
      </c>
      <c r="Q390" s="510">
        <f>[3]B!AJ1504</f>
        <v>0</v>
      </c>
    </row>
    <row r="391" spans="1:17" x14ac:dyDescent="0.15">
      <c r="A391" s="212" t="s">
        <v>513</v>
      </c>
      <c r="B391" s="210" t="s">
        <v>508</v>
      </c>
      <c r="C391" s="507">
        <f>[3]B!C1653</f>
        <v>1688</v>
      </c>
      <c r="D391" s="507">
        <f>[3]B!D1653</f>
        <v>1688</v>
      </c>
      <c r="E391" s="509">
        <f>[3]B!E1653</f>
        <v>1688</v>
      </c>
      <c r="F391" s="509">
        <f>[3]B!F1653</f>
        <v>0</v>
      </c>
      <c r="G391" s="509">
        <f>[3]B!G1653</f>
        <v>0</v>
      </c>
      <c r="H391" s="509">
        <f>[3]B!AA1653</f>
        <v>1639</v>
      </c>
      <c r="I391" s="509">
        <f>[3]B!AB1653</f>
        <v>49</v>
      </c>
      <c r="J391" s="509">
        <f>[3]B!AC1653</f>
        <v>0</v>
      </c>
      <c r="K391" s="509">
        <f>[3]B!AD1653</f>
        <v>0</v>
      </c>
      <c r="L391" s="509">
        <f>[3]B!AE1653</f>
        <v>0</v>
      </c>
      <c r="M391" s="509">
        <f>[3]B!AF1653</f>
        <v>0</v>
      </c>
      <c r="N391" s="509">
        <f>[3]B!AG1653</f>
        <v>0</v>
      </c>
      <c r="O391" s="509">
        <f>[3]B!AH1653</f>
        <v>0</v>
      </c>
      <c r="P391" s="509">
        <f>[3]B!AI1653</f>
        <v>0</v>
      </c>
      <c r="Q391" s="510">
        <f>[3]B!AJ1653</f>
        <v>0</v>
      </c>
    </row>
    <row r="392" spans="1:17" ht="10.5" customHeight="1" x14ac:dyDescent="0.15">
      <c r="A392" s="703" t="s">
        <v>514</v>
      </c>
      <c r="B392" s="213" t="s">
        <v>508</v>
      </c>
      <c r="C392" s="511">
        <f>SUM([3]B!C1682:C1690,[3]B!C1694:C1697,[3]B!C1701,[3]B!C1704:C1742,[3]B!C1753:C1758)+[3]B!C1812</f>
        <v>26201</v>
      </c>
      <c r="D392" s="511">
        <f>SUM([3]B!D1682:D1690,[3]B!D1694:D1697,[3]B!D1701,[3]B!D1704:D1742,[3]B!D1753:D1758)+[3]B!D1812</f>
        <v>25965</v>
      </c>
      <c r="E392" s="512">
        <f>SUM([3]B!E1682:E1690,[3]B!E1694:E1697,[3]B!E1701,[3]B!E1704:E1742,[3]B!E1753:E1758)+[3]B!E1812</f>
        <v>25965</v>
      </c>
      <c r="F392" s="512">
        <f>SUM([3]B!F1682:F1690,[3]B!F1694:F1697,[3]B!F1701,[3]B!F1704:F1742,[3]B!F1753:F1758)+[3]B!F1812</f>
        <v>0</v>
      </c>
      <c r="G392" s="512">
        <f>SUM([3]B!G1682:G1690,[3]B!G1694:G1697,[3]B!G1701,[3]B!G1704:G1742,[3]B!G1753:G1758)+[3]B!G1812</f>
        <v>236</v>
      </c>
      <c r="H392" s="512">
        <f>SUM([3]B!AA1682:AA1690,[3]B!AA1694:AA1697,[3]B!AA1701,[3]B!AA1704:AA1742,[3]B!AA1753:AA1758)+[3]B!AA1812</f>
        <v>24638</v>
      </c>
      <c r="I392" s="512">
        <f>SUM([3]B!AB1682:AB1690,[3]B!AB1694:AB1697,[3]B!AB1701,[3]B!AB1704:AB1742,[3]B!AB1753:AB1758)+[3]B!AB1812</f>
        <v>687</v>
      </c>
      <c r="J392" s="512">
        <f>SUM([3]B!AC1682:AC1690,[3]B!AC1694:AC1697,[3]B!AC1701,[3]B!AC1704:AC1742,[3]B!AC1753:AC1758)+[3]B!AC1812</f>
        <v>876</v>
      </c>
      <c r="K392" s="512">
        <f>SUM([3]B!AD1682:AD1690,[3]B!AD1694:AD1697,[3]B!AD1701,[3]B!AD1704:AD1742,[3]B!AD1753:AD1758)+[3]B!AD1812</f>
        <v>0</v>
      </c>
      <c r="L392" s="512">
        <f>SUM([3]B!AE1682:AE1690,[3]B!AE1694:AE1697,[3]B!AE1701,[3]B!AE1704:AE1742,[3]B!AE1753:AE1758)+[3]B!AE1812</f>
        <v>0</v>
      </c>
      <c r="M392" s="512">
        <f>SUM([3]B!AF1682:AF1690,[3]B!AF1694:AF1697,[3]B!AF1701,[3]B!AF1704:AF1742,[3]B!AF1753:AF1758)+[3]B!AF1812</f>
        <v>0</v>
      </c>
      <c r="N392" s="512">
        <f>SUM([3]B!AG1682:AG1690,[3]B!AG1694:AG1697,[3]B!AG1701,[3]B!AG1704:AG1742,[3]B!AG1753:AG1758)+[3]B!AG1812</f>
        <v>0</v>
      </c>
      <c r="O392" s="512">
        <f>SUM([3]B!AH1682:AH1690,[3]B!AH1694:AH1697,[3]B!AH1701,[3]B!AH1704:AH1742,[3]B!AH1753:AH1758)+[3]B!AH1812</f>
        <v>0</v>
      </c>
      <c r="P392" s="512">
        <f>SUM([3]B!AI1682:AI1690,[3]B!AI1694:AI1697,[3]B!AI1701,[3]B!AI1704:AI1742,[3]B!AI1753:AI1758)+[3]B!AI1812</f>
        <v>0</v>
      </c>
      <c r="Q392" s="513">
        <f>SUM([3]B!AJ1682:AJ1690,[3]B!AJ1694:AJ1697,[3]B!AJ1701,[3]B!AJ1704:AJ1742,[3]B!AJ1753:AJ1758)+[3]B!AJ1812</f>
        <v>0</v>
      </c>
    </row>
    <row r="393" spans="1:17" x14ac:dyDescent="0.15">
      <c r="A393" s="631"/>
      <c r="B393" s="203" t="s">
        <v>509</v>
      </c>
      <c r="C393" s="514">
        <f>SUM([3]B!C1691:C1693,[3]B!C1695:C1696,[3]B!C1701:C1703,[3]B!C1743:C1752,[3]B!C1759:C1785,[3]B!C1815)</f>
        <v>3680</v>
      </c>
      <c r="D393" s="514">
        <f>SUM([3]B!D1691:D1693,[3]B!D1695:D1696,[3]B!D1701:D1703,[3]B!D1743:D1752,[3]B!D1759:D1785,[3]B!D1815)</f>
        <v>3672</v>
      </c>
      <c r="E393" s="515">
        <f>SUM([3]B!E1691:E1693,[3]B!E1695:E1696,[3]B!E1701:E1703,[3]B!E1743:E1752,[3]B!E1759:E1785,[3]B!E1815)</f>
        <v>3672</v>
      </c>
      <c r="F393" s="515">
        <f>SUM([3]B!F1691:F1693,[3]B!F1695:F1696,[3]B!F1701:F1703,[3]B!F1743:F1752,[3]B!F1759:F1785,[3]B!F1815)</f>
        <v>0</v>
      </c>
      <c r="G393" s="515">
        <f>SUM([3]B!G1691:G1693,[3]B!G1695:G1696,[3]B!G1701:G1703,[3]B!G1743:G1752,[3]B!G1759:G1785,[3]B!G1815)</f>
        <v>8</v>
      </c>
      <c r="H393" s="515">
        <f>SUM([3]B!AA1691:AA1693,[3]B!AA1695:AA1696,[3]B!AA1701:AA1703,[3]B!AA1743:AA1752,[3]B!AA1759:AA1785,[3]B!AA1815)</f>
        <v>3222</v>
      </c>
      <c r="I393" s="515">
        <f>SUM([3]B!AB1691:AB1693,[3]B!AB1695:AB1696,[3]B!AB1701:AB1703,[3]B!AB1743:AB1752,[3]B!AB1759:AB1785,[3]B!AB1815)</f>
        <v>0</v>
      </c>
      <c r="J393" s="515">
        <f>SUM([3]B!AC1691:AC1693,[3]B!AC1695:AC1696,[3]B!AC1701:AC1703,[3]B!AC1743:AC1752,[3]B!AC1759:AC1785,[3]B!AC1815)</f>
        <v>458</v>
      </c>
      <c r="K393" s="515">
        <f>SUM([3]B!AD1691:AD1693,[3]B!AD1695:AD1696,[3]B!AD1701:AD1703,[3]B!AD1743:AD1752,[3]B!AD1759:AD1785,[3]B!AD1815)</f>
        <v>0</v>
      </c>
      <c r="L393" s="515">
        <f>SUM([3]B!AE1691:AE1693,[3]B!AE1695:AE1696,[3]B!AE1701:AE1703,[3]B!AE1743:AE1752,[3]B!AE1759:AE1785,[3]B!AE1815)</f>
        <v>0</v>
      </c>
      <c r="M393" s="515">
        <f>SUM([3]B!AF1691:AF1693,[3]B!AF1695:AF1696,[3]B!AF1701:AF1703,[3]B!AF1743:AF1752,[3]B!AF1759:AF1785,[3]B!AF1815)</f>
        <v>0</v>
      </c>
      <c r="N393" s="515">
        <f>SUM([3]B!AG1691:AG1693,[3]B!AG1695:AG1696,[3]B!AG1701:AG1703,[3]B!AG1743:AG1752,[3]B!AG1759:AG1785,[3]B!AG1815)</f>
        <v>0</v>
      </c>
      <c r="O393" s="515">
        <f>SUM([3]B!AH1691:AH1693,[3]B!AH1695:AH1696,[3]B!AH1701:AH1703,[3]B!AH1743:AH1752,[3]B!AH1759:AH1785,[3]B!AH1815)</f>
        <v>0</v>
      </c>
      <c r="P393" s="515">
        <f>SUM([3]B!AI1691:AI1693,[3]B!AI1695:AI1696,[3]B!AI1701:AI1703,[3]B!AI1743:AI1752,[3]B!AI1759:AI1785,[3]B!AI1815)</f>
        <v>0</v>
      </c>
      <c r="Q393" s="503">
        <f>SUM([3]B!AJ1691:AJ1693,[3]B!AJ1695:AJ1696,[3]B!AJ1701:AJ1703,[3]B!AJ1743:AJ1752,[3]B!AJ1759:AJ1785,[3]B!AJ1815)</f>
        <v>0</v>
      </c>
    </row>
    <row r="394" spans="1:17" x14ac:dyDescent="0.15">
      <c r="A394" s="704"/>
      <c r="B394" s="549" t="s">
        <v>410</v>
      </c>
      <c r="C394" s="205">
        <f t="shared" ref="C394:Q394" si="17">SUM(C392:C393)</f>
        <v>29881</v>
      </c>
      <c r="D394" s="504">
        <f t="shared" si="17"/>
        <v>29637</v>
      </c>
      <c r="E394" s="505">
        <f t="shared" si="17"/>
        <v>29637</v>
      </c>
      <c r="F394" s="506">
        <f t="shared" si="17"/>
        <v>0</v>
      </c>
      <c r="G394" s="507">
        <f t="shared" si="17"/>
        <v>244</v>
      </c>
      <c r="H394" s="505">
        <f t="shared" si="17"/>
        <v>27860</v>
      </c>
      <c r="I394" s="508">
        <f t="shared" si="17"/>
        <v>687</v>
      </c>
      <c r="J394" s="506">
        <f t="shared" si="17"/>
        <v>1334</v>
      </c>
      <c r="K394" s="505">
        <f t="shared" si="17"/>
        <v>0</v>
      </c>
      <c r="L394" s="508">
        <f t="shared" si="17"/>
        <v>0</v>
      </c>
      <c r="M394" s="506">
        <f t="shared" si="17"/>
        <v>0</v>
      </c>
      <c r="N394" s="506">
        <f>SUM(N392:N393)</f>
        <v>0</v>
      </c>
      <c r="O394" s="505">
        <f t="shared" si="17"/>
        <v>0</v>
      </c>
      <c r="P394" s="506">
        <f t="shared" si="17"/>
        <v>0</v>
      </c>
      <c r="Q394" s="504">
        <f t="shared" si="17"/>
        <v>0</v>
      </c>
    </row>
    <row r="395" spans="1:17" ht="10.5" customHeight="1" x14ac:dyDescent="0.15">
      <c r="A395" s="631" t="s">
        <v>515</v>
      </c>
      <c r="B395" s="213" t="s">
        <v>508</v>
      </c>
      <c r="C395" s="516">
        <f>SUM([3]B!C1985:C1998,[3]B!C2000:C2033,[3]B!C2059:C2061)</f>
        <v>312</v>
      </c>
      <c r="D395" s="516">
        <f>SUM([3]B!D1985:D1998,[3]B!D2000:D2033,[3]B!D2059:D2061)</f>
        <v>299</v>
      </c>
      <c r="E395" s="517">
        <f>SUM([3]B!E1985:E1998,[3]B!E2000:E2033,[3]B!E2059:E2061)</f>
        <v>299</v>
      </c>
      <c r="F395" s="517">
        <f>SUM([3]B!F1985:F1998,[3]B!F2000:F2033,[3]B!F2059:F2061)</f>
        <v>0</v>
      </c>
      <c r="G395" s="517">
        <f>SUM([3]B!G1985:G1998,[3]B!G2000:G2033,[3]B!G2059:G2061)</f>
        <v>13</v>
      </c>
      <c r="H395" s="517">
        <f>SUM([3]B!AA1985:AA1998,[3]B!AA2000:AA2033,[3]B!AA2059:AA2061)</f>
        <v>117</v>
      </c>
      <c r="I395" s="517">
        <f>SUM([3]B!AB1985:AB1998,[3]B!AB2000:AB2033,[3]B!AB2059:AB2061)</f>
        <v>194</v>
      </c>
      <c r="J395" s="517">
        <f>SUM([3]B!AC1985:AC1998,[3]B!AC2000:AC2033,[3]B!AC2059:AC2061)</f>
        <v>1</v>
      </c>
      <c r="K395" s="517">
        <f>SUM([3]B!AD1985:AD1998,[3]B!AD2000:AD2033,[3]B!AD2059:AD2061)</f>
        <v>0</v>
      </c>
      <c r="L395" s="517">
        <f>SUM([3]B!AE1985:AE1998,[3]B!AE2000:AE2033,[3]B!AE2059:AE2061)</f>
        <v>0</v>
      </c>
      <c r="M395" s="517">
        <f>SUM([3]B!AF1985:AF1998,[3]B!AF2000:AF2033,[3]B!AF2059:AF2061)</f>
        <v>0</v>
      </c>
      <c r="N395" s="517">
        <f>SUM([3]B!AG1985:AG1998,[3]B!AG2000:AG2033,[3]B!AG2059:AG2061)</f>
        <v>0</v>
      </c>
      <c r="O395" s="517">
        <f>SUM([3]B!AH1985:AH1998,[3]B!AH2000:AH2033,[3]B!AH2059:AH2061)</f>
        <v>0</v>
      </c>
      <c r="P395" s="517">
        <f>SUM([3]B!AI1985:AI1998,[3]B!AI2000:AI2033,[3]B!AI2059:AI2061)</f>
        <v>0</v>
      </c>
      <c r="Q395" s="518">
        <f>SUM([3]B!AJ1985:AJ1998,[3]B!AJ2000:AJ2033,[3]B!AJ2059:AJ2061)</f>
        <v>0</v>
      </c>
    </row>
    <row r="396" spans="1:17" x14ac:dyDescent="0.15">
      <c r="A396" s="631"/>
      <c r="B396" s="203" t="s">
        <v>509</v>
      </c>
      <c r="C396" s="514">
        <f>SUM([3]B!C1999,[3]B!C2034:C2055)</f>
        <v>24</v>
      </c>
      <c r="D396" s="514">
        <f>SUM([3]B!D1999,[3]B!D2034:D2055)</f>
        <v>24</v>
      </c>
      <c r="E396" s="515">
        <f>SUM([3]B!E1999,[3]B!E2034:E2055)</f>
        <v>24</v>
      </c>
      <c r="F396" s="515">
        <f>SUM([3]B!F1999,[3]B!F2034:F2055)</f>
        <v>0</v>
      </c>
      <c r="G396" s="515">
        <f>SUM([3]B!G1999,[3]B!G2034:G2055)</f>
        <v>0</v>
      </c>
      <c r="H396" s="515">
        <f>SUM([3]B!AA1999,[3]B!AA2034:AA2055)</f>
        <v>0</v>
      </c>
      <c r="I396" s="515">
        <f>SUM([3]B!AB1999,[3]B!AB2034:AB2055)</f>
        <v>0</v>
      </c>
      <c r="J396" s="515">
        <f>SUM([3]B!AC1999,[3]B!AC2034:AC2055)</f>
        <v>24</v>
      </c>
      <c r="K396" s="515">
        <f>SUM([3]B!AD1999,[3]B!AD2034:AD2055)</f>
        <v>0</v>
      </c>
      <c r="L396" s="515">
        <f>SUM([3]B!AE1999,[3]B!AE2034:AE2055)</f>
        <v>0</v>
      </c>
      <c r="M396" s="515">
        <f>SUM([3]B!AF1999,[3]B!AF2034:AF2055)</f>
        <v>0</v>
      </c>
      <c r="N396" s="515">
        <f>SUM([3]B!AG1999,[3]B!AG2034:AG2055)</f>
        <v>0</v>
      </c>
      <c r="O396" s="515">
        <f>SUM([3]B!AH1999,[3]B!AH2034:AH2055)</f>
        <v>0</v>
      </c>
      <c r="P396" s="515">
        <f>SUM([3]B!AI1999,[3]B!AI2034:AI2055)</f>
        <v>0</v>
      </c>
      <c r="Q396" s="503">
        <f>SUM([3]B!AJ1999,[3]B!AJ2034:AJ2055)</f>
        <v>0</v>
      </c>
    </row>
    <row r="397" spans="1:17" x14ac:dyDescent="0.15">
      <c r="A397" s="631"/>
      <c r="B397" s="549" t="s">
        <v>410</v>
      </c>
      <c r="C397" s="205">
        <f>SUM(C395:C396)</f>
        <v>336</v>
      </c>
      <c r="D397" s="504">
        <f t="shared" ref="D397:Q397" si="18">SUM(D395:D396)</f>
        <v>323</v>
      </c>
      <c r="E397" s="505">
        <f t="shared" si="18"/>
        <v>323</v>
      </c>
      <c r="F397" s="506">
        <f t="shared" si="18"/>
        <v>0</v>
      </c>
      <c r="G397" s="507">
        <f t="shared" si="18"/>
        <v>13</v>
      </c>
      <c r="H397" s="505">
        <f t="shared" si="18"/>
        <v>117</v>
      </c>
      <c r="I397" s="508">
        <f t="shared" si="18"/>
        <v>194</v>
      </c>
      <c r="J397" s="506">
        <f t="shared" si="18"/>
        <v>25</v>
      </c>
      <c r="K397" s="505">
        <f t="shared" si="18"/>
        <v>0</v>
      </c>
      <c r="L397" s="508">
        <f t="shared" si="18"/>
        <v>0</v>
      </c>
      <c r="M397" s="506">
        <f t="shared" si="18"/>
        <v>0</v>
      </c>
      <c r="N397" s="506">
        <f t="shared" si="18"/>
        <v>0</v>
      </c>
      <c r="O397" s="505">
        <f t="shared" si="18"/>
        <v>0</v>
      </c>
      <c r="P397" s="506">
        <f t="shared" si="18"/>
        <v>0</v>
      </c>
      <c r="Q397" s="504">
        <f t="shared" si="18"/>
        <v>0</v>
      </c>
    </row>
    <row r="398" spans="1:17" ht="10.5" customHeight="1" x14ac:dyDescent="0.15">
      <c r="A398" s="703" t="s">
        <v>516</v>
      </c>
      <c r="B398" s="206" t="s">
        <v>508</v>
      </c>
      <c r="C398" s="214">
        <f>SUM([3]B!C2220:C2241,[3]B!C2257:C2259)</f>
        <v>163</v>
      </c>
      <c r="D398" s="214">
        <f>SUM([3]B!D2220:D2241,[3]B!D2257:D2259)</f>
        <v>155</v>
      </c>
      <c r="E398" s="214">
        <f>SUM([3]B!E2220:E2241,[3]B!E2257:E2259)</f>
        <v>155</v>
      </c>
      <c r="F398" s="214">
        <f>SUM([3]B!F2220:F2241,[3]B!F2257:F2259)</f>
        <v>0</v>
      </c>
      <c r="G398" s="214">
        <f>SUM([3]B!G2220:G2241,[3]B!G2257:G2259)</f>
        <v>8</v>
      </c>
      <c r="H398" s="215">
        <f>SUM([3]B!AA2220:AA2241,[3]B!AA2257:AA2259)</f>
        <v>70</v>
      </c>
      <c r="I398" s="215">
        <f>SUM([3]B!AB2220:AB2241,[3]B!AB2257:AB2259)</f>
        <v>26</v>
      </c>
      <c r="J398" s="215">
        <f>SUM([3]B!AC2220:AC2241,[3]B!AC2257:AC2259)</f>
        <v>67</v>
      </c>
      <c r="K398" s="215">
        <f>SUM([3]B!AD2220:AD2241,[3]B!AD2257:AD2259)</f>
        <v>0</v>
      </c>
      <c r="L398" s="215">
        <f>SUM([3]B!AE2220:AE2241,[3]B!AE2257:AE2259)</f>
        <v>0</v>
      </c>
      <c r="M398" s="215">
        <f>SUM([3]B!AF2220:AF2241,[3]B!AF2257:AF2259)</f>
        <v>0</v>
      </c>
      <c r="N398" s="215">
        <f>SUM([3]B!AG2220:AG2241,[3]B!AG2257:AG2259)</f>
        <v>0</v>
      </c>
      <c r="O398" s="215">
        <f>SUM([3]B!AH2220:AH2241,[3]B!AH2257:AH2259)</f>
        <v>0</v>
      </c>
      <c r="P398" s="215">
        <f>SUM([3]B!AI2220:AI2241,[3]B!AI2257:AI2259)</f>
        <v>0</v>
      </c>
      <c r="Q398" s="216">
        <f>SUM([3]B!AJ2220:AJ2241,[3]B!AJ2257:AJ2259)</f>
        <v>0</v>
      </c>
    </row>
    <row r="399" spans="1:17" x14ac:dyDescent="0.15">
      <c r="A399" s="631"/>
      <c r="B399" s="203" t="s">
        <v>509</v>
      </c>
      <c r="C399" s="514">
        <f>SUM([3]B!C2242:C2245)</f>
        <v>235</v>
      </c>
      <c r="D399" s="514">
        <f>SUM([3]B!D2242:D2245)</f>
        <v>166</v>
      </c>
      <c r="E399" s="515">
        <f>SUM([3]B!E2242:E2245)</f>
        <v>166</v>
      </c>
      <c r="F399" s="515">
        <f>SUM([3]B!F2242:F2245)</f>
        <v>0</v>
      </c>
      <c r="G399" s="515">
        <f>SUM([3]B!G2242:G2245)</f>
        <v>69</v>
      </c>
      <c r="H399" s="515">
        <f>SUM([3]B!AA2242:AA2245)</f>
        <v>153</v>
      </c>
      <c r="I399" s="515">
        <f>SUM([3]B!AB2242:AB2245)</f>
        <v>0</v>
      </c>
      <c r="J399" s="515">
        <f>SUM([3]B!AC2242:AC2245)</f>
        <v>82</v>
      </c>
      <c r="K399" s="515">
        <f>SUM([3]B!AD2242:AD2245)</f>
        <v>0</v>
      </c>
      <c r="L399" s="515">
        <f>SUM([3]B!AE2242:AE2245)</f>
        <v>0</v>
      </c>
      <c r="M399" s="515">
        <f>SUM([3]B!AF2242:AF2245)</f>
        <v>0</v>
      </c>
      <c r="N399" s="515">
        <f>SUM([3]B!AG2242:AG2245)</f>
        <v>0</v>
      </c>
      <c r="O399" s="515">
        <f>SUM([3]B!AH2242:AH2245)</f>
        <v>0</v>
      </c>
      <c r="P399" s="515">
        <f>SUM([3]B!AI2242:AI2245)</f>
        <v>0</v>
      </c>
      <c r="Q399" s="503">
        <f>SUM([3]B!AJ2242:AJ2245)</f>
        <v>0</v>
      </c>
    </row>
    <row r="400" spans="1:17" x14ac:dyDescent="0.15">
      <c r="A400" s="704"/>
      <c r="B400" s="549" t="s">
        <v>410</v>
      </c>
      <c r="C400" s="507">
        <f>SUM(C398:C399)</f>
        <v>398</v>
      </c>
      <c r="D400" s="507">
        <f t="shared" ref="D400:Q400" si="19">SUM(D398:D399)</f>
        <v>321</v>
      </c>
      <c r="E400" s="507">
        <f t="shared" si="19"/>
        <v>321</v>
      </c>
      <c r="F400" s="507">
        <f t="shared" si="19"/>
        <v>0</v>
      </c>
      <c r="G400" s="507">
        <f t="shared" si="19"/>
        <v>77</v>
      </c>
      <c r="H400" s="507">
        <f>SUM(H398:H399)</f>
        <v>223</v>
      </c>
      <c r="I400" s="507">
        <f t="shared" si="19"/>
        <v>26</v>
      </c>
      <c r="J400" s="507">
        <f t="shared" si="19"/>
        <v>149</v>
      </c>
      <c r="K400" s="507">
        <f t="shared" si="19"/>
        <v>0</v>
      </c>
      <c r="L400" s="507">
        <f t="shared" si="19"/>
        <v>0</v>
      </c>
      <c r="M400" s="507">
        <f t="shared" si="19"/>
        <v>0</v>
      </c>
      <c r="N400" s="507">
        <f t="shared" si="19"/>
        <v>0</v>
      </c>
      <c r="O400" s="507">
        <f t="shared" si="19"/>
        <v>0</v>
      </c>
      <c r="P400" s="507">
        <f t="shared" si="19"/>
        <v>0</v>
      </c>
      <c r="Q400" s="504">
        <f t="shared" si="19"/>
        <v>0</v>
      </c>
    </row>
    <row r="401" spans="1:19" ht="10.5" customHeight="1" x14ac:dyDescent="0.15">
      <c r="A401" s="697" t="s">
        <v>517</v>
      </c>
      <c r="B401" s="211" t="s">
        <v>518</v>
      </c>
      <c r="C401" s="511">
        <f>SUM([3]B!C2416:C2418)+[3]B!C2363</f>
        <v>1087</v>
      </c>
      <c r="D401" s="511">
        <f>SUM([3]B!D2416:D2418)+[3]B!D2363</f>
        <v>916</v>
      </c>
      <c r="E401" s="512">
        <f>SUM([3]B!E2416:E2418)+[3]B!E2363</f>
        <v>915</v>
      </c>
      <c r="F401" s="512">
        <f>SUM([3]B!F2416:F2418)+[3]B!F2363</f>
        <v>1</v>
      </c>
      <c r="G401" s="512">
        <f>SUM([3]B!G2416:G2418)+[3]B!G2363</f>
        <v>171</v>
      </c>
      <c r="H401" s="512">
        <f>SUM([3]B!AA2416:AA2418)+[3]B!AA2363</f>
        <v>944</v>
      </c>
      <c r="I401" s="513">
        <f>SUM([3]B!AB2416:AB2418)+[3]B!AB2363</f>
        <v>112</v>
      </c>
      <c r="J401" s="513">
        <f>SUM([3]B!AC2416:AC2418)+[3]B!AC2363</f>
        <v>31</v>
      </c>
      <c r="K401" s="513">
        <f>SUM([3]B!AD2416:AD2418)+[3]B!AD2363</f>
        <v>0</v>
      </c>
      <c r="L401" s="513">
        <f>SUM([3]B!AE2416:AE2418)+[3]B!AE2363</f>
        <v>0</v>
      </c>
      <c r="M401" s="513">
        <f>SUM([3]B!AF2416:AF2418)+[3]B!AF2363</f>
        <v>0</v>
      </c>
      <c r="N401" s="513">
        <f>SUM([3]B!AG2416:AG2418)+[3]B!AG2363</f>
        <v>0</v>
      </c>
      <c r="O401" s="513">
        <f>SUM([3]B!AH2416:AH2418)+[3]B!AH2363</f>
        <v>0</v>
      </c>
      <c r="P401" s="513">
        <f>SUM([3]B!AI2416:AI2418)+[3]B!AI2363</f>
        <v>0</v>
      </c>
      <c r="Q401" s="513">
        <f>SUM([3]B!AJ2416:AJ2418)+[3]B!AJ2363</f>
        <v>2</v>
      </c>
    </row>
    <row r="402" spans="1:19" x14ac:dyDescent="0.15">
      <c r="A402" s="707"/>
      <c r="B402" s="217" t="s">
        <v>509</v>
      </c>
      <c r="C402" s="519">
        <f>[3]B!C2369</f>
        <v>0</v>
      </c>
      <c r="D402" s="519">
        <f>[3]B!D2369</f>
        <v>0</v>
      </c>
      <c r="E402" s="520">
        <f>[3]B!E2369</f>
        <v>0</v>
      </c>
      <c r="F402" s="520">
        <f>[3]B!F2369</f>
        <v>0</v>
      </c>
      <c r="G402" s="520">
        <f>[3]B!G2369</f>
        <v>0</v>
      </c>
      <c r="H402" s="520">
        <f>[3]B!AA2369</f>
        <v>0</v>
      </c>
      <c r="I402" s="503">
        <f>[3]B!AB2369</f>
        <v>0</v>
      </c>
      <c r="J402" s="503">
        <f>[3]B!AC2369</f>
        <v>0</v>
      </c>
      <c r="K402" s="503">
        <f>[3]B!AD2369</f>
        <v>0</v>
      </c>
      <c r="L402" s="503">
        <f>[3]B!AE2369</f>
        <v>0</v>
      </c>
      <c r="M402" s="503">
        <f>[3]B!AF2369</f>
        <v>0</v>
      </c>
      <c r="N402" s="503">
        <f>[3]B!AG2369</f>
        <v>0</v>
      </c>
      <c r="O402" s="503">
        <f>[3]B!AH2369</f>
        <v>0</v>
      </c>
      <c r="P402" s="503">
        <f>[3]B!AI2369</f>
        <v>0</v>
      </c>
      <c r="Q402" s="503">
        <f>[3]B!AJ2369</f>
        <v>0</v>
      </c>
    </row>
    <row r="403" spans="1:19" x14ac:dyDescent="0.15">
      <c r="A403" s="699"/>
      <c r="B403" s="549" t="s">
        <v>410</v>
      </c>
      <c r="C403" s="507">
        <f>SUM(C401:C402)</f>
        <v>1087</v>
      </c>
      <c r="D403" s="507">
        <f t="shared" ref="D403:Q403" si="20">SUM(D401:D402)</f>
        <v>916</v>
      </c>
      <c r="E403" s="507">
        <f t="shared" si="20"/>
        <v>915</v>
      </c>
      <c r="F403" s="507">
        <f t="shared" si="20"/>
        <v>1</v>
      </c>
      <c r="G403" s="507">
        <f t="shared" si="20"/>
        <v>171</v>
      </c>
      <c r="H403" s="507">
        <f t="shared" si="20"/>
        <v>944</v>
      </c>
      <c r="I403" s="507">
        <f t="shared" si="20"/>
        <v>112</v>
      </c>
      <c r="J403" s="507">
        <f t="shared" si="20"/>
        <v>31</v>
      </c>
      <c r="K403" s="507">
        <f t="shared" si="20"/>
        <v>0</v>
      </c>
      <c r="L403" s="507">
        <f t="shared" si="20"/>
        <v>0</v>
      </c>
      <c r="M403" s="507">
        <f t="shared" si="20"/>
        <v>0</v>
      </c>
      <c r="N403" s="507">
        <f t="shared" si="20"/>
        <v>0</v>
      </c>
      <c r="O403" s="507">
        <f t="shared" si="20"/>
        <v>0</v>
      </c>
      <c r="P403" s="507">
        <f t="shared" si="20"/>
        <v>0</v>
      </c>
      <c r="Q403" s="504">
        <f t="shared" si="20"/>
        <v>2</v>
      </c>
    </row>
    <row r="404" spans="1:19" ht="10.5" customHeight="1" x14ac:dyDescent="0.15">
      <c r="A404" s="703" t="s">
        <v>519</v>
      </c>
      <c r="B404" s="213" t="s">
        <v>508</v>
      </c>
      <c r="C404" s="511">
        <f>SUM([3]B!C2438:C2450,[3]B!C2684)</f>
        <v>121</v>
      </c>
      <c r="D404" s="511">
        <f>SUM([3]B!D2438:D2450,[3]B!D2684)</f>
        <v>121</v>
      </c>
      <c r="E404" s="512">
        <f>SUM([3]B!E2438:E2450,[3]B!E2684)</f>
        <v>121</v>
      </c>
      <c r="F404" s="512">
        <f>SUM([3]B!F2438:F2450,[3]B!F2684)</f>
        <v>0</v>
      </c>
      <c r="G404" s="512">
        <f>SUM([3]B!G2438:G2450,[3]B!G2684)</f>
        <v>0</v>
      </c>
      <c r="H404" s="512">
        <f>SUM([3]B!AA2438:AA2450,[3]B!AA2684)</f>
        <v>0</v>
      </c>
      <c r="I404" s="512">
        <f>SUM([3]B!AB2438:AB2450,[3]B!AB2684)</f>
        <v>101</v>
      </c>
      <c r="J404" s="512">
        <f>SUM([3]B!AC2438:AC2450,[3]B!AC2684)</f>
        <v>20</v>
      </c>
      <c r="K404" s="512">
        <f>SUM([3]B!AD2438:AD2450,[3]B!AD2684)</f>
        <v>0</v>
      </c>
      <c r="L404" s="512">
        <f>SUM([3]B!AE2438:AE2450,[3]B!AE2684)</f>
        <v>0</v>
      </c>
      <c r="M404" s="512">
        <f>SUM([3]B!AF2438:AF2450,[3]B!AF2684)</f>
        <v>0</v>
      </c>
      <c r="N404" s="512">
        <f>SUM([3]B!AG2438:AG2450,[3]B!AG2684)</f>
        <v>0</v>
      </c>
      <c r="O404" s="512">
        <f>SUM([3]B!AH2438:AH2450,[3]B!AH2684)</f>
        <v>0</v>
      </c>
      <c r="P404" s="512">
        <f>SUM([3]B!AI2438:AI2450,[3]B!AI2684)</f>
        <v>0</v>
      </c>
      <c r="Q404" s="513">
        <f>SUM([3]B!AJ2438:AJ2450,[3]B!AJ2684)</f>
        <v>0</v>
      </c>
    </row>
    <row r="405" spans="1:19" x14ac:dyDescent="0.15">
      <c r="A405" s="631"/>
      <c r="B405" s="203" t="s">
        <v>509</v>
      </c>
      <c r="C405" s="514">
        <f>SUM([3]B!C2435:C2437,[3]B!C2451:C2452)</f>
        <v>119</v>
      </c>
      <c r="D405" s="514">
        <f>SUM([3]B!D2435:D2437,[3]B!D2451:D2452)</f>
        <v>119</v>
      </c>
      <c r="E405" s="515">
        <f>SUM([3]B!E2435:E2437,[3]B!E2451:E2452)</f>
        <v>119</v>
      </c>
      <c r="F405" s="515">
        <f>SUM([3]B!F2435:F2437,[3]B!F2451:F2452)</f>
        <v>0</v>
      </c>
      <c r="G405" s="515">
        <f>SUM([3]B!G2435:G2437,[3]B!G2451:G2452)</f>
        <v>0</v>
      </c>
      <c r="H405" s="515">
        <f>SUM([3]B!AA2435:AA2437,[3]B!AA2451:AA2452)</f>
        <v>0</v>
      </c>
      <c r="I405" s="515">
        <f>SUM([3]B!AB2435:AB2437,[3]B!AB2451:AB2452)</f>
        <v>119</v>
      </c>
      <c r="J405" s="515">
        <f>SUM([3]B!AC2435:AC2437,[3]B!AC2451:AC2452)</f>
        <v>0</v>
      </c>
      <c r="K405" s="515">
        <f>SUM([3]B!AD2435:AD2437,[3]B!AD2451:AD2452)</f>
        <v>0</v>
      </c>
      <c r="L405" s="515">
        <f>SUM([3]B!AE2435:AE2437,[3]B!AE2451:AE2452)</f>
        <v>0</v>
      </c>
      <c r="M405" s="515">
        <f>SUM([3]B!AF2435:AF2437,[3]B!AF2451:AF2452)</f>
        <v>0</v>
      </c>
      <c r="N405" s="515">
        <f>SUM([3]B!AG2435:AG2437,[3]B!AG2451:AG2452)</f>
        <v>0</v>
      </c>
      <c r="O405" s="515">
        <f>SUM([3]B!AH2435:AH2437,[3]B!AH2451:AH2452)</f>
        <v>0</v>
      </c>
      <c r="P405" s="515">
        <f>SUM([3]B!AI2435:AI2437,[3]B!AI2451:AI2452)</f>
        <v>0</v>
      </c>
      <c r="Q405" s="503">
        <f>SUM([3]B!AJ2435:AJ2437,[3]B!AJ2451:AJ2452)</f>
        <v>0</v>
      </c>
    </row>
    <row r="406" spans="1:19" x14ac:dyDescent="0.15">
      <c r="A406" s="704"/>
      <c r="B406" s="549" t="s">
        <v>410</v>
      </c>
      <c r="C406" s="205">
        <f t="shared" ref="C406:Q406" si="21">SUM(C404:C405)</f>
        <v>240</v>
      </c>
      <c r="D406" s="504">
        <f t="shared" si="21"/>
        <v>240</v>
      </c>
      <c r="E406" s="505">
        <f t="shared" si="21"/>
        <v>240</v>
      </c>
      <c r="F406" s="506">
        <f t="shared" si="21"/>
        <v>0</v>
      </c>
      <c r="G406" s="507">
        <f t="shared" si="21"/>
        <v>0</v>
      </c>
      <c r="H406" s="505">
        <f t="shared" si="21"/>
        <v>0</v>
      </c>
      <c r="I406" s="508">
        <f t="shared" si="21"/>
        <v>220</v>
      </c>
      <c r="J406" s="506">
        <f t="shared" si="21"/>
        <v>20</v>
      </c>
      <c r="K406" s="505">
        <f t="shared" si="21"/>
        <v>0</v>
      </c>
      <c r="L406" s="508">
        <f t="shared" si="21"/>
        <v>0</v>
      </c>
      <c r="M406" s="506">
        <f t="shared" si="21"/>
        <v>0</v>
      </c>
      <c r="N406" s="506">
        <f t="shared" si="21"/>
        <v>0</v>
      </c>
      <c r="O406" s="505">
        <f t="shared" si="21"/>
        <v>0</v>
      </c>
      <c r="P406" s="506">
        <f t="shared" si="21"/>
        <v>0</v>
      </c>
      <c r="Q406" s="504">
        <f t="shared" si="21"/>
        <v>0</v>
      </c>
    </row>
    <row r="407" spans="1:19" ht="21" x14ac:dyDescent="0.15">
      <c r="A407" s="218" t="s">
        <v>520</v>
      </c>
      <c r="B407" s="203" t="s">
        <v>509</v>
      </c>
      <c r="C407" s="507">
        <f>[3]B!C1011</f>
        <v>4476</v>
      </c>
      <c r="D407" s="507">
        <f>[3]B!D1011</f>
        <v>4476</v>
      </c>
      <c r="E407" s="509">
        <f>[3]B!E1011</f>
        <v>4476</v>
      </c>
      <c r="F407" s="509">
        <f>[3]B!F1011</f>
        <v>0</v>
      </c>
      <c r="G407" s="509">
        <f>[3]B!G1011</f>
        <v>0</v>
      </c>
      <c r="H407" s="509">
        <f>[3]B!AA1011</f>
        <v>1745</v>
      </c>
      <c r="I407" s="509">
        <f>[3]B!AB1011</f>
        <v>2731</v>
      </c>
      <c r="J407" s="509">
        <f>[3]B!AC1011</f>
        <v>0</v>
      </c>
      <c r="K407" s="509">
        <f>[3]B!AD1011</f>
        <v>0</v>
      </c>
      <c r="L407" s="509">
        <f>[3]B!AE1011</f>
        <v>0</v>
      </c>
      <c r="M407" s="509">
        <f>[3]B!AF1011</f>
        <v>0</v>
      </c>
      <c r="N407" s="509">
        <f>[3]B!AG1011</f>
        <v>0</v>
      </c>
      <c r="O407" s="509">
        <f>[3]B!AH1011</f>
        <v>0</v>
      </c>
      <c r="P407" s="509">
        <f>[3]B!AI1011</f>
        <v>0</v>
      </c>
      <c r="Q407" s="510">
        <f>[3]B!AJ1011</f>
        <v>0</v>
      </c>
    </row>
    <row r="408" spans="1:19" ht="10.5" customHeight="1" x14ac:dyDescent="0.15">
      <c r="A408" s="678" t="s">
        <v>521</v>
      </c>
      <c r="B408" s="219" t="s">
        <v>508</v>
      </c>
      <c r="C408" s="220">
        <f>D408+G408</f>
        <v>27722</v>
      </c>
      <c r="D408" s="516">
        <f>+D381+D390+D392+D395+D401+D404</f>
        <v>27302</v>
      </c>
      <c r="E408" s="516">
        <f>+E381+E390+E392+E395+E401+E404</f>
        <v>27301</v>
      </c>
      <c r="F408" s="516">
        <f>+F381+F390+F392+F395+F401+F404</f>
        <v>1</v>
      </c>
      <c r="G408" s="516">
        <f>+G381+G390+G392+G395+G401+G404</f>
        <v>420</v>
      </c>
      <c r="H408" s="516">
        <f t="shared" ref="H408:Q408" si="22">+H381+H390+H392+H395+H401+H404</f>
        <v>25700</v>
      </c>
      <c r="I408" s="516">
        <f t="shared" si="22"/>
        <v>1094</v>
      </c>
      <c r="J408" s="516">
        <f t="shared" si="22"/>
        <v>928</v>
      </c>
      <c r="K408" s="516">
        <f t="shared" si="22"/>
        <v>0</v>
      </c>
      <c r="L408" s="516">
        <f t="shared" si="22"/>
        <v>0</v>
      </c>
      <c r="M408" s="516">
        <f t="shared" si="22"/>
        <v>0</v>
      </c>
      <c r="N408" s="516">
        <f t="shared" si="22"/>
        <v>0</v>
      </c>
      <c r="O408" s="516">
        <f t="shared" si="22"/>
        <v>0</v>
      </c>
      <c r="P408" s="516">
        <f t="shared" si="22"/>
        <v>0</v>
      </c>
      <c r="Q408" s="521">
        <f t="shared" si="22"/>
        <v>2</v>
      </c>
    </row>
    <row r="409" spans="1:19" x14ac:dyDescent="0.15">
      <c r="A409" s="678"/>
      <c r="B409" s="221" t="s">
        <v>509</v>
      </c>
      <c r="C409" s="222">
        <f>D409+G409</f>
        <v>10241</v>
      </c>
      <c r="D409" s="514">
        <f>+D382+D385+D388+D391+D393+D396+D399+D405+D407</f>
        <v>10164</v>
      </c>
      <c r="E409" s="514">
        <f>+E382+E385+E388+E391+E393+E396+E399+E405+E407</f>
        <v>10164</v>
      </c>
      <c r="F409" s="514">
        <f>+F382+F385+F388+F391+F393+F396+F399+F405+F407</f>
        <v>0</v>
      </c>
      <c r="G409" s="514">
        <f>+G382+G385+G388+G391+G393+G396+G399+G405+G407</f>
        <v>77</v>
      </c>
      <c r="H409" s="514">
        <f t="shared" ref="H409:Q409" si="23">+H382+H385+H388+H391+H393+H396+H399+H405+H407</f>
        <v>6760</v>
      </c>
      <c r="I409" s="514">
        <f t="shared" si="23"/>
        <v>2917</v>
      </c>
      <c r="J409" s="514">
        <f t="shared" si="23"/>
        <v>564</v>
      </c>
      <c r="K409" s="514">
        <f t="shared" si="23"/>
        <v>0</v>
      </c>
      <c r="L409" s="514">
        <f t="shared" si="23"/>
        <v>0</v>
      </c>
      <c r="M409" s="514">
        <f t="shared" si="23"/>
        <v>0</v>
      </c>
      <c r="N409" s="514">
        <f t="shared" si="23"/>
        <v>0</v>
      </c>
      <c r="O409" s="514">
        <f t="shared" si="23"/>
        <v>0</v>
      </c>
      <c r="P409" s="514">
        <f t="shared" si="23"/>
        <v>0</v>
      </c>
      <c r="Q409" s="502">
        <f t="shared" si="23"/>
        <v>0</v>
      </c>
    </row>
    <row r="410" spans="1:19" x14ac:dyDescent="0.15">
      <c r="A410" s="678"/>
      <c r="B410" s="223" t="s">
        <v>522</v>
      </c>
      <c r="C410" s="205">
        <f>SUM(C408:C409)</f>
        <v>37963</v>
      </c>
      <c r="D410" s="504">
        <f>SUM(D408:D409)</f>
        <v>37466</v>
      </c>
      <c r="E410" s="505">
        <f>SUM(E408:E409)</f>
        <v>37465</v>
      </c>
      <c r="F410" s="506">
        <f>SUM(F408:F409)</f>
        <v>1</v>
      </c>
      <c r="G410" s="507">
        <f>SUM(G408:G409)</f>
        <v>497</v>
      </c>
      <c r="H410" s="507">
        <f t="shared" ref="H410:Q410" si="24">SUM(H408:H409)</f>
        <v>32460</v>
      </c>
      <c r="I410" s="507">
        <f t="shared" si="24"/>
        <v>4011</v>
      </c>
      <c r="J410" s="507">
        <f t="shared" si="24"/>
        <v>1492</v>
      </c>
      <c r="K410" s="507">
        <f t="shared" si="24"/>
        <v>0</v>
      </c>
      <c r="L410" s="507">
        <f t="shared" si="24"/>
        <v>0</v>
      </c>
      <c r="M410" s="507">
        <f t="shared" si="24"/>
        <v>0</v>
      </c>
      <c r="N410" s="507">
        <f>SUM(N408:N409)</f>
        <v>0</v>
      </c>
      <c r="O410" s="507">
        <f t="shared" si="24"/>
        <v>0</v>
      </c>
      <c r="P410" s="507">
        <f t="shared" si="24"/>
        <v>0</v>
      </c>
      <c r="Q410" s="504">
        <f t="shared" si="24"/>
        <v>2</v>
      </c>
    </row>
    <row r="411" spans="1:19" ht="11.25" x14ac:dyDescent="0.15">
      <c r="A411" s="224" t="s">
        <v>523</v>
      </c>
      <c r="B411" s="552"/>
      <c r="E411" s="179"/>
      <c r="F411" s="226"/>
      <c r="G411" s="226"/>
      <c r="H411" s="226"/>
      <c r="I411" s="226"/>
      <c r="J411" s="226"/>
      <c r="K411" s="226"/>
      <c r="L411" s="226"/>
      <c r="M411" s="226"/>
      <c r="N411" s="226"/>
      <c r="O411" s="226"/>
      <c r="P411" s="522"/>
      <c r="Q411" s="522"/>
      <c r="R411" s="522"/>
      <c r="S411" s="226"/>
    </row>
    <row r="412" spans="1:19" ht="31.5" x14ac:dyDescent="0.15">
      <c r="A412" s="708" t="s">
        <v>524</v>
      </c>
      <c r="B412" s="709"/>
      <c r="C412" s="547" t="s">
        <v>410</v>
      </c>
      <c r="D412" s="550" t="s">
        <v>7</v>
      </c>
      <c r="E412" s="39" t="s">
        <v>8</v>
      </c>
      <c r="F412" s="226"/>
      <c r="G412" s="226"/>
      <c r="H412" s="226"/>
      <c r="I412" s="226"/>
      <c r="J412" s="226"/>
      <c r="K412" s="226"/>
      <c r="L412" s="226"/>
      <c r="M412" s="522"/>
      <c r="N412" s="522"/>
      <c r="O412" s="522"/>
    </row>
    <row r="413" spans="1:19" ht="12.75" x14ac:dyDescent="0.2">
      <c r="A413" s="710" t="s">
        <v>525</v>
      </c>
      <c r="B413" s="711"/>
      <c r="C413" s="523">
        <f>[3]B!C1073</f>
        <v>0</v>
      </c>
      <c r="D413" s="254">
        <f>[3]B!E1073</f>
        <v>0</v>
      </c>
      <c r="E413" s="229"/>
      <c r="F413" s="226"/>
      <c r="G413" s="226"/>
      <c r="H413" s="226"/>
      <c r="I413" s="226"/>
      <c r="J413" s="226"/>
      <c r="K413" s="226"/>
      <c r="L413" s="226"/>
      <c r="M413" s="522"/>
      <c r="N413" s="522"/>
      <c r="O413" s="522"/>
    </row>
    <row r="414" spans="1:19" x14ac:dyDescent="0.15">
      <c r="A414" s="705" t="s">
        <v>526</v>
      </c>
      <c r="B414" s="706"/>
      <c r="C414" s="523">
        <f>[3]B!C2741</f>
        <v>33</v>
      </c>
      <c r="D414" s="254">
        <f>[3]B!E2741</f>
        <v>25</v>
      </c>
      <c r="E414" s="18">
        <f>[3]B!AL2741</f>
        <v>835000</v>
      </c>
      <c r="F414" s="226"/>
      <c r="G414" s="226"/>
      <c r="H414" s="226"/>
      <c r="I414" s="226"/>
      <c r="J414" s="226"/>
      <c r="K414" s="226"/>
      <c r="L414" s="226"/>
      <c r="M414" s="522"/>
      <c r="N414" s="522"/>
      <c r="O414" s="522"/>
    </row>
    <row r="415" spans="1:19" x14ac:dyDescent="0.15">
      <c r="A415" s="705" t="s">
        <v>527</v>
      </c>
      <c r="B415" s="706"/>
      <c r="C415" s="523">
        <f>[3]B!C2751</f>
        <v>106</v>
      </c>
      <c r="D415" s="524">
        <f>[3]B!E2751</f>
        <v>35</v>
      </c>
      <c r="E415" s="20"/>
      <c r="F415" s="226"/>
      <c r="G415" s="226"/>
      <c r="H415" s="226"/>
      <c r="I415" s="226"/>
      <c r="J415" s="226"/>
      <c r="K415" s="226"/>
      <c r="L415" s="226"/>
      <c r="M415" s="522"/>
      <c r="N415" s="522"/>
      <c r="O415" s="522"/>
    </row>
    <row r="416" spans="1:19" x14ac:dyDescent="0.15">
      <c r="A416" s="705" t="s">
        <v>528</v>
      </c>
      <c r="B416" s="706"/>
      <c r="C416" s="523">
        <f>[3]B!C67</f>
        <v>294</v>
      </c>
      <c r="D416" s="254">
        <f>[3]B!E67</f>
        <v>294</v>
      </c>
      <c r="E416" s="18">
        <f>[3]B!AL67</f>
        <v>232260</v>
      </c>
      <c r="F416" s="226"/>
      <c r="G416" s="226"/>
      <c r="H416" s="226"/>
      <c r="I416" s="226"/>
      <c r="J416" s="226"/>
      <c r="K416" s="226"/>
      <c r="L416" s="226"/>
      <c r="M416" s="522"/>
      <c r="N416" s="522"/>
      <c r="O416" s="522"/>
    </row>
    <row r="417" spans="1:23" x14ac:dyDescent="0.15">
      <c r="A417" s="705" t="s">
        <v>529</v>
      </c>
      <c r="B417" s="706"/>
      <c r="C417" s="523">
        <f>[3]B!C73</f>
        <v>0</v>
      </c>
      <c r="D417" s="254">
        <f>[3]B!E73</f>
        <v>0</v>
      </c>
      <c r="E417" s="20"/>
      <c r="F417" s="226"/>
      <c r="G417" s="226"/>
      <c r="H417" s="226"/>
      <c r="I417" s="226"/>
      <c r="J417" s="226"/>
      <c r="K417" s="226"/>
      <c r="L417" s="226"/>
      <c r="M417" s="522"/>
      <c r="N417" s="522"/>
      <c r="O417" s="522"/>
    </row>
    <row r="418" spans="1:23" x14ac:dyDescent="0.15">
      <c r="A418" s="705" t="s">
        <v>530</v>
      </c>
      <c r="B418" s="706"/>
      <c r="C418" s="525">
        <f>[3]B!C68</f>
        <v>481</v>
      </c>
      <c r="D418" s="254">
        <f>[3]B!E68</f>
        <v>481</v>
      </c>
      <c r="E418" s="18">
        <f>[3]B!AL68</f>
        <v>8629140</v>
      </c>
      <c r="F418" s="226"/>
      <c r="G418" s="226"/>
      <c r="H418" s="226"/>
      <c r="I418" s="226"/>
      <c r="J418" s="226"/>
      <c r="K418" s="226"/>
      <c r="L418" s="226"/>
      <c r="M418" s="522"/>
      <c r="N418" s="522"/>
      <c r="O418" s="522"/>
    </row>
    <row r="419" spans="1:23" x14ac:dyDescent="0.15">
      <c r="A419" s="705" t="s">
        <v>531</v>
      </c>
      <c r="B419" s="706"/>
      <c r="C419" s="523">
        <f>[3]B!C69</f>
        <v>94</v>
      </c>
      <c r="D419" s="254">
        <f>[3]B!E69</f>
        <v>90</v>
      </c>
      <c r="E419" s="18">
        <f>[3]B!AL69</f>
        <v>3708900</v>
      </c>
      <c r="F419" s="226"/>
      <c r="G419" s="226"/>
      <c r="H419" s="226"/>
      <c r="I419" s="226"/>
      <c r="J419" s="226"/>
      <c r="K419" s="226"/>
      <c r="L419" s="226"/>
      <c r="M419" s="522"/>
      <c r="N419" s="522"/>
      <c r="O419" s="522"/>
    </row>
    <row r="420" spans="1:23" x14ac:dyDescent="0.15">
      <c r="A420" s="705" t="s">
        <v>532</v>
      </c>
      <c r="B420" s="706"/>
      <c r="C420" s="523">
        <f>[3]B!C71</f>
        <v>0</v>
      </c>
      <c r="D420" s="254">
        <f>[3]B!E71</f>
        <v>0</v>
      </c>
      <c r="E420" s="18">
        <f>[3]B!AL71</f>
        <v>0</v>
      </c>
      <c r="F420" s="230"/>
      <c r="G420" s="230"/>
      <c r="H420" s="230"/>
      <c r="I420" s="230"/>
      <c r="J420" s="230"/>
      <c r="K420" s="230"/>
      <c r="L420" s="230"/>
      <c r="M420" s="230"/>
      <c r="N420" s="230"/>
      <c r="O420" s="230"/>
    </row>
    <row r="421" spans="1:23" x14ac:dyDescent="0.15">
      <c r="A421" s="705" t="s">
        <v>533</v>
      </c>
      <c r="B421" s="706"/>
      <c r="C421" s="525">
        <f>[3]B!C70</f>
        <v>4595</v>
      </c>
      <c r="D421" s="254">
        <f>[3]B!E70</f>
        <v>4595</v>
      </c>
      <c r="E421" s="18">
        <f>[3]B!AL70</f>
        <v>10982050</v>
      </c>
      <c r="F421" s="231"/>
      <c r="G421" s="231"/>
      <c r="H421" s="231"/>
      <c r="I421" s="231"/>
      <c r="J421" s="231"/>
      <c r="K421" s="231"/>
      <c r="L421" s="231"/>
      <c r="M421" s="231"/>
      <c r="N421" s="231"/>
      <c r="O421" s="231"/>
    </row>
    <row r="422" spans="1:23" ht="12.75" x14ac:dyDescent="0.2">
      <c r="A422" s="705" t="s">
        <v>534</v>
      </c>
      <c r="B422" s="706"/>
      <c r="C422" s="523">
        <f>[3]B!C2739</f>
        <v>8</v>
      </c>
      <c r="D422" s="254">
        <f>[3]B!E2739</f>
        <v>8</v>
      </c>
      <c r="E422" s="232"/>
      <c r="F422" s="231"/>
      <c r="G422" s="231"/>
      <c r="H422" s="231"/>
      <c r="I422" s="231"/>
      <c r="J422" s="231"/>
      <c r="K422" s="231"/>
      <c r="L422" s="231"/>
      <c r="M422" s="231"/>
      <c r="N422" s="231"/>
      <c r="O422" s="231"/>
    </row>
    <row r="423" spans="1:23" x14ac:dyDescent="0.15">
      <c r="A423" s="721" t="s">
        <v>535</v>
      </c>
      <c r="B423" s="722"/>
      <c r="C423" s="526">
        <f>SUM(C413:C422)</f>
        <v>5611</v>
      </c>
      <c r="D423" s="527">
        <f>SUM(D413:D422)</f>
        <v>5528</v>
      </c>
      <c r="E423" s="528">
        <f>SUM(E413:E422)</f>
        <v>24387350</v>
      </c>
      <c r="F423" s="231"/>
      <c r="G423" s="231"/>
      <c r="H423" s="231"/>
      <c r="I423" s="231"/>
      <c r="J423" s="231"/>
      <c r="K423" s="231"/>
      <c r="L423" s="231"/>
      <c r="M423" s="231"/>
      <c r="N423" s="231"/>
      <c r="O423" s="231"/>
    </row>
    <row r="424" spans="1:23" s="234" customFormat="1" ht="11.25" x14ac:dyDescent="0.15">
      <c r="A424" s="224" t="s">
        <v>536</v>
      </c>
      <c r="B424" s="233"/>
      <c r="F424" s="5"/>
      <c r="N424" s="235"/>
      <c r="O424" s="235"/>
      <c r="P424" s="235"/>
      <c r="Q424" s="235"/>
      <c r="R424" s="235"/>
      <c r="S424" s="235"/>
      <c r="T424" s="236"/>
      <c r="U424" s="235"/>
      <c r="V424" s="235"/>
      <c r="W424" s="235"/>
    </row>
    <row r="425" spans="1:23" x14ac:dyDescent="0.15">
      <c r="A425" s="723" t="s">
        <v>537</v>
      </c>
      <c r="B425" s="724"/>
      <c r="C425" s="547" t="s">
        <v>410</v>
      </c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</row>
    <row r="426" spans="1:23" ht="10.5" customHeight="1" x14ac:dyDescent="0.15">
      <c r="A426" s="725" t="s">
        <v>538</v>
      </c>
      <c r="B426" s="726"/>
      <c r="C426" s="237">
        <v>12997</v>
      </c>
      <c r="D426" s="179"/>
      <c r="E426" s="151"/>
      <c r="H426" s="233"/>
      <c r="I426" s="233"/>
      <c r="J426" s="233"/>
      <c r="K426" s="233"/>
      <c r="L426" s="233"/>
      <c r="M426" s="233"/>
      <c r="N426" s="238"/>
      <c r="O426" s="238"/>
      <c r="P426" s="235"/>
      <c r="Q426" s="236"/>
      <c r="R426" s="236"/>
      <c r="S426" s="236"/>
      <c r="T426" s="236"/>
      <c r="U426" s="236"/>
      <c r="V426" s="236"/>
      <c r="W426" s="236"/>
    </row>
    <row r="427" spans="1:23" ht="11.25" x14ac:dyDescent="0.15">
      <c r="A427" s="239" t="s">
        <v>539</v>
      </c>
      <c r="B427" s="240"/>
      <c r="C427" s="241"/>
      <c r="D427" s="501"/>
      <c r="E427" s="501"/>
      <c r="F427" s="501"/>
      <c r="G427" s="226"/>
      <c r="H427" s="226"/>
      <c r="I427" s="226"/>
      <c r="J427" s="226"/>
      <c r="K427" s="226"/>
      <c r="L427" s="226"/>
      <c r="M427" s="226"/>
      <c r="N427" s="231"/>
      <c r="O427" s="231"/>
      <c r="P427" s="236"/>
      <c r="Q427" s="236"/>
      <c r="R427" s="236"/>
      <c r="S427" s="236"/>
      <c r="T427" s="236"/>
      <c r="U427" s="236"/>
      <c r="V427" s="236"/>
      <c r="W427" s="236"/>
    </row>
    <row r="428" spans="1:23" x14ac:dyDescent="0.15">
      <c r="A428" s="242"/>
      <c r="B428" s="243"/>
      <c r="C428" s="529" t="s">
        <v>410</v>
      </c>
      <c r="D428" s="501"/>
      <c r="E428" s="501"/>
      <c r="F428" s="501"/>
      <c r="G428" s="226"/>
      <c r="H428" s="226"/>
      <c r="I428" s="226"/>
      <c r="J428" s="226"/>
      <c r="K428" s="226"/>
      <c r="L428" s="226"/>
      <c r="M428" s="226"/>
      <c r="N428" s="226"/>
      <c r="O428" s="226"/>
    </row>
    <row r="429" spans="1:23" ht="10.5" customHeight="1" x14ac:dyDescent="0.15">
      <c r="A429" s="727" t="s">
        <v>540</v>
      </c>
      <c r="B429" s="213" t="s">
        <v>541</v>
      </c>
      <c r="C429" s="530"/>
      <c r="D429" s="531"/>
      <c r="E429" s="501"/>
      <c r="F429" s="501"/>
      <c r="G429" s="226"/>
      <c r="H429" s="226"/>
      <c r="I429" s="226"/>
      <c r="J429" s="226"/>
      <c r="K429" s="226"/>
      <c r="L429" s="226"/>
      <c r="M429" s="226"/>
      <c r="N429" s="226"/>
      <c r="O429" s="226"/>
    </row>
    <row r="430" spans="1:23" x14ac:dyDescent="0.15">
      <c r="A430" s="727"/>
      <c r="B430" s="217" t="s">
        <v>542</v>
      </c>
      <c r="C430" s="532">
        <v>1085</v>
      </c>
      <c r="D430" s="531"/>
      <c r="E430" s="501"/>
      <c r="F430" s="501"/>
      <c r="G430" s="226"/>
      <c r="H430" s="226"/>
      <c r="I430" s="226"/>
      <c r="J430" s="226"/>
      <c r="K430" s="226"/>
      <c r="L430" s="226"/>
      <c r="M430" s="226"/>
      <c r="N430" s="226"/>
      <c r="O430" s="226"/>
    </row>
    <row r="431" spans="1:23" ht="10.5" customHeight="1" x14ac:dyDescent="0.15">
      <c r="A431" s="712" t="s">
        <v>543</v>
      </c>
      <c r="B431" s="713"/>
      <c r="C431" s="533">
        <v>7867</v>
      </c>
      <c r="D431" s="531"/>
      <c r="E431" s="501"/>
      <c r="F431" s="501"/>
      <c r="G431" s="226"/>
      <c r="H431" s="226"/>
      <c r="I431" s="226"/>
      <c r="J431" s="226"/>
      <c r="K431" s="226"/>
      <c r="L431" s="226"/>
      <c r="M431" s="226"/>
      <c r="N431" s="226"/>
      <c r="O431" s="226"/>
    </row>
    <row r="432" spans="1:23" s="149" customFormat="1" ht="11.25" x14ac:dyDescent="0.15">
      <c r="A432" s="174" t="s">
        <v>544</v>
      </c>
      <c r="B432" s="148"/>
    </row>
    <row r="433" spans="1:28" ht="10.5" customHeight="1" x14ac:dyDescent="0.15">
      <c r="A433" s="697" t="s">
        <v>545</v>
      </c>
      <c r="B433" s="698"/>
      <c r="C433" s="714" t="s">
        <v>105</v>
      </c>
      <c r="D433" s="716" t="s">
        <v>546</v>
      </c>
      <c r="E433" s="717"/>
      <c r="F433" s="717"/>
      <c r="G433" s="717"/>
      <c r="H433" s="717"/>
      <c r="I433" s="718"/>
      <c r="J433" s="703" t="s">
        <v>419</v>
      </c>
    </row>
    <row r="434" spans="1:28" x14ac:dyDescent="0.15">
      <c r="A434" s="699"/>
      <c r="B434" s="700"/>
      <c r="C434" s="715"/>
      <c r="D434" s="245" t="s">
        <v>547</v>
      </c>
      <c r="E434" s="246" t="s">
        <v>548</v>
      </c>
      <c r="F434" s="247" t="s">
        <v>549</v>
      </c>
      <c r="G434" s="247" t="s">
        <v>550</v>
      </c>
      <c r="H434" s="247" t="s">
        <v>551</v>
      </c>
      <c r="I434" s="248" t="s">
        <v>552</v>
      </c>
      <c r="J434" s="704"/>
    </row>
    <row r="435" spans="1:28" ht="10.5" customHeight="1" x14ac:dyDescent="0.15">
      <c r="A435" s="719" t="s">
        <v>553</v>
      </c>
      <c r="B435" s="720"/>
      <c r="C435" s="249">
        <f>SUM(D435:I435)</f>
        <v>0</v>
      </c>
      <c r="D435" s="250"/>
      <c r="E435" s="251"/>
      <c r="F435" s="251"/>
      <c r="G435" s="251"/>
      <c r="H435" s="251"/>
      <c r="I435" s="252"/>
      <c r="J435" s="253"/>
      <c r="K435" s="168" t="str">
        <f>AA435</f>
        <v/>
      </c>
      <c r="L435" s="226"/>
      <c r="M435" s="226"/>
      <c r="N435" s="226"/>
      <c r="O435" s="226"/>
      <c r="P435" s="522"/>
      <c r="Q435" s="522"/>
      <c r="R435" s="522"/>
      <c r="AA435" s="194" t="str">
        <f>IF(J435&gt;C435,"Error: Las actividades totales son menores que las realizadas en beneficiarios","")</f>
        <v/>
      </c>
      <c r="AB435" s="194">
        <f>IF(J435&gt;C435,1,0)</f>
        <v>0</v>
      </c>
    </row>
    <row r="436" spans="1:28" ht="10.5" customHeight="1" x14ac:dyDescent="0.15">
      <c r="A436" s="737" t="s">
        <v>554</v>
      </c>
      <c r="B436" s="738"/>
      <c r="C436" s="254">
        <f>SUM(D436:I436)</f>
        <v>0</v>
      </c>
      <c r="D436" s="255"/>
      <c r="E436" s="256"/>
      <c r="F436" s="256"/>
      <c r="G436" s="256"/>
      <c r="H436" s="256"/>
      <c r="I436" s="257"/>
      <c r="J436" s="258"/>
      <c r="K436" s="168" t="str">
        <f>AA436</f>
        <v/>
      </c>
      <c r="AA436" s="194" t="str">
        <f>IF(J436&gt;C436,"Error: Las actividades totales son menores que las realizadas en beneficiarios","")</f>
        <v/>
      </c>
      <c r="AB436" s="194">
        <f>IF(J436&gt;C436,1,0)</f>
        <v>0</v>
      </c>
    </row>
    <row r="437" spans="1:28" ht="10.5" customHeight="1" x14ac:dyDescent="0.15">
      <c r="A437" s="739" t="s">
        <v>555</v>
      </c>
      <c r="B437" s="740"/>
      <c r="C437" s="259">
        <f>SUM(D437:E437)</f>
        <v>0</v>
      </c>
      <c r="D437" s="260"/>
      <c r="E437" s="261"/>
      <c r="F437" s="262"/>
      <c r="G437" s="262"/>
      <c r="H437" s="262"/>
      <c r="I437" s="263"/>
      <c r="J437" s="264"/>
      <c r="K437" s="168" t="str">
        <f>AA437</f>
        <v/>
      </c>
      <c r="AA437" s="194" t="str">
        <f>IF(J437&gt;C437,"Error: Las actividades totales son menores que las realizadas en beneficiarios","")</f>
        <v/>
      </c>
      <c r="AB437" s="194">
        <f>IF(J437&gt;C437,1,0)</f>
        <v>0</v>
      </c>
    </row>
    <row r="438" spans="1:28" ht="11.25" x14ac:dyDescent="0.15">
      <c r="A438" s="174" t="s">
        <v>556</v>
      </c>
      <c r="B438" s="265"/>
      <c r="C438" s="534"/>
      <c r="D438" s="534"/>
      <c r="E438" s="534"/>
      <c r="F438" s="534"/>
      <c r="G438" s="534"/>
      <c r="H438" s="534"/>
      <c r="I438" s="534"/>
      <c r="J438" s="534"/>
      <c r="K438" s="534"/>
    </row>
    <row r="439" spans="1:28" ht="31.5" x14ac:dyDescent="0.15">
      <c r="A439" s="741" t="s">
        <v>557</v>
      </c>
      <c r="B439" s="742"/>
      <c r="C439" s="266" t="s">
        <v>410</v>
      </c>
      <c r="D439" s="548" t="s">
        <v>558</v>
      </c>
      <c r="E439" s="267" t="s">
        <v>559</v>
      </c>
      <c r="L439" s="5" t="s">
        <v>560</v>
      </c>
    </row>
    <row r="440" spans="1:28" ht="10.5" customHeight="1" x14ac:dyDescent="0.15">
      <c r="A440" s="743" t="s">
        <v>561</v>
      </c>
      <c r="B440" s="268" t="s">
        <v>562</v>
      </c>
      <c r="C440" s="269">
        <v>218</v>
      </c>
      <c r="D440" s="270">
        <v>210</v>
      </c>
      <c r="E440" s="270"/>
      <c r="F440" s="151" t="str">
        <f>AA440</f>
        <v/>
      </c>
      <c r="AA440" s="194" t="str">
        <f>IF(D440&gt;C440,"Error: Las actividades totales son menores que las realizadas en beneficiarios","")</f>
        <v/>
      </c>
      <c r="AB440" s="194">
        <f>IF(D440&gt;C440,1,0)</f>
        <v>0</v>
      </c>
    </row>
    <row r="441" spans="1:28" x14ac:dyDescent="0.15">
      <c r="A441" s="744"/>
      <c r="B441" s="271" t="s">
        <v>563</v>
      </c>
      <c r="C441" s="272"/>
      <c r="D441" s="273"/>
      <c r="E441" s="273"/>
      <c r="F441" s="151" t="str">
        <f>AA441</f>
        <v/>
      </c>
      <c r="AA441" s="194" t="str">
        <f>IF(D441&gt;C441,"Error: Las actividades totales son menores que las realizadas en beneficiarios","")</f>
        <v/>
      </c>
      <c r="AB441" s="194">
        <f>IF(D441&gt;C441,1,0)</f>
        <v>0</v>
      </c>
    </row>
    <row r="442" spans="1:28" x14ac:dyDescent="0.15">
      <c r="A442" s="745"/>
      <c r="B442" s="274" t="s">
        <v>564</v>
      </c>
      <c r="C442" s="275"/>
      <c r="D442" s="276"/>
      <c r="E442" s="276"/>
      <c r="F442" s="151" t="str">
        <f>AA442</f>
        <v/>
      </c>
      <c r="AA442" s="194" t="str">
        <f>IF(D442&gt;C442,"Error: Las actividades totales son menores que las realizadas en beneficiarios","")</f>
        <v/>
      </c>
      <c r="AB442" s="194">
        <f>IF(D442&gt;C442,1,0)</f>
        <v>0</v>
      </c>
    </row>
    <row r="443" spans="1:28" ht="11.25" x14ac:dyDescent="0.15">
      <c r="A443" s="277" t="s">
        <v>565</v>
      </c>
      <c r="B443" s="278"/>
      <c r="C443" s="279"/>
      <c r="D443" s="280"/>
      <c r="E443" s="280"/>
    </row>
    <row r="444" spans="1:28" x14ac:dyDescent="0.15">
      <c r="A444" s="746" t="s">
        <v>566</v>
      </c>
      <c r="B444" s="747"/>
      <c r="C444" s="281" t="s">
        <v>105</v>
      </c>
    </row>
    <row r="445" spans="1:28" x14ac:dyDescent="0.15">
      <c r="A445" s="748" t="s">
        <v>567</v>
      </c>
      <c r="B445" s="749"/>
      <c r="C445" s="535">
        <f>[3]B!C2916</f>
        <v>0</v>
      </c>
    </row>
    <row r="446" spans="1:28" x14ac:dyDescent="0.15">
      <c r="A446" s="728" t="s">
        <v>568</v>
      </c>
      <c r="B446" s="729"/>
      <c r="C446" s="536">
        <f>[3]B!C2917</f>
        <v>0</v>
      </c>
    </row>
    <row r="449" spans="1:13" ht="12.75" x14ac:dyDescent="0.2">
      <c r="A449" s="282" t="s">
        <v>569</v>
      </c>
      <c r="B449" s="283"/>
    </row>
    <row r="450" spans="1:13" ht="42" x14ac:dyDescent="0.15">
      <c r="A450" s="730" t="s">
        <v>489</v>
      </c>
      <c r="B450" s="731"/>
      <c r="C450" s="604" t="s">
        <v>410</v>
      </c>
      <c r="D450" s="604" t="s">
        <v>490</v>
      </c>
      <c r="E450" s="734" t="s">
        <v>570</v>
      </c>
      <c r="F450" s="735"/>
      <c r="G450" s="734" t="s">
        <v>571</v>
      </c>
      <c r="H450" s="736"/>
      <c r="I450" s="735"/>
      <c r="J450" s="469" t="s">
        <v>493</v>
      </c>
      <c r="K450" s="469" t="s">
        <v>494</v>
      </c>
      <c r="L450" s="469" t="s">
        <v>495</v>
      </c>
      <c r="M450" s="481" t="s">
        <v>495</v>
      </c>
    </row>
    <row r="451" spans="1:13" ht="52.5" x14ac:dyDescent="0.15">
      <c r="A451" s="732"/>
      <c r="B451" s="733"/>
      <c r="C451" s="605"/>
      <c r="D451" s="605"/>
      <c r="E451" s="284" t="s">
        <v>572</v>
      </c>
      <c r="F451" s="284" t="s">
        <v>573</v>
      </c>
      <c r="G451" s="537" t="s">
        <v>574</v>
      </c>
      <c r="H451" s="537" t="s">
        <v>575</v>
      </c>
      <c r="I451" s="538" t="s">
        <v>576</v>
      </c>
      <c r="J451" s="284" t="s">
        <v>572</v>
      </c>
      <c r="K451" s="284" t="s">
        <v>573</v>
      </c>
      <c r="L451" s="284" t="s">
        <v>572</v>
      </c>
      <c r="M451" s="284" t="s">
        <v>573</v>
      </c>
    </row>
    <row r="452" spans="1:13" ht="11.25" x14ac:dyDescent="0.15">
      <c r="A452" s="754" t="s">
        <v>194</v>
      </c>
      <c r="B452" s="755" t="s">
        <v>194</v>
      </c>
      <c r="C452" s="539">
        <f>SUM(E452:F452)</f>
        <v>0</v>
      </c>
      <c r="D452" s="540"/>
      <c r="E452" s="540"/>
      <c r="F452" s="540"/>
      <c r="G452" s="540"/>
      <c r="H452" s="540"/>
      <c r="I452" s="540"/>
      <c r="J452" s="540"/>
      <c r="K452" s="540"/>
      <c r="L452" s="540"/>
      <c r="M452" s="540"/>
    </row>
    <row r="453" spans="1:13" ht="11.25" x14ac:dyDescent="0.15">
      <c r="A453" s="754" t="s">
        <v>196</v>
      </c>
      <c r="B453" s="755" t="s">
        <v>196</v>
      </c>
      <c r="C453" s="539">
        <f>SUM(E453:F453)</f>
        <v>0</v>
      </c>
      <c r="D453" s="540"/>
      <c r="E453" s="540"/>
      <c r="F453" s="540"/>
      <c r="G453" s="540"/>
      <c r="H453" s="540"/>
      <c r="I453" s="540"/>
      <c r="J453" s="540"/>
      <c r="K453" s="540"/>
      <c r="L453" s="540"/>
      <c r="M453" s="540"/>
    </row>
    <row r="454" spans="1:13" ht="11.25" x14ac:dyDescent="0.15">
      <c r="A454" s="754" t="s">
        <v>200</v>
      </c>
      <c r="B454" s="755"/>
      <c r="C454" s="539">
        <f>SUM(E454:F454)</f>
        <v>0</v>
      </c>
      <c r="D454" s="540"/>
      <c r="E454" s="540"/>
      <c r="F454" s="540"/>
      <c r="G454" s="540"/>
      <c r="H454" s="540"/>
      <c r="I454" s="540"/>
      <c r="J454" s="540"/>
      <c r="K454" s="540"/>
      <c r="L454" s="540"/>
      <c r="M454" s="540"/>
    </row>
    <row r="455" spans="1:13" ht="11.25" x14ac:dyDescent="0.15">
      <c r="A455" s="754" t="s">
        <v>206</v>
      </c>
      <c r="B455" s="755"/>
      <c r="C455" s="539">
        <f>SUM(E455:F455)</f>
        <v>0</v>
      </c>
      <c r="D455" s="540"/>
      <c r="E455" s="540"/>
      <c r="F455" s="540"/>
      <c r="G455" s="540"/>
      <c r="H455" s="540"/>
      <c r="I455" s="540"/>
      <c r="J455" s="540"/>
      <c r="K455" s="540"/>
      <c r="L455" s="540"/>
      <c r="M455" s="540"/>
    </row>
    <row r="456" spans="1:13" ht="11.25" x14ac:dyDescent="0.15">
      <c r="A456" s="754" t="s">
        <v>226</v>
      </c>
      <c r="B456" s="755"/>
      <c r="C456" s="539">
        <f>SUM(E456:F456)</f>
        <v>0</v>
      </c>
      <c r="D456" s="540"/>
      <c r="E456" s="540"/>
      <c r="F456" s="540"/>
      <c r="G456" s="540"/>
      <c r="H456" s="540"/>
      <c r="I456" s="540"/>
      <c r="J456" s="540"/>
      <c r="K456" s="540"/>
      <c r="L456" s="540"/>
      <c r="M456" s="540"/>
    </row>
    <row r="457" spans="1:13" ht="11.25" x14ac:dyDescent="0.15">
      <c r="A457" s="546"/>
      <c r="B457" s="545" t="s">
        <v>577</v>
      </c>
      <c r="C457" s="539">
        <f t="shared" ref="C457:I457" si="25">SUM(C452:C456)</f>
        <v>0</v>
      </c>
      <c r="D457" s="539">
        <f t="shared" si="25"/>
        <v>0</v>
      </c>
      <c r="E457" s="539">
        <f t="shared" si="25"/>
        <v>0</v>
      </c>
      <c r="F457" s="539">
        <f t="shared" si="25"/>
        <v>0</v>
      </c>
      <c r="G457" s="539">
        <f t="shared" si="25"/>
        <v>0</v>
      </c>
      <c r="H457" s="539">
        <f t="shared" si="25"/>
        <v>0</v>
      </c>
      <c r="I457" s="539">
        <f t="shared" si="25"/>
        <v>0</v>
      </c>
      <c r="J457" s="539">
        <f>SUM(J452:J456)</f>
        <v>0</v>
      </c>
      <c r="K457" s="539">
        <f t="shared" ref="K457" si="26">SUM(K452:K456)</f>
        <v>0</v>
      </c>
      <c r="L457" s="539">
        <f>SUM(L452:L456)</f>
        <v>0</v>
      </c>
      <c r="M457" s="539">
        <f t="shared" ref="M457" si="27">SUM(M452:M456)</f>
        <v>0</v>
      </c>
    </row>
    <row r="458" spans="1:13" ht="11.25" customHeight="1" x14ac:dyDescent="0.15">
      <c r="A458" s="750" t="s">
        <v>578</v>
      </c>
      <c r="B458" s="751"/>
      <c r="C458" s="539">
        <f>SUM(E458:F458)</f>
        <v>0</v>
      </c>
      <c r="D458" s="540"/>
      <c r="E458" s="540"/>
      <c r="F458" s="540"/>
      <c r="G458" s="540"/>
      <c r="H458" s="540"/>
      <c r="I458" s="540"/>
      <c r="J458" s="540"/>
      <c r="K458" s="540"/>
      <c r="L458" s="540"/>
      <c r="M458" s="540"/>
    </row>
    <row r="459" spans="1:13" ht="11.25" customHeight="1" x14ac:dyDescent="0.15">
      <c r="A459" s="750" t="s">
        <v>579</v>
      </c>
      <c r="B459" s="751"/>
      <c r="C459" s="539">
        <f>SUM(E459:F459)</f>
        <v>0</v>
      </c>
      <c r="D459" s="540"/>
      <c r="E459" s="540"/>
      <c r="F459" s="540"/>
      <c r="G459" s="540"/>
      <c r="H459" s="540"/>
      <c r="I459" s="540"/>
      <c r="J459" s="540"/>
      <c r="K459" s="540"/>
      <c r="L459" s="540"/>
      <c r="M459" s="540"/>
    </row>
    <row r="460" spans="1:13" ht="11.25" customHeight="1" x14ac:dyDescent="0.15">
      <c r="A460" s="750" t="s">
        <v>580</v>
      </c>
      <c r="B460" s="751"/>
      <c r="C460" s="539">
        <f>SUM(E460:F460)</f>
        <v>0</v>
      </c>
      <c r="D460" s="540"/>
      <c r="E460" s="540"/>
      <c r="F460" s="540"/>
      <c r="G460" s="540"/>
      <c r="H460" s="540"/>
      <c r="I460" s="540"/>
      <c r="J460" s="540"/>
      <c r="K460" s="540"/>
      <c r="L460" s="540"/>
      <c r="M460" s="540"/>
    </row>
    <row r="461" spans="1:13" ht="11.25" x14ac:dyDescent="0.15">
      <c r="A461" s="752" t="s">
        <v>581</v>
      </c>
      <c r="B461" s="753"/>
      <c r="C461" s="539">
        <f t="shared" ref="C461:M461" si="28">SUM(C458:C460)</f>
        <v>0</v>
      </c>
      <c r="D461" s="539">
        <f t="shared" si="28"/>
        <v>0</v>
      </c>
      <c r="E461" s="539">
        <f t="shared" si="28"/>
        <v>0</v>
      </c>
      <c r="F461" s="539">
        <f t="shared" si="28"/>
        <v>0</v>
      </c>
      <c r="G461" s="539">
        <f t="shared" si="28"/>
        <v>0</v>
      </c>
      <c r="H461" s="539">
        <f t="shared" si="28"/>
        <v>0</v>
      </c>
      <c r="I461" s="539">
        <f t="shared" si="28"/>
        <v>0</v>
      </c>
      <c r="J461" s="539">
        <f t="shared" si="28"/>
        <v>0</v>
      </c>
      <c r="K461" s="539">
        <f t="shared" si="28"/>
        <v>0</v>
      </c>
      <c r="L461" s="539">
        <f t="shared" si="28"/>
        <v>0</v>
      </c>
      <c r="M461" s="539">
        <f t="shared" si="28"/>
        <v>0</v>
      </c>
    </row>
    <row r="462" spans="1:13" ht="11.25" customHeight="1" x14ac:dyDescent="0.15">
      <c r="A462" s="750" t="s">
        <v>582</v>
      </c>
      <c r="B462" s="751"/>
      <c r="C462" s="539">
        <f t="shared" ref="C462" si="29">SUM(E462:F462)</f>
        <v>0</v>
      </c>
      <c r="D462" s="540"/>
      <c r="E462" s="540"/>
      <c r="F462" s="540"/>
      <c r="G462" s="540"/>
      <c r="H462" s="540"/>
      <c r="I462" s="540"/>
      <c r="J462" s="540"/>
      <c r="K462" s="540"/>
      <c r="L462" s="540"/>
      <c r="M462" s="540"/>
    </row>
    <row r="463" spans="1:13" ht="11.25" customHeight="1" x14ac:dyDescent="0.15">
      <c r="A463" s="750" t="s">
        <v>583</v>
      </c>
      <c r="B463" s="751"/>
      <c r="C463" s="539">
        <f>SUM(E463:F463)</f>
        <v>0</v>
      </c>
      <c r="D463" s="540"/>
      <c r="E463" s="540"/>
      <c r="F463" s="540"/>
      <c r="G463" s="540"/>
      <c r="H463" s="540"/>
      <c r="I463" s="540"/>
      <c r="J463" s="540"/>
      <c r="K463" s="540"/>
      <c r="L463" s="540"/>
      <c r="M463" s="540"/>
    </row>
    <row r="464" spans="1:13" ht="11.25" customHeight="1" x14ac:dyDescent="0.15">
      <c r="A464" s="750" t="s">
        <v>584</v>
      </c>
      <c r="B464" s="751"/>
      <c r="C464" s="539">
        <f>SUM(E464:F464)</f>
        <v>0</v>
      </c>
      <c r="D464" s="540"/>
      <c r="E464" s="540"/>
      <c r="F464" s="540"/>
      <c r="G464" s="540"/>
      <c r="H464" s="540"/>
      <c r="I464" s="540"/>
      <c r="J464" s="540"/>
      <c r="K464" s="540"/>
      <c r="L464" s="540"/>
      <c r="M464" s="540"/>
    </row>
    <row r="465" spans="1:13" ht="11.25" x14ac:dyDescent="0.15">
      <c r="A465" s="546"/>
      <c r="B465" s="287" t="s">
        <v>585</v>
      </c>
      <c r="C465" s="539">
        <f t="shared" ref="C465:M465" si="30">SUM(C462:C464)</f>
        <v>0</v>
      </c>
      <c r="D465" s="539">
        <f t="shared" si="30"/>
        <v>0</v>
      </c>
      <c r="E465" s="539">
        <f t="shared" si="30"/>
        <v>0</v>
      </c>
      <c r="F465" s="539">
        <f t="shared" si="30"/>
        <v>0</v>
      </c>
      <c r="G465" s="539">
        <f t="shared" si="30"/>
        <v>0</v>
      </c>
      <c r="H465" s="539">
        <f t="shared" si="30"/>
        <v>0</v>
      </c>
      <c r="I465" s="539">
        <f t="shared" si="30"/>
        <v>0</v>
      </c>
      <c r="J465" s="539">
        <f t="shared" si="30"/>
        <v>0</v>
      </c>
      <c r="K465" s="539">
        <f t="shared" si="30"/>
        <v>0</v>
      </c>
      <c r="L465" s="539">
        <f t="shared" si="30"/>
        <v>0</v>
      </c>
      <c r="M465" s="539">
        <f t="shared" si="30"/>
        <v>0</v>
      </c>
    </row>
    <row r="466" spans="1:13" ht="11.25" customHeight="1" x14ac:dyDescent="0.15">
      <c r="A466" s="750" t="s">
        <v>586</v>
      </c>
      <c r="B466" s="751"/>
      <c r="C466" s="539">
        <f>SUM(E466:F466)</f>
        <v>0</v>
      </c>
      <c r="D466" s="540"/>
      <c r="E466" s="540"/>
      <c r="F466" s="540"/>
      <c r="G466" s="540"/>
      <c r="H466" s="540"/>
      <c r="I466" s="540"/>
      <c r="J466" s="540"/>
      <c r="K466" s="540"/>
      <c r="L466" s="540"/>
      <c r="M466" s="540"/>
    </row>
    <row r="467" spans="1:13" ht="11.25" customHeight="1" x14ac:dyDescent="0.15">
      <c r="A467" s="758" t="s">
        <v>587</v>
      </c>
      <c r="B467" s="759"/>
      <c r="C467" s="539">
        <f>SUM(E467:F467)</f>
        <v>0</v>
      </c>
      <c r="D467" s="540"/>
      <c r="E467" s="540"/>
      <c r="F467" s="540"/>
      <c r="G467" s="540"/>
      <c r="H467" s="540"/>
      <c r="I467" s="540"/>
      <c r="J467" s="540"/>
      <c r="K467" s="540"/>
      <c r="L467" s="540"/>
      <c r="M467" s="540"/>
    </row>
    <row r="468" spans="1:13" ht="11.25" customHeight="1" x14ac:dyDescent="0.15">
      <c r="A468" s="750" t="s">
        <v>588</v>
      </c>
      <c r="B468" s="751"/>
      <c r="C468" s="539">
        <f>SUM(E468:F468)</f>
        <v>0</v>
      </c>
      <c r="D468" s="540"/>
      <c r="E468" s="540"/>
      <c r="F468" s="540"/>
      <c r="G468" s="540"/>
      <c r="H468" s="540"/>
      <c r="I468" s="540"/>
      <c r="J468" s="540"/>
      <c r="K468" s="540"/>
      <c r="L468" s="540"/>
      <c r="M468" s="540"/>
    </row>
    <row r="469" spans="1:13" ht="11.25" x14ac:dyDescent="0.15">
      <c r="A469" s="546"/>
      <c r="B469" s="287" t="s">
        <v>589</v>
      </c>
      <c r="C469" s="539">
        <f>SUM(C466:C468)</f>
        <v>0</v>
      </c>
      <c r="D469" s="539">
        <f t="shared" ref="D469:F469" si="31">SUM(D466:D468)</f>
        <v>0</v>
      </c>
      <c r="E469" s="539">
        <f t="shared" si="31"/>
        <v>0</v>
      </c>
      <c r="F469" s="539">
        <f t="shared" si="31"/>
        <v>0</v>
      </c>
      <c r="G469" s="539">
        <f>SUM(G466:G468)</f>
        <v>0</v>
      </c>
      <c r="H469" s="539">
        <f>SUM(H466:H468)</f>
        <v>0</v>
      </c>
      <c r="I469" s="539">
        <f>SUM(I466:I468)</f>
        <v>0</v>
      </c>
      <c r="J469" s="539">
        <f t="shared" ref="J469:M469" si="32">SUM(J466:J468)</f>
        <v>0</v>
      </c>
      <c r="K469" s="539">
        <f t="shared" si="32"/>
        <v>0</v>
      </c>
      <c r="L469" s="539">
        <f t="shared" si="32"/>
        <v>0</v>
      </c>
      <c r="M469" s="539">
        <f t="shared" si="32"/>
        <v>0</v>
      </c>
    </row>
    <row r="470" spans="1:13" ht="11.25" x14ac:dyDescent="0.15">
      <c r="A470" s="760" t="s">
        <v>590</v>
      </c>
      <c r="B470" s="761" t="s">
        <v>47</v>
      </c>
      <c r="C470" s="539">
        <f t="shared" ref="C470:C477" si="33">SUM(E470:F470)</f>
        <v>0</v>
      </c>
      <c r="D470" s="540"/>
      <c r="E470" s="540"/>
      <c r="F470" s="540"/>
      <c r="G470" s="540"/>
      <c r="H470" s="540"/>
      <c r="I470" s="540"/>
      <c r="J470" s="540"/>
      <c r="K470" s="540"/>
      <c r="L470" s="540"/>
      <c r="M470" s="540"/>
    </row>
    <row r="471" spans="1:13" ht="11.25" x14ac:dyDescent="0.15">
      <c r="A471" s="760" t="s">
        <v>591</v>
      </c>
      <c r="B471" s="761" t="s">
        <v>591</v>
      </c>
      <c r="C471" s="539">
        <f t="shared" si="33"/>
        <v>0</v>
      </c>
      <c r="D471" s="540"/>
      <c r="E471" s="540"/>
      <c r="F471" s="540"/>
      <c r="G471" s="540"/>
      <c r="H471" s="540"/>
      <c r="I471" s="540"/>
      <c r="J471" s="540"/>
      <c r="K471" s="540"/>
      <c r="L471" s="540"/>
      <c r="M471" s="540"/>
    </row>
    <row r="472" spans="1:13" ht="11.25" x14ac:dyDescent="0.15">
      <c r="A472" s="760" t="s">
        <v>592</v>
      </c>
      <c r="B472" s="761" t="s">
        <v>592</v>
      </c>
      <c r="C472" s="539">
        <f t="shared" si="33"/>
        <v>0</v>
      </c>
      <c r="D472" s="540"/>
      <c r="E472" s="540"/>
      <c r="F472" s="540"/>
      <c r="G472" s="540"/>
      <c r="H472" s="540"/>
      <c r="I472" s="540"/>
      <c r="J472" s="540"/>
      <c r="K472" s="540"/>
      <c r="L472" s="540"/>
      <c r="M472" s="540"/>
    </row>
    <row r="473" spans="1:13" ht="11.25" customHeight="1" x14ac:dyDescent="0.15">
      <c r="A473" s="756" t="s">
        <v>50</v>
      </c>
      <c r="B473" s="757"/>
      <c r="C473" s="539">
        <f t="shared" si="33"/>
        <v>0</v>
      </c>
      <c r="D473" s="540"/>
      <c r="E473" s="540"/>
      <c r="F473" s="540"/>
      <c r="G473" s="540"/>
      <c r="H473" s="540"/>
      <c r="I473" s="540"/>
      <c r="J473" s="540"/>
      <c r="K473" s="540"/>
      <c r="L473" s="540"/>
      <c r="M473" s="540"/>
    </row>
    <row r="474" spans="1:13" ht="10.5" customHeight="1" x14ac:dyDescent="0.15">
      <c r="A474" s="756" t="s">
        <v>90</v>
      </c>
      <c r="B474" s="757" t="s">
        <v>90</v>
      </c>
      <c r="C474" s="539">
        <f t="shared" si="33"/>
        <v>0</v>
      </c>
      <c r="D474" s="540"/>
      <c r="E474" s="540"/>
      <c r="F474" s="540"/>
      <c r="G474" s="540"/>
      <c r="H474" s="540"/>
      <c r="I474" s="540"/>
      <c r="J474" s="540"/>
      <c r="K474" s="540"/>
      <c r="L474" s="540"/>
      <c r="M474" s="540"/>
    </row>
    <row r="475" spans="1:13" ht="11.25" customHeight="1" x14ac:dyDescent="0.15">
      <c r="A475" s="750" t="s">
        <v>72</v>
      </c>
      <c r="B475" s="751"/>
      <c r="C475" s="539">
        <f t="shared" si="33"/>
        <v>0</v>
      </c>
      <c r="D475" s="540"/>
      <c r="E475" s="540"/>
      <c r="F475" s="540"/>
      <c r="G475" s="540"/>
      <c r="H475" s="540"/>
      <c r="I475" s="540"/>
      <c r="J475" s="540"/>
      <c r="K475" s="540"/>
      <c r="L475" s="540"/>
      <c r="M475" s="540"/>
    </row>
    <row r="476" spans="1:13" ht="10.5" customHeight="1" x14ac:dyDescent="0.15">
      <c r="A476" s="756" t="s">
        <v>593</v>
      </c>
      <c r="B476" s="757" t="s">
        <v>593</v>
      </c>
      <c r="C476" s="539">
        <f t="shared" si="33"/>
        <v>0</v>
      </c>
      <c r="D476" s="540"/>
      <c r="E476" s="540"/>
      <c r="F476" s="540"/>
      <c r="G476" s="540"/>
      <c r="H476" s="540"/>
      <c r="I476" s="540"/>
      <c r="J476" s="540"/>
      <c r="K476" s="540"/>
      <c r="L476" s="540"/>
      <c r="M476" s="540"/>
    </row>
    <row r="477" spans="1:13" ht="10.5" customHeight="1" x14ac:dyDescent="0.15">
      <c r="A477" s="756" t="s">
        <v>68</v>
      </c>
      <c r="B477" s="757" t="s">
        <v>68</v>
      </c>
      <c r="C477" s="539">
        <f t="shared" si="33"/>
        <v>0</v>
      </c>
      <c r="D477" s="540"/>
      <c r="E477" s="540"/>
      <c r="F477" s="540"/>
      <c r="G477" s="540"/>
      <c r="H477" s="540"/>
      <c r="I477" s="540"/>
      <c r="J477" s="540"/>
      <c r="K477" s="540"/>
      <c r="L477" s="540"/>
      <c r="M477" s="540"/>
    </row>
    <row r="478" spans="1:13" ht="11.25" x14ac:dyDescent="0.15">
      <c r="A478" s="544"/>
      <c r="B478" s="287" t="s">
        <v>594</v>
      </c>
      <c r="C478" s="539">
        <f>SUM(C470:C477)</f>
        <v>0</v>
      </c>
      <c r="D478" s="539">
        <f>SUM(D470:D477)</f>
        <v>0</v>
      </c>
      <c r="E478" s="539">
        <f t="shared" ref="E478:M478" si="34">SUM(E470:E477)</f>
        <v>0</v>
      </c>
      <c r="F478" s="539">
        <f t="shared" si="34"/>
        <v>0</v>
      </c>
      <c r="G478" s="539">
        <f t="shared" si="34"/>
        <v>0</v>
      </c>
      <c r="H478" s="539">
        <f t="shared" si="34"/>
        <v>0</v>
      </c>
      <c r="I478" s="539">
        <f t="shared" si="34"/>
        <v>0</v>
      </c>
      <c r="J478" s="539">
        <f t="shared" si="34"/>
        <v>0</v>
      </c>
      <c r="K478" s="539">
        <f t="shared" si="34"/>
        <v>0</v>
      </c>
      <c r="L478" s="539">
        <f t="shared" si="34"/>
        <v>0</v>
      </c>
      <c r="M478" s="539">
        <f t="shared" si="34"/>
        <v>0</v>
      </c>
    </row>
    <row r="479" spans="1:13" ht="11.25" x14ac:dyDescent="0.15">
      <c r="A479" s="758" t="s">
        <v>595</v>
      </c>
      <c r="B479" s="759"/>
      <c r="C479" s="539">
        <f t="shared" ref="C479:C484" si="35">SUM(E479:F479)</f>
        <v>0</v>
      </c>
      <c r="D479" s="540"/>
      <c r="E479" s="540"/>
      <c r="F479" s="540"/>
      <c r="G479" s="540"/>
      <c r="H479" s="540"/>
      <c r="I479" s="540"/>
      <c r="J479" s="540"/>
      <c r="K479" s="540"/>
      <c r="L479" s="540"/>
      <c r="M479" s="540"/>
    </row>
    <row r="480" spans="1:13" ht="11.25" x14ac:dyDescent="0.15">
      <c r="A480" s="758" t="s">
        <v>596</v>
      </c>
      <c r="B480" s="759"/>
      <c r="C480" s="539">
        <f t="shared" si="35"/>
        <v>0</v>
      </c>
      <c r="D480" s="540"/>
      <c r="E480" s="540"/>
      <c r="F480" s="540"/>
      <c r="G480" s="540"/>
      <c r="H480" s="540"/>
      <c r="I480" s="540"/>
      <c r="J480" s="540"/>
      <c r="K480" s="540"/>
      <c r="L480" s="540"/>
      <c r="M480" s="540"/>
    </row>
    <row r="481" spans="1:13" ht="11.25" x14ac:dyDescent="0.15">
      <c r="A481" s="758" t="s">
        <v>597</v>
      </c>
      <c r="B481" s="759"/>
      <c r="C481" s="539">
        <f t="shared" si="35"/>
        <v>0</v>
      </c>
      <c r="D481" s="540"/>
      <c r="E481" s="540"/>
      <c r="F481" s="540"/>
      <c r="G481" s="540"/>
      <c r="H481" s="540"/>
      <c r="I481" s="540"/>
      <c r="J481" s="540"/>
      <c r="K481" s="540"/>
      <c r="L481" s="540"/>
      <c r="M481" s="540"/>
    </row>
    <row r="482" spans="1:13" ht="11.25" customHeight="1" x14ac:dyDescent="0.15">
      <c r="A482" s="750" t="s">
        <v>598</v>
      </c>
      <c r="B482" s="751"/>
      <c r="C482" s="539">
        <f t="shared" si="35"/>
        <v>0</v>
      </c>
      <c r="D482" s="540"/>
      <c r="E482" s="540"/>
      <c r="F482" s="540"/>
      <c r="G482" s="540"/>
      <c r="H482" s="540"/>
      <c r="I482" s="540"/>
      <c r="J482" s="540"/>
      <c r="K482" s="540"/>
      <c r="L482" s="540"/>
      <c r="M482" s="540"/>
    </row>
    <row r="483" spans="1:13" ht="11.25" customHeight="1" x14ac:dyDescent="0.15">
      <c r="A483" s="750" t="s">
        <v>599</v>
      </c>
      <c r="B483" s="751"/>
      <c r="C483" s="539">
        <f t="shared" si="35"/>
        <v>0</v>
      </c>
      <c r="D483" s="540"/>
      <c r="E483" s="540"/>
      <c r="F483" s="540"/>
      <c r="G483" s="540"/>
      <c r="H483" s="540"/>
      <c r="I483" s="540"/>
      <c r="J483" s="540"/>
      <c r="K483" s="540"/>
      <c r="L483" s="540"/>
      <c r="M483" s="540"/>
    </row>
    <row r="484" spans="1:13" ht="11.25" customHeight="1" x14ac:dyDescent="0.15">
      <c r="A484" s="750" t="s">
        <v>600</v>
      </c>
      <c r="B484" s="751"/>
      <c r="C484" s="539">
        <f t="shared" si="35"/>
        <v>0</v>
      </c>
      <c r="D484" s="540"/>
      <c r="E484" s="540"/>
      <c r="F484" s="540"/>
      <c r="G484" s="540"/>
      <c r="H484" s="540"/>
      <c r="I484" s="540"/>
      <c r="J484" s="540"/>
      <c r="K484" s="540"/>
      <c r="L484" s="540"/>
      <c r="M484" s="540"/>
    </row>
    <row r="485" spans="1:13" ht="11.25" x14ac:dyDescent="0.15">
      <c r="A485" s="544"/>
      <c r="B485" s="287" t="s">
        <v>445</v>
      </c>
      <c r="C485" s="539">
        <f>SUM(C479:C484)</f>
        <v>0</v>
      </c>
      <c r="D485" s="539">
        <f>SUM(D479:D484)</f>
        <v>0</v>
      </c>
      <c r="E485" s="539">
        <f t="shared" ref="E485:M485" si="36">SUM(E479:E484)</f>
        <v>0</v>
      </c>
      <c r="F485" s="539">
        <f t="shared" si="36"/>
        <v>0</v>
      </c>
      <c r="G485" s="539">
        <f t="shared" si="36"/>
        <v>0</v>
      </c>
      <c r="H485" s="539">
        <f t="shared" si="36"/>
        <v>0</v>
      </c>
      <c r="I485" s="539">
        <f t="shared" si="36"/>
        <v>0</v>
      </c>
      <c r="J485" s="539">
        <f t="shared" si="36"/>
        <v>0</v>
      </c>
      <c r="K485" s="539">
        <f t="shared" si="36"/>
        <v>0</v>
      </c>
      <c r="L485" s="539">
        <f t="shared" si="36"/>
        <v>0</v>
      </c>
      <c r="M485" s="539">
        <f t="shared" si="36"/>
        <v>0</v>
      </c>
    </row>
    <row r="486" spans="1:13" ht="10.5" customHeight="1" x14ac:dyDescent="0.15">
      <c r="A486" s="750" t="s">
        <v>353</v>
      </c>
      <c r="B486" s="751" t="s">
        <v>353</v>
      </c>
      <c r="C486" s="539">
        <f>SUM(E486:F486)</f>
        <v>0</v>
      </c>
      <c r="D486" s="541"/>
      <c r="E486" s="540"/>
      <c r="F486" s="540"/>
      <c r="G486" s="540"/>
      <c r="H486" s="540"/>
      <c r="I486" s="540"/>
      <c r="J486" s="540"/>
      <c r="K486" s="540"/>
      <c r="L486" s="540"/>
      <c r="M486" s="540"/>
    </row>
    <row r="487" spans="1:13" ht="10.5" customHeight="1" x14ac:dyDescent="0.15">
      <c r="A487" s="750" t="s">
        <v>355</v>
      </c>
      <c r="B487" s="751" t="s">
        <v>355</v>
      </c>
      <c r="C487" s="539">
        <f>SUM(E487:F487)</f>
        <v>0</v>
      </c>
      <c r="D487" s="541"/>
      <c r="E487" s="540"/>
      <c r="F487" s="540"/>
      <c r="G487" s="540"/>
      <c r="H487" s="540"/>
      <c r="I487" s="540"/>
      <c r="J487" s="540"/>
      <c r="K487" s="540"/>
      <c r="L487" s="540"/>
      <c r="M487" s="540"/>
    </row>
    <row r="488" spans="1:13" ht="11.25" customHeight="1" x14ac:dyDescent="0.15">
      <c r="A488" s="750" t="s">
        <v>601</v>
      </c>
      <c r="B488" s="751"/>
      <c r="C488" s="539">
        <f>SUM(E488:F488)</f>
        <v>0</v>
      </c>
      <c r="D488" s="541"/>
      <c r="E488" s="541"/>
      <c r="F488" s="541"/>
      <c r="G488" s="541"/>
      <c r="H488" s="541"/>
      <c r="I488" s="541"/>
      <c r="J488" s="541"/>
      <c r="K488" s="541"/>
      <c r="L488" s="541"/>
      <c r="M488" s="541"/>
    </row>
    <row r="489" spans="1:13" ht="11.25" customHeight="1" x14ac:dyDescent="0.15">
      <c r="A489" s="750" t="s">
        <v>184</v>
      </c>
      <c r="B489" s="751"/>
      <c r="C489" s="539">
        <f t="shared" ref="C489:C490" si="37">SUM(E489:F489)</f>
        <v>0</v>
      </c>
      <c r="D489" s="541"/>
      <c r="E489" s="541"/>
      <c r="F489" s="541"/>
      <c r="G489" s="541"/>
      <c r="H489" s="541"/>
      <c r="I489" s="541"/>
      <c r="J489" s="541"/>
      <c r="K489" s="541"/>
      <c r="L489" s="541"/>
      <c r="M489" s="541"/>
    </row>
    <row r="490" spans="1:13" ht="11.25" customHeight="1" x14ac:dyDescent="0.15">
      <c r="A490" s="750" t="s">
        <v>185</v>
      </c>
      <c r="B490" s="751"/>
      <c r="C490" s="539">
        <f t="shared" si="37"/>
        <v>0</v>
      </c>
      <c r="D490" s="541"/>
      <c r="E490" s="541"/>
      <c r="F490" s="541"/>
      <c r="G490" s="541"/>
      <c r="H490" s="541"/>
      <c r="I490" s="541"/>
      <c r="J490" s="541"/>
      <c r="K490" s="541"/>
      <c r="L490" s="541"/>
      <c r="M490" s="541"/>
    </row>
    <row r="491" spans="1:13" ht="11.25" x14ac:dyDescent="0.15">
      <c r="A491" s="289"/>
      <c r="B491" s="290" t="s">
        <v>602</v>
      </c>
      <c r="C491" s="539">
        <f>SUM(C486:C490)</f>
        <v>0</v>
      </c>
      <c r="D491" s="539">
        <f>SUM(D486:D490)</f>
        <v>0</v>
      </c>
      <c r="E491" s="539">
        <f t="shared" ref="E491:M491" si="38">SUM(E486:E490)</f>
        <v>0</v>
      </c>
      <c r="F491" s="539">
        <f t="shared" si="38"/>
        <v>0</v>
      </c>
      <c r="G491" s="539">
        <f t="shared" si="38"/>
        <v>0</v>
      </c>
      <c r="H491" s="539">
        <f t="shared" si="38"/>
        <v>0</v>
      </c>
      <c r="I491" s="539">
        <f t="shared" si="38"/>
        <v>0</v>
      </c>
      <c r="J491" s="539">
        <f t="shared" si="38"/>
        <v>0</v>
      </c>
      <c r="K491" s="539">
        <f t="shared" si="38"/>
        <v>0</v>
      </c>
      <c r="L491" s="539">
        <f t="shared" si="38"/>
        <v>0</v>
      </c>
      <c r="M491" s="539">
        <f t="shared" si="38"/>
        <v>0</v>
      </c>
    </row>
    <row r="492" spans="1:13" ht="11.25" x14ac:dyDescent="0.15">
      <c r="A492" s="291"/>
      <c r="B492" s="290" t="s">
        <v>410</v>
      </c>
      <c r="C492" s="292">
        <f t="shared" ref="C492:M492" si="39">SUM(C457+C461+C465+C469+C478+C485+C491)</f>
        <v>0</v>
      </c>
      <c r="D492" s="292">
        <f t="shared" si="39"/>
        <v>0</v>
      </c>
      <c r="E492" s="292">
        <f t="shared" si="39"/>
        <v>0</v>
      </c>
      <c r="F492" s="292">
        <f t="shared" si="39"/>
        <v>0</v>
      </c>
      <c r="G492" s="292">
        <f t="shared" si="39"/>
        <v>0</v>
      </c>
      <c r="H492" s="292">
        <f t="shared" si="39"/>
        <v>0</v>
      </c>
      <c r="I492" s="292">
        <f t="shared" si="39"/>
        <v>0</v>
      </c>
      <c r="J492" s="292">
        <f t="shared" si="39"/>
        <v>0</v>
      </c>
      <c r="K492" s="292">
        <f t="shared" si="39"/>
        <v>0</v>
      </c>
      <c r="L492" s="292">
        <f t="shared" si="39"/>
        <v>0</v>
      </c>
      <c r="M492" s="292">
        <f t="shared" si="39"/>
        <v>0</v>
      </c>
    </row>
  </sheetData>
  <mergeCells count="209">
    <mergeCell ref="A487:B487"/>
    <mergeCell ref="A488:B488"/>
    <mergeCell ref="A489:B489"/>
    <mergeCell ref="A490:B490"/>
    <mergeCell ref="A480:B480"/>
    <mergeCell ref="A481:B481"/>
    <mergeCell ref="A482:B482"/>
    <mergeCell ref="A483:B483"/>
    <mergeCell ref="A484:B484"/>
    <mergeCell ref="A486:B486"/>
    <mergeCell ref="A473:B473"/>
    <mergeCell ref="A474:B474"/>
    <mergeCell ref="A475:B475"/>
    <mergeCell ref="A476:B476"/>
    <mergeCell ref="A477:B477"/>
    <mergeCell ref="A479:B479"/>
    <mergeCell ref="A466:B466"/>
    <mergeCell ref="A467:B467"/>
    <mergeCell ref="A468:B468"/>
    <mergeCell ref="A470:B470"/>
    <mergeCell ref="A471:B471"/>
    <mergeCell ref="A472:B472"/>
    <mergeCell ref="A459:B459"/>
    <mergeCell ref="A460:B460"/>
    <mergeCell ref="A461:B461"/>
    <mergeCell ref="A462:B462"/>
    <mergeCell ref="A463:B463"/>
    <mergeCell ref="A464:B464"/>
    <mergeCell ref="A452:B452"/>
    <mergeCell ref="A453:B453"/>
    <mergeCell ref="A454:B454"/>
    <mergeCell ref="A455:B455"/>
    <mergeCell ref="A456:B456"/>
    <mergeCell ref="A458:B458"/>
    <mergeCell ref="A446:B446"/>
    <mergeCell ref="A450:B451"/>
    <mergeCell ref="C450:C451"/>
    <mergeCell ref="D450:D451"/>
    <mergeCell ref="E450:F450"/>
    <mergeCell ref="G450:I450"/>
    <mergeCell ref="A436:B436"/>
    <mergeCell ref="A437:B437"/>
    <mergeCell ref="A439:B439"/>
    <mergeCell ref="A440:A442"/>
    <mergeCell ref="A444:B444"/>
    <mergeCell ref="A445:B445"/>
    <mergeCell ref="A431:B431"/>
    <mergeCell ref="A433:B434"/>
    <mergeCell ref="C433:C434"/>
    <mergeCell ref="D433:I433"/>
    <mergeCell ref="J433:J434"/>
    <mergeCell ref="A435:B435"/>
    <mergeCell ref="A421:B421"/>
    <mergeCell ref="A422:B422"/>
    <mergeCell ref="A423:B423"/>
    <mergeCell ref="A425:B425"/>
    <mergeCell ref="A426:B426"/>
    <mergeCell ref="A429:A430"/>
    <mergeCell ref="A415:B415"/>
    <mergeCell ref="A416:B416"/>
    <mergeCell ref="A417:B417"/>
    <mergeCell ref="A418:B418"/>
    <mergeCell ref="A419:B419"/>
    <mergeCell ref="A420:B420"/>
    <mergeCell ref="A401:A403"/>
    <mergeCell ref="A404:A406"/>
    <mergeCell ref="A408:A410"/>
    <mergeCell ref="A412:B412"/>
    <mergeCell ref="A413:B413"/>
    <mergeCell ref="A414:B414"/>
    <mergeCell ref="A381:A383"/>
    <mergeCell ref="A384:A386"/>
    <mergeCell ref="A387:A389"/>
    <mergeCell ref="A392:A394"/>
    <mergeCell ref="A395:A397"/>
    <mergeCell ref="A398:A400"/>
    <mergeCell ref="J379:J380"/>
    <mergeCell ref="K379:K380"/>
    <mergeCell ref="L379:L380"/>
    <mergeCell ref="M379:M380"/>
    <mergeCell ref="O379:O380"/>
    <mergeCell ref="P379:P380"/>
    <mergeCell ref="H378:J378"/>
    <mergeCell ref="K378:M378"/>
    <mergeCell ref="N378:N380"/>
    <mergeCell ref="O378:P378"/>
    <mergeCell ref="Q378:Q380"/>
    <mergeCell ref="D379:D380"/>
    <mergeCell ref="E379:F379"/>
    <mergeCell ref="G379:G380"/>
    <mergeCell ref="H379:H380"/>
    <mergeCell ref="I379:I380"/>
    <mergeCell ref="D373:D374"/>
    <mergeCell ref="A375:B375"/>
    <mergeCell ref="A376:B376"/>
    <mergeCell ref="A377:B377"/>
    <mergeCell ref="A378:B380"/>
    <mergeCell ref="C378:C380"/>
    <mergeCell ref="D378:G378"/>
    <mergeCell ref="A368:B368"/>
    <mergeCell ref="A369:B369"/>
    <mergeCell ref="A370:A371"/>
    <mergeCell ref="A372:B372"/>
    <mergeCell ref="A373:B374"/>
    <mergeCell ref="C373:C374"/>
    <mergeCell ref="A365:F365"/>
    <mergeCell ref="A366:B367"/>
    <mergeCell ref="C366:C367"/>
    <mergeCell ref="D366:D367"/>
    <mergeCell ref="E366:E367"/>
    <mergeCell ref="F366:F367"/>
    <mergeCell ref="O341:O343"/>
    <mergeCell ref="P341:Q342"/>
    <mergeCell ref="R341:R343"/>
    <mergeCell ref="E342:G342"/>
    <mergeCell ref="H342:J342"/>
    <mergeCell ref="A364:B364"/>
    <mergeCell ref="A339:B339"/>
    <mergeCell ref="A340:B340"/>
    <mergeCell ref="A341:B343"/>
    <mergeCell ref="C341:C343"/>
    <mergeCell ref="D341:D343"/>
    <mergeCell ref="E341:J341"/>
    <mergeCell ref="K341:K343"/>
    <mergeCell ref="L341:N342"/>
    <mergeCell ref="A328:B330"/>
    <mergeCell ref="C328:C330"/>
    <mergeCell ref="Q328:Q330"/>
    <mergeCell ref="D329:D330"/>
    <mergeCell ref="E329:F329"/>
    <mergeCell ref="G329:G330"/>
    <mergeCell ref="H329:H330"/>
    <mergeCell ref="I329:I330"/>
    <mergeCell ref="J329:J330"/>
    <mergeCell ref="K329:K330"/>
    <mergeCell ref="L329:L330"/>
    <mergeCell ref="D328:G328"/>
    <mergeCell ref="H328:J328"/>
    <mergeCell ref="K328:M328"/>
    <mergeCell ref="N328:N330"/>
    <mergeCell ref="M329:M330"/>
    <mergeCell ref="O329:O330"/>
    <mergeCell ref="P329:P330"/>
    <mergeCell ref="A323:B323"/>
    <mergeCell ref="A324:B324"/>
    <mergeCell ref="A325:B325"/>
    <mergeCell ref="A326:B326"/>
    <mergeCell ref="K314:K315"/>
    <mergeCell ref="L314:L315"/>
    <mergeCell ref="M314:M315"/>
    <mergeCell ref="A318:B318"/>
    <mergeCell ref="O328:P328"/>
    <mergeCell ref="Q313:Q315"/>
    <mergeCell ref="D314:D315"/>
    <mergeCell ref="E314:F314"/>
    <mergeCell ref="G314:G315"/>
    <mergeCell ref="H314:H315"/>
    <mergeCell ref="I314:I315"/>
    <mergeCell ref="J314:J315"/>
    <mergeCell ref="A319:B319"/>
    <mergeCell ref="A321:B321"/>
    <mergeCell ref="A310:B310"/>
    <mergeCell ref="A311:B311"/>
    <mergeCell ref="A313:B315"/>
    <mergeCell ref="C313:C315"/>
    <mergeCell ref="D313:G313"/>
    <mergeCell ref="H313:J313"/>
    <mergeCell ref="O285:O286"/>
    <mergeCell ref="P285:P286"/>
    <mergeCell ref="A287:B287"/>
    <mergeCell ref="A293:A296"/>
    <mergeCell ref="A300:B300"/>
    <mergeCell ref="A304:A307"/>
    <mergeCell ref="N284:N286"/>
    <mergeCell ref="O284:P284"/>
    <mergeCell ref="O314:O315"/>
    <mergeCell ref="P314:P315"/>
    <mergeCell ref="K313:M313"/>
    <mergeCell ref="N313:N315"/>
    <mergeCell ref="O313:P313"/>
    <mergeCell ref="Q284:Q286"/>
    <mergeCell ref="R284:R286"/>
    <mergeCell ref="D285:D286"/>
    <mergeCell ref="E285:F285"/>
    <mergeCell ref="G285:G286"/>
    <mergeCell ref="H285:H286"/>
    <mergeCell ref="I285:I286"/>
    <mergeCell ref="J285:J286"/>
    <mergeCell ref="A256:B256"/>
    <mergeCell ref="A284:B286"/>
    <mergeCell ref="C284:C286"/>
    <mergeCell ref="D284:G284"/>
    <mergeCell ref="H284:J284"/>
    <mergeCell ref="K284:M284"/>
    <mergeCell ref="K285:K286"/>
    <mergeCell ref="L285:L286"/>
    <mergeCell ref="M285:M286"/>
    <mergeCell ref="A97:E97"/>
    <mergeCell ref="A125:B125"/>
    <mergeCell ref="A221:B221"/>
    <mergeCell ref="A231:B231"/>
    <mergeCell ref="A237:B237"/>
    <mergeCell ref="A244:B244"/>
    <mergeCell ref="A8:C8"/>
    <mergeCell ref="A72:B72"/>
    <mergeCell ref="A73:B73"/>
    <mergeCell ref="A79:A82"/>
    <mergeCell ref="A86:B86"/>
    <mergeCell ref="A90:A93"/>
  </mergeCells>
  <dataValidations count="1">
    <dataValidation allowBlank="1" showInputMessage="1" showErrorMessage="1" errorTitle="ERROR" error="Por favor ingrese solo Números." sqref="A1:XFD1048576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2"/>
  <sheetViews>
    <sheetView workbookViewId="0">
      <selection activeCell="G9" sqref="G9"/>
    </sheetView>
  </sheetViews>
  <sheetFormatPr baseColWidth="10" defaultColWidth="11.42578125" defaultRowHeight="10.5" x14ac:dyDescent="0.15"/>
  <cols>
    <col min="1" max="1" width="18" style="5" customWidth="1"/>
    <col min="2" max="2" width="86.42578125" style="4" customWidth="1"/>
    <col min="3" max="3" width="21.85546875" style="5" customWidth="1"/>
    <col min="4" max="4" width="19" style="5" customWidth="1"/>
    <col min="5" max="5" width="18.5703125" style="5" customWidth="1"/>
    <col min="6" max="6" width="18.42578125" style="5" customWidth="1"/>
    <col min="7" max="7" width="16.85546875" style="5" customWidth="1"/>
    <col min="8" max="13" width="15.7109375" style="5" customWidth="1"/>
    <col min="14" max="16" width="12.7109375" style="5" customWidth="1"/>
    <col min="17" max="17" width="13.7109375" style="5" customWidth="1"/>
    <col min="18" max="18" width="18.5703125" style="5" customWidth="1"/>
    <col min="19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ht="15" customHeight="1" x14ac:dyDescent="0.15">
      <c r="A1" s="1" t="s">
        <v>0</v>
      </c>
      <c r="B1" s="2"/>
    </row>
    <row r="2" spans="1:14" s="3" customFormat="1" ht="15" customHeight="1" x14ac:dyDescent="0.15">
      <c r="A2" s="1" t="str">
        <f>CONCATENATE("COMUNA: ",[4]NOMBRE!B2," - ","( ",[4]NOMBRE!C2,[4]NOMBRE!D2,[4]NOMBRE!E2,[4]NOMBRE!F2,[4]NOMBRE!G2," )")</f>
        <v>COMUNA: LINARES - ( 07401 )</v>
      </c>
      <c r="B2" s="2"/>
    </row>
    <row r="3" spans="1:14" ht="15" customHeight="1" x14ac:dyDescent="0.1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14" ht="15" customHeight="1" x14ac:dyDescent="0.15">
      <c r="A4" s="1" t="str">
        <f>CONCATENATE("MES: ",[4]NOMBRE!B6," - ","( ",[4]NOMBRE!C6,[4]NOMBRE!D6," )")</f>
        <v>MES: MARZO - ( 03 )</v>
      </c>
    </row>
    <row r="5" spans="1:14" s="3" customFormat="1" ht="15" customHeight="1" x14ac:dyDescent="0.15">
      <c r="A5" s="1" t="str">
        <f>CONCATENATE("AÑO: ",[4]NOMBRE!B7)</f>
        <v>AÑO: 2020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8"/>
      <c r="D6" s="8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2" customFormat="1" ht="14.25" customHeight="1" x14ac:dyDescent="0.15">
      <c r="A7" s="9" t="s">
        <v>2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s="3" customFormat="1" ht="15.95" customHeight="1" x14ac:dyDescent="0.15">
      <c r="A8" s="578" t="s">
        <v>3</v>
      </c>
      <c r="B8" s="578"/>
      <c r="C8" s="578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5.1" customHeight="1" x14ac:dyDescent="0.15">
      <c r="A9" s="13" t="s">
        <v>4</v>
      </c>
      <c r="B9" s="13" t="s">
        <v>5</v>
      </c>
      <c r="C9" s="14" t="s">
        <v>6</v>
      </c>
      <c r="D9" s="14" t="s">
        <v>7</v>
      </c>
      <c r="E9" s="14" t="s">
        <v>8</v>
      </c>
      <c r="F9" s="7"/>
      <c r="G9" s="542">
        <f>+E70+E73+E86+E102+H124+E159+E164+E201+E220+E230+E236+E243+E277+E280</f>
        <v>745731080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15">
      <c r="A10" s="15"/>
      <c r="B10" s="16" t="s">
        <v>9</v>
      </c>
      <c r="C10" s="293">
        <f>SUM(C11:C23)</f>
        <v>8935</v>
      </c>
      <c r="D10" s="294">
        <f>SUM(D11:D23)</f>
        <v>8704</v>
      </c>
      <c r="E10" s="17">
        <f>SUM(E11:E23)</f>
        <v>95152810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5" customHeight="1" x14ac:dyDescent="0.15">
      <c r="A11" s="295" t="s">
        <v>10</v>
      </c>
      <c r="B11" s="296" t="s">
        <v>11</v>
      </c>
      <c r="C11" s="297">
        <f>[4]B!C5</f>
        <v>0</v>
      </c>
      <c r="D11" s="298">
        <f>[4]B!E5</f>
        <v>0</v>
      </c>
      <c r="E11" s="18">
        <f>[4]B!AL5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5" customHeight="1" x14ac:dyDescent="0.15">
      <c r="A12" s="299" t="s">
        <v>12</v>
      </c>
      <c r="B12" s="300" t="s">
        <v>13</v>
      </c>
      <c r="C12" s="297">
        <f>[4]B!C6</f>
        <v>0</v>
      </c>
      <c r="D12" s="298">
        <f>[4]B!E6</f>
        <v>0</v>
      </c>
      <c r="E12" s="18">
        <f>[4]B!AL6</f>
        <v>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5" customHeight="1" x14ac:dyDescent="0.15">
      <c r="A13" s="299" t="s">
        <v>14</v>
      </c>
      <c r="B13" s="300" t="s">
        <v>15</v>
      </c>
      <c r="C13" s="297">
        <f>[4]B!C7</f>
        <v>4022</v>
      </c>
      <c r="D13" s="298">
        <f>[4]B!E7</f>
        <v>3798</v>
      </c>
      <c r="E13" s="18">
        <f>[4]B!AL7</f>
        <v>51007140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5" customHeight="1" x14ac:dyDescent="0.15">
      <c r="A14" s="299" t="s">
        <v>16</v>
      </c>
      <c r="B14" s="300" t="s">
        <v>17</v>
      </c>
      <c r="C14" s="297">
        <f>[4]B!C8</f>
        <v>0</v>
      </c>
      <c r="D14" s="298">
        <f>[4]B!E8</f>
        <v>0</v>
      </c>
      <c r="E14" s="18">
        <f>[4]B!AL8</f>
        <v>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5" customHeight="1" x14ac:dyDescent="0.15">
      <c r="A15" s="299" t="s">
        <v>18</v>
      </c>
      <c r="B15" s="300" t="s">
        <v>19</v>
      </c>
      <c r="C15" s="297">
        <f>[4]B!C9</f>
        <v>0</v>
      </c>
      <c r="D15" s="298">
        <f>[4]B!E9</f>
        <v>0</v>
      </c>
      <c r="E15" s="18">
        <f>[4]B!AL9</f>
        <v>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5" customHeight="1" x14ac:dyDescent="0.15">
      <c r="A16" s="299" t="s">
        <v>20</v>
      </c>
      <c r="B16" s="300" t="s">
        <v>21</v>
      </c>
      <c r="C16" s="297">
        <f>[4]B!C10</f>
        <v>0</v>
      </c>
      <c r="D16" s="298">
        <f>[4]B!E10</f>
        <v>0</v>
      </c>
      <c r="E16" s="18">
        <f>[4]B!AL10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5" customHeight="1" x14ac:dyDescent="0.15">
      <c r="A17" s="299" t="s">
        <v>22</v>
      </c>
      <c r="B17" s="300" t="s">
        <v>23</v>
      </c>
      <c r="C17" s="297">
        <f>[4]B!C11</f>
        <v>215</v>
      </c>
      <c r="D17" s="298">
        <f>[4]B!E11</f>
        <v>215</v>
      </c>
      <c r="E17" s="18">
        <f>[4]B!AL11</f>
        <v>3620600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24" customHeight="1" x14ac:dyDescent="0.15">
      <c r="A18" s="299" t="s">
        <v>24</v>
      </c>
      <c r="B18" s="300" t="s">
        <v>25</v>
      </c>
      <c r="C18" s="297">
        <f>[4]B!C12</f>
        <v>0</v>
      </c>
      <c r="D18" s="298">
        <f>[4]B!E12</f>
        <v>0</v>
      </c>
      <c r="E18" s="18">
        <f>[4]B!AL12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24" customHeight="1" x14ac:dyDescent="0.15">
      <c r="A19" s="299" t="s">
        <v>26</v>
      </c>
      <c r="B19" s="300" t="s">
        <v>27</v>
      </c>
      <c r="C19" s="297">
        <f>[4]B!C13</f>
        <v>0</v>
      </c>
      <c r="D19" s="298">
        <f>[4]B!E13</f>
        <v>0</v>
      </c>
      <c r="E19" s="18">
        <f>[4]B!AL13</f>
        <v>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24" customHeight="1" x14ac:dyDescent="0.15">
      <c r="A20" s="299" t="s">
        <v>28</v>
      </c>
      <c r="B20" s="300" t="s">
        <v>29</v>
      </c>
      <c r="C20" s="297">
        <f>[4]B!C14</f>
        <v>0</v>
      </c>
      <c r="D20" s="298">
        <f>[4]B!E14</f>
        <v>0</v>
      </c>
      <c r="E20" s="18">
        <f>[4]B!AL14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24" customHeight="1" x14ac:dyDescent="0.15">
      <c r="A21" s="299" t="s">
        <v>30</v>
      </c>
      <c r="B21" s="300" t="s">
        <v>31</v>
      </c>
      <c r="C21" s="297">
        <f>[4]B!C15</f>
        <v>1399</v>
      </c>
      <c r="D21" s="298">
        <f>[4]B!E15</f>
        <v>1399</v>
      </c>
      <c r="E21" s="18">
        <f>[4]B!AL15</f>
        <v>9485220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24" customHeight="1" x14ac:dyDescent="0.15">
      <c r="A22" s="299" t="s">
        <v>32</v>
      </c>
      <c r="B22" s="301" t="s">
        <v>33</v>
      </c>
      <c r="C22" s="297">
        <f>[4]B!C16</f>
        <v>1136</v>
      </c>
      <c r="D22" s="298">
        <f>[4]B!E16</f>
        <v>1133</v>
      </c>
      <c r="E22" s="18">
        <f>[4]B!AL16</f>
        <v>9233950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24" customHeight="1" x14ac:dyDescent="0.15">
      <c r="A23" s="299" t="s">
        <v>34</v>
      </c>
      <c r="B23" s="300" t="s">
        <v>35</v>
      </c>
      <c r="C23" s="297">
        <f>[4]B!C17</f>
        <v>2163</v>
      </c>
      <c r="D23" s="298">
        <f>[4]B!E17</f>
        <v>2159</v>
      </c>
      <c r="E23" s="18">
        <f>[4]B!AL17</f>
        <v>21805900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24" customHeight="1" x14ac:dyDescent="0.15">
      <c r="A24" s="302" t="s">
        <v>36</v>
      </c>
      <c r="B24" s="303" t="s">
        <v>37</v>
      </c>
      <c r="C24" s="297">
        <f>[4]B!C18</f>
        <v>1</v>
      </c>
      <c r="D24" s="298">
        <f>[4]B!E18</f>
        <v>1</v>
      </c>
      <c r="E24" s="18">
        <f>[4]B!AL18</f>
        <v>15150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15" customHeight="1" x14ac:dyDescent="0.15">
      <c r="A25" s="299" t="s">
        <v>38</v>
      </c>
      <c r="B25" s="300" t="s">
        <v>39</v>
      </c>
      <c r="C25" s="297">
        <f>[4]B!C1080</f>
        <v>2</v>
      </c>
      <c r="D25" s="298">
        <f>[4]B!E1080</f>
        <v>2</v>
      </c>
      <c r="E25" s="18">
        <f>[4]B!AL1080</f>
        <v>68280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21.75" customHeight="1" x14ac:dyDescent="0.15">
      <c r="A26" s="304"/>
      <c r="B26" s="305" t="s">
        <v>40</v>
      </c>
      <c r="C26" s="306">
        <f>SUM(C27:C32)</f>
        <v>788</v>
      </c>
      <c r="D26" s="307"/>
      <c r="E26" s="19"/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5" customHeight="1" x14ac:dyDescent="0.15">
      <c r="A27" s="299" t="s">
        <v>41</v>
      </c>
      <c r="B27" s="300" t="s">
        <v>42</v>
      </c>
      <c r="C27" s="308">
        <f>[4]B!C20</f>
        <v>0</v>
      </c>
      <c r="D27" s="309"/>
      <c r="E27" s="20"/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5" customHeight="1" x14ac:dyDescent="0.15">
      <c r="A28" s="310"/>
      <c r="B28" s="300" t="s">
        <v>43</v>
      </c>
      <c r="C28" s="308">
        <f>[4]B!C21</f>
        <v>0</v>
      </c>
      <c r="D28" s="309"/>
      <c r="E28" s="20"/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5" customHeight="1" x14ac:dyDescent="0.15">
      <c r="A29" s="299"/>
      <c r="B29" s="300" t="s">
        <v>44</v>
      </c>
      <c r="C29" s="308">
        <f>[4]B!C22</f>
        <v>0</v>
      </c>
      <c r="D29" s="309"/>
      <c r="E29" s="20"/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5" customHeight="1" x14ac:dyDescent="0.15">
      <c r="A30" s="311"/>
      <c r="B30" s="300" t="s">
        <v>45</v>
      </c>
      <c r="C30" s="308">
        <f>[4]B!C23</f>
        <v>0</v>
      </c>
      <c r="D30" s="309"/>
      <c r="E30" s="20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5" customHeight="1" x14ac:dyDescent="0.15">
      <c r="A31" s="311"/>
      <c r="B31" s="300" t="s">
        <v>46</v>
      </c>
      <c r="C31" s="308">
        <f>[4]B!C24</f>
        <v>788</v>
      </c>
      <c r="D31" s="309"/>
      <c r="E31" s="20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15" customHeight="1" x14ac:dyDescent="0.15">
      <c r="A32" s="312">
        <v>101308</v>
      </c>
      <c r="B32" s="300" t="s">
        <v>47</v>
      </c>
      <c r="C32" s="308">
        <f>[4]B!C25</f>
        <v>0</v>
      </c>
      <c r="D32" s="309"/>
      <c r="E32" s="20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20.100000000000001" customHeight="1" x14ac:dyDescent="0.15">
      <c r="A33" s="21"/>
      <c r="B33" s="22" t="s">
        <v>48</v>
      </c>
      <c r="C33" s="313">
        <f>SUM(C34:C44)</f>
        <v>3464</v>
      </c>
      <c r="D33" s="314">
        <f t="shared" ref="D33:E33" si="0">SUM(D34:D44)</f>
        <v>3457</v>
      </c>
      <c r="E33" s="314">
        <f t="shared" si="0"/>
        <v>6787140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15">
      <c r="A34" s="295" t="s">
        <v>49</v>
      </c>
      <c r="B34" s="296" t="s">
        <v>50</v>
      </c>
      <c r="C34" s="315">
        <f>[4]B!$C$29</f>
        <v>1649</v>
      </c>
      <c r="D34" s="315">
        <f>[4]B!$E$29</f>
        <v>1643</v>
      </c>
      <c r="E34" s="23">
        <f>[4]B!$AL$29</f>
        <v>2168760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15">
      <c r="A35" s="299" t="s">
        <v>51</v>
      </c>
      <c r="B35" s="300" t="s">
        <v>52</v>
      </c>
      <c r="C35" s="308">
        <f>[4]B!$C$30</f>
        <v>0</v>
      </c>
      <c r="D35" s="308">
        <f>[4]B!$E$30</f>
        <v>0</v>
      </c>
      <c r="E35" s="24">
        <f>[4]B!$AL$30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15">
      <c r="A36" s="299" t="s">
        <v>53</v>
      </c>
      <c r="B36" s="300" t="s">
        <v>54</v>
      </c>
      <c r="C36" s="308">
        <f>[4]B!$C$31</f>
        <v>0</v>
      </c>
      <c r="D36" s="308">
        <f>[4]B!$E$31</f>
        <v>0</v>
      </c>
      <c r="E36" s="24">
        <f>[4]B!$AL$31</f>
        <v>0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5" customHeight="1" x14ac:dyDescent="0.15">
      <c r="A37" s="299" t="s">
        <v>55</v>
      </c>
      <c r="B37" s="300" t="s">
        <v>56</v>
      </c>
      <c r="C37" s="308">
        <f>[4]B!$C$32</f>
        <v>59</v>
      </c>
      <c r="D37" s="308">
        <f>[4]B!$E$32</f>
        <v>59</v>
      </c>
      <c r="E37" s="24">
        <f>[4]B!$AL$32</f>
        <v>106200</v>
      </c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15" customHeight="1" x14ac:dyDescent="0.15">
      <c r="A38" s="299" t="s">
        <v>57</v>
      </c>
      <c r="B38" s="300" t="s">
        <v>58</v>
      </c>
      <c r="C38" s="308">
        <f>[4]B!$C$33</f>
        <v>1243</v>
      </c>
      <c r="D38" s="308">
        <f>[4]B!$E$33</f>
        <v>1243</v>
      </c>
      <c r="E38" s="24">
        <f>[4]B!$AL$33</f>
        <v>1802350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15">
      <c r="A39" s="299" t="s">
        <v>59</v>
      </c>
      <c r="B39" s="300" t="s">
        <v>60</v>
      </c>
      <c r="C39" s="308">
        <f>[4]B!$C$34</f>
        <v>2</v>
      </c>
      <c r="D39" s="308">
        <f>[4]B!$E$34</f>
        <v>2</v>
      </c>
      <c r="E39" s="24">
        <f>[4]B!$AL$34</f>
        <v>2640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15">
      <c r="A40" s="299" t="s">
        <v>61</v>
      </c>
      <c r="B40" s="300" t="s">
        <v>62</v>
      </c>
      <c r="C40" s="308">
        <f>[4]B!$C$1076</f>
        <v>87</v>
      </c>
      <c r="D40" s="308">
        <f>[4]B!$E$1076</f>
        <v>87</v>
      </c>
      <c r="E40" s="24">
        <f>[4]B!$AL$1076</f>
        <v>281010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15">
      <c r="A41" s="299" t="s">
        <v>63</v>
      </c>
      <c r="B41" s="300" t="s">
        <v>64</v>
      </c>
      <c r="C41" s="308">
        <f>[4]B!$C$1077</f>
        <v>216</v>
      </c>
      <c r="D41" s="308">
        <f>[4]B!$E$1077</f>
        <v>216</v>
      </c>
      <c r="E41" s="24">
        <f>[4]B!$AL$1077</f>
        <v>697680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15">
      <c r="A42" s="299" t="s">
        <v>65</v>
      </c>
      <c r="B42" s="300" t="s">
        <v>66</v>
      </c>
      <c r="C42" s="308">
        <f>[4]B!$C$1078</f>
        <v>2</v>
      </c>
      <c r="D42" s="308">
        <f>[4]B!$E$1078</f>
        <v>2</v>
      </c>
      <c r="E42" s="24">
        <f>[4]B!$AL$1078</f>
        <v>25700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15">
      <c r="A43" s="299" t="s">
        <v>67</v>
      </c>
      <c r="B43" s="300" t="s">
        <v>68</v>
      </c>
      <c r="C43" s="308">
        <f>[4]B!$C$1079</f>
        <v>2</v>
      </c>
      <c r="D43" s="308">
        <f>[4]B!$E$1079</f>
        <v>2</v>
      </c>
      <c r="E43" s="24">
        <f>[4]B!$AL$1079</f>
        <v>30080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15">
      <c r="A44" s="299" t="s">
        <v>69</v>
      </c>
      <c r="B44" s="300" t="s">
        <v>70</v>
      </c>
      <c r="C44" s="308">
        <f>[4]B!$C$1075</f>
        <v>204</v>
      </c>
      <c r="D44" s="308">
        <f>[4]B!$E$1075</f>
        <v>203</v>
      </c>
      <c r="E44" s="24">
        <f>[4]B!$AL$1075</f>
        <v>1672720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15">
      <c r="A45" s="304"/>
      <c r="B45" s="305" t="s">
        <v>40</v>
      </c>
      <c r="C45" s="316">
        <f>SUM(C46:C50)</f>
        <v>161</v>
      </c>
      <c r="D45" s="316"/>
      <c r="E45" s="25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15">
      <c r="A46" s="26"/>
      <c r="B46" s="300" t="s">
        <v>71</v>
      </c>
      <c r="C46" s="308">
        <f>[4]B!$C$36</f>
        <v>11</v>
      </c>
      <c r="D46" s="317"/>
      <c r="E46" s="27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15" customHeight="1" x14ac:dyDescent="0.15">
      <c r="A47" s="26"/>
      <c r="B47" s="300" t="s">
        <v>72</v>
      </c>
      <c r="C47" s="308">
        <f>[4]B!$C$37</f>
        <v>150</v>
      </c>
      <c r="D47" s="317"/>
      <c r="E47" s="27"/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15">
      <c r="A48" s="26"/>
      <c r="B48" s="300" t="s">
        <v>73</v>
      </c>
      <c r="C48" s="308">
        <f>[4]B!$C$38</f>
        <v>0</v>
      </c>
      <c r="D48" s="317"/>
      <c r="E48" s="27"/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15">
      <c r="A49" s="26"/>
      <c r="B49" s="300" t="s">
        <v>74</v>
      </c>
      <c r="C49" s="308">
        <f>[4]B!$C$39</f>
        <v>0</v>
      </c>
      <c r="D49" s="317"/>
      <c r="E49" s="27"/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15" customHeight="1" x14ac:dyDescent="0.15">
      <c r="A50" s="28"/>
      <c r="B50" s="318" t="s">
        <v>75</v>
      </c>
      <c r="C50" s="319">
        <f>[4]B!$C$40</f>
        <v>0</v>
      </c>
      <c r="D50" s="317"/>
      <c r="E50" s="27"/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20.100000000000001" customHeight="1" x14ac:dyDescent="0.15">
      <c r="A51" s="21"/>
      <c r="B51" s="22" t="s">
        <v>76</v>
      </c>
      <c r="C51" s="313">
        <f>SUM(C52:C53)</f>
        <v>0</v>
      </c>
      <c r="D51" s="314">
        <f>SUM(D52:D53)</f>
        <v>0</v>
      </c>
      <c r="E51" s="29">
        <f>SUM(E52:E53)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15">
      <c r="A52" s="295" t="s">
        <v>77</v>
      </c>
      <c r="B52" s="296" t="s">
        <v>78</v>
      </c>
      <c r="C52" s="320">
        <f>[4]B!$C$1081</f>
        <v>0</v>
      </c>
      <c r="D52" s="320">
        <f>[4]B!$E$1081</f>
        <v>0</v>
      </c>
      <c r="E52" s="30">
        <f>[4]B!$AL$1081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15">
      <c r="A53" s="299" t="s">
        <v>79</v>
      </c>
      <c r="B53" s="300" t="s">
        <v>80</v>
      </c>
      <c r="C53" s="321">
        <f>[4]B!$C$1082</f>
        <v>0</v>
      </c>
      <c r="D53" s="321">
        <f>[4]B!$E$1082</f>
        <v>0</v>
      </c>
      <c r="E53" s="31">
        <f>[4]B!$AL$1082</f>
        <v>0</v>
      </c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15" customHeight="1" x14ac:dyDescent="0.15">
      <c r="A54" s="304"/>
      <c r="B54" s="322" t="s">
        <v>81</v>
      </c>
      <c r="C54" s="323">
        <f>C55</f>
        <v>0</v>
      </c>
      <c r="D54" s="323"/>
      <c r="E54" s="32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24" customHeight="1" x14ac:dyDescent="0.15">
      <c r="A55" s="299" t="s">
        <v>82</v>
      </c>
      <c r="B55" s="318" t="s">
        <v>83</v>
      </c>
      <c r="C55" s="319">
        <f>[4]B!$C$1054</f>
        <v>0</v>
      </c>
      <c r="D55" s="317"/>
      <c r="E55" s="27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20.100000000000001" customHeight="1" x14ac:dyDescent="0.15">
      <c r="A56" s="33"/>
      <c r="B56" s="22" t="s">
        <v>84</v>
      </c>
      <c r="C56" s="313">
        <f>SUM(C57:C60)</f>
        <v>1048</v>
      </c>
      <c r="D56" s="314">
        <f>SUM(D57:D60)</f>
        <v>1048</v>
      </c>
      <c r="E56" s="29">
        <f>SUM(E57:E60)</f>
        <v>1985140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15" customHeight="1" x14ac:dyDescent="0.15">
      <c r="A57" s="295" t="s">
        <v>85</v>
      </c>
      <c r="B57" s="296" t="s">
        <v>86</v>
      </c>
      <c r="C57" s="320">
        <f>[4]B!$C$44</f>
        <v>0</v>
      </c>
      <c r="D57" s="320">
        <f>[4]B!$E$44</f>
        <v>0</v>
      </c>
      <c r="E57" s="30">
        <f>[4]B!$AL$44</f>
        <v>0</v>
      </c>
      <c r="F57" s="7"/>
      <c r="G57" s="7"/>
      <c r="H57" s="7"/>
      <c r="I57" s="7"/>
      <c r="J57" s="7"/>
      <c r="K57" s="7"/>
      <c r="L57" s="7"/>
      <c r="M57" s="7"/>
      <c r="N57" s="7"/>
    </row>
    <row r="58" spans="1:14" s="3" customFormat="1" ht="15" customHeight="1" x14ac:dyDescent="0.15">
      <c r="A58" s="299" t="s">
        <v>87</v>
      </c>
      <c r="B58" s="300" t="s">
        <v>88</v>
      </c>
      <c r="C58" s="321">
        <f>[4]B!$C$45</f>
        <v>735</v>
      </c>
      <c r="D58" s="321">
        <f>[4]B!$E$45</f>
        <v>735</v>
      </c>
      <c r="E58" s="31">
        <f>[4]B!$AL$45</f>
        <v>1756650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s="3" customFormat="1" ht="15" customHeight="1" x14ac:dyDescent="0.15">
      <c r="A59" s="299" t="s">
        <v>89</v>
      </c>
      <c r="B59" s="300" t="s">
        <v>90</v>
      </c>
      <c r="C59" s="321">
        <f>[4]B!$C$46</f>
        <v>0</v>
      </c>
      <c r="D59" s="321">
        <f>[4]B!$E$46</f>
        <v>0</v>
      </c>
      <c r="E59" s="31">
        <f>[4]B!$AL$46</f>
        <v>0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s="3" customFormat="1" ht="15" customHeight="1" x14ac:dyDescent="0.15">
      <c r="A60" s="299" t="s">
        <v>91</v>
      </c>
      <c r="B60" s="300" t="s">
        <v>92</v>
      </c>
      <c r="C60" s="321">
        <f>[4]B!$C$47</f>
        <v>313</v>
      </c>
      <c r="D60" s="321">
        <f>[4]B!$E$47</f>
        <v>313</v>
      </c>
      <c r="E60" s="31">
        <f>[4]B!$AL$47</f>
        <v>228490</v>
      </c>
      <c r="F60" s="7"/>
      <c r="G60" s="7"/>
      <c r="H60" s="7"/>
      <c r="I60" s="7"/>
      <c r="J60" s="7"/>
      <c r="K60" s="7"/>
      <c r="L60" s="7"/>
      <c r="M60" s="7"/>
      <c r="N60" s="7"/>
    </row>
    <row r="61" spans="1:14" s="3" customFormat="1" ht="15" customHeight="1" x14ac:dyDescent="0.15">
      <c r="A61" s="324"/>
      <c r="B61" s="322" t="s">
        <v>93</v>
      </c>
      <c r="C61" s="325">
        <f>C62</f>
        <v>0</v>
      </c>
      <c r="D61" s="323"/>
      <c r="E61" s="32"/>
      <c r="F61" s="7"/>
      <c r="G61" s="7"/>
      <c r="H61" s="7"/>
      <c r="I61" s="7"/>
      <c r="J61" s="7"/>
      <c r="K61" s="7"/>
      <c r="L61" s="7"/>
      <c r="M61" s="7"/>
      <c r="N61" s="7"/>
    </row>
    <row r="62" spans="1:14" s="3" customFormat="1" ht="15" customHeight="1" x14ac:dyDescent="0.15">
      <c r="A62" s="312"/>
      <c r="B62" s="318" t="s">
        <v>94</v>
      </c>
      <c r="C62" s="326">
        <f>[4]B!$C$49</f>
        <v>0</v>
      </c>
      <c r="D62" s="317"/>
      <c r="E62" s="27"/>
      <c r="F62" s="7"/>
      <c r="G62" s="7"/>
      <c r="H62" s="7"/>
      <c r="I62" s="7"/>
      <c r="J62" s="7"/>
      <c r="K62" s="7"/>
      <c r="L62" s="7"/>
      <c r="M62" s="7"/>
      <c r="N62" s="7"/>
    </row>
    <row r="63" spans="1:14" s="3" customFormat="1" ht="20.100000000000001" customHeight="1" x14ac:dyDescent="0.15">
      <c r="A63" s="33"/>
      <c r="B63" s="22" t="s">
        <v>95</v>
      </c>
      <c r="C63" s="313">
        <f>SUM(C64:C66)</f>
        <v>726</v>
      </c>
      <c r="D63" s="314">
        <f>SUM(D64:D66)</f>
        <v>726</v>
      </c>
      <c r="E63" s="29">
        <f>SUM(E64:E66)</f>
        <v>1200980</v>
      </c>
      <c r="F63" s="7"/>
      <c r="G63" s="7"/>
      <c r="H63" s="7"/>
      <c r="I63" s="7"/>
      <c r="J63" s="7"/>
      <c r="K63" s="7"/>
      <c r="L63" s="7"/>
      <c r="M63" s="7"/>
      <c r="N63" s="7"/>
    </row>
    <row r="64" spans="1:14" s="3" customFormat="1" ht="15" customHeight="1" x14ac:dyDescent="0.15">
      <c r="A64" s="295" t="s">
        <v>96</v>
      </c>
      <c r="B64" s="296" t="s">
        <v>97</v>
      </c>
      <c r="C64" s="320">
        <f>[4]B!$C$53</f>
        <v>367</v>
      </c>
      <c r="D64" s="320">
        <f>[4]B!$E$53</f>
        <v>367</v>
      </c>
      <c r="E64" s="30">
        <f>[4]B!$AL$53</f>
        <v>759690</v>
      </c>
      <c r="F64" s="7"/>
      <c r="G64" s="7"/>
      <c r="H64" s="7"/>
      <c r="I64" s="7"/>
      <c r="J64" s="7"/>
      <c r="K64" s="7"/>
      <c r="L64" s="7"/>
      <c r="M64" s="7"/>
      <c r="N64" s="7"/>
    </row>
    <row r="65" spans="1:14" s="3" customFormat="1" ht="15" customHeight="1" x14ac:dyDescent="0.15">
      <c r="A65" s="299" t="s">
        <v>98</v>
      </c>
      <c r="B65" s="300" t="s">
        <v>99</v>
      </c>
      <c r="C65" s="321">
        <f>[4]B!$C$54</f>
        <v>16</v>
      </c>
      <c r="D65" s="321">
        <f>[4]B!$E$54</f>
        <v>16</v>
      </c>
      <c r="E65" s="31">
        <f>[4]B!$AL$54</f>
        <v>33120</v>
      </c>
      <c r="F65" s="7"/>
      <c r="G65" s="7"/>
      <c r="H65" s="7"/>
      <c r="I65" s="7"/>
      <c r="J65" s="7"/>
      <c r="K65" s="7"/>
      <c r="L65" s="7"/>
      <c r="M65" s="7"/>
      <c r="N65" s="7"/>
    </row>
    <row r="66" spans="1:14" s="3" customFormat="1" ht="15" customHeight="1" x14ac:dyDescent="0.15">
      <c r="A66" s="299" t="s">
        <v>100</v>
      </c>
      <c r="B66" s="300" t="s">
        <v>101</v>
      </c>
      <c r="C66" s="321">
        <f>[4]B!$C$55</f>
        <v>343</v>
      </c>
      <c r="D66" s="321">
        <f>[4]B!$E$55</f>
        <v>343</v>
      </c>
      <c r="E66" s="31">
        <f>[4]B!$AL$55</f>
        <v>408170</v>
      </c>
      <c r="F66" s="7"/>
      <c r="G66" s="7"/>
      <c r="H66" s="7"/>
      <c r="I66" s="7"/>
      <c r="J66" s="7"/>
      <c r="K66" s="7"/>
      <c r="L66" s="7"/>
      <c r="M66" s="7"/>
      <c r="N66" s="7"/>
    </row>
    <row r="67" spans="1:14" s="3" customFormat="1" ht="15" customHeight="1" x14ac:dyDescent="0.15">
      <c r="A67" s="304"/>
      <c r="B67" s="305" t="s">
        <v>102</v>
      </c>
      <c r="C67" s="327">
        <f>SUM(C68:C69)</f>
        <v>0</v>
      </c>
      <c r="D67" s="327"/>
      <c r="E67" s="34"/>
      <c r="F67" s="7"/>
      <c r="G67" s="7"/>
      <c r="H67" s="7"/>
      <c r="I67" s="7"/>
      <c r="J67" s="7"/>
      <c r="K67" s="7"/>
      <c r="L67" s="7"/>
      <c r="M67" s="7"/>
      <c r="N67" s="7"/>
    </row>
    <row r="68" spans="1:14" s="3" customFormat="1" ht="15" customHeight="1" x14ac:dyDescent="0.15">
      <c r="A68" s="26"/>
      <c r="B68" s="300" t="s">
        <v>103</v>
      </c>
      <c r="C68" s="321">
        <f xml:space="preserve"> [4]B!$C$57</f>
        <v>0</v>
      </c>
      <c r="D68" s="317"/>
      <c r="E68" s="35"/>
      <c r="F68" s="7"/>
      <c r="G68" s="7"/>
      <c r="H68" s="7"/>
      <c r="I68" s="7"/>
      <c r="J68" s="7"/>
      <c r="K68" s="7"/>
      <c r="L68" s="7"/>
      <c r="M68" s="7"/>
      <c r="N68" s="7"/>
    </row>
    <row r="69" spans="1:14" s="3" customFormat="1" ht="15" customHeight="1" x14ac:dyDescent="0.15">
      <c r="A69" s="28"/>
      <c r="B69" s="318" t="s">
        <v>104</v>
      </c>
      <c r="C69" s="326">
        <f>[4]B!$C$58</f>
        <v>0</v>
      </c>
      <c r="D69" s="328"/>
      <c r="E69" s="36"/>
      <c r="F69" s="7"/>
      <c r="G69" s="7"/>
      <c r="H69" s="7"/>
      <c r="I69" s="7"/>
      <c r="J69" s="7"/>
      <c r="K69" s="7"/>
      <c r="L69" s="7"/>
      <c r="M69" s="7"/>
      <c r="N69" s="7"/>
    </row>
    <row r="70" spans="1:14" s="3" customFormat="1" ht="15" customHeight="1" x14ac:dyDescent="0.15">
      <c r="A70" s="37"/>
      <c r="B70" s="13" t="s">
        <v>105</v>
      </c>
      <c r="C70" s="313">
        <f>C10+C33+C51+C56+C63+C25+C26+C45+C54+C61+C67</f>
        <v>15124</v>
      </c>
      <c r="D70" s="313">
        <f>D10+D33+D51+D56+D63+D25</f>
        <v>13937</v>
      </c>
      <c r="E70" s="38">
        <f>E10+E33+E51+E56+E63+E25</f>
        <v>105194350</v>
      </c>
      <c r="F70" s="7"/>
      <c r="G70" s="7"/>
      <c r="H70" s="7"/>
      <c r="I70" s="7"/>
      <c r="J70" s="7"/>
      <c r="K70" s="7"/>
      <c r="L70" s="7"/>
      <c r="M70" s="7"/>
      <c r="N70" s="7"/>
    </row>
    <row r="71" spans="1:14" ht="24.95" customHeight="1" x14ac:dyDescent="0.15">
      <c r="A71" s="12" t="s">
        <v>106</v>
      </c>
    </row>
    <row r="72" spans="1:14" ht="35.1" customHeight="1" x14ac:dyDescent="0.15">
      <c r="A72" s="579" t="s">
        <v>107</v>
      </c>
      <c r="B72" s="580"/>
      <c r="C72" s="39" t="s">
        <v>6</v>
      </c>
      <c r="D72" s="39" t="s">
        <v>7</v>
      </c>
      <c r="E72" s="39" t="s">
        <v>8</v>
      </c>
    </row>
    <row r="73" spans="1:14" s="41" customFormat="1" ht="15" customHeight="1" x14ac:dyDescent="0.25">
      <c r="A73" s="581" t="s">
        <v>108</v>
      </c>
      <c r="B73" s="582"/>
      <c r="C73" s="313">
        <f>SUM(C74:C79,C83:C85)</f>
        <v>71998</v>
      </c>
      <c r="D73" s="329">
        <f>SUM(D74:D78,D79,D83:D85)</f>
        <v>70801</v>
      </c>
      <c r="E73" s="40">
        <f>SUM(E74:E78,E79,E83:E85)</f>
        <v>130490620</v>
      </c>
    </row>
    <row r="74" spans="1:14" ht="15" customHeight="1" x14ac:dyDescent="0.15">
      <c r="A74" s="42" t="s">
        <v>109</v>
      </c>
      <c r="B74" s="43" t="s">
        <v>110</v>
      </c>
      <c r="C74" s="320">
        <f>[4]B!$C$218</f>
        <v>33076</v>
      </c>
      <c r="D74" s="320">
        <f>[4]B!$E$218</f>
        <v>32411</v>
      </c>
      <c r="E74" s="44">
        <f>[4]B!$AL$218</f>
        <v>39069270</v>
      </c>
    </row>
    <row r="75" spans="1:14" ht="15" customHeight="1" x14ac:dyDescent="0.15">
      <c r="A75" s="554" t="s">
        <v>111</v>
      </c>
      <c r="B75" s="45" t="s">
        <v>112</v>
      </c>
      <c r="C75" s="321">
        <f>[4]B!C283</f>
        <v>28198</v>
      </c>
      <c r="D75" s="330">
        <f>[4]B!$E$283</f>
        <v>27776</v>
      </c>
      <c r="E75" s="46">
        <f>[4]B!$AL$283</f>
        <v>42996150</v>
      </c>
    </row>
    <row r="76" spans="1:14" ht="15" customHeight="1" x14ac:dyDescent="0.15">
      <c r="A76" s="554" t="s">
        <v>113</v>
      </c>
      <c r="B76" s="45" t="s">
        <v>114</v>
      </c>
      <c r="C76" s="321">
        <f>[4]B!$C$327</f>
        <v>1348</v>
      </c>
      <c r="D76" s="321">
        <f>[4]B!$E$327</f>
        <v>1333</v>
      </c>
      <c r="E76" s="46">
        <f>[4]B!$AL$327</f>
        <v>5580780</v>
      </c>
    </row>
    <row r="77" spans="1:14" ht="15" customHeight="1" x14ac:dyDescent="0.15">
      <c r="A77" s="554" t="s">
        <v>115</v>
      </c>
      <c r="B77" s="45" t="s">
        <v>116</v>
      </c>
      <c r="C77" s="321">
        <f>[4]B!$C$338</f>
        <v>0</v>
      </c>
      <c r="D77" s="321">
        <f>[4]B!$E$338</f>
        <v>0</v>
      </c>
      <c r="E77" s="46">
        <f>[4]B!$AL$338</f>
        <v>0</v>
      </c>
    </row>
    <row r="78" spans="1:14" ht="15" customHeight="1" x14ac:dyDescent="0.15">
      <c r="A78" s="554" t="s">
        <v>117</v>
      </c>
      <c r="B78" s="47" t="s">
        <v>118</v>
      </c>
      <c r="C78" s="331">
        <f>[4]B!$C$413</f>
        <v>2355</v>
      </c>
      <c r="D78" s="331">
        <f>[4]B!$E$413</f>
        <v>2324</v>
      </c>
      <c r="E78" s="48">
        <f>[4]B!$AL$413</f>
        <v>13089020</v>
      </c>
    </row>
    <row r="79" spans="1:14" ht="15" customHeight="1" x14ac:dyDescent="0.15">
      <c r="A79" s="583" t="s">
        <v>119</v>
      </c>
      <c r="B79" s="50" t="s">
        <v>120</v>
      </c>
      <c r="C79" s="332">
        <f>SUM(C80:C82)</f>
        <v>5369</v>
      </c>
      <c r="D79" s="332">
        <f>SUM(D80:D82)</f>
        <v>5332</v>
      </c>
      <c r="E79" s="51">
        <f>SUM(E80:E82)</f>
        <v>27405840</v>
      </c>
    </row>
    <row r="80" spans="1:14" ht="15" customHeight="1" x14ac:dyDescent="0.15">
      <c r="A80" s="583"/>
      <c r="B80" s="52" t="s">
        <v>121</v>
      </c>
      <c r="C80" s="330">
        <f>[4]B!$C$464</f>
        <v>2755</v>
      </c>
      <c r="D80" s="330">
        <f>[4]B!$E$464</f>
        <v>2719</v>
      </c>
      <c r="E80" s="53">
        <f>[4]B!$AL$464</f>
        <v>9054990</v>
      </c>
    </row>
    <row r="81" spans="1:5" ht="15" customHeight="1" x14ac:dyDescent="0.15">
      <c r="A81" s="583"/>
      <c r="B81" s="54" t="s">
        <v>122</v>
      </c>
      <c r="C81" s="321">
        <f>[4]B!$C$483</f>
        <v>11</v>
      </c>
      <c r="D81" s="330">
        <f>[4]B!$E$483</f>
        <v>11</v>
      </c>
      <c r="E81" s="46">
        <f>[4]B!$AL$483</f>
        <v>37460</v>
      </c>
    </row>
    <row r="82" spans="1:5" ht="15" customHeight="1" x14ac:dyDescent="0.15">
      <c r="A82" s="583"/>
      <c r="B82" s="54" t="s">
        <v>123</v>
      </c>
      <c r="C82" s="321">
        <f>[4]B!$C$511</f>
        <v>2603</v>
      </c>
      <c r="D82" s="321">
        <f>[4]B!$E$511</f>
        <v>2602</v>
      </c>
      <c r="E82" s="46">
        <f>[4]B!$AL$511</f>
        <v>18313390</v>
      </c>
    </row>
    <row r="83" spans="1:5" ht="15" customHeight="1" x14ac:dyDescent="0.15">
      <c r="A83" s="554" t="s">
        <v>124</v>
      </c>
      <c r="B83" s="45" t="s">
        <v>125</v>
      </c>
      <c r="C83" s="321">
        <f>[4]B!$C$521</f>
        <v>0</v>
      </c>
      <c r="D83" s="321">
        <f>[4]B!$E$521</f>
        <v>0</v>
      </c>
      <c r="E83" s="46">
        <f>[4]B!$AL$521</f>
        <v>0</v>
      </c>
    </row>
    <row r="84" spans="1:5" s="56" customFormat="1" ht="15" customHeight="1" x14ac:dyDescent="0.15">
      <c r="A84" s="554" t="s">
        <v>126</v>
      </c>
      <c r="B84" s="45" t="s">
        <v>127</v>
      </c>
      <c r="C84" s="333">
        <f>[4]B!$C$575</f>
        <v>88</v>
      </c>
      <c r="D84" s="321">
        <f>[4]B!$E$575</f>
        <v>87</v>
      </c>
      <c r="E84" s="55">
        <f>[4]B!$AL$575</f>
        <v>173000</v>
      </c>
    </row>
    <row r="85" spans="1:5" ht="15" customHeight="1" x14ac:dyDescent="0.15">
      <c r="A85" s="554" t="s">
        <v>128</v>
      </c>
      <c r="B85" s="45" t="s">
        <v>129</v>
      </c>
      <c r="C85" s="321">
        <f>[4]B!$C$607</f>
        <v>1564</v>
      </c>
      <c r="D85" s="321">
        <f>[4]B!$E$607</f>
        <v>1538</v>
      </c>
      <c r="E85" s="46">
        <f>[4]B!$AL$607</f>
        <v>2176560</v>
      </c>
    </row>
    <row r="86" spans="1:5" s="3" customFormat="1" ht="15" customHeight="1" x14ac:dyDescent="0.15">
      <c r="A86" s="581" t="s">
        <v>130</v>
      </c>
      <c r="B86" s="584"/>
      <c r="C86" s="332">
        <f>+C87+C88+C89+C90+C94+C95</f>
        <v>4168</v>
      </c>
      <c r="D86" s="332">
        <f>+D87+D88+D89+D90+D94</f>
        <v>4150</v>
      </c>
      <c r="E86" s="51">
        <f>+E87+E88+E89+E90+E94</f>
        <v>90530730</v>
      </c>
    </row>
    <row r="87" spans="1:5" ht="15" customHeight="1" x14ac:dyDescent="0.15">
      <c r="A87" s="57" t="s">
        <v>131</v>
      </c>
      <c r="B87" s="58" t="s">
        <v>132</v>
      </c>
      <c r="C87" s="330">
        <f>[4]B!$C$669</f>
        <v>2469</v>
      </c>
      <c r="D87" s="321">
        <f>[4]B!$E$669</f>
        <v>2457</v>
      </c>
      <c r="E87" s="53">
        <f>[4]B!$AL$669</f>
        <v>22833280</v>
      </c>
    </row>
    <row r="88" spans="1:5" ht="15" customHeight="1" x14ac:dyDescent="0.15">
      <c r="A88" s="554" t="s">
        <v>133</v>
      </c>
      <c r="B88" s="45" t="s">
        <v>134</v>
      </c>
      <c r="C88" s="321">
        <f>[4]B!$C$692</f>
        <v>7</v>
      </c>
      <c r="D88" s="321">
        <f>[4]B!$E$692</f>
        <v>7</v>
      </c>
      <c r="E88" s="46">
        <f>[4]B!$AL$692</f>
        <v>404290</v>
      </c>
    </row>
    <row r="89" spans="1:5" ht="15" customHeight="1" x14ac:dyDescent="0.15">
      <c r="A89" s="554" t="s">
        <v>135</v>
      </c>
      <c r="B89" s="45" t="s">
        <v>136</v>
      </c>
      <c r="C89" s="321">
        <f>[4]B!$C$722</f>
        <v>1015</v>
      </c>
      <c r="D89" s="321">
        <f>[4]B!$E$722</f>
        <v>1009</v>
      </c>
      <c r="E89" s="46">
        <f>[4]B!$AL$722</f>
        <v>56584090</v>
      </c>
    </row>
    <row r="90" spans="1:5" ht="15" customHeight="1" x14ac:dyDescent="0.15">
      <c r="A90" s="583" t="s">
        <v>113</v>
      </c>
      <c r="B90" s="45" t="s">
        <v>137</v>
      </c>
      <c r="C90" s="321">
        <f>SUM(C91:C93)</f>
        <v>677</v>
      </c>
      <c r="D90" s="321">
        <f>SUM(D91:D93)</f>
        <v>677</v>
      </c>
      <c r="E90" s="46">
        <f>SUM(E91:E93)</f>
        <v>10709070</v>
      </c>
    </row>
    <row r="91" spans="1:5" ht="15" customHeight="1" x14ac:dyDescent="0.15">
      <c r="A91" s="583"/>
      <c r="B91" s="54" t="s">
        <v>138</v>
      </c>
      <c r="C91" s="321">
        <f>[4]B!$C$746-[4]B!C724-[4]B!C725</f>
        <v>596</v>
      </c>
      <c r="D91" s="321">
        <f>[4]B!$E$746-[4]B!E724-[4]B!E725</f>
        <v>596</v>
      </c>
      <c r="E91" s="46">
        <f>[4]B!$AL$746-[4]B!$AL$676724-[4]B!$AL$725</f>
        <v>9134010</v>
      </c>
    </row>
    <row r="92" spans="1:5" ht="15" customHeight="1" x14ac:dyDescent="0.15">
      <c r="A92" s="583"/>
      <c r="B92" s="54" t="s">
        <v>139</v>
      </c>
      <c r="C92" s="321">
        <f>[4]B!$C$724</f>
        <v>14</v>
      </c>
      <c r="D92" s="321">
        <f>[4]B!$E$724</f>
        <v>14</v>
      </c>
      <c r="E92" s="46">
        <f>[4]B!$AL$724</f>
        <v>84980</v>
      </c>
    </row>
    <row r="93" spans="1:5" ht="15" customHeight="1" x14ac:dyDescent="0.15">
      <c r="A93" s="583"/>
      <c r="B93" s="54" t="s">
        <v>140</v>
      </c>
      <c r="C93" s="321">
        <f>[4]B!$C$725</f>
        <v>67</v>
      </c>
      <c r="D93" s="321">
        <f>[4]B!$E$725</f>
        <v>67</v>
      </c>
      <c r="E93" s="46">
        <f>[4]B!$AL$725</f>
        <v>1490080</v>
      </c>
    </row>
    <row r="94" spans="1:5" ht="15" customHeight="1" x14ac:dyDescent="0.15">
      <c r="A94" s="554" t="s">
        <v>115</v>
      </c>
      <c r="B94" s="45" t="s">
        <v>141</v>
      </c>
      <c r="C94" s="321">
        <f>[4]B!$C$779</f>
        <v>0</v>
      </c>
      <c r="D94" s="321">
        <f>[4]B!$E$779</f>
        <v>0</v>
      </c>
      <c r="E94" s="46">
        <f>[4]B!$AL$779</f>
        <v>0</v>
      </c>
    </row>
    <row r="95" spans="1:5" s="60" customFormat="1" ht="15" customHeight="1" x14ac:dyDescent="0.15">
      <c r="A95" s="554"/>
      <c r="B95" s="45" t="s">
        <v>142</v>
      </c>
      <c r="C95" s="321">
        <f>[4]B!$C$837</f>
        <v>0</v>
      </c>
      <c r="D95" s="59"/>
      <c r="E95" s="59"/>
    </row>
    <row r="96" spans="1:5" s="3" customFormat="1" ht="15" customHeight="1" x14ac:dyDescent="0.15">
      <c r="A96" s="61"/>
      <c r="B96" s="61" t="s">
        <v>143</v>
      </c>
      <c r="C96" s="334">
        <f>[4]B!$C$1051</f>
        <v>0</v>
      </c>
      <c r="D96" s="335">
        <f>[4]B!$E$1051</f>
        <v>0</v>
      </c>
      <c r="E96" s="62">
        <f>[4]B!$AL$1051</f>
        <v>0</v>
      </c>
    </row>
    <row r="97" spans="1:8" s="63" customFormat="1" ht="24.95" customHeight="1" x14ac:dyDescent="0.15">
      <c r="A97" s="574" t="s">
        <v>144</v>
      </c>
      <c r="B97" s="574"/>
      <c r="C97" s="574"/>
      <c r="D97" s="574"/>
      <c r="E97" s="574"/>
    </row>
    <row r="98" spans="1:8" s="63" customFormat="1" ht="35.1" customHeight="1" x14ac:dyDescent="0.15">
      <c r="A98" s="13" t="s">
        <v>145</v>
      </c>
      <c r="B98" s="64" t="s">
        <v>5</v>
      </c>
      <c r="C98" s="39" t="s">
        <v>6</v>
      </c>
      <c r="D98" s="39" t="s">
        <v>7</v>
      </c>
      <c r="E98" s="39" t="s">
        <v>8</v>
      </c>
    </row>
    <row r="99" spans="1:8" s="63" customFormat="1" ht="15" customHeight="1" x14ac:dyDescent="0.15">
      <c r="A99" s="295" t="s">
        <v>146</v>
      </c>
      <c r="B99" s="43" t="s">
        <v>147</v>
      </c>
      <c r="C99" s="336">
        <f>[4]B!C844+[4]B!C851+[4]B!C855+[4]B!C862+[4]B!C871+[4]B!C875+[4]B!C879+[4]B!C883+[4]B!C894+[4]B!C897+[4]B!C905+[4]B!C911+[4]B!C921+[4]B!C926+[4]B!C891</f>
        <v>0</v>
      </c>
      <c r="D99" s="336">
        <f>[4]B!E844+[4]B!E851+[4]B!E855+[4]B!E862+[4]B!E871+[4]B!E875+[4]B!E879+[4]B!E883+[4]B!E894+[4]B!E897+[4]B!E905+[4]B!E911+[4]B!E921+[4]B!E926+[4]B!E891</f>
        <v>0</v>
      </c>
      <c r="E99" s="336">
        <f>[4]B!AL844+[4]B!AL851+[4]B!AL855+[4]B!AL862+[4]B!AL871+[4]B!AL875+[4]B!AL879+[4]B!AL883+[4]B!AL894+[4]B!AL897+[4]B!AL905+[4]B!AL911+[4]B!AL921+[4]B!AL926+[4]B!AL891</f>
        <v>0</v>
      </c>
    </row>
    <row r="100" spans="1:8" s="63" customFormat="1" ht="15" customHeight="1" x14ac:dyDescent="0.15">
      <c r="A100" s="299">
        <v>2001</v>
      </c>
      <c r="B100" s="45" t="s">
        <v>148</v>
      </c>
      <c r="C100" s="321">
        <f>SUM([4]B!C2370,[4]B!C2416:C2418)</f>
        <v>1714</v>
      </c>
      <c r="D100" s="321">
        <f>SUM([4]B!E2370,[4]B!E2416:E2418)</f>
        <v>1649</v>
      </c>
      <c r="E100" s="46">
        <f>[4]B!AL2369+[4]B!AL2416+[4]B!AL2417+[4]B!AL2418</f>
        <v>2249670</v>
      </c>
    </row>
    <row r="101" spans="1:8" s="63" customFormat="1" ht="15" customHeight="1" x14ac:dyDescent="0.15">
      <c r="A101" s="312" t="s">
        <v>149</v>
      </c>
      <c r="B101" s="65" t="s">
        <v>150</v>
      </c>
      <c r="C101" s="326">
        <f>[4]B!C2684</f>
        <v>3</v>
      </c>
      <c r="D101" s="326">
        <f>[4]B!E2684</f>
        <v>1</v>
      </c>
      <c r="E101" s="48">
        <f>[4]B!AL2684</f>
        <v>72570</v>
      </c>
    </row>
    <row r="102" spans="1:8" s="63" customFormat="1" ht="15" customHeight="1" x14ac:dyDescent="0.15">
      <c r="A102" s="37"/>
      <c r="B102" s="66" t="s">
        <v>151</v>
      </c>
      <c r="C102" s="337">
        <f>SUM(C99:C101)</f>
        <v>1717</v>
      </c>
      <c r="D102" s="337">
        <f>SUM(D99:D101)</f>
        <v>1650</v>
      </c>
      <c r="E102" s="67">
        <f>SUM(E99:E101)</f>
        <v>2322240</v>
      </c>
    </row>
    <row r="103" spans="1:8" s="71" customFormat="1" ht="24.95" customHeight="1" x14ac:dyDescent="0.15">
      <c r="A103" s="68" t="s">
        <v>152</v>
      </c>
      <c r="B103" s="69"/>
      <c r="C103" s="68"/>
      <c r="D103" s="68"/>
      <c r="E103" s="68"/>
      <c r="F103" s="70"/>
      <c r="G103" s="70"/>
    </row>
    <row r="104" spans="1:8" s="63" customFormat="1" ht="33.75" customHeight="1" x14ac:dyDescent="0.15">
      <c r="A104" s="72" t="s">
        <v>4</v>
      </c>
      <c r="B104" s="72" t="s">
        <v>5</v>
      </c>
      <c r="C104" s="39" t="s">
        <v>6</v>
      </c>
      <c r="D104" s="39" t="s">
        <v>7</v>
      </c>
      <c r="E104" s="39" t="s">
        <v>153</v>
      </c>
      <c r="F104" s="39" t="s">
        <v>154</v>
      </c>
      <c r="G104" s="39" t="s">
        <v>155</v>
      </c>
      <c r="H104" s="39" t="s">
        <v>8</v>
      </c>
    </row>
    <row r="105" spans="1:8" s="63" customFormat="1" ht="15" customHeight="1" x14ac:dyDescent="0.15">
      <c r="A105" s="295" t="s">
        <v>156</v>
      </c>
      <c r="B105" s="43" t="s">
        <v>157</v>
      </c>
      <c r="C105" s="320">
        <f>[4]B!$C$1216</f>
        <v>1</v>
      </c>
      <c r="D105" s="320">
        <f>[4]B!$I$1216</f>
        <v>0</v>
      </c>
      <c r="E105" s="320">
        <f>[4]B!$I$1216</f>
        <v>0</v>
      </c>
      <c r="F105" s="320">
        <f>[4]B!$L$1216</f>
        <v>0</v>
      </c>
      <c r="G105" s="73"/>
      <c r="H105" s="44">
        <f>[4]B!$AL$1216</f>
        <v>0</v>
      </c>
    </row>
    <row r="106" spans="1:8" s="63" customFormat="1" ht="15" customHeight="1" x14ac:dyDescent="0.15">
      <c r="A106" s="299" t="s">
        <v>158</v>
      </c>
      <c r="B106" s="45" t="s">
        <v>159</v>
      </c>
      <c r="C106" s="321">
        <f>[4]B!C1352</f>
        <v>58</v>
      </c>
      <c r="D106" s="321">
        <f>[4]B!I1352</f>
        <v>49</v>
      </c>
      <c r="E106" s="321">
        <f>[4]B!I1352</f>
        <v>49</v>
      </c>
      <c r="F106" s="321">
        <f>[4]B!L1352</f>
        <v>9</v>
      </c>
      <c r="G106" s="74"/>
      <c r="H106" s="46">
        <f>[4]B!$AL$1352</f>
        <v>18123855</v>
      </c>
    </row>
    <row r="107" spans="1:8" s="63" customFormat="1" ht="15" customHeight="1" x14ac:dyDescent="0.15">
      <c r="A107" s="299" t="s">
        <v>160</v>
      </c>
      <c r="B107" s="45" t="s">
        <v>161</v>
      </c>
      <c r="C107" s="321">
        <f>[4]B!C1502</f>
        <v>36</v>
      </c>
      <c r="D107" s="321">
        <f>[4]B!I1502</f>
        <v>28</v>
      </c>
      <c r="E107" s="321">
        <f>[4]B!I1502</f>
        <v>28</v>
      </c>
      <c r="F107" s="321">
        <f>[4]B!L1502</f>
        <v>3</v>
      </c>
      <c r="G107" s="74"/>
      <c r="H107" s="46">
        <f>[4]B!$AL$1502</f>
        <v>3379295</v>
      </c>
    </row>
    <row r="108" spans="1:8" s="63" customFormat="1" ht="15" customHeight="1" x14ac:dyDescent="0.15">
      <c r="A108" s="299" t="s">
        <v>162</v>
      </c>
      <c r="B108" s="45" t="s">
        <v>163</v>
      </c>
      <c r="C108" s="321">
        <f>[4]B!C1566</f>
        <v>19</v>
      </c>
      <c r="D108" s="321">
        <f>[4]B!I1566</f>
        <v>18</v>
      </c>
      <c r="E108" s="321">
        <f>[4]B!I1566</f>
        <v>18</v>
      </c>
      <c r="F108" s="321">
        <f>[4]B!L1566</f>
        <v>0</v>
      </c>
      <c r="G108" s="74"/>
      <c r="H108" s="46">
        <f>[4]B!AL1566</f>
        <v>2966940</v>
      </c>
    </row>
    <row r="109" spans="1:8" s="63" customFormat="1" ht="15" customHeight="1" x14ac:dyDescent="0.15">
      <c r="A109" s="299" t="s">
        <v>164</v>
      </c>
      <c r="B109" s="45" t="s">
        <v>165</v>
      </c>
      <c r="C109" s="321">
        <f>[4]B!$C$1635</f>
        <v>35</v>
      </c>
      <c r="D109" s="321">
        <f>[4]B!$I$1635</f>
        <v>29</v>
      </c>
      <c r="E109" s="321">
        <f>[4]B!$I$1635</f>
        <v>29</v>
      </c>
      <c r="F109" s="321">
        <f>[4]B!$L$1635</f>
        <v>6</v>
      </c>
      <c r="G109" s="74"/>
      <c r="H109" s="46">
        <f>[4]B!$AL$1635</f>
        <v>1889295</v>
      </c>
    </row>
    <row r="110" spans="1:8" s="63" customFormat="1" ht="15" customHeight="1" x14ac:dyDescent="0.15">
      <c r="A110" s="299" t="s">
        <v>166</v>
      </c>
      <c r="B110" s="45" t="s">
        <v>167</v>
      </c>
      <c r="C110" s="321">
        <f>[4]B!$C$1680</f>
        <v>55</v>
      </c>
      <c r="D110" s="321">
        <f>[4]B!$I$1680</f>
        <v>40</v>
      </c>
      <c r="E110" s="321">
        <f>[4]B!$I$1680</f>
        <v>40</v>
      </c>
      <c r="F110" s="321">
        <f>[4]B!$L$1680</f>
        <v>3</v>
      </c>
      <c r="G110" s="74"/>
      <c r="H110" s="46">
        <f>[4]B!$AL$1680</f>
        <v>2696825</v>
      </c>
    </row>
    <row r="111" spans="1:8" s="63" customFormat="1" ht="15" customHeight="1" x14ac:dyDescent="0.15">
      <c r="A111" s="299" t="s">
        <v>168</v>
      </c>
      <c r="B111" s="45" t="s">
        <v>169</v>
      </c>
      <c r="C111" s="321">
        <f>[4]B!$C$1914</f>
        <v>9</v>
      </c>
      <c r="D111" s="321">
        <f>[4]B!$I$1914</f>
        <v>9</v>
      </c>
      <c r="E111" s="321">
        <f>[4]B!$I$1914</f>
        <v>9</v>
      </c>
      <c r="F111" s="321">
        <f>[4]B!$L$1914</f>
        <v>0</v>
      </c>
      <c r="G111" s="74"/>
      <c r="H111" s="46">
        <f>[4]B!$AL$1914</f>
        <v>7497700</v>
      </c>
    </row>
    <row r="112" spans="1:8" s="63" customFormat="1" ht="15" customHeight="1" x14ac:dyDescent="0.15">
      <c r="A112" s="299" t="s">
        <v>170</v>
      </c>
      <c r="B112" s="45" t="s">
        <v>171</v>
      </c>
      <c r="C112" s="321">
        <f>[4]B!$C$1983</f>
        <v>8</v>
      </c>
      <c r="D112" s="321">
        <f>[4]B!$I$1983</f>
        <v>6</v>
      </c>
      <c r="E112" s="321">
        <f>[4]B!$I$1983</f>
        <v>6</v>
      </c>
      <c r="F112" s="321">
        <f>[4]B!$L$1983</f>
        <v>2</v>
      </c>
      <c r="G112" s="74"/>
      <c r="H112" s="46">
        <f>[4]B!$AL$1983</f>
        <v>1691825</v>
      </c>
    </row>
    <row r="113" spans="1:12" s="63" customFormat="1" ht="15" customHeight="1" x14ac:dyDescent="0.15">
      <c r="A113" s="299" t="s">
        <v>172</v>
      </c>
      <c r="B113" s="45" t="s">
        <v>173</v>
      </c>
      <c r="C113" s="321">
        <f>[4]B!$C$2176</f>
        <v>169</v>
      </c>
      <c r="D113" s="321">
        <f>[4]B!$I$2176</f>
        <v>128</v>
      </c>
      <c r="E113" s="321">
        <f>[4]B!$I$2176</f>
        <v>128</v>
      </c>
      <c r="F113" s="321">
        <f>[4]B!$L$2176</f>
        <v>22</v>
      </c>
      <c r="G113" s="74"/>
      <c r="H113" s="46">
        <f>[4]B!$AL$2176</f>
        <v>39643435</v>
      </c>
    </row>
    <row r="114" spans="1:12" s="63" customFormat="1" ht="15" customHeight="1" x14ac:dyDescent="0.15">
      <c r="A114" s="299" t="s">
        <v>174</v>
      </c>
      <c r="B114" s="45" t="s">
        <v>175</v>
      </c>
      <c r="C114" s="321">
        <f>[4]B!C2218</f>
        <v>10</v>
      </c>
      <c r="D114" s="321">
        <f>[4]B!I2218</f>
        <v>6</v>
      </c>
      <c r="E114" s="321">
        <f>[4]B!I2218</f>
        <v>6</v>
      </c>
      <c r="F114" s="321">
        <f>[4]B!L2218</f>
        <v>0</v>
      </c>
      <c r="G114" s="74"/>
      <c r="H114" s="46">
        <f>[4]B!AL2218</f>
        <v>979420</v>
      </c>
    </row>
    <row r="115" spans="1:12" s="63" customFormat="1" ht="15" customHeight="1" x14ac:dyDescent="0.15">
      <c r="A115" s="299" t="s">
        <v>176</v>
      </c>
      <c r="B115" s="45" t="s">
        <v>177</v>
      </c>
      <c r="C115" s="321">
        <f>[4]B!$C$2342</f>
        <v>42</v>
      </c>
      <c r="D115" s="321">
        <f>[4]B!I2342</f>
        <v>24</v>
      </c>
      <c r="E115" s="321">
        <f>[4]B!I2342</f>
        <v>24</v>
      </c>
      <c r="F115" s="321">
        <f>[4]B!L2342</f>
        <v>1</v>
      </c>
      <c r="G115" s="74"/>
      <c r="H115" s="46">
        <f>[4]B!AL2342</f>
        <v>5666115</v>
      </c>
    </row>
    <row r="116" spans="1:12" s="63" customFormat="1" ht="15" customHeight="1" x14ac:dyDescent="0.15">
      <c r="A116" s="299" t="s">
        <v>178</v>
      </c>
      <c r="B116" s="45" t="s">
        <v>179</v>
      </c>
      <c r="C116" s="321">
        <f>[4]B!$C$2377</f>
        <v>6</v>
      </c>
      <c r="D116" s="321">
        <f>[4]B!I2377</f>
        <v>6</v>
      </c>
      <c r="E116" s="321">
        <f>[4]B!I2377</f>
        <v>6</v>
      </c>
      <c r="F116" s="321">
        <f>[4]B!L2377</f>
        <v>0</v>
      </c>
      <c r="G116" s="74"/>
      <c r="H116" s="46">
        <f>[4]B!$AL$2377</f>
        <v>1149580</v>
      </c>
    </row>
    <row r="117" spans="1:12" s="63" customFormat="1" ht="15" customHeight="1" x14ac:dyDescent="0.15">
      <c r="A117" s="299" t="s">
        <v>180</v>
      </c>
      <c r="B117" s="45" t="s">
        <v>181</v>
      </c>
      <c r="C117" s="321">
        <f>[4]B!$C$2414</f>
        <v>36</v>
      </c>
      <c r="D117" s="321">
        <f>[4]B!$I$2414</f>
        <v>31</v>
      </c>
      <c r="E117" s="321">
        <f>[4]B!$I$2414</f>
        <v>31</v>
      </c>
      <c r="F117" s="321">
        <f>[4]B!$L$2414</f>
        <v>2</v>
      </c>
      <c r="G117" s="74"/>
      <c r="H117" s="46">
        <f>[4]B!$AL$2414</f>
        <v>7017740</v>
      </c>
    </row>
    <row r="118" spans="1:12" s="75" customFormat="1" ht="15" customHeight="1" x14ac:dyDescent="0.15">
      <c r="A118" s="299" t="s">
        <v>182</v>
      </c>
      <c r="B118" s="45" t="s">
        <v>183</v>
      </c>
      <c r="C118" s="321">
        <f>SUM(C119:C121)</f>
        <v>100</v>
      </c>
      <c r="D118" s="321">
        <f t="shared" ref="D118:F118" si="1">SUM(D119:D121)</f>
        <v>38</v>
      </c>
      <c r="E118" s="321">
        <f t="shared" si="1"/>
        <v>38</v>
      </c>
      <c r="F118" s="321">
        <f t="shared" si="1"/>
        <v>0</v>
      </c>
      <c r="G118" s="74"/>
      <c r="H118" s="46">
        <f>SUM(H119:H121)</f>
        <v>5850860</v>
      </c>
    </row>
    <row r="119" spans="1:12" s="75" customFormat="1" ht="15" customHeight="1" x14ac:dyDescent="0.15">
      <c r="A119" s="299"/>
      <c r="B119" s="76" t="s">
        <v>184</v>
      </c>
      <c r="C119" s="321">
        <f>[4]B!C2420</f>
        <v>100</v>
      </c>
      <c r="D119" s="321">
        <f>[4]B!$I$2420</f>
        <v>38</v>
      </c>
      <c r="E119" s="321">
        <f>[4]B!$I$2420</f>
        <v>38</v>
      </c>
      <c r="F119" s="321">
        <f>[4]B!$L$2420</f>
        <v>0</v>
      </c>
      <c r="G119" s="74"/>
      <c r="H119" s="46">
        <f>[4]B!$AL$2420</f>
        <v>5850860</v>
      </c>
    </row>
    <row r="120" spans="1:12" s="75" customFormat="1" ht="15" customHeight="1" x14ac:dyDescent="0.15">
      <c r="A120" s="299"/>
      <c r="B120" s="76" t="s">
        <v>185</v>
      </c>
      <c r="C120" s="321">
        <f>[4]B!C2421</f>
        <v>0</v>
      </c>
      <c r="D120" s="321">
        <f>[4]B!$I$2421</f>
        <v>0</v>
      </c>
      <c r="E120" s="321">
        <f>[4]B!$I$2421</f>
        <v>0</v>
      </c>
      <c r="F120" s="321">
        <f>[4]B!$L$2421</f>
        <v>0</v>
      </c>
      <c r="G120" s="74"/>
      <c r="H120" s="46">
        <f>[4]B!$AL$2421</f>
        <v>0</v>
      </c>
    </row>
    <row r="121" spans="1:12" s="75" customFormat="1" ht="15" customHeight="1" x14ac:dyDescent="0.15">
      <c r="A121" s="299"/>
      <c r="B121" s="76" t="s">
        <v>186</v>
      </c>
      <c r="C121" s="321">
        <f>SUM([4]B!C2422:C2426)</f>
        <v>0</v>
      </c>
      <c r="D121" s="321">
        <f>SUM([4]B!I2422:I2426)</f>
        <v>0</v>
      </c>
      <c r="E121" s="321">
        <f>SUM([4]B!I2422:I2426)</f>
        <v>0</v>
      </c>
      <c r="F121" s="321">
        <f>SUM([4]B!L2422:L2426)</f>
        <v>0</v>
      </c>
      <c r="G121" s="74"/>
      <c r="H121" s="46">
        <f>SUM([4]B!AL2422:AL2426)</f>
        <v>0</v>
      </c>
    </row>
    <row r="122" spans="1:12" s="63" customFormat="1" ht="15" customHeight="1" x14ac:dyDescent="0.15">
      <c r="A122" s="299" t="s">
        <v>187</v>
      </c>
      <c r="B122" s="45" t="s">
        <v>188</v>
      </c>
      <c r="C122" s="321">
        <f>[4]B!$C$2660</f>
        <v>97</v>
      </c>
      <c r="D122" s="321">
        <f>[4]B!$I$2660</f>
        <v>80</v>
      </c>
      <c r="E122" s="321">
        <f>[4]B!$I$2660</f>
        <v>80</v>
      </c>
      <c r="F122" s="321">
        <f>[4]B!$L$2660</f>
        <v>4</v>
      </c>
      <c r="G122" s="74"/>
      <c r="H122" s="46">
        <f>[4]B!$AL$2660</f>
        <v>28614630</v>
      </c>
    </row>
    <row r="123" spans="1:12" s="63" customFormat="1" ht="15" customHeight="1" x14ac:dyDescent="0.15">
      <c r="A123" s="312">
        <v>2106</v>
      </c>
      <c r="B123" s="65" t="s">
        <v>189</v>
      </c>
      <c r="C123" s="326">
        <f>[4]B!$C2672</f>
        <v>10</v>
      </c>
      <c r="D123" s="326">
        <f>[4]B!$I2672</f>
        <v>7</v>
      </c>
      <c r="E123" s="74"/>
      <c r="F123" s="74"/>
      <c r="G123" s="326">
        <f>[4]B!C2672</f>
        <v>10</v>
      </c>
      <c r="H123" s="326">
        <f>+([4]B!$AL2672)*0.75</f>
        <v>462795</v>
      </c>
    </row>
    <row r="124" spans="1:12" s="63" customFormat="1" ht="15" customHeight="1" x14ac:dyDescent="0.15">
      <c r="A124" s="338"/>
      <c r="B124" s="66" t="s">
        <v>190</v>
      </c>
      <c r="C124" s="332">
        <f>SUM(C105:C118)+C122+C123</f>
        <v>691</v>
      </c>
      <c r="D124" s="332">
        <f>SUM(D105:D118)+D122+D123</f>
        <v>499</v>
      </c>
      <c r="E124" s="332">
        <f>SUM(E105:E118)+E122+E123</f>
        <v>492</v>
      </c>
      <c r="F124" s="332">
        <f>SUM(F105:F118)+F122+F123</f>
        <v>52</v>
      </c>
      <c r="G124" s="326">
        <f>SUM(G123)</f>
        <v>10</v>
      </c>
      <c r="H124" s="51">
        <f>SUM(H105:H118)+H122+H123</f>
        <v>127630310</v>
      </c>
    </row>
    <row r="125" spans="1:12" s="12" customFormat="1" ht="24.95" customHeight="1" x14ac:dyDescent="0.15">
      <c r="A125" s="575" t="s">
        <v>191</v>
      </c>
      <c r="B125" s="574"/>
      <c r="C125" s="339"/>
      <c r="D125" s="339"/>
      <c r="E125" s="77"/>
      <c r="F125" s="11"/>
      <c r="G125" s="11"/>
      <c r="H125" s="11"/>
      <c r="I125" s="11"/>
      <c r="J125" s="11"/>
      <c r="K125" s="11"/>
      <c r="L125" s="11"/>
    </row>
    <row r="126" spans="1:12" s="3" customFormat="1" ht="35.1" customHeight="1" x14ac:dyDescent="0.15">
      <c r="A126" s="13" t="s">
        <v>4</v>
      </c>
      <c r="B126" s="13" t="s">
        <v>5</v>
      </c>
      <c r="C126" s="39" t="s">
        <v>6</v>
      </c>
      <c r="D126" s="39" t="s">
        <v>7</v>
      </c>
      <c r="E126" s="39" t="s">
        <v>8</v>
      </c>
      <c r="F126" s="7"/>
      <c r="G126" s="7"/>
      <c r="H126" s="7"/>
      <c r="I126" s="7"/>
      <c r="J126" s="7"/>
      <c r="K126" s="7"/>
      <c r="L126" s="7"/>
    </row>
    <row r="127" spans="1:12" s="3" customFormat="1" ht="20.100000000000001" customHeight="1" x14ac:dyDescent="0.15">
      <c r="A127" s="13"/>
      <c r="B127" s="340" t="s">
        <v>192</v>
      </c>
      <c r="C127" s="313"/>
      <c r="D127" s="313"/>
      <c r="E127" s="40"/>
      <c r="F127" s="7"/>
      <c r="G127" s="7"/>
      <c r="H127" s="7"/>
      <c r="I127" s="7"/>
      <c r="J127" s="7"/>
      <c r="K127" s="7"/>
      <c r="L127" s="7"/>
    </row>
    <row r="128" spans="1:12" s="3" customFormat="1" ht="24" customHeight="1" x14ac:dyDescent="0.15">
      <c r="A128" s="295" t="s">
        <v>193</v>
      </c>
      <c r="B128" s="43" t="s">
        <v>194</v>
      </c>
      <c r="C128" s="341">
        <f>[4]B!$C$116</f>
        <v>4274</v>
      </c>
      <c r="D128" s="341">
        <f>[4]B!$E$116</f>
        <v>4041</v>
      </c>
      <c r="E128" s="78">
        <f>[4]B!$AL$116</f>
        <v>159336630</v>
      </c>
      <c r="F128" s="7"/>
      <c r="G128" s="7"/>
      <c r="H128" s="7"/>
      <c r="I128" s="7"/>
      <c r="J128" s="7"/>
      <c r="K128" s="7"/>
      <c r="L128" s="7"/>
    </row>
    <row r="129" spans="1:12" s="3" customFormat="1" ht="24" customHeight="1" x14ac:dyDescent="0.15">
      <c r="A129" s="299" t="s">
        <v>195</v>
      </c>
      <c r="B129" s="45" t="s">
        <v>196</v>
      </c>
      <c r="C129" s="342">
        <f>[4]B!$C$117</f>
        <v>0</v>
      </c>
      <c r="D129" s="342">
        <f>[4]B!$E$117</f>
        <v>0</v>
      </c>
      <c r="E129" s="79">
        <f>[4]B!$AL$117</f>
        <v>0</v>
      </c>
      <c r="F129" s="7"/>
      <c r="G129" s="7"/>
      <c r="H129" s="7"/>
      <c r="I129" s="7"/>
      <c r="J129" s="7"/>
      <c r="K129" s="7"/>
      <c r="L129" s="7"/>
    </row>
    <row r="130" spans="1:12" s="3" customFormat="1" ht="24" customHeight="1" x14ac:dyDescent="0.15">
      <c r="A130" s="299" t="s">
        <v>197</v>
      </c>
      <c r="B130" s="45" t="s">
        <v>198</v>
      </c>
      <c r="C130" s="342">
        <f>[4]B!$C$118</f>
        <v>0</v>
      </c>
      <c r="D130" s="342">
        <f>[4]B!$E$118</f>
        <v>0</v>
      </c>
      <c r="E130" s="79">
        <f>[4]B!$AL$118</f>
        <v>0</v>
      </c>
      <c r="F130" s="7"/>
      <c r="G130" s="7"/>
      <c r="H130" s="7"/>
      <c r="I130" s="7"/>
      <c r="J130" s="7"/>
      <c r="K130" s="7"/>
      <c r="L130" s="7"/>
    </row>
    <row r="131" spans="1:12" s="3" customFormat="1" ht="15" customHeight="1" x14ac:dyDescent="0.15">
      <c r="A131" s="299" t="s">
        <v>199</v>
      </c>
      <c r="B131" s="45" t="s">
        <v>200</v>
      </c>
      <c r="C131" s="342">
        <f>[4]B!$C$119</f>
        <v>168</v>
      </c>
      <c r="D131" s="342">
        <f>[4]B!$E$119</f>
        <v>167</v>
      </c>
      <c r="E131" s="79">
        <f>[4]B!$AL$119</f>
        <v>27372970</v>
      </c>
      <c r="F131" s="7"/>
      <c r="G131" s="7"/>
      <c r="H131" s="7"/>
      <c r="I131" s="7"/>
      <c r="J131" s="7"/>
      <c r="K131" s="7"/>
      <c r="L131" s="7"/>
    </row>
    <row r="132" spans="1:12" s="3" customFormat="1" ht="15" customHeight="1" x14ac:dyDescent="0.15">
      <c r="A132" s="299" t="s">
        <v>201</v>
      </c>
      <c r="B132" s="45" t="s">
        <v>202</v>
      </c>
      <c r="C132" s="342">
        <f>[4]B!$C$120</f>
        <v>0</v>
      </c>
      <c r="D132" s="342">
        <f>[4]B!$E$120</f>
        <v>0</v>
      </c>
      <c r="E132" s="79">
        <f>[4]B!$AL$120</f>
        <v>0</v>
      </c>
      <c r="F132" s="7"/>
      <c r="G132" s="7"/>
      <c r="H132" s="7"/>
      <c r="I132" s="7"/>
      <c r="J132" s="7"/>
      <c r="K132" s="7"/>
      <c r="L132" s="7"/>
    </row>
    <row r="133" spans="1:12" s="3" customFormat="1" ht="15" customHeight="1" x14ac:dyDescent="0.15">
      <c r="A133" s="299" t="s">
        <v>203</v>
      </c>
      <c r="B133" s="45" t="s">
        <v>204</v>
      </c>
      <c r="C133" s="342">
        <f>[4]B!$C$121</f>
        <v>0</v>
      </c>
      <c r="D133" s="342">
        <f>[4]B!$E$121</f>
        <v>0</v>
      </c>
      <c r="E133" s="79">
        <f>[4]B!$AL$121</f>
        <v>0</v>
      </c>
      <c r="F133" s="7"/>
      <c r="G133" s="7"/>
      <c r="H133" s="7"/>
      <c r="I133" s="7"/>
      <c r="J133" s="7"/>
      <c r="K133" s="7"/>
      <c r="L133" s="7"/>
    </row>
    <row r="134" spans="1:12" s="3" customFormat="1" ht="15" customHeight="1" x14ac:dyDescent="0.15">
      <c r="A134" s="299" t="s">
        <v>205</v>
      </c>
      <c r="B134" s="45" t="s">
        <v>206</v>
      </c>
      <c r="C134" s="342">
        <f>[4]B!$C$122</f>
        <v>260</v>
      </c>
      <c r="D134" s="342">
        <f>[4]B!$E$122</f>
        <v>260</v>
      </c>
      <c r="E134" s="79">
        <f>[4]B!$AL$122</f>
        <v>20586800</v>
      </c>
      <c r="F134" s="7"/>
      <c r="G134" s="7"/>
      <c r="H134" s="7"/>
      <c r="I134" s="7"/>
      <c r="J134" s="7"/>
      <c r="K134" s="7"/>
      <c r="L134" s="7"/>
    </row>
    <row r="135" spans="1:12" s="3" customFormat="1" ht="15" customHeight="1" x14ac:dyDescent="0.15">
      <c r="A135" s="299" t="s">
        <v>207</v>
      </c>
      <c r="B135" s="45" t="s">
        <v>208</v>
      </c>
      <c r="C135" s="342">
        <f>[4]B!$C$123</f>
        <v>116</v>
      </c>
      <c r="D135" s="342">
        <f>[4]B!$E$123</f>
        <v>114</v>
      </c>
      <c r="E135" s="79">
        <f>[4]B!$AL$123</f>
        <v>9026520</v>
      </c>
      <c r="F135" s="7"/>
      <c r="G135" s="7"/>
      <c r="H135" s="7"/>
      <c r="I135" s="7"/>
      <c r="J135" s="7"/>
      <c r="K135" s="7"/>
      <c r="L135" s="7"/>
    </row>
    <row r="136" spans="1:12" s="3" customFormat="1" ht="15" customHeight="1" x14ac:dyDescent="0.15">
      <c r="A136" s="299" t="s">
        <v>209</v>
      </c>
      <c r="B136" s="45" t="s">
        <v>210</v>
      </c>
      <c r="C136" s="342">
        <f>[4]B!$C$124</f>
        <v>0</v>
      </c>
      <c r="D136" s="342">
        <f>[4]B!$E$124</f>
        <v>0</v>
      </c>
      <c r="E136" s="79">
        <f>[4]B!$AL$124</f>
        <v>0</v>
      </c>
      <c r="F136" s="7"/>
      <c r="G136" s="7"/>
      <c r="H136" s="7"/>
      <c r="I136" s="7"/>
      <c r="J136" s="7"/>
      <c r="K136" s="7"/>
      <c r="L136" s="7"/>
    </row>
    <row r="137" spans="1:12" s="3" customFormat="1" ht="15" customHeight="1" x14ac:dyDescent="0.15">
      <c r="A137" s="299" t="s">
        <v>211</v>
      </c>
      <c r="B137" s="45" t="s">
        <v>212</v>
      </c>
      <c r="C137" s="342">
        <f>[4]B!$C$125</f>
        <v>101</v>
      </c>
      <c r="D137" s="342">
        <f>[4]B!$E$125</f>
        <v>101</v>
      </c>
      <c r="E137" s="79">
        <f>[4]B!$AL$125</f>
        <v>7174030</v>
      </c>
      <c r="F137" s="7"/>
      <c r="G137" s="7"/>
      <c r="H137" s="7"/>
      <c r="I137" s="7"/>
      <c r="J137" s="7"/>
      <c r="K137" s="7"/>
      <c r="L137" s="7"/>
    </row>
    <row r="138" spans="1:12" s="3" customFormat="1" ht="15" customHeight="1" x14ac:dyDescent="0.15">
      <c r="A138" s="299" t="s">
        <v>213</v>
      </c>
      <c r="B138" s="45" t="s">
        <v>214</v>
      </c>
      <c r="C138" s="342">
        <f>[4]B!$C$126</f>
        <v>0</v>
      </c>
      <c r="D138" s="342">
        <f>[4]B!$E$126</f>
        <v>0</v>
      </c>
      <c r="E138" s="79">
        <f>[4]B!$AL$126</f>
        <v>0</v>
      </c>
      <c r="F138" s="7"/>
      <c r="G138" s="7"/>
      <c r="H138" s="7"/>
      <c r="I138" s="7"/>
      <c r="J138" s="7"/>
      <c r="K138" s="7"/>
      <c r="L138" s="7"/>
    </row>
    <row r="139" spans="1:12" s="3" customFormat="1" ht="15" customHeight="1" x14ac:dyDescent="0.15">
      <c r="A139" s="299" t="s">
        <v>215</v>
      </c>
      <c r="B139" s="45" t="s">
        <v>216</v>
      </c>
      <c r="C139" s="342">
        <f>[4]B!$C$127</f>
        <v>0</v>
      </c>
      <c r="D139" s="342">
        <f>[4]B!$E$127</f>
        <v>0</v>
      </c>
      <c r="E139" s="79">
        <f>[4]B!$AL$127</f>
        <v>0</v>
      </c>
      <c r="F139" s="7"/>
      <c r="G139" s="7"/>
      <c r="H139" s="7"/>
      <c r="I139" s="7"/>
      <c r="J139" s="7"/>
      <c r="K139" s="7"/>
      <c r="L139" s="7"/>
    </row>
    <row r="140" spans="1:12" s="3" customFormat="1" ht="15" customHeight="1" x14ac:dyDescent="0.15">
      <c r="A140" s="312" t="s">
        <v>217</v>
      </c>
      <c r="B140" s="65" t="s">
        <v>218</v>
      </c>
      <c r="C140" s="343">
        <f>[4]B!$C$128</f>
        <v>0</v>
      </c>
      <c r="D140" s="343">
        <f>[4]B!$E$128</f>
        <v>0</v>
      </c>
      <c r="E140" s="80">
        <f>[4]B!$AL$128</f>
        <v>0</v>
      </c>
      <c r="F140" s="7"/>
      <c r="G140" s="7"/>
      <c r="H140" s="7"/>
      <c r="I140" s="7"/>
      <c r="J140" s="7"/>
      <c r="K140" s="7"/>
      <c r="L140" s="7"/>
    </row>
    <row r="141" spans="1:12" s="3" customFormat="1" ht="20.100000000000001" customHeight="1" x14ac:dyDescent="0.15">
      <c r="A141" s="338"/>
      <c r="B141" s="66" t="s">
        <v>219</v>
      </c>
      <c r="C141" s="344">
        <f>SUM(C128:C140)</f>
        <v>4919</v>
      </c>
      <c r="D141" s="344">
        <f>SUM(D128:D140)</f>
        <v>4683</v>
      </c>
      <c r="E141" s="51">
        <f>SUM(E128:E140)</f>
        <v>223496950</v>
      </c>
      <c r="F141" s="7"/>
      <c r="G141" s="7"/>
      <c r="H141" s="7"/>
      <c r="I141" s="7"/>
      <c r="J141" s="7"/>
      <c r="K141" s="7"/>
      <c r="L141" s="7"/>
    </row>
    <row r="142" spans="1:12" s="3" customFormat="1" ht="20.100000000000001" customHeight="1" x14ac:dyDescent="0.15">
      <c r="A142" s="338"/>
      <c r="B142" s="81" t="s">
        <v>220</v>
      </c>
      <c r="C142" s="344">
        <f>SUM(C143:C152)</f>
        <v>747</v>
      </c>
      <c r="D142" s="344">
        <f>SUM(D143:D152)</f>
        <v>713</v>
      </c>
      <c r="E142" s="51">
        <f>SUM(E143:E152)</f>
        <v>4234050</v>
      </c>
      <c r="F142" s="7"/>
      <c r="G142" s="7"/>
      <c r="H142" s="7"/>
      <c r="I142" s="7"/>
      <c r="J142" s="7"/>
      <c r="K142" s="7"/>
      <c r="L142" s="7"/>
    </row>
    <row r="143" spans="1:12" s="3" customFormat="1" ht="15" customHeight="1" x14ac:dyDescent="0.15">
      <c r="A143" s="295" t="s">
        <v>221</v>
      </c>
      <c r="B143" s="43" t="s">
        <v>222</v>
      </c>
      <c r="C143" s="345">
        <f>[4]B!$C$131</f>
        <v>0</v>
      </c>
      <c r="D143" s="345">
        <f>[4]B!$E$131</f>
        <v>0</v>
      </c>
      <c r="E143" s="78">
        <f>[4]B!$AL$131</f>
        <v>0</v>
      </c>
      <c r="F143" s="7"/>
      <c r="G143" s="7"/>
      <c r="H143" s="7"/>
      <c r="I143" s="7"/>
      <c r="J143" s="7"/>
      <c r="K143" s="7"/>
      <c r="L143" s="7"/>
    </row>
    <row r="144" spans="1:12" s="3" customFormat="1" ht="15" customHeight="1" x14ac:dyDescent="0.15">
      <c r="A144" s="299" t="s">
        <v>223</v>
      </c>
      <c r="B144" s="45" t="s">
        <v>224</v>
      </c>
      <c r="C144" s="346">
        <f>[4]B!$C$132</f>
        <v>0</v>
      </c>
      <c r="D144" s="346">
        <f>[4]B!$E$132</f>
        <v>0</v>
      </c>
      <c r="E144" s="79">
        <f>[4]B!$AL$132</f>
        <v>0</v>
      </c>
      <c r="F144" s="7"/>
      <c r="G144" s="7"/>
      <c r="H144" s="7"/>
      <c r="I144" s="7"/>
      <c r="J144" s="7"/>
      <c r="K144" s="7"/>
      <c r="L144" s="7"/>
    </row>
    <row r="145" spans="1:12" s="3" customFormat="1" ht="15" customHeight="1" x14ac:dyDescent="0.15">
      <c r="A145" s="299" t="s">
        <v>225</v>
      </c>
      <c r="B145" s="45" t="s">
        <v>226</v>
      </c>
      <c r="C145" s="346">
        <f>[4]B!$C$133</f>
        <v>0</v>
      </c>
      <c r="D145" s="346">
        <f>[4]B!$E$133</f>
        <v>0</v>
      </c>
      <c r="E145" s="79">
        <f>[4]B!$AL$133</f>
        <v>0</v>
      </c>
      <c r="F145" s="7"/>
      <c r="G145" s="7"/>
      <c r="H145" s="7"/>
      <c r="I145" s="7"/>
      <c r="J145" s="7"/>
      <c r="K145" s="7"/>
      <c r="L145" s="7"/>
    </row>
    <row r="146" spans="1:12" s="3" customFormat="1" ht="15" customHeight="1" x14ac:dyDescent="0.15">
      <c r="A146" s="299" t="s">
        <v>227</v>
      </c>
      <c r="B146" s="45" t="s">
        <v>228</v>
      </c>
      <c r="C146" s="346">
        <f>[4]B!$C$134</f>
        <v>712</v>
      </c>
      <c r="D146" s="346">
        <f>[4]B!$E$134</f>
        <v>678</v>
      </c>
      <c r="E146" s="79">
        <f>[4]B!$AL$134</f>
        <v>3966300</v>
      </c>
      <c r="F146" s="7"/>
      <c r="G146" s="7"/>
      <c r="H146" s="7"/>
      <c r="I146" s="7"/>
      <c r="J146" s="7"/>
      <c r="K146" s="7"/>
      <c r="L146" s="7"/>
    </row>
    <row r="147" spans="1:12" s="3" customFormat="1" ht="15" customHeight="1" x14ac:dyDescent="0.15">
      <c r="A147" s="299" t="s">
        <v>229</v>
      </c>
      <c r="B147" s="45" t="s">
        <v>230</v>
      </c>
      <c r="C147" s="346">
        <f>[4]B!$C$135</f>
        <v>0</v>
      </c>
      <c r="D147" s="346">
        <f>[4]B!$E$135</f>
        <v>0</v>
      </c>
      <c r="E147" s="79">
        <f>[4]B!$AL$135</f>
        <v>0</v>
      </c>
      <c r="F147" s="7"/>
      <c r="G147" s="7"/>
      <c r="H147" s="7"/>
      <c r="I147" s="7"/>
      <c r="J147" s="7"/>
      <c r="K147" s="7"/>
      <c r="L147" s="7"/>
    </row>
    <row r="148" spans="1:12" s="3" customFormat="1" ht="15" customHeight="1" x14ac:dyDescent="0.15">
      <c r="A148" s="299" t="s">
        <v>231</v>
      </c>
      <c r="B148" s="45" t="s">
        <v>232</v>
      </c>
      <c r="C148" s="346">
        <f>[4]B!$C$136</f>
        <v>0</v>
      </c>
      <c r="D148" s="346">
        <f>[4]B!$E$136</f>
        <v>0</v>
      </c>
      <c r="E148" s="79">
        <f>[4]B!$AL$136</f>
        <v>0</v>
      </c>
      <c r="F148" s="7"/>
      <c r="G148" s="7"/>
      <c r="H148" s="7"/>
      <c r="I148" s="7"/>
      <c r="J148" s="7"/>
      <c r="K148" s="7"/>
      <c r="L148" s="7"/>
    </row>
    <row r="149" spans="1:12" s="3" customFormat="1" ht="15" customHeight="1" x14ac:dyDescent="0.15">
      <c r="A149" s="299" t="s">
        <v>233</v>
      </c>
      <c r="B149" s="45" t="s">
        <v>234</v>
      </c>
      <c r="C149" s="346">
        <f>[4]B!$C$137</f>
        <v>0</v>
      </c>
      <c r="D149" s="346">
        <f>[4]B!$E$137</f>
        <v>0</v>
      </c>
      <c r="E149" s="79">
        <f>[4]B!$AL$137</f>
        <v>0</v>
      </c>
      <c r="F149" s="7"/>
      <c r="G149" s="7"/>
      <c r="H149" s="7"/>
      <c r="I149" s="7"/>
      <c r="J149" s="7"/>
      <c r="K149" s="7"/>
      <c r="L149" s="7"/>
    </row>
    <row r="150" spans="1:12" s="3" customFormat="1" ht="15" customHeight="1" x14ac:dyDescent="0.15">
      <c r="A150" s="299" t="s">
        <v>235</v>
      </c>
      <c r="B150" s="45" t="s">
        <v>236</v>
      </c>
      <c r="C150" s="346">
        <f>[4]B!$C$138</f>
        <v>35</v>
      </c>
      <c r="D150" s="346">
        <f>[4]B!$E$138</f>
        <v>35</v>
      </c>
      <c r="E150" s="79">
        <f>[4]B!$AL$138</f>
        <v>267750</v>
      </c>
      <c r="F150" s="7"/>
      <c r="G150" s="7"/>
      <c r="H150" s="7"/>
      <c r="I150" s="7"/>
      <c r="J150" s="7"/>
      <c r="K150" s="7"/>
      <c r="L150" s="7"/>
    </row>
    <row r="151" spans="1:12" s="3" customFormat="1" ht="14.1" customHeight="1" x14ac:dyDescent="0.15">
      <c r="A151" s="299" t="s">
        <v>237</v>
      </c>
      <c r="B151" s="45" t="s">
        <v>238</v>
      </c>
      <c r="C151" s="346">
        <f>[4]B!$C$139</f>
        <v>0</v>
      </c>
      <c r="D151" s="346">
        <f>[4]B!$E$139</f>
        <v>0</v>
      </c>
      <c r="E151" s="79">
        <f>[4]B!$AL$139</f>
        <v>0</v>
      </c>
      <c r="F151" s="7"/>
      <c r="G151" s="7"/>
      <c r="H151" s="7"/>
      <c r="I151" s="7"/>
      <c r="J151" s="7"/>
      <c r="K151" s="7"/>
      <c r="L151" s="7"/>
    </row>
    <row r="152" spans="1:12" s="3" customFormat="1" ht="15" customHeight="1" x14ac:dyDescent="0.15">
      <c r="A152" s="312" t="s">
        <v>239</v>
      </c>
      <c r="B152" s="65" t="s">
        <v>240</v>
      </c>
      <c r="C152" s="347">
        <f>[4]B!$C$140</f>
        <v>0</v>
      </c>
      <c r="D152" s="347">
        <f>[4]B!$E$140</f>
        <v>0</v>
      </c>
      <c r="E152" s="80">
        <f>[4]B!$AL$140</f>
        <v>0</v>
      </c>
      <c r="F152" s="7"/>
      <c r="G152" s="7"/>
      <c r="H152" s="7"/>
      <c r="I152" s="7"/>
      <c r="J152" s="7"/>
      <c r="K152" s="7"/>
      <c r="L152" s="7"/>
    </row>
    <row r="153" spans="1:12" s="3" customFormat="1" ht="15" customHeight="1" x14ac:dyDescent="0.15">
      <c r="A153" s="348"/>
      <c r="B153" s="82" t="s">
        <v>241</v>
      </c>
      <c r="C153" s="349">
        <f>SUM(C154:C158)</f>
        <v>0</v>
      </c>
      <c r="D153" s="349"/>
      <c r="E153" s="83"/>
      <c r="F153" s="7"/>
      <c r="G153" s="7"/>
      <c r="H153" s="7"/>
      <c r="I153" s="7"/>
      <c r="J153" s="7"/>
      <c r="K153" s="7"/>
      <c r="L153" s="7"/>
    </row>
    <row r="154" spans="1:12" s="3" customFormat="1" ht="14.1" customHeight="1" x14ac:dyDescent="0.15">
      <c r="A154" s="312">
        <v>203211</v>
      </c>
      <c r="B154" s="65" t="s">
        <v>242</v>
      </c>
      <c r="C154" s="346">
        <f>[4]B!$C$142</f>
        <v>0</v>
      </c>
      <c r="D154" s="350"/>
      <c r="E154" s="84"/>
      <c r="F154" s="7"/>
      <c r="G154" s="7"/>
      <c r="H154" s="7"/>
      <c r="I154" s="7"/>
      <c r="J154" s="7"/>
      <c r="K154" s="7"/>
      <c r="L154" s="7"/>
    </row>
    <row r="155" spans="1:12" s="3" customFormat="1" ht="23.25" customHeight="1" x14ac:dyDescent="0.15">
      <c r="A155" s="351" t="s">
        <v>243</v>
      </c>
      <c r="B155" s="85" t="s">
        <v>244</v>
      </c>
      <c r="C155" s="346">
        <f>[4]B!C143</f>
        <v>0</v>
      </c>
      <c r="D155" s="352"/>
      <c r="E155" s="86"/>
      <c r="F155" s="7"/>
      <c r="G155" s="7"/>
      <c r="H155" s="7"/>
      <c r="I155" s="7"/>
      <c r="J155" s="7"/>
      <c r="K155" s="7"/>
      <c r="L155" s="7"/>
    </row>
    <row r="156" spans="1:12" s="3" customFormat="1" ht="14.1" customHeight="1" x14ac:dyDescent="0.15">
      <c r="A156" s="351" t="s">
        <v>245</v>
      </c>
      <c r="B156" s="85" t="s">
        <v>246</v>
      </c>
      <c r="C156" s="346">
        <f>[4]B!C144</f>
        <v>0</v>
      </c>
      <c r="D156" s="352"/>
      <c r="E156" s="86"/>
      <c r="F156" s="7"/>
      <c r="G156" s="7"/>
      <c r="H156" s="7"/>
      <c r="I156" s="7"/>
      <c r="J156" s="7"/>
      <c r="K156" s="7"/>
      <c r="L156" s="7"/>
    </row>
    <row r="157" spans="1:12" s="3" customFormat="1" ht="14.1" customHeight="1" x14ac:dyDescent="0.15">
      <c r="A157" s="351" t="s">
        <v>247</v>
      </c>
      <c r="B157" s="85" t="s">
        <v>248</v>
      </c>
      <c r="C157" s="346">
        <f>[4]B!C145</f>
        <v>0</v>
      </c>
      <c r="D157" s="352"/>
      <c r="E157" s="86"/>
      <c r="F157" s="7"/>
      <c r="G157" s="7"/>
      <c r="H157" s="7"/>
      <c r="I157" s="7"/>
      <c r="J157" s="7"/>
      <c r="K157" s="7"/>
      <c r="L157" s="7"/>
    </row>
    <row r="158" spans="1:12" s="3" customFormat="1" ht="24" customHeight="1" x14ac:dyDescent="0.15">
      <c r="A158" s="351" t="s">
        <v>249</v>
      </c>
      <c r="B158" s="85" t="s">
        <v>250</v>
      </c>
      <c r="C158" s="346">
        <f>[4]B!C146</f>
        <v>0</v>
      </c>
      <c r="D158" s="352"/>
      <c r="E158" s="86"/>
      <c r="F158" s="7"/>
      <c r="G158" s="7"/>
      <c r="H158" s="7"/>
      <c r="I158" s="7"/>
      <c r="J158" s="7"/>
      <c r="K158" s="7"/>
      <c r="L158" s="7"/>
    </row>
    <row r="159" spans="1:12" s="3" customFormat="1" ht="15" customHeight="1" x14ac:dyDescent="0.15">
      <c r="A159" s="338"/>
      <c r="B159" s="87" t="s">
        <v>251</v>
      </c>
      <c r="C159" s="353">
        <f>(C141+C142+C153)</f>
        <v>5666</v>
      </c>
      <c r="D159" s="353">
        <f>(D141+D142)</f>
        <v>5396</v>
      </c>
      <c r="E159" s="51">
        <f>(E141+E142)</f>
        <v>227731000</v>
      </c>
      <c r="F159" s="7"/>
      <c r="G159" s="7"/>
      <c r="H159" s="7"/>
      <c r="I159" s="7"/>
      <c r="J159" s="7"/>
      <c r="K159" s="7"/>
      <c r="L159" s="7"/>
    </row>
    <row r="160" spans="1:12" s="12" customFormat="1" ht="24.95" customHeight="1" x14ac:dyDescent="0.15">
      <c r="A160" s="68" t="s">
        <v>252</v>
      </c>
      <c r="B160" s="88"/>
      <c r="C160" s="339"/>
      <c r="D160" s="339"/>
      <c r="E160" s="77"/>
      <c r="F160" s="11"/>
      <c r="G160" s="11"/>
      <c r="H160" s="11"/>
      <c r="I160" s="11"/>
      <c r="J160" s="11"/>
      <c r="K160" s="11"/>
      <c r="L160" s="11"/>
    </row>
    <row r="161" spans="1:14" s="3" customFormat="1" ht="35.1" customHeight="1" x14ac:dyDescent="0.15">
      <c r="A161" s="13" t="s">
        <v>4</v>
      </c>
      <c r="B161" s="13" t="s">
        <v>5</v>
      </c>
      <c r="C161" s="39" t="s">
        <v>6</v>
      </c>
      <c r="D161" s="39" t="s">
        <v>7</v>
      </c>
      <c r="E161" s="39" t="s">
        <v>8</v>
      </c>
      <c r="F161" s="7"/>
      <c r="G161" s="7"/>
      <c r="H161" s="7"/>
      <c r="I161" s="7"/>
      <c r="J161" s="7"/>
      <c r="K161" s="7"/>
      <c r="L161" s="7"/>
    </row>
    <row r="162" spans="1:14" s="3" customFormat="1" ht="15" customHeight="1" x14ac:dyDescent="0.15">
      <c r="A162" s="295" t="s">
        <v>253</v>
      </c>
      <c r="B162" s="43" t="s">
        <v>254</v>
      </c>
      <c r="C162" s="354">
        <f>[4]B!C62</f>
        <v>307</v>
      </c>
      <c r="D162" s="354">
        <f>[4]B!$E$62</f>
        <v>307</v>
      </c>
      <c r="E162" s="79">
        <f>[4]B!$AL$62</f>
        <v>276300</v>
      </c>
      <c r="F162" s="7"/>
      <c r="G162" s="7"/>
      <c r="H162" s="7"/>
      <c r="I162" s="7"/>
      <c r="J162" s="7"/>
      <c r="K162" s="7"/>
      <c r="L162" s="7"/>
    </row>
    <row r="163" spans="1:14" s="3" customFormat="1" ht="15" customHeight="1" x14ac:dyDescent="0.15">
      <c r="A163" s="312" t="s">
        <v>255</v>
      </c>
      <c r="B163" s="65" t="s">
        <v>256</v>
      </c>
      <c r="C163" s="326">
        <f>SUM([4]B!$C$63+[4]B!$C$64)</f>
        <v>0</v>
      </c>
      <c r="D163" s="355">
        <f>SUM([4]B!$E$63+[4]B!$E$64)</f>
        <v>0</v>
      </c>
      <c r="E163" s="79">
        <f>SUM([4]B!$AL$63+[4]B!$AL$64)</f>
        <v>0</v>
      </c>
      <c r="F163" s="7"/>
      <c r="G163" s="7"/>
      <c r="H163" s="7"/>
      <c r="I163" s="7"/>
      <c r="J163" s="7"/>
      <c r="K163" s="7"/>
      <c r="L163" s="7"/>
    </row>
    <row r="164" spans="1:14" s="3" customFormat="1" ht="15" customHeight="1" x14ac:dyDescent="0.15">
      <c r="A164" s="89"/>
      <c r="B164" s="90" t="s">
        <v>257</v>
      </c>
      <c r="C164" s="356">
        <f>SUM(C162:C163)</f>
        <v>307</v>
      </c>
      <c r="D164" s="356">
        <f>SUM(D162:D163)</f>
        <v>307</v>
      </c>
      <c r="E164" s="91">
        <f>SUM(E162:E163)</f>
        <v>276300</v>
      </c>
      <c r="F164" s="7"/>
      <c r="G164" s="7"/>
      <c r="H164" s="7"/>
      <c r="I164" s="7"/>
      <c r="J164" s="7"/>
      <c r="K164" s="7"/>
      <c r="L164" s="7"/>
    </row>
    <row r="165" spans="1:14" s="3" customFormat="1" ht="24.95" customHeight="1" x14ac:dyDescent="0.15">
      <c r="A165" s="68" t="s">
        <v>258</v>
      </c>
      <c r="B165" s="92"/>
      <c r="C165" s="357"/>
      <c r="D165" s="357"/>
      <c r="E165" s="93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" customFormat="1" ht="35.1" customHeight="1" x14ac:dyDescent="0.15">
      <c r="A166" s="13" t="s">
        <v>4</v>
      </c>
      <c r="B166" s="13" t="s">
        <v>5</v>
      </c>
      <c r="C166" s="39" t="s">
        <v>6</v>
      </c>
      <c r="D166" s="94" t="s">
        <v>7</v>
      </c>
      <c r="E166" s="39" t="s">
        <v>8</v>
      </c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" customFormat="1" ht="15" customHeight="1" x14ac:dyDescent="0.15">
      <c r="A167" s="295">
        <v>1101004</v>
      </c>
      <c r="B167" s="43" t="s">
        <v>259</v>
      </c>
      <c r="C167" s="320">
        <f>[4]B!C1085</f>
        <v>7</v>
      </c>
      <c r="D167" s="358">
        <f>[4]B!$E$1085</f>
        <v>3</v>
      </c>
      <c r="E167" s="79">
        <f>[4]B!$AL$1085</f>
        <v>51090</v>
      </c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" customFormat="1" ht="15" customHeight="1" x14ac:dyDescent="0.15">
      <c r="A168" s="299">
        <v>1101006</v>
      </c>
      <c r="B168" s="45" t="s">
        <v>260</v>
      </c>
      <c r="C168" s="359">
        <f>[4]B!C1086</f>
        <v>0</v>
      </c>
      <c r="D168" s="360">
        <f>[4]B!$E$1086</f>
        <v>0</v>
      </c>
      <c r="E168" s="79">
        <f>[4]B!$AL$1086</f>
        <v>0</v>
      </c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" customFormat="1" ht="15" customHeight="1" x14ac:dyDescent="0.15">
      <c r="A169" s="299">
        <v>1701001</v>
      </c>
      <c r="B169" s="45" t="s">
        <v>261</v>
      </c>
      <c r="C169" s="360">
        <f>[4]B!C1788</f>
        <v>886</v>
      </c>
      <c r="D169" s="360">
        <f>[4]B!$E$1788</f>
        <v>882</v>
      </c>
      <c r="E169" s="79">
        <f>[4]B!$AL$1788</f>
        <v>5150880</v>
      </c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" customFormat="1" ht="24" customHeight="1" x14ac:dyDescent="0.15">
      <c r="A170" s="299">
        <v>1701003</v>
      </c>
      <c r="B170" s="45" t="s">
        <v>262</v>
      </c>
      <c r="C170" s="360">
        <f>[4]B!C1789</f>
        <v>14</v>
      </c>
      <c r="D170" s="360">
        <f>[4]B!$E$1789</f>
        <v>14</v>
      </c>
      <c r="E170" s="79">
        <f>[4]B!$AL$1789</f>
        <v>230160</v>
      </c>
      <c r="F170" s="7"/>
      <c r="G170" s="7"/>
      <c r="H170" s="7"/>
      <c r="I170" s="7"/>
      <c r="J170" s="7"/>
      <c r="K170" s="7"/>
      <c r="L170" s="7"/>
      <c r="M170" s="7"/>
      <c r="N170" s="7"/>
    </row>
    <row r="171" spans="1:14" s="3" customFormat="1" ht="24" customHeight="1" x14ac:dyDescent="0.15">
      <c r="A171" s="299" t="s">
        <v>263</v>
      </c>
      <c r="B171" s="45" t="s">
        <v>264</v>
      </c>
      <c r="C171" s="360">
        <f>[4]B!C1790</f>
        <v>34</v>
      </c>
      <c r="D171" s="360">
        <f>[4]B!$E$1790</f>
        <v>34</v>
      </c>
      <c r="E171" s="79">
        <f>[4]B!$AL$1790</f>
        <v>947920</v>
      </c>
      <c r="F171" s="7"/>
      <c r="G171" s="7"/>
      <c r="H171" s="7"/>
      <c r="I171" s="7"/>
      <c r="J171" s="7"/>
      <c r="K171" s="7"/>
      <c r="L171" s="7"/>
      <c r="M171" s="7"/>
      <c r="N171" s="7"/>
    </row>
    <row r="172" spans="1:14" s="3" customFormat="1" ht="15" customHeight="1" x14ac:dyDescent="0.15">
      <c r="A172" s="299" t="s">
        <v>265</v>
      </c>
      <c r="B172" s="45" t="s">
        <v>266</v>
      </c>
      <c r="C172" s="360">
        <f>[4]B!C1791</f>
        <v>0</v>
      </c>
      <c r="D172" s="360">
        <f>[4]B!$E$1791</f>
        <v>0</v>
      </c>
      <c r="E172" s="79">
        <f>[4]B!$AL$1791</f>
        <v>0</v>
      </c>
      <c r="F172" s="7"/>
      <c r="G172" s="7"/>
      <c r="H172" s="7"/>
      <c r="I172" s="7"/>
      <c r="J172" s="7"/>
      <c r="K172" s="7"/>
      <c r="L172" s="7"/>
      <c r="M172" s="7"/>
      <c r="N172" s="7"/>
    </row>
    <row r="173" spans="1:14" s="3" customFormat="1" ht="15" customHeight="1" x14ac:dyDescent="0.15">
      <c r="A173" s="299" t="s">
        <v>267</v>
      </c>
      <c r="B173" s="45" t="s">
        <v>268</v>
      </c>
      <c r="C173" s="360">
        <f>[4]B!C1792</f>
        <v>76</v>
      </c>
      <c r="D173" s="360">
        <f>[4]B!$E$1792</f>
        <v>76</v>
      </c>
      <c r="E173" s="79">
        <f>[4]B!$AL$1792</f>
        <v>4507560</v>
      </c>
      <c r="F173" s="7"/>
      <c r="G173" s="7"/>
      <c r="H173" s="7"/>
      <c r="I173" s="7"/>
      <c r="J173" s="7"/>
      <c r="K173" s="7"/>
      <c r="L173" s="7"/>
      <c r="M173" s="7"/>
      <c r="N173" s="7"/>
    </row>
    <row r="174" spans="1:14" s="3" customFormat="1" ht="24" customHeight="1" x14ac:dyDescent="0.15">
      <c r="A174" s="299" t="s">
        <v>269</v>
      </c>
      <c r="B174" s="45" t="s">
        <v>270</v>
      </c>
      <c r="C174" s="360">
        <f>[4]B!C1793</f>
        <v>0</v>
      </c>
      <c r="D174" s="360">
        <f>[4]B!$E$1793</f>
        <v>0</v>
      </c>
      <c r="E174" s="79">
        <f>[4]B!$AL$1793</f>
        <v>0</v>
      </c>
      <c r="F174" s="7"/>
      <c r="G174" s="7"/>
      <c r="H174" s="7"/>
      <c r="I174" s="7"/>
      <c r="J174" s="7"/>
      <c r="K174" s="7"/>
      <c r="L174" s="7"/>
      <c r="M174" s="7"/>
      <c r="N174" s="7"/>
    </row>
    <row r="175" spans="1:14" s="3" customFormat="1" ht="15" customHeight="1" x14ac:dyDescent="0.15">
      <c r="A175" s="299" t="s">
        <v>271</v>
      </c>
      <c r="B175" s="45" t="s">
        <v>272</v>
      </c>
      <c r="C175" s="360">
        <f>[4]B!C1794</f>
        <v>0</v>
      </c>
      <c r="D175" s="360">
        <f>[4]B!$E$1794</f>
        <v>0</v>
      </c>
      <c r="E175" s="79">
        <f>[4]B!$AL$1794</f>
        <v>0</v>
      </c>
      <c r="F175" s="7"/>
      <c r="G175" s="7"/>
      <c r="H175" s="7"/>
      <c r="I175" s="7"/>
      <c r="J175" s="7"/>
      <c r="K175" s="7"/>
      <c r="L175" s="7"/>
      <c r="M175" s="7"/>
      <c r="N175" s="7"/>
    </row>
    <row r="176" spans="1:14" s="3" customFormat="1" ht="15" customHeight="1" x14ac:dyDescent="0.15">
      <c r="A176" s="299" t="s">
        <v>273</v>
      </c>
      <c r="B176" s="45" t="s">
        <v>274</v>
      </c>
      <c r="C176" s="360">
        <f>[4]B!C1795</f>
        <v>0</v>
      </c>
      <c r="D176" s="360">
        <f>[4]B!$E$1795</f>
        <v>0</v>
      </c>
      <c r="E176" s="79">
        <f>[4]B!$AL$1795</f>
        <v>0</v>
      </c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3" customFormat="1" ht="15" customHeight="1" x14ac:dyDescent="0.15">
      <c r="A177" s="299" t="s">
        <v>275</v>
      </c>
      <c r="B177" s="45" t="s">
        <v>276</v>
      </c>
      <c r="C177" s="360">
        <f>[4]B!C1796</f>
        <v>0</v>
      </c>
      <c r="D177" s="360">
        <f>[4]B!$E$1796</f>
        <v>0</v>
      </c>
      <c r="E177" s="79">
        <f>[4]B!$AL$1796</f>
        <v>0</v>
      </c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3" customFormat="1" ht="15" customHeight="1" x14ac:dyDescent="0.15">
      <c r="A178" s="299" t="s">
        <v>277</v>
      </c>
      <c r="B178" s="45" t="s">
        <v>278</v>
      </c>
      <c r="C178" s="360">
        <f>[4]B!C1797</f>
        <v>0</v>
      </c>
      <c r="D178" s="360">
        <f>[4]B!$E$1797</f>
        <v>0</v>
      </c>
      <c r="E178" s="79">
        <f>[4]B!$AL$1797</f>
        <v>0</v>
      </c>
      <c r="F178" s="7"/>
      <c r="G178" s="7"/>
      <c r="H178" s="7"/>
      <c r="I178" s="7"/>
      <c r="J178" s="7"/>
      <c r="K178" s="7"/>
      <c r="L178" s="7"/>
      <c r="M178" s="7"/>
      <c r="N178" s="7"/>
    </row>
    <row r="179" spans="1:14" s="3" customFormat="1" ht="15" customHeight="1" x14ac:dyDescent="0.15">
      <c r="A179" s="299" t="s">
        <v>279</v>
      </c>
      <c r="B179" s="45" t="s">
        <v>280</v>
      </c>
      <c r="C179" s="360">
        <f>[4]B!C1798</f>
        <v>0</v>
      </c>
      <c r="D179" s="360">
        <f>[4]B!$E$1798</f>
        <v>0</v>
      </c>
      <c r="E179" s="79">
        <f>[4]B!$AL$1798</f>
        <v>0</v>
      </c>
      <c r="F179" s="7"/>
      <c r="G179" s="7"/>
      <c r="H179" s="7"/>
      <c r="I179" s="7"/>
      <c r="J179" s="7"/>
      <c r="K179" s="7"/>
      <c r="L179" s="7"/>
      <c r="M179" s="7"/>
      <c r="N179" s="7"/>
    </row>
    <row r="180" spans="1:14" s="3" customFormat="1" ht="15" customHeight="1" x14ac:dyDescent="0.15">
      <c r="A180" s="299" t="s">
        <v>281</v>
      </c>
      <c r="B180" s="45" t="s">
        <v>282</v>
      </c>
      <c r="C180" s="360">
        <f>[4]B!C1799</f>
        <v>0</v>
      </c>
      <c r="D180" s="360">
        <f>[4]B!$E$1799</f>
        <v>0</v>
      </c>
      <c r="E180" s="79">
        <f>[4]B!$AL$1799</f>
        <v>0</v>
      </c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3" customFormat="1" ht="15" customHeight="1" x14ac:dyDescent="0.15">
      <c r="A181" s="299" t="s">
        <v>283</v>
      </c>
      <c r="B181" s="45" t="s">
        <v>284</v>
      </c>
      <c r="C181" s="360">
        <f>[4]B!C1800</f>
        <v>0</v>
      </c>
      <c r="D181" s="360">
        <f>[4]B!$E$1800</f>
        <v>0</v>
      </c>
      <c r="E181" s="79">
        <f>[4]B!$AL$1800</f>
        <v>0</v>
      </c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3" customFormat="1" ht="15" customHeight="1" x14ac:dyDescent="0.15">
      <c r="A182" s="299" t="s">
        <v>285</v>
      </c>
      <c r="B182" s="45" t="s">
        <v>286</v>
      </c>
      <c r="C182" s="360">
        <f>[4]B!C1801</f>
        <v>0</v>
      </c>
      <c r="D182" s="360">
        <f>[4]B!$E$1801</f>
        <v>0</v>
      </c>
      <c r="E182" s="79">
        <f>[4]B!$AL$1801</f>
        <v>0</v>
      </c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3" customFormat="1" ht="24" customHeight="1" x14ac:dyDescent="0.15">
      <c r="A183" s="299" t="s">
        <v>287</v>
      </c>
      <c r="B183" s="45" t="s">
        <v>288</v>
      </c>
      <c r="C183" s="360">
        <f>[4]B!C1802</f>
        <v>0</v>
      </c>
      <c r="D183" s="360">
        <f>[4]B!$E$1802</f>
        <v>0</v>
      </c>
      <c r="E183" s="79">
        <f>[4]B!$AL$1802</f>
        <v>0</v>
      </c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3" customFormat="1" ht="15" customHeight="1" x14ac:dyDescent="0.15">
      <c r="A184" s="299" t="s">
        <v>289</v>
      </c>
      <c r="B184" s="45" t="s">
        <v>290</v>
      </c>
      <c r="C184" s="360">
        <f>[4]B!C1803</f>
        <v>0</v>
      </c>
      <c r="D184" s="360">
        <f>[4]B!$E$1803</f>
        <v>0</v>
      </c>
      <c r="E184" s="79">
        <f>[4]B!$AL$1803</f>
        <v>0</v>
      </c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3" customFormat="1" ht="15" customHeight="1" x14ac:dyDescent="0.15">
      <c r="A185" s="299" t="s">
        <v>291</v>
      </c>
      <c r="B185" s="45" t="s">
        <v>292</v>
      </c>
      <c r="C185" s="360">
        <f>[4]B!C1804</f>
        <v>0</v>
      </c>
      <c r="D185" s="360">
        <f>[4]B!$E$1804</f>
        <v>0</v>
      </c>
      <c r="E185" s="79">
        <f>[4]B!$AL$1804</f>
        <v>0</v>
      </c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3" customFormat="1" ht="15" customHeight="1" x14ac:dyDescent="0.15">
      <c r="A186" s="299" t="s">
        <v>293</v>
      </c>
      <c r="B186" s="45" t="s">
        <v>294</v>
      </c>
      <c r="C186" s="360">
        <f>[4]B!C1805</f>
        <v>0</v>
      </c>
      <c r="D186" s="360">
        <f>[4]B!$E$1805</f>
        <v>0</v>
      </c>
      <c r="E186" s="79">
        <f>[4]B!$AL$1805</f>
        <v>0</v>
      </c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3" customFormat="1" ht="15" customHeight="1" x14ac:dyDescent="0.15">
      <c r="A187" s="299" t="s">
        <v>295</v>
      </c>
      <c r="B187" s="45" t="s">
        <v>296</v>
      </c>
      <c r="C187" s="360">
        <f>[4]B!C1806</f>
        <v>0</v>
      </c>
      <c r="D187" s="360">
        <f>[4]B!$E$1806</f>
        <v>0</v>
      </c>
      <c r="E187" s="79">
        <f>[4]B!$AL$1806</f>
        <v>0</v>
      </c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3" customFormat="1" ht="15" customHeight="1" x14ac:dyDescent="0.15">
      <c r="A188" s="299" t="s">
        <v>297</v>
      </c>
      <c r="B188" s="45" t="s">
        <v>298</v>
      </c>
      <c r="C188" s="360">
        <f>[4]B!C1807</f>
        <v>0</v>
      </c>
      <c r="D188" s="360">
        <f>[4]B!$E$1807</f>
        <v>0</v>
      </c>
      <c r="E188" s="79">
        <f>[4]B!$AL$1807</f>
        <v>0</v>
      </c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3" customFormat="1" ht="15" customHeight="1" x14ac:dyDescent="0.15">
      <c r="A189" s="299" t="s">
        <v>299</v>
      </c>
      <c r="B189" s="45" t="s">
        <v>300</v>
      </c>
      <c r="C189" s="360">
        <f>[4]B!C1808</f>
        <v>0</v>
      </c>
      <c r="D189" s="360">
        <f>[4]B!$E$1808</f>
        <v>0</v>
      </c>
      <c r="E189" s="79">
        <f>[4]B!$AL$1808</f>
        <v>0</v>
      </c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3" customFormat="1" ht="15" customHeight="1" x14ac:dyDescent="0.15">
      <c r="A190" s="299">
        <v>1701035</v>
      </c>
      <c r="B190" s="45" t="s">
        <v>301</v>
      </c>
      <c r="C190" s="360">
        <f>[4]B!C1809</f>
        <v>0</v>
      </c>
      <c r="D190" s="360">
        <f>[4]B!$E$1809</f>
        <v>0</v>
      </c>
      <c r="E190" s="79">
        <f>[4]B!$AL$1809</f>
        <v>0</v>
      </c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3" customFormat="1" ht="15" customHeight="1" x14ac:dyDescent="0.15">
      <c r="A191" s="299" t="s">
        <v>302</v>
      </c>
      <c r="B191" s="45" t="s">
        <v>303</v>
      </c>
      <c r="C191" s="360">
        <f>[4]B!C1810</f>
        <v>0</v>
      </c>
      <c r="D191" s="360">
        <f>[4]B!$E$1810</f>
        <v>0</v>
      </c>
      <c r="E191" s="79">
        <f>[4]B!$AL$1810</f>
        <v>0</v>
      </c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3" customFormat="1" ht="15" customHeight="1" x14ac:dyDescent="0.15">
      <c r="A192" s="299" t="s">
        <v>304</v>
      </c>
      <c r="B192" s="45" t="s">
        <v>305</v>
      </c>
      <c r="C192" s="360">
        <f>[4]B!C1811</f>
        <v>0</v>
      </c>
      <c r="D192" s="360">
        <f>[4]B!$E$1811</f>
        <v>0</v>
      </c>
      <c r="E192" s="79">
        <f>[4]B!$AL$1811</f>
        <v>0</v>
      </c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3" customFormat="1" ht="15" customHeight="1" x14ac:dyDescent="0.15">
      <c r="A193" s="299">
        <v>1801001</v>
      </c>
      <c r="B193" s="45" t="s">
        <v>306</v>
      </c>
      <c r="C193" s="360">
        <f>[4]B!C2059</f>
        <v>55</v>
      </c>
      <c r="D193" s="360">
        <f>[4]B!$E$2059</f>
        <v>55</v>
      </c>
      <c r="E193" s="79">
        <f>[4]B!$AL$2059</f>
        <v>2214300</v>
      </c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3" customFormat="1" ht="15" customHeight="1" x14ac:dyDescent="0.15">
      <c r="A194" s="299">
        <v>1801003</v>
      </c>
      <c r="B194" s="45" t="s">
        <v>307</v>
      </c>
      <c r="C194" s="360">
        <f>[4]B!C2060</f>
        <v>0</v>
      </c>
      <c r="D194" s="360">
        <f>[4]B!$E$2060</f>
        <v>0</v>
      </c>
      <c r="E194" s="79">
        <f>[4]B!$AL$2060</f>
        <v>0</v>
      </c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3" customFormat="1" ht="15" customHeight="1" x14ac:dyDescent="0.15">
      <c r="A195" s="299">
        <v>1801006</v>
      </c>
      <c r="B195" s="45" t="s">
        <v>308</v>
      </c>
      <c r="C195" s="360">
        <f>[4]B!C2061</f>
        <v>16</v>
      </c>
      <c r="D195" s="360">
        <f>[4]B!$E$2061</f>
        <v>12</v>
      </c>
      <c r="E195" s="79">
        <f>[4]B!$AL$2061</f>
        <v>620760</v>
      </c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3" customFormat="1" ht="15" customHeight="1" x14ac:dyDescent="0.15">
      <c r="A196" s="299">
        <v>1401001</v>
      </c>
      <c r="B196" s="45" t="s">
        <v>309</v>
      </c>
      <c r="C196" s="360">
        <f>[4]B!C1504</f>
        <v>0</v>
      </c>
      <c r="D196" s="360">
        <f>[4]B!$E$1504</f>
        <v>0</v>
      </c>
      <c r="E196" s="79">
        <f>[4]B!$AL$1504</f>
        <v>0</v>
      </c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3" customFormat="1" ht="24" customHeight="1" x14ac:dyDescent="0.15">
      <c r="A197" s="299">
        <v>1101113</v>
      </c>
      <c r="B197" s="45" t="s">
        <v>310</v>
      </c>
      <c r="C197" s="360">
        <f>[4]B!C1087</f>
        <v>0</v>
      </c>
      <c r="D197" s="360">
        <f>[4]B!$E$1087</f>
        <v>0</v>
      </c>
      <c r="E197" s="79">
        <f>[4]B!$AL$1087</f>
        <v>0</v>
      </c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3" customFormat="1" ht="24" customHeight="1" x14ac:dyDescent="0.15">
      <c r="A198" s="299">
        <v>1101140</v>
      </c>
      <c r="B198" s="45" t="s">
        <v>311</v>
      </c>
      <c r="C198" s="360">
        <f>[4]B!C1088</f>
        <v>0</v>
      </c>
      <c r="D198" s="360">
        <f>[4]B!$E$1088</f>
        <v>0</v>
      </c>
      <c r="E198" s="79">
        <f>[4]B!$AL$1088</f>
        <v>0</v>
      </c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3" customFormat="1" ht="15" customHeight="1" x14ac:dyDescent="0.15">
      <c r="A199" s="299">
        <v>1101141</v>
      </c>
      <c r="B199" s="45" t="s">
        <v>312</v>
      </c>
      <c r="C199" s="360">
        <f>[4]B!C1089</f>
        <v>2</v>
      </c>
      <c r="D199" s="360">
        <f>[4]B!$E$1089</f>
        <v>2</v>
      </c>
      <c r="E199" s="79">
        <f>[4]B!$AL$1089</f>
        <v>532440</v>
      </c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3" customFormat="1" ht="15" customHeight="1" x14ac:dyDescent="0.15">
      <c r="A200" s="312">
        <v>1101142</v>
      </c>
      <c r="B200" s="65" t="s">
        <v>313</v>
      </c>
      <c r="C200" s="360">
        <f>[4]B!C1090</f>
        <v>0</v>
      </c>
      <c r="D200" s="361">
        <f>[4]B!$E$1090</f>
        <v>0</v>
      </c>
      <c r="E200" s="79">
        <f>[4]B!$AL$1090</f>
        <v>0</v>
      </c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3" customFormat="1" ht="15" customHeight="1" x14ac:dyDescent="0.15">
      <c r="A201" s="338"/>
      <c r="B201" s="66" t="s">
        <v>314</v>
      </c>
      <c r="C201" s="362">
        <f>SUM(C167:C200)</f>
        <v>1090</v>
      </c>
      <c r="D201" s="362">
        <f>SUM(D167:D200)</f>
        <v>1078</v>
      </c>
      <c r="E201" s="95">
        <f>SUM(E167:E200)</f>
        <v>14255110</v>
      </c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3" customFormat="1" ht="24.95" customHeight="1" x14ac:dyDescent="0.15">
      <c r="A202" s="96" t="s">
        <v>315</v>
      </c>
      <c r="B202" s="97"/>
      <c r="C202" s="363"/>
      <c r="D202" s="363"/>
      <c r="E202" s="98"/>
      <c r="F202" s="7"/>
      <c r="G202" s="7"/>
      <c r="H202" s="7"/>
      <c r="I202" s="7"/>
      <c r="J202" s="7"/>
      <c r="K202" s="7"/>
      <c r="L202" s="7"/>
      <c r="M202" s="7"/>
      <c r="N202" s="7"/>
    </row>
    <row r="203" spans="1:14" s="3" customFormat="1" ht="30" customHeight="1" x14ac:dyDescent="0.15">
      <c r="A203" s="13" t="s">
        <v>4</v>
      </c>
      <c r="B203" s="13" t="s">
        <v>5</v>
      </c>
      <c r="C203" s="14" t="s">
        <v>6</v>
      </c>
      <c r="D203" s="39" t="s">
        <v>7</v>
      </c>
      <c r="E203" s="39" t="s">
        <v>8</v>
      </c>
      <c r="F203" s="7"/>
      <c r="G203" s="7"/>
      <c r="H203" s="7"/>
      <c r="I203" s="7"/>
      <c r="J203" s="7"/>
      <c r="K203" s="7"/>
      <c r="L203" s="7"/>
      <c r="M203" s="7"/>
      <c r="N203" s="7"/>
    </row>
    <row r="204" spans="1:14" s="3" customFormat="1" ht="15" customHeight="1" x14ac:dyDescent="0.15">
      <c r="A204" s="310"/>
      <c r="B204" s="99" t="s">
        <v>316</v>
      </c>
      <c r="C204" s="345">
        <f>[4]B!C947</f>
        <v>0</v>
      </c>
      <c r="D204" s="364">
        <f>[4]B!E947</f>
        <v>0</v>
      </c>
      <c r="E204" s="30">
        <f>[4]B!$AL$947</f>
        <v>0</v>
      </c>
      <c r="F204" s="7"/>
      <c r="G204" s="7"/>
      <c r="H204" s="7"/>
      <c r="I204" s="7"/>
      <c r="J204" s="7"/>
      <c r="K204" s="7"/>
      <c r="L204" s="7"/>
      <c r="M204" s="7"/>
      <c r="N204" s="7"/>
    </row>
    <row r="205" spans="1:14" s="3" customFormat="1" ht="15" customHeight="1" x14ac:dyDescent="0.15">
      <c r="A205" s="310"/>
      <c r="B205" s="99" t="s">
        <v>317</v>
      </c>
      <c r="C205" s="365">
        <f>[4]B!C2900</f>
        <v>0</v>
      </c>
      <c r="D205" s="366"/>
      <c r="E205" s="100"/>
      <c r="F205" s="7"/>
      <c r="G205" s="7"/>
      <c r="H205" s="7"/>
      <c r="I205" s="7"/>
      <c r="J205" s="7"/>
      <c r="K205" s="7"/>
      <c r="L205" s="7"/>
    </row>
    <row r="206" spans="1:14" s="3" customFormat="1" ht="15" customHeight="1" x14ac:dyDescent="0.15">
      <c r="A206" s="299"/>
      <c r="B206" s="101" t="s">
        <v>318</v>
      </c>
      <c r="C206" s="346">
        <f>[4]B!C2901</f>
        <v>0</v>
      </c>
      <c r="D206" s="350"/>
      <c r="E206" s="84"/>
      <c r="F206" s="7"/>
      <c r="G206" s="7"/>
      <c r="H206" s="7"/>
      <c r="I206" s="7"/>
      <c r="J206" s="7"/>
      <c r="K206" s="7"/>
      <c r="L206" s="7"/>
    </row>
    <row r="207" spans="1:14" s="3" customFormat="1" ht="15" customHeight="1" x14ac:dyDescent="0.15">
      <c r="A207" s="299"/>
      <c r="B207" s="101" t="s">
        <v>319</v>
      </c>
      <c r="C207" s="346">
        <f>[4]B!$C$2902</f>
        <v>0</v>
      </c>
      <c r="D207" s="350"/>
      <c r="E207" s="84"/>
      <c r="F207" s="7"/>
      <c r="G207" s="7"/>
      <c r="H207" s="7"/>
      <c r="I207" s="7"/>
      <c r="J207" s="7"/>
      <c r="K207" s="7"/>
      <c r="L207" s="7"/>
    </row>
    <row r="208" spans="1:14" s="3" customFormat="1" ht="15" customHeight="1" x14ac:dyDescent="0.15">
      <c r="A208" s="299"/>
      <c r="B208" s="101" t="s">
        <v>320</v>
      </c>
      <c r="C208" s="346">
        <f>[4]B!$C$2903</f>
        <v>0</v>
      </c>
      <c r="D208" s="350"/>
      <c r="E208" s="84"/>
      <c r="F208" s="7"/>
      <c r="G208" s="7"/>
      <c r="H208" s="7"/>
      <c r="I208" s="7"/>
      <c r="J208" s="7"/>
      <c r="K208" s="7"/>
      <c r="L208" s="7"/>
    </row>
    <row r="209" spans="1:12" s="3" customFormat="1" ht="15" customHeight="1" x14ac:dyDescent="0.15">
      <c r="A209" s="299"/>
      <c r="B209" s="101" t="s">
        <v>321</v>
      </c>
      <c r="C209" s="346">
        <f>[4]B!$C$2904</f>
        <v>0</v>
      </c>
      <c r="D209" s="350"/>
      <c r="E209" s="84"/>
      <c r="F209" s="7"/>
      <c r="G209" s="7"/>
      <c r="H209" s="7"/>
      <c r="I209" s="7"/>
      <c r="J209" s="7"/>
      <c r="K209" s="7"/>
      <c r="L209" s="7"/>
    </row>
    <row r="210" spans="1:12" s="3" customFormat="1" ht="15" customHeight="1" x14ac:dyDescent="0.15">
      <c r="A210" s="299"/>
      <c r="B210" s="101" t="s">
        <v>322</v>
      </c>
      <c r="C210" s="346">
        <f>[4]B!$C$2905</f>
        <v>0</v>
      </c>
      <c r="D210" s="350"/>
      <c r="E210" s="84"/>
      <c r="F210" s="7"/>
      <c r="G210" s="7"/>
      <c r="H210" s="7"/>
      <c r="I210" s="7"/>
      <c r="J210" s="7"/>
      <c r="K210" s="7"/>
      <c r="L210" s="7"/>
    </row>
    <row r="211" spans="1:12" s="3" customFormat="1" ht="15" customHeight="1" x14ac:dyDescent="0.15">
      <c r="A211" s="312"/>
      <c r="B211" s="102" t="s">
        <v>323</v>
      </c>
      <c r="C211" s="347">
        <f>[4]B!$C$2906</f>
        <v>0</v>
      </c>
      <c r="D211" s="367"/>
      <c r="E211" s="103"/>
      <c r="F211" s="7"/>
      <c r="G211" s="7"/>
      <c r="H211" s="7"/>
      <c r="I211" s="7"/>
      <c r="J211" s="7"/>
      <c r="K211" s="7"/>
      <c r="L211" s="7"/>
    </row>
    <row r="212" spans="1:12" s="3" customFormat="1" ht="15" customHeight="1" x14ac:dyDescent="0.15">
      <c r="A212" s="338"/>
      <c r="B212" s="104" t="s">
        <v>105</v>
      </c>
      <c r="C212" s="368">
        <f>SUM(C204:C211)</f>
        <v>0</v>
      </c>
      <c r="D212" s="368">
        <f>SUM(D204:D211)</f>
        <v>0</v>
      </c>
      <c r="E212" s="368">
        <f t="shared" ref="E212" si="2">SUM(E204:E211)</f>
        <v>0</v>
      </c>
      <c r="F212" s="7"/>
      <c r="G212" s="7"/>
      <c r="H212" s="7"/>
      <c r="I212" s="7"/>
      <c r="J212" s="7"/>
      <c r="K212" s="7"/>
      <c r="L212" s="7"/>
    </row>
    <row r="213" spans="1:12" s="3" customFormat="1" ht="24.95" customHeight="1" x14ac:dyDescent="0.15">
      <c r="A213" s="96" t="s">
        <v>324</v>
      </c>
      <c r="B213" s="97"/>
      <c r="C213" s="369"/>
      <c r="D213" s="369"/>
      <c r="E213" s="105"/>
      <c r="F213" s="7"/>
      <c r="G213" s="7"/>
      <c r="H213" s="7"/>
      <c r="I213" s="7"/>
      <c r="J213" s="7"/>
      <c r="K213" s="7"/>
      <c r="L213" s="7"/>
    </row>
    <row r="214" spans="1:12" s="3" customFormat="1" ht="30" customHeight="1" x14ac:dyDescent="0.15">
      <c r="A214" s="13" t="s">
        <v>4</v>
      </c>
      <c r="B214" s="106" t="s">
        <v>325</v>
      </c>
      <c r="C214" s="39" t="s">
        <v>6</v>
      </c>
      <c r="D214" s="94" t="s">
        <v>7</v>
      </c>
      <c r="E214" s="39" t="s">
        <v>8</v>
      </c>
      <c r="F214" s="7"/>
      <c r="G214" s="7"/>
      <c r="H214" s="7"/>
      <c r="I214" s="7"/>
      <c r="J214" s="7"/>
      <c r="K214" s="7"/>
      <c r="L214" s="7"/>
    </row>
    <row r="215" spans="1:12" s="3" customFormat="1" ht="15" customHeight="1" x14ac:dyDescent="0.15">
      <c r="A215" s="295">
        <v>3003001</v>
      </c>
      <c r="B215" s="107" t="s">
        <v>326</v>
      </c>
      <c r="C215" s="370">
        <f>[4]B!C2909</f>
        <v>6</v>
      </c>
      <c r="D215" s="371">
        <f>[4]B!$E$2909</f>
        <v>6</v>
      </c>
      <c r="E215" s="30">
        <f>[4]B!$AL$2909</f>
        <v>49380</v>
      </c>
      <c r="F215" s="7"/>
      <c r="G215" s="7"/>
      <c r="H215" s="7"/>
      <c r="I215" s="7"/>
      <c r="J215" s="7"/>
      <c r="K215" s="7"/>
      <c r="L215" s="7"/>
    </row>
    <row r="216" spans="1:12" s="3" customFormat="1" ht="15" customHeight="1" x14ac:dyDescent="0.15">
      <c r="A216" s="299" t="s">
        <v>327</v>
      </c>
      <c r="B216" s="101" t="s">
        <v>328</v>
      </c>
      <c r="C216" s="372">
        <f>[4]B!C2910</f>
        <v>0</v>
      </c>
      <c r="D216" s="373">
        <f>[4]B!$E$2910</f>
        <v>0</v>
      </c>
      <c r="E216" s="31">
        <f>[4]B!$AL$2910</f>
        <v>0</v>
      </c>
      <c r="F216" s="7"/>
      <c r="G216" s="7"/>
      <c r="H216" s="7"/>
      <c r="I216" s="7"/>
      <c r="J216" s="7"/>
      <c r="K216" s="7"/>
      <c r="L216" s="7"/>
    </row>
    <row r="217" spans="1:12" s="3" customFormat="1" ht="15" customHeight="1" x14ac:dyDescent="0.15">
      <c r="A217" s="299" t="s">
        <v>329</v>
      </c>
      <c r="B217" s="101" t="s">
        <v>330</v>
      </c>
      <c r="C217" s="372">
        <f>[4]B!C2911</f>
        <v>0</v>
      </c>
      <c r="D217" s="372">
        <f>[4]B!$E$2911</f>
        <v>0</v>
      </c>
      <c r="E217" s="31">
        <f>[4]B!$AL$2911</f>
        <v>0</v>
      </c>
      <c r="F217" s="7"/>
      <c r="G217" s="7"/>
      <c r="H217" s="7"/>
      <c r="I217" s="7"/>
      <c r="J217" s="7"/>
      <c r="K217" s="7"/>
      <c r="L217" s="7"/>
    </row>
    <row r="218" spans="1:12" s="3" customFormat="1" ht="15" customHeight="1" x14ac:dyDescent="0.15">
      <c r="A218" s="299" t="s">
        <v>331</v>
      </c>
      <c r="B218" s="101" t="s">
        <v>332</v>
      </c>
      <c r="C218" s="372">
        <f>[4]B!C2912</f>
        <v>0</v>
      </c>
      <c r="D218" s="372">
        <f>[4]B!$E$2912</f>
        <v>0</v>
      </c>
      <c r="E218" s="31">
        <f>[4]B!$AL$2912</f>
        <v>0</v>
      </c>
      <c r="F218" s="7"/>
      <c r="G218" s="7"/>
      <c r="H218" s="7"/>
      <c r="I218" s="7"/>
      <c r="J218" s="7"/>
      <c r="K218" s="7"/>
      <c r="L218" s="7"/>
    </row>
    <row r="219" spans="1:12" s="3" customFormat="1" ht="15" customHeight="1" x14ac:dyDescent="0.15">
      <c r="A219" s="312" t="s">
        <v>333</v>
      </c>
      <c r="B219" s="102" t="s">
        <v>334</v>
      </c>
      <c r="C219" s="374">
        <f>[4]B!C2913</f>
        <v>0</v>
      </c>
      <c r="D219" s="374">
        <f>[4]B!$E$2913</f>
        <v>0</v>
      </c>
      <c r="E219" s="108">
        <f>[4]B!$AL$2913</f>
        <v>0</v>
      </c>
      <c r="F219" s="7"/>
      <c r="G219" s="7"/>
      <c r="H219" s="7"/>
      <c r="I219" s="7"/>
      <c r="J219" s="7"/>
      <c r="K219" s="7"/>
      <c r="L219" s="7"/>
    </row>
    <row r="220" spans="1:12" s="3" customFormat="1" ht="15" customHeight="1" x14ac:dyDescent="0.15">
      <c r="A220" s="338"/>
      <c r="B220" s="109" t="s">
        <v>335</v>
      </c>
      <c r="C220" s="375">
        <f>SUM(C215:C219)</f>
        <v>6</v>
      </c>
      <c r="D220" s="375">
        <f>SUM(D215:D219)</f>
        <v>6</v>
      </c>
      <c r="E220" s="95">
        <f>SUM(E215:E219)</f>
        <v>49380</v>
      </c>
      <c r="F220" s="7"/>
      <c r="G220" s="7"/>
      <c r="H220" s="7"/>
      <c r="I220" s="7"/>
      <c r="J220" s="7"/>
      <c r="K220" s="7"/>
      <c r="L220" s="7"/>
    </row>
    <row r="221" spans="1:12" s="111" customFormat="1" ht="24.95" customHeight="1" x14ac:dyDescent="0.15">
      <c r="A221" s="576" t="s">
        <v>336</v>
      </c>
      <c r="B221" s="576"/>
      <c r="C221" s="376"/>
      <c r="D221" s="376"/>
      <c r="E221" s="110"/>
    </row>
    <row r="222" spans="1:12" s="3" customFormat="1" ht="35.1" customHeight="1" x14ac:dyDescent="0.15">
      <c r="A222" s="13" t="s">
        <v>4</v>
      </c>
      <c r="B222" s="106" t="s">
        <v>337</v>
      </c>
      <c r="C222" s="39" t="s">
        <v>6</v>
      </c>
      <c r="D222" s="94" t="s">
        <v>7</v>
      </c>
      <c r="E222" s="39" t="s">
        <v>8</v>
      </c>
      <c r="F222" s="7"/>
      <c r="G222" s="7"/>
      <c r="H222" s="7"/>
      <c r="I222" s="7"/>
      <c r="J222" s="7"/>
      <c r="K222" s="7"/>
      <c r="L222" s="7"/>
    </row>
    <row r="223" spans="1:12" s="3" customFormat="1" ht="15" customHeight="1" x14ac:dyDescent="0.15">
      <c r="A223" s="295">
        <v>2401061</v>
      </c>
      <c r="B223" s="107" t="s">
        <v>338</v>
      </c>
      <c r="C223" s="370">
        <f>[4]B!$C$2753</f>
        <v>166</v>
      </c>
      <c r="D223" s="370">
        <f>[4]B!$E$2753</f>
        <v>166</v>
      </c>
      <c r="E223" s="30">
        <f>[4]B!$AL$2753</f>
        <v>3652000</v>
      </c>
      <c r="F223" s="7"/>
      <c r="G223" s="7"/>
      <c r="H223" s="7"/>
      <c r="I223" s="7"/>
      <c r="J223" s="7"/>
      <c r="K223" s="7"/>
      <c r="L223" s="7"/>
    </row>
    <row r="224" spans="1:12" s="3" customFormat="1" ht="15" customHeight="1" x14ac:dyDescent="0.15">
      <c r="A224" s="299" t="s">
        <v>339</v>
      </c>
      <c r="B224" s="101" t="s">
        <v>340</v>
      </c>
      <c r="C224" s="372">
        <f>[4]B!$C$2754</f>
        <v>246</v>
      </c>
      <c r="D224" s="372">
        <f>[4]B!$E$2754</f>
        <v>246</v>
      </c>
      <c r="E224" s="31">
        <f>[4]B!$AL$2754</f>
        <v>17028120</v>
      </c>
      <c r="F224" s="7"/>
      <c r="G224" s="7"/>
      <c r="H224" s="7"/>
      <c r="I224" s="7"/>
      <c r="J224" s="7"/>
      <c r="K224" s="7"/>
      <c r="L224" s="7"/>
    </row>
    <row r="225" spans="1:22" s="3" customFormat="1" ht="15" customHeight="1" x14ac:dyDescent="0.15">
      <c r="A225" s="299" t="s">
        <v>341</v>
      </c>
      <c r="B225" s="101" t="s">
        <v>342</v>
      </c>
      <c r="C225" s="372">
        <f>[4]B!$C$2755</f>
        <v>0</v>
      </c>
      <c r="D225" s="372">
        <f>[4]B!$E$2755</f>
        <v>0</v>
      </c>
      <c r="E225" s="31">
        <f>[4]B!$AL$2755</f>
        <v>0</v>
      </c>
      <c r="F225" s="7"/>
      <c r="G225" s="7"/>
      <c r="H225" s="7"/>
      <c r="I225" s="7"/>
      <c r="J225" s="7"/>
      <c r="K225" s="7"/>
      <c r="L225" s="7"/>
    </row>
    <row r="226" spans="1:22" s="3" customFormat="1" ht="15" customHeight="1" x14ac:dyDescent="0.15">
      <c r="A226" s="299" t="s">
        <v>343</v>
      </c>
      <c r="B226" s="101" t="s">
        <v>344</v>
      </c>
      <c r="C226" s="372">
        <f>[4]B!$C$2756</f>
        <v>213</v>
      </c>
      <c r="D226" s="372">
        <f>[4]B!$E$2756</f>
        <v>203</v>
      </c>
      <c r="E226" s="31">
        <f>[4]B!$AL$2756</f>
        <v>613060</v>
      </c>
      <c r="F226" s="7"/>
      <c r="G226" s="7"/>
      <c r="H226" s="7"/>
      <c r="I226" s="7"/>
      <c r="J226" s="7"/>
      <c r="K226" s="7"/>
      <c r="L226" s="7"/>
    </row>
    <row r="227" spans="1:22" s="3" customFormat="1" ht="15" customHeight="1" x14ac:dyDescent="0.15">
      <c r="A227" s="299" t="s">
        <v>345</v>
      </c>
      <c r="B227" s="101" t="s">
        <v>346</v>
      </c>
      <c r="C227" s="372">
        <f>[4]B!$C$2757</f>
        <v>0</v>
      </c>
      <c r="D227" s="372">
        <f>[4]B!$E$2757</f>
        <v>0</v>
      </c>
      <c r="E227" s="31">
        <f>[4]B!$AL$2757</f>
        <v>0</v>
      </c>
      <c r="F227" s="7"/>
      <c r="G227" s="7"/>
      <c r="H227" s="7"/>
      <c r="I227" s="7"/>
      <c r="J227" s="7"/>
      <c r="K227" s="7"/>
      <c r="L227" s="7"/>
    </row>
    <row r="228" spans="1:22" s="3" customFormat="1" ht="15" customHeight="1" x14ac:dyDescent="0.15">
      <c r="A228" s="299" t="s">
        <v>347</v>
      </c>
      <c r="B228" s="101" t="s">
        <v>348</v>
      </c>
      <c r="C228" s="372">
        <f>[4]B!$C$2758</f>
        <v>0</v>
      </c>
      <c r="D228" s="372">
        <f>[4]B!$E$2758</f>
        <v>0</v>
      </c>
      <c r="E228" s="31">
        <f>[4]B!$AL$2758</f>
        <v>0</v>
      </c>
      <c r="F228" s="7"/>
      <c r="G228" s="7"/>
      <c r="H228" s="7"/>
      <c r="I228" s="7"/>
      <c r="J228" s="7"/>
      <c r="K228" s="7"/>
      <c r="L228" s="7"/>
      <c r="V228" s="112"/>
    </row>
    <row r="229" spans="1:22" s="3" customFormat="1" ht="15" customHeight="1" x14ac:dyDescent="0.15">
      <c r="A229" s="312" t="s">
        <v>349</v>
      </c>
      <c r="B229" s="102" t="s">
        <v>350</v>
      </c>
      <c r="C229" s="374">
        <f>[4]B!$C$2759</f>
        <v>0</v>
      </c>
      <c r="D229" s="374">
        <f>[4]B!$E$2759</f>
        <v>0</v>
      </c>
      <c r="E229" s="108">
        <f>[4]B!$AL$2759</f>
        <v>0</v>
      </c>
      <c r="F229" s="7"/>
      <c r="G229" s="7"/>
      <c r="H229" s="7"/>
      <c r="I229" s="7"/>
      <c r="J229" s="7"/>
      <c r="K229" s="7"/>
      <c r="L229" s="7"/>
      <c r="V229" s="112"/>
    </row>
    <row r="230" spans="1:22" s="3" customFormat="1" ht="15" customHeight="1" x14ac:dyDescent="0.15">
      <c r="A230" s="338"/>
      <c r="B230" s="109" t="s">
        <v>351</v>
      </c>
      <c r="C230" s="377">
        <f>SUM(C223:C229)</f>
        <v>625</v>
      </c>
      <c r="D230" s="377">
        <f>SUM(D223:D229)</f>
        <v>615</v>
      </c>
      <c r="E230" s="95">
        <f>SUM(E223:E229)</f>
        <v>21293180</v>
      </c>
      <c r="F230" s="7"/>
      <c r="G230" s="7"/>
      <c r="H230" s="7"/>
      <c r="I230" s="7"/>
      <c r="J230" s="7"/>
      <c r="K230" s="7"/>
      <c r="L230" s="7"/>
      <c r="V230" s="112"/>
    </row>
    <row r="231" spans="1:22" s="114" customFormat="1" ht="24.95" customHeight="1" x14ac:dyDescent="0.15">
      <c r="A231" s="574" t="s">
        <v>352</v>
      </c>
      <c r="B231" s="574"/>
      <c r="C231" s="378"/>
      <c r="D231" s="378"/>
      <c r="E231" s="93"/>
      <c r="F231" s="379"/>
      <c r="G231" s="379"/>
      <c r="H231" s="379"/>
      <c r="I231" s="379"/>
      <c r="J231" s="379"/>
      <c r="K231" s="379"/>
      <c r="L231" s="379"/>
      <c r="M231" s="379"/>
      <c r="N231" s="379"/>
      <c r="O231" s="113"/>
      <c r="V231" s="115"/>
    </row>
    <row r="232" spans="1:22" ht="35.1" customHeight="1" x14ac:dyDescent="0.15">
      <c r="A232" s="13" t="s">
        <v>4</v>
      </c>
      <c r="B232" s="13" t="s">
        <v>5</v>
      </c>
      <c r="C232" s="39" t="s">
        <v>6</v>
      </c>
      <c r="D232" s="94" t="s">
        <v>7</v>
      </c>
      <c r="E232" s="39" t="s">
        <v>8</v>
      </c>
      <c r="F232" s="380"/>
      <c r="G232" s="380"/>
      <c r="H232" s="380"/>
      <c r="I232" s="380"/>
      <c r="J232" s="380"/>
      <c r="K232" s="380"/>
      <c r="L232" s="380"/>
      <c r="M232" s="380"/>
      <c r="N232" s="380"/>
      <c r="O232" s="116"/>
      <c r="V232" s="117"/>
    </row>
    <row r="233" spans="1:22" ht="15" customHeight="1" x14ac:dyDescent="0.15">
      <c r="A233" s="295">
        <v>2004103</v>
      </c>
      <c r="B233" s="107" t="s">
        <v>353</v>
      </c>
      <c r="C233" s="370">
        <f>[4]B!$C$2427</f>
        <v>52</v>
      </c>
      <c r="D233" s="370">
        <f>[4]B!$E$2427</f>
        <v>48</v>
      </c>
      <c r="E233" s="30">
        <f>[4]B!$AL$2427</f>
        <v>7390080</v>
      </c>
      <c r="F233" s="380"/>
      <c r="G233" s="380"/>
      <c r="H233" s="380"/>
      <c r="I233" s="380"/>
      <c r="J233" s="380"/>
      <c r="K233" s="380"/>
      <c r="L233" s="380"/>
      <c r="M233" s="380"/>
      <c r="N233" s="380"/>
      <c r="O233" s="116"/>
      <c r="V233" s="117"/>
    </row>
    <row r="234" spans="1:22" ht="15" customHeight="1" x14ac:dyDescent="0.15">
      <c r="A234" s="312" t="s">
        <v>354</v>
      </c>
      <c r="B234" s="102" t="s">
        <v>355</v>
      </c>
      <c r="C234" s="372">
        <f>[4]B!$C$2428</f>
        <v>0</v>
      </c>
      <c r="D234" s="372">
        <f>[4]B!$E$2428</f>
        <v>0</v>
      </c>
      <c r="E234" s="31">
        <f>[4]B!$AL$2428</f>
        <v>0</v>
      </c>
      <c r="F234" s="380"/>
      <c r="G234" s="380"/>
      <c r="H234" s="380"/>
      <c r="I234" s="380"/>
      <c r="J234" s="380"/>
      <c r="K234" s="380"/>
      <c r="L234" s="380"/>
      <c r="M234" s="380"/>
      <c r="N234" s="380"/>
      <c r="O234" s="116"/>
      <c r="V234" s="117"/>
    </row>
    <row r="235" spans="1:22" ht="23.25" customHeight="1" x14ac:dyDescent="0.15">
      <c r="A235" s="351">
        <v>2004003</v>
      </c>
      <c r="B235" s="102" t="s">
        <v>356</v>
      </c>
      <c r="C235" s="374">
        <f>[4]B!C2431</f>
        <v>0</v>
      </c>
      <c r="D235" s="374">
        <f>[4]B!E2431</f>
        <v>0</v>
      </c>
      <c r="E235" s="108">
        <f>[4]B!$AL$2431</f>
        <v>0</v>
      </c>
      <c r="F235" s="380"/>
      <c r="G235" s="380"/>
      <c r="H235" s="380"/>
      <c r="I235" s="380"/>
      <c r="J235" s="380"/>
      <c r="K235" s="380"/>
      <c r="L235" s="380"/>
      <c r="M235" s="380"/>
      <c r="N235" s="380"/>
      <c r="O235" s="116"/>
      <c r="V235" s="117"/>
    </row>
    <row r="236" spans="1:22" ht="15" customHeight="1" x14ac:dyDescent="0.15">
      <c r="A236" s="338"/>
      <c r="B236" s="109" t="s">
        <v>357</v>
      </c>
      <c r="C236" s="375">
        <f>SUM(C233:C235)</f>
        <v>52</v>
      </c>
      <c r="D236" s="375">
        <f>SUM(D233:D235)</f>
        <v>48</v>
      </c>
      <c r="E236" s="95">
        <f>SUM(E233:E235)</f>
        <v>7390080</v>
      </c>
      <c r="F236" s="380"/>
      <c r="G236" s="380"/>
      <c r="H236" s="380"/>
      <c r="I236" s="380"/>
      <c r="J236" s="380"/>
      <c r="K236" s="380"/>
      <c r="L236" s="380"/>
      <c r="M236" s="380"/>
      <c r="N236" s="380"/>
      <c r="O236" s="116"/>
      <c r="V236" s="117"/>
    </row>
    <row r="237" spans="1:22" s="114" customFormat="1" ht="24.95" customHeight="1" x14ac:dyDescent="0.15">
      <c r="A237" s="574" t="s">
        <v>358</v>
      </c>
      <c r="B237" s="574"/>
      <c r="C237" s="381"/>
      <c r="D237" s="381"/>
      <c r="E237" s="93"/>
      <c r="F237" s="379"/>
      <c r="G237" s="379"/>
      <c r="H237" s="379"/>
      <c r="I237" s="379"/>
      <c r="J237" s="379"/>
      <c r="K237" s="379"/>
      <c r="L237" s="379"/>
      <c r="M237" s="379"/>
      <c r="N237" s="379"/>
      <c r="O237" s="379"/>
      <c r="P237" s="379"/>
      <c r="Q237" s="113"/>
      <c r="V237" s="118"/>
    </row>
    <row r="238" spans="1:22" ht="35.1" customHeight="1" x14ac:dyDescent="0.15">
      <c r="A238" s="13"/>
      <c r="B238" s="13" t="s">
        <v>359</v>
      </c>
      <c r="C238" s="39" t="s">
        <v>6</v>
      </c>
      <c r="D238" s="94" t="s">
        <v>7</v>
      </c>
      <c r="E238" s="14" t="s">
        <v>8</v>
      </c>
      <c r="F238" s="380"/>
      <c r="G238" s="380"/>
      <c r="H238" s="380"/>
      <c r="I238" s="380"/>
      <c r="J238" s="380"/>
      <c r="K238" s="380"/>
      <c r="L238" s="380"/>
      <c r="M238" s="380"/>
      <c r="N238" s="380"/>
      <c r="O238" s="380"/>
      <c r="P238" s="380"/>
      <c r="Q238" s="116"/>
    </row>
    <row r="239" spans="1:22" ht="15" customHeight="1" x14ac:dyDescent="0.15">
      <c r="A239" s="295" t="s">
        <v>360</v>
      </c>
      <c r="B239" s="107" t="s">
        <v>361</v>
      </c>
      <c r="C239" s="345">
        <f>[4]B!$C$2780</f>
        <v>591</v>
      </c>
      <c r="D239" s="345">
        <f>[4]B!$E$2780</f>
        <v>591</v>
      </c>
      <c r="E239" s="30">
        <f>[4]B!$AL$2780</f>
        <v>2862550</v>
      </c>
      <c r="F239" s="380"/>
      <c r="G239" s="380"/>
      <c r="H239" s="380"/>
      <c r="I239" s="380"/>
      <c r="J239" s="380"/>
      <c r="K239" s="380"/>
      <c r="L239" s="380"/>
      <c r="M239" s="380"/>
      <c r="N239" s="380"/>
      <c r="O239" s="380"/>
      <c r="P239" s="380"/>
      <c r="Q239" s="116"/>
    </row>
    <row r="240" spans="1:22" ht="15" customHeight="1" x14ac:dyDescent="0.15">
      <c r="A240" s="299" t="s">
        <v>362</v>
      </c>
      <c r="B240" s="101" t="s">
        <v>363</v>
      </c>
      <c r="C240" s="346">
        <f>[4]B!C2806+[4]B!C2839+[4]B!C2840</f>
        <v>174</v>
      </c>
      <c r="D240" s="346">
        <f>[4]B!E2806+[4]B!E2839+[4]B!E2840</f>
        <v>174</v>
      </c>
      <c r="E240" s="31">
        <f>[4]B!$AL$2806+[4]B!AL2839+[4]B!AL2840</f>
        <v>4634550</v>
      </c>
      <c r="F240" s="380"/>
      <c r="G240" s="380"/>
      <c r="H240" s="380"/>
      <c r="I240" s="380"/>
      <c r="J240" s="380"/>
      <c r="K240" s="380"/>
      <c r="L240" s="380"/>
      <c r="M240" s="380"/>
      <c r="N240" s="380"/>
      <c r="O240" s="380"/>
      <c r="P240" s="380"/>
      <c r="Q240" s="116"/>
    </row>
    <row r="241" spans="1:17" ht="15" customHeight="1" x14ac:dyDescent="0.15">
      <c r="A241" s="299" t="s">
        <v>364</v>
      </c>
      <c r="B241" s="101" t="s">
        <v>365</v>
      </c>
      <c r="C241" s="346">
        <f>[4]B!$C$2843</f>
        <v>57</v>
      </c>
      <c r="D241" s="346">
        <f>[4]B!$C$2843</f>
        <v>57</v>
      </c>
      <c r="E241" s="31">
        <f>[4]B!$AL$2843</f>
        <v>1218870</v>
      </c>
      <c r="F241" s="380"/>
      <c r="G241" s="380"/>
      <c r="H241" s="380"/>
      <c r="I241" s="380"/>
      <c r="J241" s="380"/>
      <c r="K241" s="380"/>
      <c r="L241" s="380"/>
      <c r="M241" s="380"/>
      <c r="N241" s="380"/>
      <c r="O241" s="380"/>
      <c r="P241" s="380"/>
      <c r="Q241" s="116"/>
    </row>
    <row r="242" spans="1:17" ht="15" customHeight="1" x14ac:dyDescent="0.15">
      <c r="A242" s="312"/>
      <c r="B242" s="102" t="s">
        <v>366</v>
      </c>
      <c r="C242" s="347">
        <f>[4]B!$C$2893</f>
        <v>0</v>
      </c>
      <c r="D242" s="367"/>
      <c r="E242" s="36"/>
      <c r="F242" s="380"/>
      <c r="G242" s="380"/>
      <c r="H242" s="380"/>
      <c r="I242" s="380"/>
      <c r="J242" s="380"/>
      <c r="K242" s="380"/>
      <c r="L242" s="380"/>
      <c r="M242" s="380"/>
      <c r="N242" s="380"/>
      <c r="O242" s="380"/>
      <c r="P242" s="380"/>
      <c r="Q242" s="116"/>
    </row>
    <row r="243" spans="1:17" ht="15" customHeight="1" x14ac:dyDescent="0.15">
      <c r="A243" s="338"/>
      <c r="B243" s="109" t="s">
        <v>367</v>
      </c>
      <c r="C243" s="382">
        <f>SUM(C239:C242)</f>
        <v>822</v>
      </c>
      <c r="D243" s="382">
        <f>SUM(D239:D241)</f>
        <v>822</v>
      </c>
      <c r="E243" s="119">
        <f>SUM(E239:E241)</f>
        <v>8715970</v>
      </c>
      <c r="F243" s="380"/>
      <c r="G243" s="380"/>
      <c r="H243" s="380"/>
      <c r="I243" s="380"/>
      <c r="J243" s="380"/>
      <c r="K243" s="380"/>
      <c r="L243" s="380"/>
      <c r="M243" s="380"/>
      <c r="N243" s="380"/>
      <c r="O243" s="380"/>
      <c r="P243" s="380"/>
      <c r="Q243" s="116"/>
    </row>
    <row r="244" spans="1:17" ht="15" customHeight="1" x14ac:dyDescent="0.15">
      <c r="A244" s="577" t="s">
        <v>368</v>
      </c>
      <c r="B244" s="577"/>
      <c r="C244" s="383"/>
      <c r="D244" s="383"/>
      <c r="E244" s="120"/>
      <c r="F244" s="380"/>
      <c r="G244" s="380"/>
      <c r="H244" s="380"/>
      <c r="I244" s="380"/>
      <c r="J244" s="380"/>
      <c r="K244" s="380"/>
      <c r="L244" s="380"/>
      <c r="M244" s="380"/>
      <c r="N244" s="380"/>
      <c r="O244" s="380"/>
      <c r="P244" s="380"/>
      <c r="Q244" s="116"/>
    </row>
    <row r="245" spans="1:17" ht="32.25" customHeight="1" x14ac:dyDescent="0.15">
      <c r="A245" s="13" t="s">
        <v>4</v>
      </c>
      <c r="B245" s="13" t="s">
        <v>5</v>
      </c>
      <c r="C245" s="39" t="s">
        <v>6</v>
      </c>
      <c r="D245" s="94" t="s">
        <v>7</v>
      </c>
      <c r="E245" s="39" t="s">
        <v>8</v>
      </c>
      <c r="F245" s="380"/>
      <c r="G245" s="380"/>
      <c r="H245" s="380"/>
      <c r="I245" s="380"/>
      <c r="J245" s="380"/>
      <c r="K245" s="380"/>
      <c r="L245" s="380"/>
      <c r="M245" s="380"/>
      <c r="N245" s="380"/>
      <c r="O245" s="380"/>
      <c r="P245" s="380"/>
      <c r="Q245" s="116"/>
    </row>
    <row r="246" spans="1:17" ht="15" customHeight="1" x14ac:dyDescent="0.15">
      <c r="A246" s="295">
        <v>1901023</v>
      </c>
      <c r="B246" s="107" t="s">
        <v>369</v>
      </c>
      <c r="C246" s="345">
        <f>[4]B!$C$2249</f>
        <v>0</v>
      </c>
      <c r="D246" s="345">
        <f>[4]B!$E$2249</f>
        <v>0</v>
      </c>
      <c r="E246" s="121">
        <f>[4]B!$AL$2249</f>
        <v>0</v>
      </c>
      <c r="F246" s="380"/>
      <c r="G246" s="380"/>
      <c r="H246" s="380"/>
      <c r="I246" s="380"/>
      <c r="J246" s="380"/>
      <c r="K246" s="380"/>
      <c r="L246" s="380"/>
      <c r="M246" s="380"/>
      <c r="N246" s="380"/>
      <c r="O246" s="380"/>
      <c r="P246" s="380"/>
      <c r="Q246" s="116"/>
    </row>
    <row r="247" spans="1:17" ht="15" customHeight="1" x14ac:dyDescent="0.15">
      <c r="A247" s="299">
        <v>1901024</v>
      </c>
      <c r="B247" s="101" t="s">
        <v>370</v>
      </c>
      <c r="C247" s="346">
        <f>[4]B!$C$2250</f>
        <v>0</v>
      </c>
      <c r="D247" s="346">
        <f>[4]B!$E$2250</f>
        <v>0</v>
      </c>
      <c r="E247" s="18">
        <f>[4]B!$AL$2250</f>
        <v>0</v>
      </c>
      <c r="F247" s="380"/>
      <c r="G247" s="380"/>
      <c r="H247" s="380"/>
      <c r="I247" s="380"/>
      <c r="J247" s="380"/>
      <c r="K247" s="380"/>
      <c r="L247" s="380"/>
      <c r="M247" s="380"/>
      <c r="N247" s="380"/>
      <c r="O247" s="380"/>
      <c r="P247" s="380"/>
      <c r="Q247" s="116"/>
    </row>
    <row r="248" spans="1:17" ht="15" customHeight="1" x14ac:dyDescent="0.15">
      <c r="A248" s="299" t="s">
        <v>371</v>
      </c>
      <c r="B248" s="101" t="s">
        <v>372</v>
      </c>
      <c r="C248" s="346">
        <f>[4]B!$C$2251</f>
        <v>0</v>
      </c>
      <c r="D248" s="346">
        <f>[4]B!$E$2251</f>
        <v>0</v>
      </c>
      <c r="E248" s="18">
        <f>[4]B!$AL$2251</f>
        <v>0</v>
      </c>
      <c r="F248" s="380"/>
      <c r="G248" s="380"/>
      <c r="H248" s="380"/>
      <c r="I248" s="380"/>
      <c r="J248" s="380"/>
      <c r="K248" s="380"/>
      <c r="L248" s="380"/>
      <c r="M248" s="380"/>
      <c r="N248" s="380"/>
      <c r="O248" s="380"/>
      <c r="P248" s="380"/>
      <c r="Q248" s="116"/>
    </row>
    <row r="249" spans="1:17" ht="15" customHeight="1" x14ac:dyDescent="0.15">
      <c r="A249" s="299" t="s">
        <v>373</v>
      </c>
      <c r="B249" s="101" t="s">
        <v>374</v>
      </c>
      <c r="C249" s="346">
        <f>[4]B!$C$2252</f>
        <v>0</v>
      </c>
      <c r="D249" s="346">
        <f>[4]B!$E$2252</f>
        <v>0</v>
      </c>
      <c r="E249" s="18">
        <f>[4]B!$AL$2252</f>
        <v>0</v>
      </c>
      <c r="F249" s="380"/>
      <c r="G249" s="380"/>
      <c r="H249" s="380"/>
      <c r="I249" s="380"/>
      <c r="J249" s="380"/>
      <c r="K249" s="380"/>
      <c r="L249" s="380"/>
      <c r="M249" s="380"/>
      <c r="N249" s="380"/>
      <c r="O249" s="380"/>
      <c r="P249" s="380"/>
      <c r="Q249" s="116"/>
    </row>
    <row r="250" spans="1:17" ht="15" customHeight="1" x14ac:dyDescent="0.15">
      <c r="A250" s="299">
        <v>1901126</v>
      </c>
      <c r="B250" s="101" t="s">
        <v>375</v>
      </c>
      <c r="C250" s="346">
        <f>[4]B!$C$2253</f>
        <v>0</v>
      </c>
      <c r="D250" s="346">
        <f>[4]B!$E$2253</f>
        <v>0</v>
      </c>
      <c r="E250" s="18">
        <f>[4]B!$AL$2253</f>
        <v>0</v>
      </c>
      <c r="F250" s="380"/>
      <c r="G250" s="380"/>
      <c r="H250" s="380"/>
      <c r="I250" s="380"/>
      <c r="J250" s="380"/>
      <c r="K250" s="380"/>
      <c r="L250" s="380"/>
      <c r="M250" s="380"/>
      <c r="N250" s="380"/>
      <c r="O250" s="380"/>
      <c r="P250" s="380"/>
      <c r="Q250" s="116"/>
    </row>
    <row r="251" spans="1:17" ht="15" customHeight="1" x14ac:dyDescent="0.15">
      <c r="A251" s="299" t="s">
        <v>376</v>
      </c>
      <c r="B251" s="101" t="s">
        <v>377</v>
      </c>
      <c r="C251" s="346">
        <f>[4]B!$C$2254</f>
        <v>0</v>
      </c>
      <c r="D251" s="346">
        <f>[4]B!$E$2254</f>
        <v>0</v>
      </c>
      <c r="E251" s="18">
        <f>[4]B!$AL$2254</f>
        <v>0</v>
      </c>
      <c r="F251" s="380"/>
      <c r="G251" s="380"/>
      <c r="H251" s="380"/>
      <c r="I251" s="380"/>
      <c r="J251" s="380"/>
      <c r="K251" s="380"/>
      <c r="L251" s="380"/>
      <c r="M251" s="380"/>
      <c r="N251" s="380"/>
      <c r="O251" s="380"/>
      <c r="P251" s="380"/>
      <c r="Q251" s="116"/>
    </row>
    <row r="252" spans="1:17" ht="15" customHeight="1" x14ac:dyDescent="0.15">
      <c r="A252" s="299" t="s">
        <v>378</v>
      </c>
      <c r="B252" s="101" t="s">
        <v>379</v>
      </c>
      <c r="C252" s="346">
        <f>[4]B!$C$2255</f>
        <v>0</v>
      </c>
      <c r="D252" s="346">
        <f>[4]B!$E$2255</f>
        <v>0</v>
      </c>
      <c r="E252" s="18">
        <f>[4]B!$AL$2255</f>
        <v>0</v>
      </c>
      <c r="F252" s="380"/>
      <c r="G252" s="380"/>
      <c r="H252" s="380"/>
      <c r="I252" s="380"/>
      <c r="J252" s="380"/>
      <c r="K252" s="380"/>
      <c r="L252" s="380"/>
      <c r="M252" s="380"/>
      <c r="N252" s="380"/>
      <c r="O252" s="380"/>
      <c r="P252" s="380"/>
      <c r="Q252" s="116"/>
    </row>
    <row r="253" spans="1:17" ht="15" customHeight="1" x14ac:dyDescent="0.15">
      <c r="A253" s="312">
        <v>1901029</v>
      </c>
      <c r="B253" s="102" t="s">
        <v>380</v>
      </c>
      <c r="C253" s="347">
        <f>[4]B!$C$2256</f>
        <v>0</v>
      </c>
      <c r="D253" s="347">
        <f>[4]B!$E$2256</f>
        <v>0</v>
      </c>
      <c r="E253" s="122">
        <f>[4]B!$AL$2256</f>
        <v>0</v>
      </c>
      <c r="F253" s="380"/>
      <c r="G253" s="380"/>
      <c r="H253" s="380"/>
      <c r="I253" s="380"/>
      <c r="J253" s="380"/>
      <c r="K253" s="380"/>
      <c r="L253" s="380"/>
      <c r="M253" s="380"/>
      <c r="N253" s="380"/>
      <c r="O253" s="380"/>
      <c r="P253" s="380"/>
      <c r="Q253" s="116"/>
    </row>
    <row r="254" spans="1:17" ht="15" customHeight="1" x14ac:dyDescent="0.15">
      <c r="A254" s="351"/>
      <c r="B254" s="123" t="s">
        <v>381</v>
      </c>
      <c r="C254" s="124">
        <f>SUM(C246:C253)</f>
        <v>0</v>
      </c>
      <c r="D254" s="124">
        <f>SUM(D246:D253)</f>
        <v>0</v>
      </c>
      <c r="E254" s="119">
        <f>SUM(E246:E253)</f>
        <v>0</v>
      </c>
      <c r="F254" s="380"/>
      <c r="G254" s="380"/>
      <c r="H254" s="380"/>
      <c r="I254" s="380"/>
      <c r="J254" s="380"/>
      <c r="K254" s="380"/>
      <c r="L254" s="380"/>
      <c r="M254" s="380"/>
      <c r="N254" s="380"/>
      <c r="O254" s="380"/>
      <c r="P254" s="380"/>
      <c r="Q254" s="116"/>
    </row>
    <row r="255" spans="1:17" ht="15" customHeight="1" x14ac:dyDescent="0.15">
      <c r="A255" s="125"/>
      <c r="B255" s="126"/>
      <c r="C255" s="383"/>
      <c r="D255" s="383"/>
      <c r="E255" s="120"/>
      <c r="F255" s="380"/>
      <c r="G255" s="380"/>
      <c r="H255" s="380"/>
      <c r="I255" s="380"/>
      <c r="J255" s="380"/>
      <c r="K255" s="380"/>
      <c r="L255" s="380"/>
      <c r="M255" s="380"/>
      <c r="N255" s="380"/>
      <c r="O255" s="380"/>
      <c r="P255" s="380"/>
      <c r="Q255" s="116"/>
    </row>
    <row r="256" spans="1:17" s="111" customFormat="1" ht="24.95" customHeight="1" x14ac:dyDescent="0.15">
      <c r="A256" s="574" t="s">
        <v>382</v>
      </c>
      <c r="B256" s="574"/>
      <c r="C256" s="378"/>
      <c r="D256" s="378"/>
      <c r="E256" s="93"/>
    </row>
    <row r="257" spans="1:14" s="3" customFormat="1" ht="35.1" customHeight="1" x14ac:dyDescent="0.15">
      <c r="A257" s="13" t="s">
        <v>4</v>
      </c>
      <c r="B257" s="127" t="s">
        <v>5</v>
      </c>
      <c r="C257" s="39" t="s">
        <v>6</v>
      </c>
      <c r="D257" s="94" t="s">
        <v>7</v>
      </c>
      <c r="E257" s="39" t="s">
        <v>8</v>
      </c>
      <c r="F257" s="7"/>
      <c r="G257" s="7"/>
      <c r="H257" s="7"/>
      <c r="I257" s="7"/>
      <c r="J257" s="7"/>
      <c r="K257" s="7"/>
      <c r="L257" s="7"/>
      <c r="M257" s="7"/>
      <c r="N257" s="7"/>
    </row>
    <row r="258" spans="1:14" s="3" customFormat="1" ht="15" customHeight="1" x14ac:dyDescent="0.15">
      <c r="A258" s="295"/>
      <c r="B258" s="107" t="s">
        <v>383</v>
      </c>
      <c r="C258" s="354">
        <f>[4]B!$C$103</f>
        <v>0</v>
      </c>
      <c r="D258" s="384"/>
      <c r="E258" s="128"/>
      <c r="F258" s="7"/>
      <c r="G258" s="7"/>
      <c r="H258" s="7"/>
      <c r="I258" s="7"/>
      <c r="J258" s="7"/>
      <c r="K258" s="7"/>
      <c r="L258" s="7"/>
      <c r="M258" s="7"/>
      <c r="N258" s="7"/>
    </row>
    <row r="259" spans="1:14" s="3" customFormat="1" ht="15" customHeight="1" x14ac:dyDescent="0.15">
      <c r="A259" s="299"/>
      <c r="B259" s="101" t="s">
        <v>384</v>
      </c>
      <c r="C259" s="297">
        <f>[4]B!$C$104</f>
        <v>0</v>
      </c>
      <c r="D259" s="309"/>
      <c r="E259" s="35"/>
      <c r="F259" s="7"/>
      <c r="G259" s="7"/>
      <c r="H259" s="7"/>
      <c r="I259" s="7"/>
      <c r="J259" s="7"/>
      <c r="K259" s="7"/>
      <c r="L259" s="7"/>
      <c r="M259" s="7"/>
      <c r="N259" s="7"/>
    </row>
    <row r="260" spans="1:14" s="3" customFormat="1" ht="15" customHeight="1" x14ac:dyDescent="0.15">
      <c r="A260" s="299"/>
      <c r="B260" s="101" t="s">
        <v>385</v>
      </c>
      <c r="C260" s="297">
        <f>[4]B!$C$105</f>
        <v>0</v>
      </c>
      <c r="D260" s="309"/>
      <c r="E260" s="35"/>
      <c r="F260" s="7"/>
      <c r="G260" s="7"/>
      <c r="H260" s="7"/>
      <c r="I260" s="7"/>
      <c r="J260" s="7"/>
      <c r="K260" s="7"/>
      <c r="L260" s="7"/>
      <c r="M260" s="7"/>
      <c r="N260" s="7"/>
    </row>
    <row r="261" spans="1:14" s="3" customFormat="1" ht="15" customHeight="1" x14ac:dyDescent="0.15">
      <c r="A261" s="299"/>
      <c r="B261" s="101" t="s">
        <v>386</v>
      </c>
      <c r="C261" s="297">
        <f>[4]B!$C$106</f>
        <v>0</v>
      </c>
      <c r="D261" s="309"/>
      <c r="E261" s="35"/>
      <c r="F261" s="7"/>
      <c r="G261" s="7"/>
      <c r="H261" s="7"/>
      <c r="I261" s="7"/>
      <c r="J261" s="7"/>
      <c r="K261" s="7"/>
      <c r="L261" s="7"/>
      <c r="M261" s="7"/>
      <c r="N261" s="7"/>
    </row>
    <row r="262" spans="1:14" s="3" customFormat="1" ht="15" customHeight="1" x14ac:dyDescent="0.15">
      <c r="A262" s="299"/>
      <c r="B262" s="101" t="s">
        <v>387</v>
      </c>
      <c r="C262" s="297">
        <f>[4]B!$C$107</f>
        <v>0</v>
      </c>
      <c r="D262" s="309"/>
      <c r="E262" s="35"/>
      <c r="F262" s="7"/>
      <c r="G262" s="7"/>
      <c r="H262" s="7"/>
      <c r="I262" s="7"/>
      <c r="J262" s="7"/>
      <c r="K262" s="7"/>
      <c r="L262" s="7"/>
      <c r="M262" s="7"/>
      <c r="N262" s="7"/>
    </row>
    <row r="263" spans="1:14" s="3" customFormat="1" ht="15" customHeight="1" x14ac:dyDescent="0.15">
      <c r="A263" s="299"/>
      <c r="B263" s="101" t="s">
        <v>388</v>
      </c>
      <c r="C263" s="297">
        <f>[4]B!$C$108</f>
        <v>0</v>
      </c>
      <c r="D263" s="309"/>
      <c r="E263" s="35"/>
      <c r="F263" s="7"/>
      <c r="G263" s="7"/>
      <c r="H263" s="7"/>
      <c r="I263" s="7"/>
      <c r="J263" s="7"/>
      <c r="K263" s="7"/>
      <c r="L263" s="7"/>
      <c r="M263" s="7"/>
      <c r="N263" s="7"/>
    </row>
    <row r="264" spans="1:14" s="3" customFormat="1" ht="15" customHeight="1" x14ac:dyDescent="0.15">
      <c r="A264" s="299"/>
      <c r="B264" s="101" t="s">
        <v>389</v>
      </c>
      <c r="C264" s="297">
        <f>[4]B!$C$109</f>
        <v>0</v>
      </c>
      <c r="D264" s="309"/>
      <c r="E264" s="35"/>
      <c r="F264" s="7"/>
      <c r="G264" s="7"/>
      <c r="H264" s="7"/>
      <c r="I264" s="7"/>
      <c r="J264" s="7"/>
      <c r="K264" s="7"/>
      <c r="L264" s="7"/>
      <c r="M264" s="7"/>
      <c r="N264" s="7"/>
    </row>
    <row r="265" spans="1:14" s="3" customFormat="1" ht="15" customHeight="1" x14ac:dyDescent="0.15">
      <c r="A265" s="299"/>
      <c r="B265" s="101" t="s">
        <v>390</v>
      </c>
      <c r="C265" s="297">
        <f>[4]B!$C$110</f>
        <v>0</v>
      </c>
      <c r="D265" s="309"/>
      <c r="E265" s="35"/>
      <c r="F265" s="7"/>
      <c r="G265" s="7"/>
      <c r="H265" s="7"/>
      <c r="I265" s="7"/>
      <c r="J265" s="7"/>
      <c r="K265" s="7"/>
      <c r="L265" s="7"/>
      <c r="M265" s="7"/>
      <c r="N265" s="7"/>
    </row>
    <row r="266" spans="1:14" s="3" customFormat="1" ht="15" customHeight="1" x14ac:dyDescent="0.15">
      <c r="A266" s="299"/>
      <c r="B266" s="101" t="s">
        <v>391</v>
      </c>
      <c r="C266" s="297">
        <f>[4]B!$C$111</f>
        <v>0</v>
      </c>
      <c r="D266" s="309"/>
      <c r="E266" s="35"/>
      <c r="F266" s="7"/>
      <c r="G266" s="7"/>
      <c r="H266" s="7"/>
      <c r="I266" s="7"/>
      <c r="J266" s="7"/>
      <c r="K266" s="7"/>
      <c r="L266" s="7"/>
      <c r="M266" s="7"/>
      <c r="N266" s="7"/>
    </row>
    <row r="267" spans="1:14" s="3" customFormat="1" ht="15" customHeight="1" x14ac:dyDescent="0.15">
      <c r="A267" s="299"/>
      <c r="B267" s="101" t="s">
        <v>392</v>
      </c>
      <c r="C267" s="297">
        <f>[4]B!$C$112</f>
        <v>0</v>
      </c>
      <c r="D267" s="309"/>
      <c r="E267" s="35"/>
      <c r="F267" s="7"/>
      <c r="G267" s="7"/>
      <c r="H267" s="7"/>
      <c r="I267" s="7"/>
      <c r="J267" s="7"/>
      <c r="K267" s="7"/>
      <c r="L267" s="7"/>
      <c r="M267" s="7"/>
      <c r="N267" s="7"/>
    </row>
    <row r="268" spans="1:14" s="3" customFormat="1" ht="15" customHeight="1" x14ac:dyDescent="0.15">
      <c r="A268" s="299">
        <v>1802100</v>
      </c>
      <c r="B268" s="101" t="s">
        <v>393</v>
      </c>
      <c r="C268" s="297">
        <f>[4]B!$C$2110</f>
        <v>0</v>
      </c>
      <c r="D268" s="297">
        <f>[4]B!$C$2110</f>
        <v>0</v>
      </c>
      <c r="E268" s="53">
        <f>[4]B!$AL$2110</f>
        <v>0</v>
      </c>
      <c r="F268" s="7"/>
      <c r="G268" s="7"/>
      <c r="H268" s="7"/>
      <c r="I268" s="7"/>
      <c r="J268" s="7"/>
      <c r="K268" s="7"/>
      <c r="L268" s="7"/>
      <c r="M268" s="7"/>
      <c r="N268" s="7"/>
    </row>
    <row r="269" spans="1:14" s="3" customFormat="1" ht="15" customHeight="1" x14ac:dyDescent="0.15">
      <c r="A269" s="299"/>
      <c r="B269" s="101" t="s">
        <v>394</v>
      </c>
      <c r="C269" s="297">
        <f>[4]B!$C$1904</f>
        <v>0</v>
      </c>
      <c r="D269" s="309"/>
      <c r="E269" s="35"/>
      <c r="F269" s="7"/>
      <c r="G269" s="7"/>
      <c r="H269" s="7"/>
      <c r="I269" s="7"/>
      <c r="J269" s="7"/>
      <c r="K269" s="7"/>
      <c r="L269" s="7"/>
      <c r="M269" s="7"/>
      <c r="N269" s="7"/>
    </row>
    <row r="270" spans="1:14" s="3" customFormat="1" ht="15" customHeight="1" x14ac:dyDescent="0.15">
      <c r="A270" s="299">
        <v>1902003</v>
      </c>
      <c r="B270" s="101" t="s">
        <v>395</v>
      </c>
      <c r="C270" s="297">
        <f>[4]B!$C$2263</f>
        <v>0</v>
      </c>
      <c r="D270" s="297">
        <f>[4]B!$C$2263</f>
        <v>0</v>
      </c>
      <c r="E270" s="53">
        <f>[4]B!$AL$2263</f>
        <v>0</v>
      </c>
      <c r="F270" s="7"/>
      <c r="G270" s="7"/>
      <c r="H270" s="7"/>
      <c r="I270" s="7"/>
      <c r="J270" s="7"/>
      <c r="K270" s="7"/>
      <c r="L270" s="7"/>
      <c r="M270" s="7"/>
      <c r="N270" s="7"/>
    </row>
    <row r="271" spans="1:14" s="3" customFormat="1" ht="15" customHeight="1" x14ac:dyDescent="0.15">
      <c r="A271" s="312"/>
      <c r="B271" s="102" t="s">
        <v>396</v>
      </c>
      <c r="C271" s="355">
        <f>[4]B!$C$113</f>
        <v>0</v>
      </c>
      <c r="D271" s="385"/>
      <c r="E271" s="36"/>
      <c r="F271" s="7"/>
      <c r="G271" s="7"/>
      <c r="H271" s="7"/>
      <c r="I271" s="7"/>
      <c r="J271" s="7"/>
      <c r="K271" s="7"/>
      <c r="L271" s="7"/>
      <c r="M271" s="7"/>
      <c r="N271" s="7"/>
    </row>
    <row r="272" spans="1:14" s="3" customFormat="1" ht="15" customHeight="1" x14ac:dyDescent="0.15">
      <c r="A272" s="338"/>
      <c r="B272" s="109" t="s">
        <v>397</v>
      </c>
      <c r="C272" s="386">
        <f>SUM(C258:C271)</f>
        <v>0</v>
      </c>
      <c r="D272" s="386">
        <f t="shared" ref="D272:E272" si="3">SUM(D258:D271)</f>
        <v>0</v>
      </c>
      <c r="E272" s="386">
        <f t="shared" si="3"/>
        <v>0</v>
      </c>
      <c r="F272" s="7"/>
      <c r="G272" s="7"/>
      <c r="H272" s="7"/>
      <c r="I272" s="7"/>
      <c r="J272" s="7"/>
      <c r="K272" s="7"/>
      <c r="L272" s="7"/>
      <c r="M272" s="7"/>
      <c r="N272" s="7"/>
    </row>
    <row r="273" spans="1:20" s="63" customFormat="1" ht="24.95" customHeight="1" x14ac:dyDescent="0.15">
      <c r="A273" s="129" t="s">
        <v>398</v>
      </c>
      <c r="B273" s="130"/>
      <c r="C273" s="387"/>
      <c r="D273" s="387"/>
      <c r="E273" s="131"/>
    </row>
    <row r="274" spans="1:20" s="63" customFormat="1" ht="35.1" customHeight="1" x14ac:dyDescent="0.15">
      <c r="A274" s="13" t="s">
        <v>4</v>
      </c>
      <c r="B274" s="13" t="s">
        <v>5</v>
      </c>
      <c r="C274" s="94" t="s">
        <v>399</v>
      </c>
      <c r="D274" s="94" t="s">
        <v>7</v>
      </c>
      <c r="E274" s="39" t="s">
        <v>8</v>
      </c>
    </row>
    <row r="275" spans="1:20" s="63" customFormat="1" ht="15" customHeight="1" x14ac:dyDescent="0.15">
      <c r="A275" s="295">
        <v>3001001</v>
      </c>
      <c r="B275" s="107" t="s">
        <v>400</v>
      </c>
      <c r="C275" s="388">
        <f>[4]B!$C$2896</f>
        <v>66</v>
      </c>
      <c r="D275" s="388">
        <f>[4]B!$E$2896</f>
        <v>66</v>
      </c>
      <c r="E275" s="30">
        <f>[4]B!$AL$2896</f>
        <v>1521300</v>
      </c>
    </row>
    <row r="276" spans="1:20" s="63" customFormat="1" ht="15" customHeight="1" x14ac:dyDescent="0.15">
      <c r="A276" s="312" t="s">
        <v>401</v>
      </c>
      <c r="B276" s="102" t="s">
        <v>402</v>
      </c>
      <c r="C276" s="389">
        <f>[4]B!$C$2897</f>
        <v>0</v>
      </c>
      <c r="D276" s="389">
        <f>[4]B!$E$2897</f>
        <v>0</v>
      </c>
      <c r="E276" s="108">
        <f>[4]B!$AL$2897</f>
        <v>0</v>
      </c>
    </row>
    <row r="277" spans="1:20" s="63" customFormat="1" ht="15" customHeight="1" x14ac:dyDescent="0.15">
      <c r="A277" s="338"/>
      <c r="B277" s="102" t="s">
        <v>403</v>
      </c>
      <c r="C277" s="332">
        <f>SUM(C275:C276)</f>
        <v>66</v>
      </c>
      <c r="D277" s="332">
        <f>SUM(D275:D276)</f>
        <v>66</v>
      </c>
      <c r="E277" s="119">
        <f>SUM(E275:E276)</f>
        <v>1521300</v>
      </c>
    </row>
    <row r="278" spans="1:20" s="63" customFormat="1" ht="24.95" customHeight="1" x14ac:dyDescent="0.15">
      <c r="A278" s="96" t="s">
        <v>404</v>
      </c>
      <c r="B278" s="92"/>
      <c r="C278" s="381"/>
      <c r="D278" s="381"/>
      <c r="E278" s="93"/>
    </row>
    <row r="279" spans="1:20" s="63" customFormat="1" ht="35.1" customHeight="1" x14ac:dyDescent="0.15">
      <c r="A279" s="13" t="s">
        <v>4</v>
      </c>
      <c r="B279" s="106" t="s">
        <v>5</v>
      </c>
      <c r="C279" s="94" t="s">
        <v>399</v>
      </c>
      <c r="D279" s="94" t="s">
        <v>7</v>
      </c>
      <c r="E279" s="39" t="s">
        <v>8</v>
      </c>
    </row>
    <row r="280" spans="1:20" s="63" customFormat="1" ht="15" customHeight="1" x14ac:dyDescent="0.15">
      <c r="A280" s="338" t="s">
        <v>405</v>
      </c>
      <c r="B280" s="102" t="s">
        <v>406</v>
      </c>
      <c r="C280" s="390">
        <f>[4]B!$C$1029</f>
        <v>1039</v>
      </c>
      <c r="D280" s="390">
        <f>[4]B!$E$1029</f>
        <v>1039</v>
      </c>
      <c r="E280" s="132">
        <f>[4]B!$AL$1029</f>
        <v>8330510</v>
      </c>
    </row>
    <row r="281" spans="1:20" s="63" customFormat="1" ht="15" customHeight="1" x14ac:dyDescent="0.15">
      <c r="A281" s="338" t="s">
        <v>405</v>
      </c>
      <c r="B281" s="102" t="s">
        <v>407</v>
      </c>
      <c r="C281" s="390">
        <f>[4]B!C1036</f>
        <v>0</v>
      </c>
      <c r="D281" s="385"/>
      <c r="E281" s="36"/>
    </row>
    <row r="282" spans="1:20" s="3" customFormat="1" ht="25.5" customHeight="1" x14ac:dyDescent="0.15">
      <c r="A282" s="9" t="s">
        <v>408</v>
      </c>
      <c r="B282" s="133"/>
      <c r="C282" s="63"/>
      <c r="D282" s="63"/>
      <c r="E282" s="63"/>
      <c r="F282" s="7"/>
      <c r="G282" s="7"/>
      <c r="H282" s="7"/>
      <c r="I282" s="7"/>
      <c r="J282" s="7"/>
      <c r="K282" s="7"/>
      <c r="L282" s="7"/>
      <c r="M282" s="7"/>
      <c r="N282" s="7"/>
    </row>
    <row r="283" spans="1:20" ht="24.95" customHeight="1" x14ac:dyDescent="0.15">
      <c r="A283" s="12" t="s">
        <v>409</v>
      </c>
    </row>
    <row r="284" spans="1:20" ht="24" customHeight="1" x14ac:dyDescent="0.15">
      <c r="A284" s="579" t="s">
        <v>107</v>
      </c>
      <c r="B284" s="580"/>
      <c r="C284" s="604" t="s">
        <v>410</v>
      </c>
      <c r="D284" s="607" t="s">
        <v>411</v>
      </c>
      <c r="E284" s="608"/>
      <c r="F284" s="608"/>
      <c r="G284" s="608"/>
      <c r="H284" s="609" t="s">
        <v>412</v>
      </c>
      <c r="I284" s="610"/>
      <c r="J284" s="611"/>
      <c r="K284" s="612" t="s">
        <v>413</v>
      </c>
      <c r="L284" s="613"/>
      <c r="M284" s="614"/>
      <c r="N284" s="632" t="s">
        <v>414</v>
      </c>
      <c r="O284" s="635" t="s">
        <v>415</v>
      </c>
      <c r="P284" s="636"/>
      <c r="Q284" s="585" t="s">
        <v>416</v>
      </c>
      <c r="R284" s="585" t="s">
        <v>417</v>
      </c>
    </row>
    <row r="285" spans="1:20" ht="18" customHeight="1" x14ac:dyDescent="0.15">
      <c r="A285" s="600"/>
      <c r="B285" s="601"/>
      <c r="C285" s="605"/>
      <c r="D285" s="588" t="s">
        <v>418</v>
      </c>
      <c r="E285" s="590" t="s">
        <v>419</v>
      </c>
      <c r="F285" s="591"/>
      <c r="G285" s="592" t="s">
        <v>420</v>
      </c>
      <c r="H285" s="594" t="s">
        <v>421</v>
      </c>
      <c r="I285" s="596" t="s">
        <v>422</v>
      </c>
      <c r="J285" s="598" t="s">
        <v>423</v>
      </c>
      <c r="K285" s="615" t="s">
        <v>424</v>
      </c>
      <c r="L285" s="616" t="s">
        <v>425</v>
      </c>
      <c r="M285" s="617" t="s">
        <v>426</v>
      </c>
      <c r="N285" s="633"/>
      <c r="O285" s="627" t="s">
        <v>427</v>
      </c>
      <c r="P285" s="628" t="s">
        <v>428</v>
      </c>
      <c r="Q285" s="586"/>
      <c r="R285" s="586"/>
    </row>
    <row r="286" spans="1:20" ht="18" customHeight="1" x14ac:dyDescent="0.15">
      <c r="A286" s="602"/>
      <c r="B286" s="603"/>
      <c r="C286" s="606"/>
      <c r="D286" s="589"/>
      <c r="E286" s="134" t="s">
        <v>429</v>
      </c>
      <c r="F286" s="134" t="s">
        <v>430</v>
      </c>
      <c r="G286" s="593"/>
      <c r="H286" s="595"/>
      <c r="I286" s="597"/>
      <c r="J286" s="599"/>
      <c r="K286" s="615"/>
      <c r="L286" s="616"/>
      <c r="M286" s="617"/>
      <c r="N286" s="634"/>
      <c r="O286" s="627"/>
      <c r="P286" s="628"/>
      <c r="Q286" s="587"/>
      <c r="R286" s="587"/>
    </row>
    <row r="287" spans="1:20" s="41" customFormat="1" ht="15" customHeight="1" x14ac:dyDescent="0.25">
      <c r="A287" s="581" t="s">
        <v>108</v>
      </c>
      <c r="B287" s="584"/>
      <c r="C287" s="391">
        <f>+C288+C289+C290+C291+C292+C293+C297+C298+C299</f>
        <v>71998</v>
      </c>
      <c r="D287" s="391">
        <f t="shared" ref="D287:P287" si="4">+D288+D289+D290+D291+D292+D293+D297+D298+D299</f>
        <v>70801</v>
      </c>
      <c r="E287" s="391">
        <f t="shared" si="4"/>
        <v>70801</v>
      </c>
      <c r="F287" s="391">
        <f t="shared" si="4"/>
        <v>0</v>
      </c>
      <c r="G287" s="391">
        <f t="shared" si="4"/>
        <v>1197</v>
      </c>
      <c r="H287" s="391">
        <f t="shared" si="4"/>
        <v>27508</v>
      </c>
      <c r="I287" s="391">
        <f t="shared" si="4"/>
        <v>17590</v>
      </c>
      <c r="J287" s="391">
        <f t="shared" si="4"/>
        <v>26900</v>
      </c>
      <c r="K287" s="391">
        <f t="shared" si="4"/>
        <v>0</v>
      </c>
      <c r="L287" s="391">
        <f t="shared" si="4"/>
        <v>0</v>
      </c>
      <c r="M287" s="391">
        <f t="shared" si="4"/>
        <v>0</v>
      </c>
      <c r="N287" s="391">
        <f t="shared" si="4"/>
        <v>0</v>
      </c>
      <c r="O287" s="391">
        <f t="shared" si="4"/>
        <v>0</v>
      </c>
      <c r="P287" s="391">
        <f t="shared" si="4"/>
        <v>116</v>
      </c>
      <c r="Q287" s="391">
        <f>+Q288+Q289+Q290+Q291+Q292+Q293+Q297+Q298+Q299</f>
        <v>0</v>
      </c>
      <c r="R287" s="391">
        <v>0</v>
      </c>
      <c r="S287" s="135"/>
      <c r="T287" s="135"/>
    </row>
    <row r="288" spans="1:20" ht="15" customHeight="1" x14ac:dyDescent="0.15">
      <c r="A288" s="42" t="s">
        <v>109</v>
      </c>
      <c r="B288" s="136" t="s">
        <v>110</v>
      </c>
      <c r="C288" s="392">
        <f>[4]B!C218</f>
        <v>33076</v>
      </c>
      <c r="D288" s="392">
        <f>[4]B!D218</f>
        <v>32411</v>
      </c>
      <c r="E288" s="392">
        <f>[4]B!E218</f>
        <v>32411</v>
      </c>
      <c r="F288" s="392">
        <f>[4]B!F218</f>
        <v>0</v>
      </c>
      <c r="G288" s="392">
        <f>[4]B!G218</f>
        <v>665</v>
      </c>
      <c r="H288" s="392">
        <f>[4]B!AA218</f>
        <v>14102</v>
      </c>
      <c r="I288" s="392">
        <f>[4]B!AB218</f>
        <v>4542</v>
      </c>
      <c r="J288" s="392">
        <f>[4]B!AC218</f>
        <v>14432</v>
      </c>
      <c r="K288" s="392">
        <f>[4]B!AD218</f>
        <v>0</v>
      </c>
      <c r="L288" s="392">
        <f>[4]B!AE218</f>
        <v>0</v>
      </c>
      <c r="M288" s="392">
        <f>[4]B!AF218</f>
        <v>0</v>
      </c>
      <c r="N288" s="392">
        <f>[4]B!AG218</f>
        <v>0</v>
      </c>
      <c r="O288" s="392">
        <f>[4]B!AH218</f>
        <v>0</v>
      </c>
      <c r="P288" s="392">
        <f>[4]B!AI218</f>
        <v>7</v>
      </c>
      <c r="Q288" s="392">
        <f>[4]B!AJ218</f>
        <v>0</v>
      </c>
      <c r="R288" s="393"/>
      <c r="S288" s="137"/>
      <c r="T288" s="137"/>
    </row>
    <row r="289" spans="1:20" ht="15" customHeight="1" x14ac:dyDescent="0.15">
      <c r="A289" s="554" t="s">
        <v>111</v>
      </c>
      <c r="B289" s="138" t="s">
        <v>112</v>
      </c>
      <c r="C289" s="394">
        <f>[4]B!C283</f>
        <v>28198</v>
      </c>
      <c r="D289" s="394">
        <f>[4]B!D283</f>
        <v>27776</v>
      </c>
      <c r="E289" s="394">
        <f>[4]B!E283</f>
        <v>27776</v>
      </c>
      <c r="F289" s="394">
        <f>[4]B!F283</f>
        <v>0</v>
      </c>
      <c r="G289" s="394">
        <f>[4]B!G283</f>
        <v>422</v>
      </c>
      <c r="H289" s="394">
        <f>[4]B!AA283</f>
        <v>10834</v>
      </c>
      <c r="I289" s="394">
        <f>[4]B!AB283</f>
        <v>8406</v>
      </c>
      <c r="J289" s="394">
        <f>[4]B!AC283</f>
        <v>8958</v>
      </c>
      <c r="K289" s="394">
        <f>[4]B!AD283</f>
        <v>0</v>
      </c>
      <c r="L289" s="394">
        <f>[4]B!AE283</f>
        <v>0</v>
      </c>
      <c r="M289" s="394">
        <f>[4]B!AF283</f>
        <v>0</v>
      </c>
      <c r="N289" s="394">
        <f>[4]B!AG283</f>
        <v>0</v>
      </c>
      <c r="O289" s="394">
        <f>[4]B!AH283</f>
        <v>0</v>
      </c>
      <c r="P289" s="394">
        <f>[4]B!AI283</f>
        <v>4</v>
      </c>
      <c r="Q289" s="394">
        <f>[4]B!AJ283</f>
        <v>0</v>
      </c>
      <c r="R289" s="395"/>
      <c r="S289" s="137"/>
      <c r="T289" s="137"/>
    </row>
    <row r="290" spans="1:20" ht="15" customHeight="1" x14ac:dyDescent="0.15">
      <c r="A290" s="554" t="s">
        <v>113</v>
      </c>
      <c r="B290" s="138" t="s">
        <v>114</v>
      </c>
      <c r="C290" s="394">
        <f>[4]B!C327</f>
        <v>1348</v>
      </c>
      <c r="D290" s="394">
        <f>[4]B!D327</f>
        <v>1333</v>
      </c>
      <c r="E290" s="394">
        <f>[4]B!E327</f>
        <v>1333</v>
      </c>
      <c r="F290" s="394">
        <f>[4]B!F327</f>
        <v>0</v>
      </c>
      <c r="G290" s="394">
        <f>[4]B!G327</f>
        <v>15</v>
      </c>
      <c r="H290" s="394">
        <f>[4]B!AA327</f>
        <v>158</v>
      </c>
      <c r="I290" s="394">
        <f>[4]B!AB327</f>
        <v>1174</v>
      </c>
      <c r="J290" s="394">
        <f>[4]B!AC327</f>
        <v>16</v>
      </c>
      <c r="K290" s="394">
        <f>[4]B!AD327</f>
        <v>0</v>
      </c>
      <c r="L290" s="394">
        <f>[4]B!AE327</f>
        <v>0</v>
      </c>
      <c r="M290" s="394">
        <f>[4]B!AF327</f>
        <v>0</v>
      </c>
      <c r="N290" s="394">
        <f>[4]B!AG327</f>
        <v>0</v>
      </c>
      <c r="O290" s="394">
        <f>[4]B!AH327</f>
        <v>0</v>
      </c>
      <c r="P290" s="394">
        <f>[4]B!AI327</f>
        <v>17</v>
      </c>
      <c r="Q290" s="394">
        <f>[4]B!AJ327</f>
        <v>0</v>
      </c>
      <c r="R290" s="395"/>
      <c r="S290" s="137"/>
      <c r="T290" s="137"/>
    </row>
    <row r="291" spans="1:20" ht="15" customHeight="1" x14ac:dyDescent="0.15">
      <c r="A291" s="554" t="s">
        <v>115</v>
      </c>
      <c r="B291" s="138" t="s">
        <v>116</v>
      </c>
      <c r="C291" s="394">
        <f>[4]B!C338</f>
        <v>0</v>
      </c>
      <c r="D291" s="394">
        <f>[4]B!D338</f>
        <v>0</v>
      </c>
      <c r="E291" s="394">
        <f>[4]B!E338</f>
        <v>0</v>
      </c>
      <c r="F291" s="394">
        <f>[4]B!F338</f>
        <v>0</v>
      </c>
      <c r="G291" s="394">
        <f>[4]B!G338</f>
        <v>0</v>
      </c>
      <c r="H291" s="394">
        <f>[4]B!AA338</f>
        <v>0</v>
      </c>
      <c r="I291" s="394">
        <f>[4]B!AB338</f>
        <v>0</v>
      </c>
      <c r="J291" s="394">
        <f>[4]B!AC338</f>
        <v>0</v>
      </c>
      <c r="K291" s="394">
        <f>[4]B!AD338</f>
        <v>0</v>
      </c>
      <c r="L291" s="394">
        <f>[4]B!AE338</f>
        <v>0</v>
      </c>
      <c r="M291" s="394">
        <f>[4]B!AF338</f>
        <v>0</v>
      </c>
      <c r="N291" s="394">
        <f>[4]B!AG338</f>
        <v>0</v>
      </c>
      <c r="O291" s="394">
        <f>[4]B!AH338</f>
        <v>0</v>
      </c>
      <c r="P291" s="394">
        <f>[4]B!AI338</f>
        <v>0</v>
      </c>
      <c r="Q291" s="394">
        <f>[4]B!AJ338</f>
        <v>0</v>
      </c>
      <c r="R291" s="395"/>
      <c r="S291" s="137"/>
      <c r="T291" s="137"/>
    </row>
    <row r="292" spans="1:20" ht="15" customHeight="1" x14ac:dyDescent="0.15">
      <c r="A292" s="139" t="s">
        <v>117</v>
      </c>
      <c r="B292" s="140" t="s">
        <v>118</v>
      </c>
      <c r="C292" s="396">
        <f>[4]B!C413</f>
        <v>2355</v>
      </c>
      <c r="D292" s="396">
        <f>[4]B!D413</f>
        <v>2324</v>
      </c>
      <c r="E292" s="396">
        <f>[4]B!E413</f>
        <v>2324</v>
      </c>
      <c r="F292" s="396">
        <f>[4]B!F413</f>
        <v>0</v>
      </c>
      <c r="G292" s="396">
        <f>[4]B!G413</f>
        <v>31</v>
      </c>
      <c r="H292" s="396">
        <f>[4]B!AA413</f>
        <v>913</v>
      </c>
      <c r="I292" s="396">
        <f>[4]B!AB413</f>
        <v>348</v>
      </c>
      <c r="J292" s="396">
        <f>[4]B!AC413</f>
        <v>1094</v>
      </c>
      <c r="K292" s="396">
        <f>[4]B!AD413</f>
        <v>0</v>
      </c>
      <c r="L292" s="396">
        <f>[4]B!AE413</f>
        <v>0</v>
      </c>
      <c r="M292" s="396">
        <f>[4]B!AF413</f>
        <v>0</v>
      </c>
      <c r="N292" s="396">
        <f>[4]B!AG413</f>
        <v>0</v>
      </c>
      <c r="O292" s="396">
        <f>[4]B!AH413</f>
        <v>0</v>
      </c>
      <c r="P292" s="396">
        <f>[4]B!AI413</f>
        <v>71</v>
      </c>
      <c r="Q292" s="396">
        <f>[4]B!AJ413</f>
        <v>0</v>
      </c>
      <c r="R292" s="397"/>
      <c r="S292" s="137"/>
      <c r="T292" s="137"/>
    </row>
    <row r="293" spans="1:20" ht="15" customHeight="1" x14ac:dyDescent="0.15">
      <c r="A293" s="629" t="s">
        <v>119</v>
      </c>
      <c r="B293" s="4" t="s">
        <v>120</v>
      </c>
      <c r="C293" s="398">
        <f>SUM(C294:C296)</f>
        <v>5369</v>
      </c>
      <c r="D293" s="399">
        <f>SUM(D294:D296)</f>
        <v>5332</v>
      </c>
      <c r="E293" s="400">
        <f t="shared" ref="E293:P293" si="5">SUM(E294:E296)</f>
        <v>5332</v>
      </c>
      <c r="F293" s="401">
        <f t="shared" si="5"/>
        <v>0</v>
      </c>
      <c r="G293" s="402">
        <f t="shared" si="5"/>
        <v>37</v>
      </c>
      <c r="H293" s="402">
        <f t="shared" si="5"/>
        <v>1085</v>
      </c>
      <c r="I293" s="402">
        <f t="shared" si="5"/>
        <v>2517</v>
      </c>
      <c r="J293" s="402">
        <f t="shared" si="5"/>
        <v>1767</v>
      </c>
      <c r="K293" s="402">
        <f t="shared" si="5"/>
        <v>0</v>
      </c>
      <c r="L293" s="402">
        <f t="shared" si="5"/>
        <v>0</v>
      </c>
      <c r="M293" s="402">
        <f t="shared" si="5"/>
        <v>0</v>
      </c>
      <c r="N293" s="402">
        <f t="shared" si="5"/>
        <v>0</v>
      </c>
      <c r="O293" s="402">
        <f t="shared" si="5"/>
        <v>0</v>
      </c>
      <c r="P293" s="402">
        <f t="shared" si="5"/>
        <v>17</v>
      </c>
      <c r="Q293" s="403">
        <f>SUM(Q294:Q296)</f>
        <v>0</v>
      </c>
      <c r="R293" s="404">
        <v>0</v>
      </c>
      <c r="S293" s="137"/>
      <c r="T293" s="137"/>
    </row>
    <row r="294" spans="1:20" ht="15" customHeight="1" x14ac:dyDescent="0.15">
      <c r="A294" s="629"/>
      <c r="B294" s="141" t="s">
        <v>121</v>
      </c>
      <c r="C294" s="392">
        <f>[4]B!C464</f>
        <v>2755</v>
      </c>
      <c r="D294" s="392">
        <f>[4]B!D464</f>
        <v>2719</v>
      </c>
      <c r="E294" s="392">
        <f>[4]B!E464</f>
        <v>2719</v>
      </c>
      <c r="F294" s="392">
        <f>[4]B!F464</f>
        <v>0</v>
      </c>
      <c r="G294" s="392">
        <f>[4]B!G464</f>
        <v>36</v>
      </c>
      <c r="H294" s="392">
        <f>[4]B!AA464</f>
        <v>909</v>
      </c>
      <c r="I294" s="392">
        <f>[4]B!AB464</f>
        <v>1621</v>
      </c>
      <c r="J294" s="392">
        <f>[4]B!AC464</f>
        <v>225</v>
      </c>
      <c r="K294" s="392">
        <f>[4]B!AD464</f>
        <v>0</v>
      </c>
      <c r="L294" s="392">
        <f>[4]B!AE464</f>
        <v>0</v>
      </c>
      <c r="M294" s="392">
        <f>[4]B!AF464</f>
        <v>0</v>
      </c>
      <c r="N294" s="392">
        <f>[4]B!AG464</f>
        <v>0</v>
      </c>
      <c r="O294" s="392">
        <f>[4]B!AH464</f>
        <v>0</v>
      </c>
      <c r="P294" s="392">
        <f>[4]B!AI464</f>
        <v>1</v>
      </c>
      <c r="Q294" s="392">
        <f>[4]B!AJ464</f>
        <v>0</v>
      </c>
      <c r="R294" s="393"/>
      <c r="S294" s="137"/>
      <c r="T294" s="137"/>
    </row>
    <row r="295" spans="1:20" ht="15" customHeight="1" x14ac:dyDescent="0.15">
      <c r="A295" s="629"/>
      <c r="B295" s="54" t="s">
        <v>122</v>
      </c>
      <c r="C295" s="394">
        <f>[4]B!C483</f>
        <v>11</v>
      </c>
      <c r="D295" s="394">
        <f>[4]B!D483</f>
        <v>11</v>
      </c>
      <c r="E295" s="394">
        <f>[4]B!E483</f>
        <v>11</v>
      </c>
      <c r="F295" s="394">
        <f>[4]B!F483</f>
        <v>0</v>
      </c>
      <c r="G295" s="394">
        <f>[4]B!G483</f>
        <v>0</v>
      </c>
      <c r="H295" s="394">
        <f>[4]B!AA483</f>
        <v>2</v>
      </c>
      <c r="I295" s="394">
        <f>[4]B!AB483</f>
        <v>9</v>
      </c>
      <c r="J295" s="394">
        <f>[4]B!AC483</f>
        <v>0</v>
      </c>
      <c r="K295" s="394">
        <f>[4]B!AD483</f>
        <v>0</v>
      </c>
      <c r="L295" s="394">
        <f>[4]B!AE483</f>
        <v>0</v>
      </c>
      <c r="M295" s="394">
        <f>[4]B!AF483</f>
        <v>0</v>
      </c>
      <c r="N295" s="394">
        <f>[4]B!AG483</f>
        <v>0</v>
      </c>
      <c r="O295" s="394">
        <f>[4]B!AH483</f>
        <v>0</v>
      </c>
      <c r="P295" s="394">
        <f>[4]B!AI483</f>
        <v>0</v>
      </c>
      <c r="Q295" s="394">
        <f>[4]B!AJ483</f>
        <v>0</v>
      </c>
      <c r="R295" s="395"/>
      <c r="S295" s="137"/>
      <c r="T295" s="137"/>
    </row>
    <row r="296" spans="1:20" ht="15" customHeight="1" x14ac:dyDescent="0.15">
      <c r="A296" s="630"/>
      <c r="B296" s="142" t="s">
        <v>123</v>
      </c>
      <c r="C296" s="405">
        <f>[4]B!C511</f>
        <v>2603</v>
      </c>
      <c r="D296" s="405">
        <f>[4]B!D511</f>
        <v>2602</v>
      </c>
      <c r="E296" s="405">
        <f>[4]B!E511</f>
        <v>2602</v>
      </c>
      <c r="F296" s="405">
        <f>[4]B!F511</f>
        <v>0</v>
      </c>
      <c r="G296" s="405">
        <f>[4]B!G511</f>
        <v>1</v>
      </c>
      <c r="H296" s="405">
        <f>[4]B!AA511</f>
        <v>174</v>
      </c>
      <c r="I296" s="405">
        <f>[4]B!AB511</f>
        <v>887</v>
      </c>
      <c r="J296" s="405">
        <f>[4]B!AC511</f>
        <v>1542</v>
      </c>
      <c r="K296" s="405">
        <f>[4]B!AD511</f>
        <v>0</v>
      </c>
      <c r="L296" s="405">
        <f>[4]B!AE511</f>
        <v>0</v>
      </c>
      <c r="M296" s="405">
        <f>[4]B!AF511</f>
        <v>0</v>
      </c>
      <c r="N296" s="405">
        <f>[4]B!AG511</f>
        <v>0</v>
      </c>
      <c r="O296" s="405">
        <f>[4]B!AH511</f>
        <v>0</v>
      </c>
      <c r="P296" s="405">
        <f>[4]B!AI511</f>
        <v>16</v>
      </c>
      <c r="Q296" s="405">
        <f>[4]B!AJ511</f>
        <v>0</v>
      </c>
      <c r="R296" s="406"/>
      <c r="S296" s="137"/>
      <c r="T296" s="137"/>
    </row>
    <row r="297" spans="1:20" ht="15" customHeight="1" x14ac:dyDescent="0.15">
      <c r="A297" s="42" t="s">
        <v>124</v>
      </c>
      <c r="B297" s="136" t="s">
        <v>125</v>
      </c>
      <c r="C297" s="392">
        <f>[4]B!C521</f>
        <v>0</v>
      </c>
      <c r="D297" s="392">
        <f>[4]B!D521</f>
        <v>0</v>
      </c>
      <c r="E297" s="392">
        <f>[4]B!E521</f>
        <v>0</v>
      </c>
      <c r="F297" s="392">
        <f>[4]B!F521</f>
        <v>0</v>
      </c>
      <c r="G297" s="392">
        <f>[4]B!G521</f>
        <v>0</v>
      </c>
      <c r="H297" s="392">
        <f>[4]B!AA521</f>
        <v>0</v>
      </c>
      <c r="I297" s="392">
        <f>[4]B!AB521</f>
        <v>0</v>
      </c>
      <c r="J297" s="392">
        <f>[4]B!AC521</f>
        <v>0</v>
      </c>
      <c r="K297" s="392">
        <f>[4]B!AD521</f>
        <v>0</v>
      </c>
      <c r="L297" s="392">
        <f>[4]B!AE521</f>
        <v>0</v>
      </c>
      <c r="M297" s="392">
        <f>[4]B!AF521</f>
        <v>0</v>
      </c>
      <c r="N297" s="392">
        <f>[4]B!AG521</f>
        <v>0</v>
      </c>
      <c r="O297" s="392">
        <f>[4]B!AH521</f>
        <v>0</v>
      </c>
      <c r="P297" s="392">
        <f>[4]B!AI521</f>
        <v>0</v>
      </c>
      <c r="Q297" s="392">
        <f>[4]B!AJ521</f>
        <v>0</v>
      </c>
      <c r="R297" s="393"/>
      <c r="S297" s="137"/>
      <c r="T297" s="137"/>
    </row>
    <row r="298" spans="1:20" s="56" customFormat="1" ht="15" customHeight="1" x14ac:dyDescent="0.15">
      <c r="A298" s="554" t="s">
        <v>126</v>
      </c>
      <c r="B298" s="45" t="s">
        <v>127</v>
      </c>
      <c r="C298" s="394">
        <f>[4]B!C575</f>
        <v>88</v>
      </c>
      <c r="D298" s="394">
        <f>[4]B!D575</f>
        <v>87</v>
      </c>
      <c r="E298" s="394">
        <f>[4]B!E575</f>
        <v>87</v>
      </c>
      <c r="F298" s="394">
        <f>[4]B!F575</f>
        <v>0</v>
      </c>
      <c r="G298" s="394">
        <f>[4]B!G575</f>
        <v>1</v>
      </c>
      <c r="H298" s="394">
        <f>[4]B!AA575</f>
        <v>30</v>
      </c>
      <c r="I298" s="394">
        <f>[4]B!AB575</f>
        <v>19</v>
      </c>
      <c r="J298" s="394">
        <f>[4]B!AC575</f>
        <v>39</v>
      </c>
      <c r="K298" s="394">
        <f>[4]B!AD575</f>
        <v>0</v>
      </c>
      <c r="L298" s="394">
        <f>[4]B!AE575</f>
        <v>0</v>
      </c>
      <c r="M298" s="394">
        <f>[4]B!AF575</f>
        <v>0</v>
      </c>
      <c r="N298" s="394">
        <f>[4]B!AG575</f>
        <v>0</v>
      </c>
      <c r="O298" s="394">
        <f>[4]B!AH575</f>
        <v>0</v>
      </c>
      <c r="P298" s="394">
        <f>[4]B!AI575</f>
        <v>0</v>
      </c>
      <c r="Q298" s="394">
        <f>[4]B!AJ575</f>
        <v>0</v>
      </c>
      <c r="R298" s="395"/>
      <c r="S298" s="137"/>
      <c r="T298" s="137"/>
    </row>
    <row r="299" spans="1:20" ht="15" customHeight="1" x14ac:dyDescent="0.15">
      <c r="A299" s="554" t="s">
        <v>128</v>
      </c>
      <c r="B299" s="45" t="s">
        <v>129</v>
      </c>
      <c r="C299" s="396">
        <f>[4]B!C607</f>
        <v>1564</v>
      </c>
      <c r="D299" s="396">
        <f>[4]B!D607</f>
        <v>1538</v>
      </c>
      <c r="E299" s="396">
        <f>[4]B!E607</f>
        <v>1538</v>
      </c>
      <c r="F299" s="396">
        <f>[4]B!F607</f>
        <v>0</v>
      </c>
      <c r="G299" s="396">
        <f>[4]B!G607</f>
        <v>26</v>
      </c>
      <c r="H299" s="396">
        <f>[4]B!AA607</f>
        <v>386</v>
      </c>
      <c r="I299" s="396">
        <f>[4]B!AB607</f>
        <v>584</v>
      </c>
      <c r="J299" s="396">
        <f>[4]B!AC607</f>
        <v>594</v>
      </c>
      <c r="K299" s="396">
        <f>[4]B!AD607</f>
        <v>0</v>
      </c>
      <c r="L299" s="396">
        <f>[4]B!AE607</f>
        <v>0</v>
      </c>
      <c r="M299" s="396">
        <f>[4]B!AF607</f>
        <v>0</v>
      </c>
      <c r="N299" s="396">
        <f>[4]B!AG607</f>
        <v>0</v>
      </c>
      <c r="O299" s="396">
        <f>[4]B!AH607</f>
        <v>0</v>
      </c>
      <c r="P299" s="396">
        <f>[4]B!AI607</f>
        <v>0</v>
      </c>
      <c r="Q299" s="396">
        <f>[4]B!AJ607</f>
        <v>0</v>
      </c>
      <c r="R299" s="397"/>
      <c r="S299" s="137"/>
      <c r="T299" s="137"/>
    </row>
    <row r="300" spans="1:20" s="3" customFormat="1" ht="15" customHeight="1" x14ac:dyDescent="0.15">
      <c r="A300" s="581" t="s">
        <v>130</v>
      </c>
      <c r="B300" s="584"/>
      <c r="C300" s="407">
        <f t="shared" ref="C300:P300" si="6">+C301+C302+C303+C304+C308+C309</f>
        <v>4168</v>
      </c>
      <c r="D300" s="408">
        <f t="shared" si="6"/>
        <v>4150</v>
      </c>
      <c r="E300" s="400">
        <f t="shared" si="6"/>
        <v>4150</v>
      </c>
      <c r="F300" s="401">
        <f t="shared" si="6"/>
        <v>0</v>
      </c>
      <c r="G300" s="402">
        <f t="shared" si="6"/>
        <v>18</v>
      </c>
      <c r="H300" s="400">
        <f t="shared" si="6"/>
        <v>725</v>
      </c>
      <c r="I300" s="409">
        <f t="shared" si="6"/>
        <v>1179</v>
      </c>
      <c r="J300" s="401">
        <f t="shared" si="6"/>
        <v>2264</v>
      </c>
      <c r="K300" s="400">
        <f t="shared" si="6"/>
        <v>4</v>
      </c>
      <c r="L300" s="409">
        <f t="shared" si="6"/>
        <v>0</v>
      </c>
      <c r="M300" s="401">
        <f t="shared" si="6"/>
        <v>0</v>
      </c>
      <c r="N300" s="401">
        <f t="shared" si="6"/>
        <v>0</v>
      </c>
      <c r="O300" s="410">
        <f t="shared" si="6"/>
        <v>0</v>
      </c>
      <c r="P300" s="411">
        <f t="shared" si="6"/>
        <v>0</v>
      </c>
      <c r="Q300" s="412">
        <f>+Q301+Q302+Q303+Q304+Q308+Q309</f>
        <v>0</v>
      </c>
      <c r="R300" s="413">
        <f>+R301+R302+R303</f>
        <v>0</v>
      </c>
      <c r="S300" s="143"/>
      <c r="T300" s="143"/>
    </row>
    <row r="301" spans="1:20" ht="15" customHeight="1" x14ac:dyDescent="0.15">
      <c r="A301" s="42" t="s">
        <v>131</v>
      </c>
      <c r="B301" s="43" t="s">
        <v>132</v>
      </c>
      <c r="C301" s="392">
        <f>[4]B!C669</f>
        <v>2469</v>
      </c>
      <c r="D301" s="392">
        <f>[4]B!D669</f>
        <v>2457</v>
      </c>
      <c r="E301" s="392">
        <f>[4]B!E669</f>
        <v>2457</v>
      </c>
      <c r="F301" s="392">
        <f>[4]B!F669</f>
        <v>0</v>
      </c>
      <c r="G301" s="392">
        <f>[4]B!G669</f>
        <v>12</v>
      </c>
      <c r="H301" s="414">
        <f>[4]B!AA669</f>
        <v>276</v>
      </c>
      <c r="I301" s="414">
        <f>[4]B!AB669</f>
        <v>598</v>
      </c>
      <c r="J301" s="414">
        <f>[4]B!AC669</f>
        <v>1595</v>
      </c>
      <c r="K301" s="414">
        <f>[4]B!AD669</f>
        <v>1</v>
      </c>
      <c r="L301" s="414">
        <f>[4]B!AE669</f>
        <v>0</v>
      </c>
      <c r="M301" s="414">
        <f>[4]B!AF669</f>
        <v>0</v>
      </c>
      <c r="N301" s="414">
        <f>[4]B!AG669</f>
        <v>0</v>
      </c>
      <c r="O301" s="414">
        <f>[4]B!AH669</f>
        <v>0</v>
      </c>
      <c r="P301" s="414">
        <f>[4]B!AI669</f>
        <v>0</v>
      </c>
      <c r="Q301" s="414">
        <f>[4]B!AJ669</f>
        <v>0</v>
      </c>
      <c r="R301" s="415"/>
      <c r="S301" s="137"/>
      <c r="T301" s="137"/>
    </row>
    <row r="302" spans="1:20" ht="15" customHeight="1" x14ac:dyDescent="0.15">
      <c r="A302" s="139" t="s">
        <v>133</v>
      </c>
      <c r="B302" s="144" t="s">
        <v>134</v>
      </c>
      <c r="C302" s="394">
        <f>[4]B!C692</f>
        <v>7</v>
      </c>
      <c r="D302" s="394">
        <f>[4]B!D692</f>
        <v>7</v>
      </c>
      <c r="E302" s="394">
        <f>[4]B!E692</f>
        <v>7</v>
      </c>
      <c r="F302" s="394">
        <f>[4]B!F692</f>
        <v>0</v>
      </c>
      <c r="G302" s="394">
        <f>[4]B!G692</f>
        <v>0</v>
      </c>
      <c r="H302" s="416">
        <f>[4]B!AA692</f>
        <v>0</v>
      </c>
      <c r="I302" s="416">
        <f>[4]B!AB692</f>
        <v>7</v>
      </c>
      <c r="J302" s="416">
        <f>[4]B!AC692</f>
        <v>0</v>
      </c>
      <c r="K302" s="416">
        <f>[4]B!AD692</f>
        <v>0</v>
      </c>
      <c r="L302" s="416">
        <f>[4]B!AE692</f>
        <v>0</v>
      </c>
      <c r="M302" s="416">
        <f>[4]B!AF692</f>
        <v>0</v>
      </c>
      <c r="N302" s="416">
        <f>[4]B!AG692</f>
        <v>0</v>
      </c>
      <c r="O302" s="416">
        <f>[4]B!AH692</f>
        <v>0</v>
      </c>
      <c r="P302" s="416">
        <f>[4]B!AI692</f>
        <v>0</v>
      </c>
      <c r="Q302" s="416">
        <f>[4]B!AJ692</f>
        <v>0</v>
      </c>
      <c r="R302" s="417"/>
      <c r="S302" s="137"/>
      <c r="T302" s="137"/>
    </row>
    <row r="303" spans="1:20" ht="15" customHeight="1" x14ac:dyDescent="0.15">
      <c r="A303" s="560" t="s">
        <v>135</v>
      </c>
      <c r="B303" s="145" t="s">
        <v>136</v>
      </c>
      <c r="C303" s="396">
        <f>[4]B!C722</f>
        <v>1015</v>
      </c>
      <c r="D303" s="396">
        <f>[4]B!D722</f>
        <v>1009</v>
      </c>
      <c r="E303" s="396">
        <f>[4]B!E722</f>
        <v>1009</v>
      </c>
      <c r="F303" s="396">
        <f>[4]B!F722</f>
        <v>0</v>
      </c>
      <c r="G303" s="396">
        <f>[4]B!G722</f>
        <v>6</v>
      </c>
      <c r="H303" s="418">
        <f>[4]B!AA722</f>
        <v>197</v>
      </c>
      <c r="I303" s="418">
        <f>[4]B!AB722</f>
        <v>168</v>
      </c>
      <c r="J303" s="418">
        <f>[4]B!AC722</f>
        <v>650</v>
      </c>
      <c r="K303" s="418">
        <f>[4]B!AD722</f>
        <v>3</v>
      </c>
      <c r="L303" s="418">
        <f>[4]B!AE722</f>
        <v>0</v>
      </c>
      <c r="M303" s="418">
        <f>[4]B!AF722</f>
        <v>0</v>
      </c>
      <c r="N303" s="418">
        <f>[4]B!AG722</f>
        <v>0</v>
      </c>
      <c r="O303" s="418">
        <f>[4]B!AH722</f>
        <v>0</v>
      </c>
      <c r="P303" s="418">
        <f>[4]B!AI722</f>
        <v>0</v>
      </c>
      <c r="Q303" s="418">
        <f>[4]B!AJ722</f>
        <v>0</v>
      </c>
      <c r="R303" s="419"/>
      <c r="S303" s="137"/>
      <c r="T303" s="137"/>
    </row>
    <row r="304" spans="1:20" ht="15" customHeight="1" x14ac:dyDescent="0.15">
      <c r="A304" s="631" t="s">
        <v>113</v>
      </c>
      <c r="B304" s="43" t="s">
        <v>137</v>
      </c>
      <c r="C304" s="420">
        <f>SUM(C305:C307)</f>
        <v>677</v>
      </c>
      <c r="D304" s="320">
        <f>SUM(D305:D307)</f>
        <v>677</v>
      </c>
      <c r="E304" s="354">
        <f t="shared" ref="E304:P304" si="7">SUM(E305:E307)</f>
        <v>677</v>
      </c>
      <c r="F304" s="421">
        <f t="shared" si="7"/>
        <v>0</v>
      </c>
      <c r="G304" s="422">
        <f t="shared" si="7"/>
        <v>0</v>
      </c>
      <c r="H304" s="423">
        <f t="shared" si="7"/>
        <v>252</v>
      </c>
      <c r="I304" s="424">
        <f t="shared" si="7"/>
        <v>406</v>
      </c>
      <c r="J304" s="425">
        <f t="shared" si="7"/>
        <v>19</v>
      </c>
      <c r="K304" s="423">
        <f t="shared" si="7"/>
        <v>0</v>
      </c>
      <c r="L304" s="424">
        <f t="shared" si="7"/>
        <v>0</v>
      </c>
      <c r="M304" s="425">
        <f t="shared" si="7"/>
        <v>0</v>
      </c>
      <c r="N304" s="425">
        <f>SUM(N305:N307)</f>
        <v>0</v>
      </c>
      <c r="O304" s="426">
        <f t="shared" si="7"/>
        <v>0</v>
      </c>
      <c r="P304" s="427">
        <f t="shared" si="7"/>
        <v>0</v>
      </c>
      <c r="Q304" s="428">
        <f>SUM(Q305:Q307)</f>
        <v>0</v>
      </c>
      <c r="R304" s="429">
        <f>SUM(R305:R308)</f>
        <v>0</v>
      </c>
      <c r="S304" s="137"/>
      <c r="T304" s="137"/>
    </row>
    <row r="305" spans="1:22" ht="15" customHeight="1" x14ac:dyDescent="0.15">
      <c r="A305" s="631"/>
      <c r="B305" s="54" t="s">
        <v>138</v>
      </c>
      <c r="C305" s="392">
        <f>[4]B!C746-[4]B!C724-[4]B!C725</f>
        <v>596</v>
      </c>
      <c r="D305" s="392">
        <f>[4]B!D746-[4]B!D724-[4]B!D725</f>
        <v>596</v>
      </c>
      <c r="E305" s="392">
        <f>[4]B!E746-[4]B!E724-[4]B!E725</f>
        <v>596</v>
      </c>
      <c r="F305" s="392">
        <f>[4]B!F746-[4]B!F724-[4]B!F725</f>
        <v>0</v>
      </c>
      <c r="G305" s="392">
        <f>[4]B!G746-[4]B!G724-[4]B!G725</f>
        <v>0</v>
      </c>
      <c r="H305" s="414">
        <f>[4]B!AA746-[4]B!AA724-[4]B!AA725</f>
        <v>233</v>
      </c>
      <c r="I305" s="414">
        <f>[4]B!AB746-[4]B!AB724-[4]B!AB725</f>
        <v>357</v>
      </c>
      <c r="J305" s="414">
        <f>[4]B!AC746-[4]B!AC724-[4]B!AC725</f>
        <v>6</v>
      </c>
      <c r="K305" s="414">
        <f>[4]B!AD746-[4]B!AD724-[4]B!AD725</f>
        <v>0</v>
      </c>
      <c r="L305" s="414">
        <f>[4]B!AE746-[4]B!AE724-[4]B!AE725</f>
        <v>0</v>
      </c>
      <c r="M305" s="414">
        <f>[4]B!AF746-[4]B!AF724-[4]B!AF725</f>
        <v>0</v>
      </c>
      <c r="N305" s="414">
        <f>[4]B!AG746-[4]B!AG724-[4]B!AG725</f>
        <v>0</v>
      </c>
      <c r="O305" s="414">
        <f>[4]B!AH746-[4]B!AH724-[4]B!AH725</f>
        <v>0</v>
      </c>
      <c r="P305" s="414">
        <f>[4]B!AI746-[4]B!AI724-[4]B!AI725</f>
        <v>0</v>
      </c>
      <c r="Q305" s="414">
        <f>[4]B!AJ746-[4]B!AJ724-[4]B!AJ725</f>
        <v>0</v>
      </c>
      <c r="R305" s="415"/>
      <c r="S305" s="137"/>
      <c r="T305" s="137"/>
    </row>
    <row r="306" spans="1:22" ht="15" customHeight="1" x14ac:dyDescent="0.15">
      <c r="A306" s="631"/>
      <c r="B306" s="54" t="s">
        <v>139</v>
      </c>
      <c r="C306" s="394">
        <f>[4]B!C724</f>
        <v>14</v>
      </c>
      <c r="D306" s="394">
        <f>[4]B!D724</f>
        <v>14</v>
      </c>
      <c r="E306" s="394">
        <f>[4]B!E724</f>
        <v>14</v>
      </c>
      <c r="F306" s="394">
        <f>[4]B!F724</f>
        <v>0</v>
      </c>
      <c r="G306" s="394">
        <f>[4]B!G724</f>
        <v>0</v>
      </c>
      <c r="H306" s="416">
        <f>[4]B!AA724</f>
        <v>0</v>
      </c>
      <c r="I306" s="416">
        <f>[4]B!AB724</f>
        <v>14</v>
      </c>
      <c r="J306" s="416">
        <f>[4]B!AC724</f>
        <v>0</v>
      </c>
      <c r="K306" s="416">
        <f>[4]B!AD724</f>
        <v>0</v>
      </c>
      <c r="L306" s="416">
        <f>[4]B!AE724</f>
        <v>0</v>
      </c>
      <c r="M306" s="416">
        <f>[4]B!AF724</f>
        <v>0</v>
      </c>
      <c r="N306" s="416">
        <f>[4]B!AG724</f>
        <v>0</v>
      </c>
      <c r="O306" s="416">
        <f>[4]B!AH724</f>
        <v>0</v>
      </c>
      <c r="P306" s="416">
        <f>[4]B!AI724</f>
        <v>0</v>
      </c>
      <c r="Q306" s="416">
        <f>[4]B!AJ724</f>
        <v>0</v>
      </c>
      <c r="R306" s="417"/>
      <c r="S306" s="137"/>
      <c r="T306" s="137"/>
    </row>
    <row r="307" spans="1:22" ht="15" customHeight="1" x14ac:dyDescent="0.15">
      <c r="A307" s="631"/>
      <c r="B307" s="142" t="s">
        <v>140</v>
      </c>
      <c r="C307" s="396">
        <f>[4]B!C725</f>
        <v>67</v>
      </c>
      <c r="D307" s="396">
        <f>[4]B!D725</f>
        <v>67</v>
      </c>
      <c r="E307" s="396">
        <f>[4]B!E725</f>
        <v>67</v>
      </c>
      <c r="F307" s="396">
        <f>[4]B!F725</f>
        <v>0</v>
      </c>
      <c r="G307" s="396">
        <f>[4]B!G725</f>
        <v>0</v>
      </c>
      <c r="H307" s="418">
        <f>[4]B!AA725</f>
        <v>19</v>
      </c>
      <c r="I307" s="418">
        <f>[4]B!AB725</f>
        <v>35</v>
      </c>
      <c r="J307" s="418">
        <f>[4]B!AC725</f>
        <v>13</v>
      </c>
      <c r="K307" s="418">
        <f>[4]B!AD725</f>
        <v>0</v>
      </c>
      <c r="L307" s="418">
        <f>[4]B!AE725</f>
        <v>0</v>
      </c>
      <c r="M307" s="418">
        <f>[4]B!AF725</f>
        <v>0</v>
      </c>
      <c r="N307" s="418">
        <f>[4]B!AG725</f>
        <v>0</v>
      </c>
      <c r="O307" s="418">
        <f>[4]B!AH725</f>
        <v>0</v>
      </c>
      <c r="P307" s="418">
        <f>[4]B!AI725</f>
        <v>0</v>
      </c>
      <c r="Q307" s="418">
        <f>[4]B!AJ725</f>
        <v>0</v>
      </c>
      <c r="R307" s="419"/>
      <c r="S307" s="137"/>
      <c r="T307" s="137"/>
    </row>
    <row r="308" spans="1:22" ht="15" customHeight="1" x14ac:dyDescent="0.15">
      <c r="A308" s="42" t="s">
        <v>115</v>
      </c>
      <c r="B308" s="146" t="s">
        <v>141</v>
      </c>
      <c r="C308" s="430">
        <f>[4]B!C779</f>
        <v>0</v>
      </c>
      <c r="D308" s="430">
        <f>[4]B!D779</f>
        <v>0</v>
      </c>
      <c r="E308" s="430">
        <f>[4]B!E779</f>
        <v>0</v>
      </c>
      <c r="F308" s="430">
        <f>[4]B!F779</f>
        <v>0</v>
      </c>
      <c r="G308" s="430">
        <f>[4]B!G779</f>
        <v>0</v>
      </c>
      <c r="H308" s="431">
        <f>[4]B!AA779</f>
        <v>0</v>
      </c>
      <c r="I308" s="431">
        <f>[4]B!AB779</f>
        <v>0</v>
      </c>
      <c r="J308" s="431">
        <f>[4]B!AC779</f>
        <v>0</v>
      </c>
      <c r="K308" s="431">
        <f>[4]B!AD779</f>
        <v>0</v>
      </c>
      <c r="L308" s="431">
        <f>[4]B!AE779</f>
        <v>0</v>
      </c>
      <c r="M308" s="431">
        <f>[4]B!AF779</f>
        <v>0</v>
      </c>
      <c r="N308" s="431">
        <f>[4]B!AG779</f>
        <v>0</v>
      </c>
      <c r="O308" s="431">
        <f>[4]B!AH779</f>
        <v>0</v>
      </c>
      <c r="P308" s="431">
        <f>[4]B!AI779</f>
        <v>0</v>
      </c>
      <c r="Q308" s="431">
        <f>[4]B!AJ779</f>
        <v>0</v>
      </c>
      <c r="R308" s="432"/>
      <c r="S308" s="137"/>
      <c r="T308" s="137"/>
    </row>
    <row r="309" spans="1:22" s="60" customFormat="1" ht="15" customHeight="1" x14ac:dyDescent="0.15">
      <c r="A309" s="139"/>
      <c r="B309" s="147" t="s">
        <v>142</v>
      </c>
      <c r="C309" s="396">
        <f>[4]B!C837</f>
        <v>0</v>
      </c>
      <c r="D309" s="396">
        <f>[4]B!D837</f>
        <v>0</v>
      </c>
      <c r="E309" s="396">
        <f>[4]B!E837</f>
        <v>0</v>
      </c>
      <c r="F309" s="396">
        <f>[4]B!F837</f>
        <v>0</v>
      </c>
      <c r="G309" s="396">
        <f>[4]B!G837</f>
        <v>0</v>
      </c>
      <c r="H309" s="418">
        <f>[4]B!AA837</f>
        <v>0</v>
      </c>
      <c r="I309" s="418">
        <f>[4]B!AB837</f>
        <v>0</v>
      </c>
      <c r="J309" s="418">
        <f>[4]B!AC837</f>
        <v>0</v>
      </c>
      <c r="K309" s="418">
        <f>[4]B!AD837</f>
        <v>0</v>
      </c>
      <c r="L309" s="418">
        <f>[4]B!AE837</f>
        <v>0</v>
      </c>
      <c r="M309" s="418">
        <f>[4]B!AF837</f>
        <v>0</v>
      </c>
      <c r="N309" s="418">
        <f>[4]B!AG837</f>
        <v>0</v>
      </c>
      <c r="O309" s="418">
        <f>[4]B!AH837</f>
        <v>0</v>
      </c>
      <c r="P309" s="418">
        <f>[4]B!AI837</f>
        <v>0</v>
      </c>
      <c r="Q309" s="418">
        <f>[4]B!AJ837</f>
        <v>0</v>
      </c>
      <c r="R309" s="397"/>
      <c r="S309" s="117"/>
      <c r="T309" s="117"/>
    </row>
    <row r="310" spans="1:22" s="60" customFormat="1" ht="15" customHeight="1" x14ac:dyDescent="0.15">
      <c r="A310" s="618" t="s">
        <v>431</v>
      </c>
      <c r="B310" s="619"/>
      <c r="C310" s="392">
        <f>[4]B!C533</f>
        <v>4384</v>
      </c>
      <c r="D310" s="392">
        <f>[4]B!D533</f>
        <v>4306</v>
      </c>
      <c r="E310" s="392">
        <f>[4]B!E533</f>
        <v>4306</v>
      </c>
      <c r="F310" s="392">
        <f>[4]B!F533</f>
        <v>0</v>
      </c>
      <c r="G310" s="392">
        <f>[4]B!G533</f>
        <v>78</v>
      </c>
      <c r="H310" s="414">
        <f>[4]B!AA533</f>
        <v>2562</v>
      </c>
      <c r="I310" s="414">
        <f>[4]B!AB533</f>
        <v>467</v>
      </c>
      <c r="J310" s="414">
        <f>[4]B!AC533</f>
        <v>1355</v>
      </c>
      <c r="K310" s="414">
        <f>[4]B!AD533</f>
        <v>0</v>
      </c>
      <c r="L310" s="414">
        <f>[4]B!AE533</f>
        <v>0</v>
      </c>
      <c r="M310" s="414">
        <f>[4]B!AF533</f>
        <v>0</v>
      </c>
      <c r="N310" s="414">
        <f>[4]B!AG533</f>
        <v>0</v>
      </c>
      <c r="O310" s="414">
        <f>[4]B!AH533</f>
        <v>0</v>
      </c>
      <c r="P310" s="414">
        <f>[4]B!AI533</f>
        <v>0</v>
      </c>
      <c r="Q310" s="414">
        <f>[4]B!AJ533</f>
        <v>0</v>
      </c>
      <c r="R310" s="393"/>
      <c r="S310" s="117"/>
      <c r="T310" s="117"/>
    </row>
    <row r="311" spans="1:22" s="3" customFormat="1" ht="15" customHeight="1" x14ac:dyDescent="0.15">
      <c r="A311" s="620" t="s">
        <v>143</v>
      </c>
      <c r="B311" s="621"/>
      <c r="C311" s="433">
        <f>[4]B!C1051</f>
        <v>0</v>
      </c>
      <c r="D311" s="433">
        <f>[4]B!D1051</f>
        <v>0</v>
      </c>
      <c r="E311" s="433">
        <f>[4]B!E1051</f>
        <v>0</v>
      </c>
      <c r="F311" s="433">
        <f>[4]B!F1051</f>
        <v>0</v>
      </c>
      <c r="G311" s="433">
        <f>[4]B!G1051</f>
        <v>0</v>
      </c>
      <c r="H311" s="434">
        <f>[4]B!AA1051</f>
        <v>0</v>
      </c>
      <c r="I311" s="434">
        <f>[4]B!AB1051</f>
        <v>0</v>
      </c>
      <c r="J311" s="434">
        <f>[4]B!AC1051</f>
        <v>0</v>
      </c>
      <c r="K311" s="434">
        <f>[4]B!AD1051</f>
        <v>0</v>
      </c>
      <c r="L311" s="434">
        <f>[4]B!AE1051</f>
        <v>0</v>
      </c>
      <c r="M311" s="434">
        <f>[4]B!AF1051</f>
        <v>0</v>
      </c>
      <c r="N311" s="434">
        <f>[4]B!AG1051</f>
        <v>0</v>
      </c>
      <c r="O311" s="434">
        <f>[4]B!AH1051</f>
        <v>0</v>
      </c>
      <c r="P311" s="434">
        <f>[4]B!AI1051</f>
        <v>821</v>
      </c>
      <c r="Q311" s="434">
        <f>[4]B!AJ1051</f>
        <v>0</v>
      </c>
      <c r="R311" s="435"/>
      <c r="S311" s="143"/>
      <c r="T311" s="143"/>
    </row>
    <row r="312" spans="1:22" s="149" customFormat="1" ht="22.5" customHeight="1" x14ac:dyDescent="0.15">
      <c r="A312" s="12" t="s">
        <v>432</v>
      </c>
      <c r="B312" s="148"/>
      <c r="C312" s="148"/>
      <c r="R312" s="150"/>
      <c r="S312" s="150"/>
      <c r="T312" s="150"/>
    </row>
    <row r="313" spans="1:22" ht="24" customHeight="1" x14ac:dyDescent="0.15">
      <c r="A313" s="622" t="s">
        <v>433</v>
      </c>
      <c r="B313" s="623"/>
      <c r="C313" s="604" t="s">
        <v>410</v>
      </c>
      <c r="D313" s="607" t="s">
        <v>434</v>
      </c>
      <c r="E313" s="608"/>
      <c r="F313" s="608"/>
      <c r="G313" s="624"/>
      <c r="H313" s="625" t="s">
        <v>412</v>
      </c>
      <c r="I313" s="625"/>
      <c r="J313" s="626"/>
      <c r="K313" s="637" t="s">
        <v>413</v>
      </c>
      <c r="L313" s="637"/>
      <c r="M313" s="637"/>
      <c r="N313" s="632" t="s">
        <v>414</v>
      </c>
      <c r="O313" s="635" t="s">
        <v>415</v>
      </c>
      <c r="P313" s="636"/>
      <c r="Q313" s="585" t="s">
        <v>416</v>
      </c>
    </row>
    <row r="314" spans="1:22" ht="18" customHeight="1" x14ac:dyDescent="0.15">
      <c r="A314" s="622"/>
      <c r="B314" s="623"/>
      <c r="C314" s="605"/>
      <c r="D314" s="638" t="s">
        <v>418</v>
      </c>
      <c r="E314" s="640" t="s">
        <v>419</v>
      </c>
      <c r="F314" s="641"/>
      <c r="G314" s="638" t="s">
        <v>420</v>
      </c>
      <c r="H314" s="594" t="s">
        <v>421</v>
      </c>
      <c r="I314" s="596" t="s">
        <v>422</v>
      </c>
      <c r="J314" s="598" t="s">
        <v>423</v>
      </c>
      <c r="K314" s="615" t="s">
        <v>424</v>
      </c>
      <c r="L314" s="616" t="s">
        <v>425</v>
      </c>
      <c r="M314" s="617" t="s">
        <v>426</v>
      </c>
      <c r="N314" s="633"/>
      <c r="O314" s="627" t="s">
        <v>427</v>
      </c>
      <c r="P314" s="628" t="s">
        <v>428</v>
      </c>
      <c r="Q314" s="586"/>
      <c r="R314" s="151"/>
    </row>
    <row r="315" spans="1:22" ht="18" customHeight="1" x14ac:dyDescent="0.15">
      <c r="A315" s="622"/>
      <c r="B315" s="623"/>
      <c r="C315" s="606"/>
      <c r="D315" s="639"/>
      <c r="E315" s="152" t="s">
        <v>429</v>
      </c>
      <c r="F315" s="134" t="s">
        <v>430</v>
      </c>
      <c r="G315" s="639"/>
      <c r="H315" s="595"/>
      <c r="I315" s="597"/>
      <c r="J315" s="599"/>
      <c r="K315" s="615"/>
      <c r="L315" s="616"/>
      <c r="M315" s="617"/>
      <c r="N315" s="634"/>
      <c r="O315" s="627"/>
      <c r="P315" s="628"/>
      <c r="Q315" s="587"/>
      <c r="R315" s="151"/>
      <c r="U315" s="137"/>
      <c r="V315" s="137"/>
    </row>
    <row r="316" spans="1:22" ht="14.25" customHeight="1" x14ac:dyDescent="0.15">
      <c r="A316" s="153" t="s">
        <v>435</v>
      </c>
      <c r="B316" s="154"/>
      <c r="C316" s="155"/>
      <c r="D316" s="156"/>
      <c r="E316" s="157"/>
      <c r="F316" s="158"/>
      <c r="G316" s="159"/>
      <c r="H316" s="157"/>
      <c r="I316" s="160"/>
      <c r="J316" s="161"/>
      <c r="K316" s="162"/>
      <c r="L316" s="160"/>
      <c r="M316" s="161"/>
      <c r="N316" s="163"/>
      <c r="O316" s="162"/>
      <c r="P316" s="158"/>
      <c r="Q316" s="164"/>
      <c r="R316" s="165"/>
      <c r="U316" s="137"/>
    </row>
    <row r="317" spans="1:22" ht="15" customHeight="1" x14ac:dyDescent="0.15">
      <c r="A317" s="166" t="s">
        <v>436</v>
      </c>
      <c r="B317" s="167"/>
      <c r="C317" s="155"/>
      <c r="D317" s="156"/>
      <c r="E317" s="157"/>
      <c r="F317" s="158"/>
      <c r="G317" s="159"/>
      <c r="H317" s="157"/>
      <c r="I317" s="160"/>
      <c r="J317" s="161"/>
      <c r="K317" s="162"/>
      <c r="L317" s="160"/>
      <c r="M317" s="161"/>
      <c r="N317" s="163"/>
      <c r="O317" s="162"/>
      <c r="P317" s="158"/>
      <c r="Q317" s="164"/>
      <c r="R317" s="168"/>
      <c r="U317" s="137"/>
    </row>
    <row r="318" spans="1:22" ht="15" customHeight="1" x14ac:dyDescent="0.15">
      <c r="A318" s="646" t="s">
        <v>437</v>
      </c>
      <c r="B318" s="647"/>
      <c r="C318" s="436">
        <f>SUM([4]B!C844,[4]B!C851,[4]B!C855,[4]B!C862,[4]B!C871)</f>
        <v>0</v>
      </c>
      <c r="D318" s="436">
        <f>SUM([4]B!D844,[4]B!D851,[4]B!D855,[4]B!D862,[4]B!D871)</f>
        <v>0</v>
      </c>
      <c r="E318" s="437">
        <f>SUM([4]B!E844,[4]B!E851,[4]B!E855,[4]B!E862,[4]B!E871)</f>
        <v>0</v>
      </c>
      <c r="F318" s="437">
        <f>SUM([4]B!F844,[4]B!F851,[4]B!F855,[4]B!F862,[4]B!F871)</f>
        <v>0</v>
      </c>
      <c r="G318" s="437">
        <f>SUM([4]B!G844,[4]B!G851,[4]B!G855,[4]B!G862,[4]B!G871)</f>
        <v>0</v>
      </c>
      <c r="H318" s="437">
        <f>SUM([4]B!AA844,[4]B!AA851,[4]B!AA855,[4]B!AA862,[4]B!AA871)</f>
        <v>0</v>
      </c>
      <c r="I318" s="437">
        <f>SUM([4]B!AB844,[4]B!AB851,[4]B!AB855,[4]B!AB862,[4]B!AB871)</f>
        <v>0</v>
      </c>
      <c r="J318" s="437">
        <f>SUM([4]B!AC844,[4]B!AC851,[4]B!AC855,[4]B!AC862,[4]B!AC871)</f>
        <v>0</v>
      </c>
      <c r="K318" s="437">
        <f>SUM([4]B!AD844,[4]B!AD851,[4]B!AD855,[4]B!AD862,[4]B!AD871)</f>
        <v>0</v>
      </c>
      <c r="L318" s="437">
        <f>SUM([4]B!AE844,[4]B!AE851,[4]B!AE855,[4]B!AE862,[4]B!AE871)</f>
        <v>0</v>
      </c>
      <c r="M318" s="437">
        <f>SUM([4]B!AF844,[4]B!AF851,[4]B!AF855,[4]B!AF862,[4]B!AF871)</f>
        <v>0</v>
      </c>
      <c r="N318" s="437">
        <f>SUM([4]B!AG844,[4]B!AG851,[4]B!AG855,[4]B!AG862,[4]B!AG871)</f>
        <v>0</v>
      </c>
      <c r="O318" s="437">
        <f>SUM([4]B!AH844,[4]B!AH851,[4]B!AH855,[4]B!AH862,[4]B!AH871)</f>
        <v>0</v>
      </c>
      <c r="P318" s="437">
        <f>SUM([4]B!AI844,[4]B!AI851,[4]B!AI855,[4]B!AI862,[4]B!AI871)</f>
        <v>7</v>
      </c>
      <c r="Q318" s="437">
        <f>SUM([4]B!AJ844,[4]B!AJ851,[4]B!AJ855,[4]B!AJ862,[4]B!AJ871)</f>
        <v>0</v>
      </c>
      <c r="R318" s="169"/>
      <c r="U318" s="137"/>
    </row>
    <row r="319" spans="1:22" ht="15" customHeight="1" x14ac:dyDescent="0.15">
      <c r="A319" s="642" t="s">
        <v>438</v>
      </c>
      <c r="B319" s="643"/>
      <c r="C319" s="438">
        <f>SUM([4]B!C875,[4]B!C879,[4]B!C883,[4]B!C891,[4]B!C894,[4]B!C897)</f>
        <v>0</v>
      </c>
      <c r="D319" s="438">
        <f>SUM([4]B!D875,[4]B!D879,[4]B!D883,[4]B!D891,[4]B!D894,[4]B!D897)</f>
        <v>0</v>
      </c>
      <c r="E319" s="374">
        <f>SUM([4]B!E875,[4]B!E879,[4]B!E883,[4]B!E891,[4]B!E894,[4]B!E897)</f>
        <v>0</v>
      </c>
      <c r="F319" s="374">
        <f>SUM([4]B!F875,[4]B!F879,[4]B!F883,[4]B!F891,[4]B!F894,[4]B!F897)</f>
        <v>0</v>
      </c>
      <c r="G319" s="374">
        <f>SUM([4]B!G875,[4]B!G879,[4]B!G883,[4]B!G891,[4]B!G894,[4]B!G897)</f>
        <v>0</v>
      </c>
      <c r="H319" s="374">
        <f>SUM([4]B!AA875,[4]B!AA879,[4]B!AA883,[4]B!AA891,[4]B!AA894,[4]B!AA897)</f>
        <v>0</v>
      </c>
      <c r="I319" s="374">
        <f>SUM([4]B!AB875,[4]B!AB879,[4]B!AB883,[4]B!AB891,[4]B!AB894,[4]B!AB897)</f>
        <v>0</v>
      </c>
      <c r="J319" s="374">
        <f>SUM([4]B!AC875,[4]B!AC879,[4]B!AC883,[4]B!AC891,[4]B!AC894,[4]B!AC897)</f>
        <v>0</v>
      </c>
      <c r="K319" s="374">
        <f>SUM([4]B!AD875,[4]B!AD879,[4]B!AD883,[4]B!AD891,[4]B!AD894,[4]B!AD897)</f>
        <v>0</v>
      </c>
      <c r="L319" s="374">
        <f>SUM([4]B!AE875,[4]B!AE879,[4]B!AE883,[4]B!AE891,[4]B!AE894,[4]B!AE897)</f>
        <v>0</v>
      </c>
      <c r="M319" s="374">
        <f>SUM([4]B!AF875,[4]B!AF879,[4]B!AF883,[4]B!AF891,[4]B!AF894,[4]B!AF897)</f>
        <v>0</v>
      </c>
      <c r="N319" s="374">
        <f>SUM([4]B!AG875,[4]B!AG879,[4]B!AG883,[4]B!AG891,[4]B!AG894,[4]B!AG897)</f>
        <v>0</v>
      </c>
      <c r="O319" s="374">
        <f>SUM([4]B!AH875,[4]B!AH879,[4]B!AH883,[4]B!AH891,[4]B!AH894,[4]B!AH897)</f>
        <v>0</v>
      </c>
      <c r="P319" s="374">
        <f>SUM([4]B!AI875,[4]B!AI879,[4]B!AI883,[4]B!AI891,[4]B!AI894,[4]B!AI897)</f>
        <v>0</v>
      </c>
      <c r="Q319" s="374">
        <f>SUM([4]B!AJ875,[4]B!AJ879,[4]B!AJ883,[4]B!AJ891,[4]B!AJ894,[4]B!AJ897)</f>
        <v>0</v>
      </c>
      <c r="R319" s="41"/>
      <c r="U319" s="137"/>
    </row>
    <row r="320" spans="1:22" ht="15" customHeight="1" x14ac:dyDescent="0.15">
      <c r="A320" s="170" t="s">
        <v>439</v>
      </c>
      <c r="B320" s="171"/>
      <c r="C320" s="439"/>
      <c r="D320" s="440"/>
      <c r="E320" s="441"/>
      <c r="F320" s="442"/>
      <c r="G320" s="443"/>
      <c r="H320" s="441"/>
      <c r="I320" s="444"/>
      <c r="J320" s="442"/>
      <c r="K320" s="441"/>
      <c r="L320" s="444"/>
      <c r="M320" s="442"/>
      <c r="N320" s="445"/>
      <c r="O320" s="441"/>
      <c r="P320" s="442"/>
      <c r="Q320" s="446"/>
      <c r="R320" s="169"/>
      <c r="U320" s="137"/>
    </row>
    <row r="321" spans="1:24" ht="15" customHeight="1" x14ac:dyDescent="0.15">
      <c r="A321" s="644" t="s">
        <v>440</v>
      </c>
      <c r="B321" s="645"/>
      <c r="C321" s="353">
        <f>[4]B!C905</f>
        <v>0</v>
      </c>
      <c r="D321" s="353">
        <f>[4]B!D905</f>
        <v>0</v>
      </c>
      <c r="E321" s="390">
        <f>[4]B!E905</f>
        <v>0</v>
      </c>
      <c r="F321" s="390">
        <f>[4]B!F905</f>
        <v>0</v>
      </c>
      <c r="G321" s="390">
        <f>[4]B!G905</f>
        <v>0</v>
      </c>
      <c r="H321" s="390">
        <f>[4]B!AA905</f>
        <v>0</v>
      </c>
      <c r="I321" s="390">
        <f>[4]B!AB905</f>
        <v>0</v>
      </c>
      <c r="J321" s="390">
        <f>[4]B!AC905</f>
        <v>0</v>
      </c>
      <c r="K321" s="390">
        <f>[4]B!AD905</f>
        <v>0</v>
      </c>
      <c r="L321" s="390">
        <f>[4]B!AE905</f>
        <v>0</v>
      </c>
      <c r="M321" s="390">
        <f>[4]B!AF905</f>
        <v>0</v>
      </c>
      <c r="N321" s="390">
        <f>[4]B!AG905</f>
        <v>0</v>
      </c>
      <c r="O321" s="390">
        <f>[4]B!AH905</f>
        <v>0</v>
      </c>
      <c r="P321" s="390">
        <f>[4]B!AI905</f>
        <v>0</v>
      </c>
      <c r="Q321" s="390">
        <f>[4]B!AJ905</f>
        <v>0</v>
      </c>
      <c r="R321" s="169"/>
      <c r="U321" s="137"/>
    </row>
    <row r="322" spans="1:24" ht="15" customHeight="1" x14ac:dyDescent="0.15">
      <c r="A322" s="172" t="s">
        <v>441</v>
      </c>
      <c r="B322" s="173"/>
      <c r="C322" s="439"/>
      <c r="D322" s="440"/>
      <c r="E322" s="441"/>
      <c r="F322" s="442"/>
      <c r="G322" s="443"/>
      <c r="H322" s="441"/>
      <c r="I322" s="444"/>
      <c r="J322" s="442"/>
      <c r="K322" s="441"/>
      <c r="L322" s="444"/>
      <c r="M322" s="442"/>
      <c r="N322" s="445"/>
      <c r="O322" s="441"/>
      <c r="P322" s="442"/>
      <c r="Q322" s="446"/>
      <c r="R322" s="169"/>
      <c r="U322" s="137"/>
    </row>
    <row r="323" spans="1:24" ht="15" customHeight="1" x14ac:dyDescent="0.15">
      <c r="A323" s="646" t="s">
        <v>442</v>
      </c>
      <c r="B323" s="647"/>
      <c r="C323" s="447">
        <f>[4]B!C911</f>
        <v>0</v>
      </c>
      <c r="D323" s="447">
        <f>[4]B!D911</f>
        <v>0</v>
      </c>
      <c r="E323" s="448">
        <f>[4]B!E911</f>
        <v>0</v>
      </c>
      <c r="F323" s="448">
        <f>[4]B!F911</f>
        <v>0</v>
      </c>
      <c r="G323" s="448">
        <f>[4]B!G911</f>
        <v>0</v>
      </c>
      <c r="H323" s="448">
        <f>[4]B!AA911</f>
        <v>0</v>
      </c>
      <c r="I323" s="448">
        <f>[4]B!AB911</f>
        <v>0</v>
      </c>
      <c r="J323" s="448">
        <f>[4]B!AC911</f>
        <v>0</v>
      </c>
      <c r="K323" s="448">
        <f>[4]B!AD911</f>
        <v>0</v>
      </c>
      <c r="L323" s="448">
        <f>[4]B!AE911</f>
        <v>0</v>
      </c>
      <c r="M323" s="448">
        <f>[4]B!AF911</f>
        <v>0</v>
      </c>
      <c r="N323" s="448">
        <f>[4]B!AG911</f>
        <v>0</v>
      </c>
      <c r="O323" s="448">
        <f>[4]B!AH911</f>
        <v>0</v>
      </c>
      <c r="P323" s="448">
        <f>[4]B!AI911</f>
        <v>0</v>
      </c>
      <c r="Q323" s="448">
        <f>[4]B!AJ911</f>
        <v>0</v>
      </c>
      <c r="R323" s="169"/>
      <c r="U323" s="137"/>
    </row>
    <row r="324" spans="1:24" ht="15" customHeight="1" x14ac:dyDescent="0.15">
      <c r="A324" s="648" t="s">
        <v>443</v>
      </c>
      <c r="B324" s="649"/>
      <c r="C324" s="449">
        <f>[4]B!C927</f>
        <v>0</v>
      </c>
      <c r="D324" s="449">
        <f>[4]B!D927</f>
        <v>0</v>
      </c>
      <c r="E324" s="450">
        <f>[4]B!E927</f>
        <v>0</v>
      </c>
      <c r="F324" s="450">
        <f>[4]B!F927</f>
        <v>0</v>
      </c>
      <c r="G324" s="450">
        <f>[4]B!G927</f>
        <v>0</v>
      </c>
      <c r="H324" s="450">
        <f>[4]B!AA927</f>
        <v>0</v>
      </c>
      <c r="I324" s="450">
        <f>[4]B!AB927</f>
        <v>0</v>
      </c>
      <c r="J324" s="450">
        <f>[4]B!AC927</f>
        <v>0</v>
      </c>
      <c r="K324" s="450">
        <f>[4]B!AD927</f>
        <v>0</v>
      </c>
      <c r="L324" s="450">
        <f>[4]B!AE927</f>
        <v>0</v>
      </c>
      <c r="M324" s="450">
        <f>[4]B!AF927</f>
        <v>0</v>
      </c>
      <c r="N324" s="450">
        <f>[4]B!AG927</f>
        <v>0</v>
      </c>
      <c r="O324" s="450">
        <f>[4]B!AH927</f>
        <v>0</v>
      </c>
      <c r="P324" s="450">
        <f>[4]B!AI927</f>
        <v>0</v>
      </c>
      <c r="Q324" s="450">
        <f>[4]B!AJ927</f>
        <v>0</v>
      </c>
      <c r="R324" s="169"/>
      <c r="U324" s="137"/>
    </row>
    <row r="325" spans="1:24" ht="15" customHeight="1" x14ac:dyDescent="0.15">
      <c r="A325" s="648" t="s">
        <v>444</v>
      </c>
      <c r="B325" s="649"/>
      <c r="C325" s="451">
        <f>[4]B!C950</f>
        <v>0</v>
      </c>
      <c r="D325" s="451">
        <f>[4]B!D950</f>
        <v>0</v>
      </c>
      <c r="E325" s="452">
        <f>[4]B!E950</f>
        <v>0</v>
      </c>
      <c r="F325" s="452">
        <f>[4]B!F950</f>
        <v>0</v>
      </c>
      <c r="G325" s="452">
        <f>[4]B!G950</f>
        <v>0</v>
      </c>
      <c r="H325" s="452">
        <f>[4]B!AA950</f>
        <v>0</v>
      </c>
      <c r="I325" s="452">
        <f>[4]B!AB950</f>
        <v>0</v>
      </c>
      <c r="J325" s="452">
        <f>[4]B!AC950</f>
        <v>0</v>
      </c>
      <c r="K325" s="452">
        <f>[4]B!AD950</f>
        <v>0</v>
      </c>
      <c r="L325" s="452">
        <f>[4]B!AE950</f>
        <v>0</v>
      </c>
      <c r="M325" s="452">
        <f>[4]B!AF950</f>
        <v>0</v>
      </c>
      <c r="N325" s="452">
        <f>[4]B!AG950</f>
        <v>0</v>
      </c>
      <c r="O325" s="452">
        <f>[4]B!AH950</f>
        <v>0</v>
      </c>
      <c r="P325" s="452">
        <f>[4]B!AI950</f>
        <v>0</v>
      </c>
      <c r="Q325" s="452">
        <f>[4]B!AJ950</f>
        <v>0</v>
      </c>
      <c r="R325" s="169"/>
      <c r="U325" s="137"/>
    </row>
    <row r="326" spans="1:24" ht="15" customHeight="1" x14ac:dyDescent="0.15">
      <c r="A326" s="650" t="s">
        <v>445</v>
      </c>
      <c r="B326" s="651"/>
      <c r="C326" s="453">
        <f>SUM(C318+C319+C321+C323+C324+C325)</f>
        <v>0</v>
      </c>
      <c r="D326" s="453">
        <f t="shared" ref="D326:Q326" si="8">SUM(D318+D319+D321+D323+D324+D325)</f>
        <v>0</v>
      </c>
      <c r="E326" s="453">
        <f t="shared" si="8"/>
        <v>0</v>
      </c>
      <c r="F326" s="453">
        <f t="shared" si="8"/>
        <v>0</v>
      </c>
      <c r="G326" s="453">
        <f t="shared" si="8"/>
        <v>0</v>
      </c>
      <c r="H326" s="453">
        <f t="shared" si="8"/>
        <v>0</v>
      </c>
      <c r="I326" s="453">
        <f t="shared" si="8"/>
        <v>0</v>
      </c>
      <c r="J326" s="453">
        <f t="shared" si="8"/>
        <v>0</v>
      </c>
      <c r="K326" s="453">
        <f t="shared" si="8"/>
        <v>0</v>
      </c>
      <c r="L326" s="453">
        <f t="shared" si="8"/>
        <v>0</v>
      </c>
      <c r="M326" s="453">
        <f t="shared" si="8"/>
        <v>0</v>
      </c>
      <c r="N326" s="453">
        <f t="shared" si="8"/>
        <v>0</v>
      </c>
      <c r="O326" s="453">
        <f t="shared" si="8"/>
        <v>0</v>
      </c>
      <c r="P326" s="453">
        <f t="shared" si="8"/>
        <v>7</v>
      </c>
      <c r="Q326" s="453">
        <f t="shared" si="8"/>
        <v>0</v>
      </c>
      <c r="R326" s="169"/>
      <c r="U326" s="137"/>
    </row>
    <row r="327" spans="1:24" s="177" customFormat="1" ht="24.95" customHeight="1" x14ac:dyDescent="0.15">
      <c r="A327" s="174" t="s">
        <v>446</v>
      </c>
      <c r="B327" s="175"/>
      <c r="C327" s="175"/>
      <c r="D327" s="454"/>
      <c r="E327" s="454"/>
      <c r="F327" s="454"/>
      <c r="G327" s="454"/>
      <c r="H327" s="454"/>
      <c r="I327" s="454"/>
      <c r="J327" s="454"/>
      <c r="K327" s="454"/>
      <c r="L327" s="454"/>
      <c r="M327" s="454"/>
      <c r="N327" s="454"/>
      <c r="O327" s="455"/>
      <c r="P327" s="455"/>
      <c r="Q327" s="455"/>
      <c r="R327" s="455"/>
      <c r="S327" s="176"/>
      <c r="X327" s="5"/>
    </row>
    <row r="328" spans="1:24" ht="24" customHeight="1" x14ac:dyDescent="0.15">
      <c r="A328" s="678" t="s">
        <v>447</v>
      </c>
      <c r="B328" s="679"/>
      <c r="C328" s="604" t="s">
        <v>410</v>
      </c>
      <c r="D328" s="654" t="s">
        <v>434</v>
      </c>
      <c r="E328" s="654"/>
      <c r="F328" s="654"/>
      <c r="G328" s="654"/>
      <c r="H328" s="625" t="s">
        <v>412</v>
      </c>
      <c r="I328" s="625"/>
      <c r="J328" s="626"/>
      <c r="K328" s="637" t="s">
        <v>413</v>
      </c>
      <c r="L328" s="637"/>
      <c r="M328" s="637"/>
      <c r="N328" s="632" t="s">
        <v>414</v>
      </c>
      <c r="O328" s="635" t="s">
        <v>415</v>
      </c>
      <c r="P328" s="636"/>
      <c r="Q328" s="585" t="s">
        <v>416</v>
      </c>
      <c r="S328" s="151"/>
    </row>
    <row r="329" spans="1:24" ht="18" customHeight="1" x14ac:dyDescent="0.15">
      <c r="A329" s="678"/>
      <c r="B329" s="679"/>
      <c r="C329" s="605"/>
      <c r="D329" s="588" t="s">
        <v>448</v>
      </c>
      <c r="E329" s="590" t="s">
        <v>419</v>
      </c>
      <c r="F329" s="591"/>
      <c r="G329" s="652" t="s">
        <v>449</v>
      </c>
      <c r="H329" s="594" t="s">
        <v>421</v>
      </c>
      <c r="I329" s="596" t="s">
        <v>422</v>
      </c>
      <c r="J329" s="598" t="s">
        <v>423</v>
      </c>
      <c r="K329" s="615" t="s">
        <v>424</v>
      </c>
      <c r="L329" s="616" t="s">
        <v>425</v>
      </c>
      <c r="M329" s="617" t="s">
        <v>426</v>
      </c>
      <c r="N329" s="633"/>
      <c r="O329" s="627" t="s">
        <v>427</v>
      </c>
      <c r="P329" s="628" t="s">
        <v>428</v>
      </c>
      <c r="Q329" s="586"/>
    </row>
    <row r="330" spans="1:24" ht="18" customHeight="1" x14ac:dyDescent="0.15">
      <c r="A330" s="678"/>
      <c r="B330" s="679"/>
      <c r="C330" s="606"/>
      <c r="D330" s="589"/>
      <c r="E330" s="152" t="s">
        <v>429</v>
      </c>
      <c r="F330" s="134" t="s">
        <v>430</v>
      </c>
      <c r="G330" s="653"/>
      <c r="H330" s="595"/>
      <c r="I330" s="597"/>
      <c r="J330" s="599"/>
      <c r="K330" s="615"/>
      <c r="L330" s="616"/>
      <c r="M330" s="617"/>
      <c r="N330" s="634"/>
      <c r="O330" s="627"/>
      <c r="P330" s="628"/>
      <c r="Q330" s="587"/>
    </row>
    <row r="331" spans="1:24" ht="15" customHeight="1" x14ac:dyDescent="0.15">
      <c r="A331" s="456">
        <v>1901023</v>
      </c>
      <c r="B331" s="457" t="s">
        <v>369</v>
      </c>
      <c r="C331" s="458">
        <f>[4]B!C2249</f>
        <v>0</v>
      </c>
      <c r="D331" s="458">
        <f>[4]B!D2249</f>
        <v>0</v>
      </c>
      <c r="E331" s="459">
        <f>[4]B!E2249</f>
        <v>0</v>
      </c>
      <c r="F331" s="459">
        <f>[4]B!F2249</f>
        <v>0</v>
      </c>
      <c r="G331" s="459">
        <f>[4]B!G2249</f>
        <v>0</v>
      </c>
      <c r="H331" s="460">
        <f>[4]B!AA2249</f>
        <v>0</v>
      </c>
      <c r="I331" s="460">
        <f>[4]B!AB2249</f>
        <v>0</v>
      </c>
      <c r="J331" s="460">
        <f>[4]B!AC2249</f>
        <v>0</v>
      </c>
      <c r="K331" s="460">
        <f>[4]B!AD2249</f>
        <v>0</v>
      </c>
      <c r="L331" s="460">
        <f>[4]B!AE2249</f>
        <v>0</v>
      </c>
      <c r="M331" s="460">
        <f>[4]B!AF2249</f>
        <v>0</v>
      </c>
      <c r="N331" s="460">
        <f>[4]B!AG2249</f>
        <v>0</v>
      </c>
      <c r="O331" s="460">
        <f>[4]B!AH2249</f>
        <v>0</v>
      </c>
      <c r="P331" s="460">
        <f>[4]B!AI2249</f>
        <v>0</v>
      </c>
      <c r="Q331" s="460">
        <f>[4]B!AJ2249</f>
        <v>0</v>
      </c>
      <c r="R331" s="169"/>
    </row>
    <row r="332" spans="1:24" ht="15" customHeight="1" x14ac:dyDescent="0.15">
      <c r="A332" s="461">
        <v>1901024</v>
      </c>
      <c r="B332" s="462" t="s">
        <v>370</v>
      </c>
      <c r="C332" s="458">
        <f>[4]B!C2250</f>
        <v>0</v>
      </c>
      <c r="D332" s="458">
        <f>[4]B!D2250</f>
        <v>0</v>
      </c>
      <c r="E332" s="459">
        <f>[4]B!E2250</f>
        <v>0</v>
      </c>
      <c r="F332" s="459">
        <f>[4]B!F2250</f>
        <v>0</v>
      </c>
      <c r="G332" s="459">
        <f>[4]B!G2250</f>
        <v>0</v>
      </c>
      <c r="H332" s="460">
        <f>[4]B!AA2250</f>
        <v>0</v>
      </c>
      <c r="I332" s="460">
        <f>[4]B!AB2250</f>
        <v>0</v>
      </c>
      <c r="J332" s="460">
        <f>[4]B!AC2250</f>
        <v>0</v>
      </c>
      <c r="K332" s="460">
        <f>[4]B!AD2250</f>
        <v>0</v>
      </c>
      <c r="L332" s="460">
        <f>[4]B!AE2250</f>
        <v>0</v>
      </c>
      <c r="M332" s="460">
        <f>[4]B!AF2250</f>
        <v>0</v>
      </c>
      <c r="N332" s="460">
        <f>[4]B!AG2250</f>
        <v>0</v>
      </c>
      <c r="O332" s="460">
        <f>[4]B!AH2250</f>
        <v>0</v>
      </c>
      <c r="P332" s="460">
        <f>[4]B!AI2250</f>
        <v>0</v>
      </c>
      <c r="Q332" s="460">
        <f>[4]B!AJ2250</f>
        <v>0</v>
      </c>
      <c r="R332" s="169"/>
    </row>
    <row r="333" spans="1:24" ht="15" customHeight="1" x14ac:dyDescent="0.15">
      <c r="A333" s="461">
        <v>1901025</v>
      </c>
      <c r="B333" s="462" t="s">
        <v>450</v>
      </c>
      <c r="C333" s="458">
        <f>[4]B!C2251</f>
        <v>0</v>
      </c>
      <c r="D333" s="458">
        <f>[4]B!D2251</f>
        <v>0</v>
      </c>
      <c r="E333" s="459">
        <f>[4]B!E2251</f>
        <v>0</v>
      </c>
      <c r="F333" s="459">
        <f>[4]B!F2251</f>
        <v>0</v>
      </c>
      <c r="G333" s="459">
        <f>[4]B!G2251</f>
        <v>0</v>
      </c>
      <c r="H333" s="460">
        <f>[4]B!AA2251</f>
        <v>0</v>
      </c>
      <c r="I333" s="460">
        <f>[4]B!AB2251</f>
        <v>0</v>
      </c>
      <c r="J333" s="460">
        <f>[4]B!AC2251</f>
        <v>0</v>
      </c>
      <c r="K333" s="460">
        <f>[4]B!AD2251</f>
        <v>0</v>
      </c>
      <c r="L333" s="460">
        <f>[4]B!AE2251</f>
        <v>0</v>
      </c>
      <c r="M333" s="460">
        <f>[4]B!AF2251</f>
        <v>0</v>
      </c>
      <c r="N333" s="460">
        <f>[4]B!AG2251</f>
        <v>0</v>
      </c>
      <c r="O333" s="460">
        <f>[4]B!AH2251</f>
        <v>0</v>
      </c>
      <c r="P333" s="460">
        <f>[4]B!AI2251</f>
        <v>0</v>
      </c>
      <c r="Q333" s="460">
        <f>[4]B!AJ2251</f>
        <v>0</v>
      </c>
      <c r="R333" s="169"/>
    </row>
    <row r="334" spans="1:24" ht="15" customHeight="1" x14ac:dyDescent="0.15">
      <c r="A334" s="461">
        <v>1901026</v>
      </c>
      <c r="B334" s="462" t="s">
        <v>374</v>
      </c>
      <c r="C334" s="458">
        <f>[4]B!C2252</f>
        <v>0</v>
      </c>
      <c r="D334" s="458">
        <f>[4]B!D2252</f>
        <v>0</v>
      </c>
      <c r="E334" s="459">
        <f>[4]B!E2252</f>
        <v>0</v>
      </c>
      <c r="F334" s="459">
        <f>[4]B!F2252</f>
        <v>0</v>
      </c>
      <c r="G334" s="459">
        <f>[4]B!G2252</f>
        <v>0</v>
      </c>
      <c r="H334" s="460">
        <f>[4]B!AA2252</f>
        <v>0</v>
      </c>
      <c r="I334" s="460">
        <f>[4]B!AB2252</f>
        <v>0</v>
      </c>
      <c r="J334" s="460">
        <f>[4]B!AC2252</f>
        <v>0</v>
      </c>
      <c r="K334" s="460">
        <f>[4]B!AD2252</f>
        <v>0</v>
      </c>
      <c r="L334" s="460">
        <f>[4]B!AE2252</f>
        <v>0</v>
      </c>
      <c r="M334" s="460">
        <f>[4]B!AF2252</f>
        <v>0</v>
      </c>
      <c r="N334" s="460">
        <f>[4]B!AG2252</f>
        <v>0</v>
      </c>
      <c r="O334" s="460">
        <f>[4]B!AH2252</f>
        <v>0</v>
      </c>
      <c r="P334" s="460">
        <f>[4]B!AI2252</f>
        <v>0</v>
      </c>
      <c r="Q334" s="460">
        <f>[4]B!AJ2252</f>
        <v>0</v>
      </c>
      <c r="R334" s="169"/>
    </row>
    <row r="335" spans="1:24" ht="15" customHeight="1" x14ac:dyDescent="0.15">
      <c r="A335" s="461">
        <v>1901126</v>
      </c>
      <c r="B335" s="462" t="s">
        <v>375</v>
      </c>
      <c r="C335" s="458">
        <f>[4]B!C2253</f>
        <v>0</v>
      </c>
      <c r="D335" s="458">
        <f>[4]B!D2253</f>
        <v>0</v>
      </c>
      <c r="E335" s="459">
        <f>[4]B!E2253</f>
        <v>0</v>
      </c>
      <c r="F335" s="459">
        <f>[4]B!F2253</f>
        <v>0</v>
      </c>
      <c r="G335" s="459">
        <f>[4]B!G2253</f>
        <v>0</v>
      </c>
      <c r="H335" s="460">
        <f>[4]B!AA2253</f>
        <v>0</v>
      </c>
      <c r="I335" s="460">
        <f>[4]B!AB2253</f>
        <v>0</v>
      </c>
      <c r="J335" s="460">
        <f>[4]B!AC2253</f>
        <v>0</v>
      </c>
      <c r="K335" s="460">
        <f>[4]B!AD2253</f>
        <v>0</v>
      </c>
      <c r="L335" s="460">
        <f>[4]B!AE2253</f>
        <v>0</v>
      </c>
      <c r="M335" s="460">
        <f>[4]B!AF2253</f>
        <v>0</v>
      </c>
      <c r="N335" s="460">
        <f>[4]B!AG2253</f>
        <v>0</v>
      </c>
      <c r="O335" s="460">
        <f>[4]B!AH2253</f>
        <v>0</v>
      </c>
      <c r="P335" s="460">
        <f>[4]B!AI2253</f>
        <v>0</v>
      </c>
      <c r="Q335" s="460">
        <f>[4]B!AJ2253</f>
        <v>0</v>
      </c>
      <c r="R335" s="169"/>
    </row>
    <row r="336" spans="1:24" ht="15" customHeight="1" x14ac:dyDescent="0.15">
      <c r="A336" s="461">
        <v>1901027</v>
      </c>
      <c r="B336" s="462" t="s">
        <v>451</v>
      </c>
      <c r="C336" s="458">
        <f>[4]B!C2254</f>
        <v>0</v>
      </c>
      <c r="D336" s="458">
        <f>[4]B!D2254</f>
        <v>0</v>
      </c>
      <c r="E336" s="459">
        <f>[4]B!E2254</f>
        <v>0</v>
      </c>
      <c r="F336" s="459">
        <f>[4]B!F2254</f>
        <v>0</v>
      </c>
      <c r="G336" s="459">
        <f>[4]B!G2254</f>
        <v>0</v>
      </c>
      <c r="H336" s="460">
        <f>[4]B!AA2254</f>
        <v>0</v>
      </c>
      <c r="I336" s="460">
        <f>[4]B!AB2254</f>
        <v>0</v>
      </c>
      <c r="J336" s="460">
        <f>[4]B!AC2254</f>
        <v>0</v>
      </c>
      <c r="K336" s="460">
        <f>[4]B!AD2254</f>
        <v>0</v>
      </c>
      <c r="L336" s="460">
        <f>[4]B!AE2254</f>
        <v>0</v>
      </c>
      <c r="M336" s="460">
        <f>[4]B!AF2254</f>
        <v>0</v>
      </c>
      <c r="N336" s="460">
        <f>[4]B!AG2254</f>
        <v>0</v>
      </c>
      <c r="O336" s="460">
        <f>[4]B!AH2254</f>
        <v>0</v>
      </c>
      <c r="P336" s="460">
        <f>[4]B!AI2254</f>
        <v>0</v>
      </c>
      <c r="Q336" s="460">
        <f>[4]B!AJ2254</f>
        <v>0</v>
      </c>
      <c r="R336" s="169"/>
    </row>
    <row r="337" spans="1:18" ht="15" customHeight="1" x14ac:dyDescent="0.15">
      <c r="A337" s="461">
        <v>1901028</v>
      </c>
      <c r="B337" s="462" t="s">
        <v>379</v>
      </c>
      <c r="C337" s="458">
        <f>[4]B!C2255</f>
        <v>0</v>
      </c>
      <c r="D337" s="458">
        <f>[4]B!D2255</f>
        <v>0</v>
      </c>
      <c r="E337" s="459">
        <f>[4]B!E2255</f>
        <v>0</v>
      </c>
      <c r="F337" s="459">
        <f>[4]B!F2255</f>
        <v>0</v>
      </c>
      <c r="G337" s="459">
        <f>[4]B!G2255</f>
        <v>0</v>
      </c>
      <c r="H337" s="460">
        <f>[4]B!AA2255</f>
        <v>0</v>
      </c>
      <c r="I337" s="460">
        <f>[4]B!AB2255</f>
        <v>0</v>
      </c>
      <c r="J337" s="460">
        <f>[4]B!AC2255</f>
        <v>0</v>
      </c>
      <c r="K337" s="460">
        <f>[4]B!AD2255</f>
        <v>0</v>
      </c>
      <c r="L337" s="460">
        <f>[4]B!AE2255</f>
        <v>0</v>
      </c>
      <c r="M337" s="460">
        <f>[4]B!AF2255</f>
        <v>0</v>
      </c>
      <c r="N337" s="460">
        <f>[4]B!AG2255</f>
        <v>0</v>
      </c>
      <c r="O337" s="460">
        <f>[4]B!AH2255</f>
        <v>0</v>
      </c>
      <c r="P337" s="460">
        <f>[4]B!AI2255</f>
        <v>0</v>
      </c>
      <c r="Q337" s="460">
        <f>[4]B!AJ2255</f>
        <v>0</v>
      </c>
      <c r="R337" s="169"/>
    </row>
    <row r="338" spans="1:18" ht="15" customHeight="1" x14ac:dyDescent="0.15">
      <c r="A338" s="463">
        <v>1901029</v>
      </c>
      <c r="B338" s="464" t="s">
        <v>380</v>
      </c>
      <c r="C338" s="458">
        <f>[4]B!C2256</f>
        <v>0</v>
      </c>
      <c r="D338" s="458">
        <f>[4]B!D2256</f>
        <v>0</v>
      </c>
      <c r="E338" s="459">
        <f>[4]B!E2256</f>
        <v>0</v>
      </c>
      <c r="F338" s="459">
        <f>[4]B!F2256</f>
        <v>0</v>
      </c>
      <c r="G338" s="459">
        <f>[4]B!G2256</f>
        <v>0</v>
      </c>
      <c r="H338" s="460">
        <f>[4]B!AA2256</f>
        <v>0</v>
      </c>
      <c r="I338" s="460">
        <f>[4]B!AB2256</f>
        <v>0</v>
      </c>
      <c r="J338" s="460">
        <f>[4]B!AC2256</f>
        <v>0</v>
      </c>
      <c r="K338" s="460">
        <f>[4]B!AD2256</f>
        <v>0</v>
      </c>
      <c r="L338" s="460">
        <f>[4]B!AE2256</f>
        <v>0</v>
      </c>
      <c r="M338" s="460">
        <f>[4]B!AF2256</f>
        <v>0</v>
      </c>
      <c r="N338" s="460">
        <f>[4]B!AG2256</f>
        <v>0</v>
      </c>
      <c r="O338" s="460">
        <f>[4]B!AH2256</f>
        <v>0</v>
      </c>
      <c r="P338" s="460">
        <f>[4]B!AI2256</f>
        <v>0</v>
      </c>
      <c r="Q338" s="460">
        <f>[4]B!AJ2256</f>
        <v>0</v>
      </c>
      <c r="R338" s="169"/>
    </row>
    <row r="339" spans="1:18" s="402" customFormat="1" ht="15" customHeight="1" x14ac:dyDescent="0.15">
      <c r="A339" s="655" t="s">
        <v>410</v>
      </c>
      <c r="B339" s="656"/>
      <c r="C339" s="465">
        <f>SUM(C331:C338)</f>
        <v>0</v>
      </c>
      <c r="D339" s="466">
        <f>SUM(D331:D338)</f>
        <v>0</v>
      </c>
      <c r="E339" s="467">
        <f t="shared" ref="E339:Q339" si="9">SUM(E331:E338)</f>
        <v>0</v>
      </c>
      <c r="F339" s="467">
        <f t="shared" si="9"/>
        <v>0</v>
      </c>
      <c r="G339" s="467">
        <f t="shared" si="9"/>
        <v>0</v>
      </c>
      <c r="H339" s="467">
        <f t="shared" si="9"/>
        <v>0</v>
      </c>
      <c r="I339" s="467">
        <f t="shared" si="9"/>
        <v>0</v>
      </c>
      <c r="J339" s="467">
        <f t="shared" si="9"/>
        <v>0</v>
      </c>
      <c r="K339" s="467">
        <f t="shared" si="9"/>
        <v>0</v>
      </c>
      <c r="L339" s="467">
        <f t="shared" si="9"/>
        <v>0</v>
      </c>
      <c r="M339" s="467">
        <f t="shared" si="9"/>
        <v>0</v>
      </c>
      <c r="N339" s="467">
        <f t="shared" si="9"/>
        <v>0</v>
      </c>
      <c r="O339" s="467">
        <f t="shared" si="9"/>
        <v>0</v>
      </c>
      <c r="P339" s="453">
        <f t="shared" si="9"/>
        <v>0</v>
      </c>
      <c r="Q339" s="453">
        <f t="shared" si="9"/>
        <v>0</v>
      </c>
      <c r="R339" s="169"/>
    </row>
    <row r="340" spans="1:18" ht="24.95" customHeight="1" x14ac:dyDescent="0.15">
      <c r="A340" s="657" t="s">
        <v>452</v>
      </c>
      <c r="B340" s="657"/>
      <c r="C340" s="178"/>
      <c r="D340" s="468"/>
      <c r="E340" s="468"/>
      <c r="F340" s="468"/>
      <c r="G340" s="468"/>
      <c r="H340" s="468"/>
      <c r="I340" s="468"/>
      <c r="J340" s="468"/>
      <c r="K340" s="468"/>
      <c r="L340" s="468"/>
      <c r="M340" s="468"/>
      <c r="N340" s="179"/>
      <c r="O340" s="380"/>
      <c r="P340" s="380"/>
    </row>
    <row r="341" spans="1:18" ht="15" customHeight="1" x14ac:dyDescent="0.15">
      <c r="A341" s="579" t="s">
        <v>453</v>
      </c>
      <c r="B341" s="658"/>
      <c r="C341" s="661" t="s">
        <v>6</v>
      </c>
      <c r="D341" s="664" t="s">
        <v>418</v>
      </c>
      <c r="E341" s="667" t="s">
        <v>454</v>
      </c>
      <c r="F341" s="667"/>
      <c r="G341" s="667"/>
      <c r="H341" s="667"/>
      <c r="I341" s="667"/>
      <c r="J341" s="668"/>
      <c r="K341" s="669" t="s">
        <v>455</v>
      </c>
      <c r="L341" s="672" t="s">
        <v>413</v>
      </c>
      <c r="M341" s="673"/>
      <c r="N341" s="674"/>
      <c r="O341" s="632" t="s">
        <v>414</v>
      </c>
      <c r="P341" s="681" t="s">
        <v>415</v>
      </c>
      <c r="Q341" s="682"/>
      <c r="R341" s="585" t="s">
        <v>416</v>
      </c>
    </row>
    <row r="342" spans="1:18" ht="15" customHeight="1" x14ac:dyDescent="0.15">
      <c r="A342" s="600"/>
      <c r="B342" s="659"/>
      <c r="C342" s="662"/>
      <c r="D342" s="665"/>
      <c r="E342" s="685" t="s">
        <v>456</v>
      </c>
      <c r="F342" s="686"/>
      <c r="G342" s="686"/>
      <c r="H342" s="686" t="s">
        <v>457</v>
      </c>
      <c r="I342" s="686"/>
      <c r="J342" s="686"/>
      <c r="K342" s="670"/>
      <c r="L342" s="675"/>
      <c r="M342" s="676"/>
      <c r="N342" s="677"/>
      <c r="O342" s="633"/>
      <c r="P342" s="683"/>
      <c r="Q342" s="684"/>
      <c r="R342" s="586"/>
    </row>
    <row r="343" spans="1:18" ht="45" customHeight="1" x14ac:dyDescent="0.15">
      <c r="A343" s="602"/>
      <c r="B343" s="660"/>
      <c r="C343" s="663"/>
      <c r="D343" s="666"/>
      <c r="E343" s="180" t="s">
        <v>429</v>
      </c>
      <c r="F343" s="181" t="s">
        <v>430</v>
      </c>
      <c r="G343" s="559" t="s">
        <v>449</v>
      </c>
      <c r="H343" s="180" t="s">
        <v>429</v>
      </c>
      <c r="I343" s="181" t="s">
        <v>430</v>
      </c>
      <c r="J343" s="559" t="s">
        <v>449</v>
      </c>
      <c r="K343" s="671"/>
      <c r="L343" s="183" t="s">
        <v>424</v>
      </c>
      <c r="M343" s="184" t="s">
        <v>425</v>
      </c>
      <c r="N343" s="185" t="s">
        <v>426</v>
      </c>
      <c r="O343" s="634"/>
      <c r="P343" s="469" t="s">
        <v>427</v>
      </c>
      <c r="Q343" s="470" t="s">
        <v>428</v>
      </c>
      <c r="R343" s="587"/>
    </row>
    <row r="344" spans="1:18" ht="15" customHeight="1" x14ac:dyDescent="0.15">
      <c r="A344" s="186" t="s">
        <v>458</v>
      </c>
      <c r="B344" s="187" t="s">
        <v>459</v>
      </c>
      <c r="C344" s="320">
        <f>[4]B!$C$1216</f>
        <v>1</v>
      </c>
      <c r="D344" s="458">
        <f>[4]B!H1216</f>
        <v>1</v>
      </c>
      <c r="E344" s="459">
        <f>[4]B!I1216</f>
        <v>0</v>
      </c>
      <c r="F344" s="459">
        <f>[4]B!J1216</f>
        <v>1</v>
      </c>
      <c r="G344" s="459">
        <f>[4]B!K1216</f>
        <v>0</v>
      </c>
      <c r="H344" s="459">
        <f>[4]B!L1216</f>
        <v>0</v>
      </c>
      <c r="I344" s="459">
        <f>[4]B!M1216</f>
        <v>0</v>
      </c>
      <c r="J344" s="459">
        <f>[4]B!N1216</f>
        <v>0</v>
      </c>
      <c r="K344" s="471"/>
      <c r="L344" s="459">
        <f>[4]B!AD1216</f>
        <v>0</v>
      </c>
      <c r="M344" s="459">
        <f>[4]B!AE1216</f>
        <v>0</v>
      </c>
      <c r="N344" s="459">
        <f>[4]B!AF1216</f>
        <v>0</v>
      </c>
      <c r="O344" s="459">
        <f>[4]B!AG1216</f>
        <v>0</v>
      </c>
      <c r="P344" s="459">
        <f>[4]B!AH1216</f>
        <v>0</v>
      </c>
      <c r="Q344" s="459">
        <f>[4]B!AI1216</f>
        <v>0</v>
      </c>
      <c r="R344" s="459">
        <f>[4]B!AJ1216</f>
        <v>1</v>
      </c>
    </row>
    <row r="345" spans="1:18" ht="15" customHeight="1" x14ac:dyDescent="0.15">
      <c r="A345" s="188" t="s">
        <v>460</v>
      </c>
      <c r="B345" s="189" t="s">
        <v>461</v>
      </c>
      <c r="C345" s="458">
        <f>[4]B!C1352</f>
        <v>58</v>
      </c>
      <c r="D345" s="458">
        <f>[4]B!H1352</f>
        <v>49</v>
      </c>
      <c r="E345" s="460">
        <f>[4]B!I1352</f>
        <v>49</v>
      </c>
      <c r="F345" s="460">
        <f>[4]B!J1352</f>
        <v>0</v>
      </c>
      <c r="G345" s="460">
        <f>[4]B!K1352</f>
        <v>0</v>
      </c>
      <c r="H345" s="460">
        <f>[4]B!L1352</f>
        <v>9</v>
      </c>
      <c r="I345" s="460">
        <f>[4]B!M1352</f>
        <v>0</v>
      </c>
      <c r="J345" s="460">
        <f>[4]B!N1352</f>
        <v>0</v>
      </c>
      <c r="K345" s="460">
        <v>25</v>
      </c>
      <c r="L345" s="460">
        <f>[4]B!AD1352</f>
        <v>0</v>
      </c>
      <c r="M345" s="460">
        <f>[4]B!AE1352</f>
        <v>0</v>
      </c>
      <c r="N345" s="460">
        <f>[4]B!AF1352</f>
        <v>0</v>
      </c>
      <c r="O345" s="460">
        <f>[4]B!AG1352</f>
        <v>0</v>
      </c>
      <c r="P345" s="460">
        <f>[4]B!AH1352</f>
        <v>0</v>
      </c>
      <c r="Q345" s="460">
        <f>[4]B!AI1352</f>
        <v>0</v>
      </c>
      <c r="R345" s="460">
        <f>[4]B!AJ1352</f>
        <v>0</v>
      </c>
    </row>
    <row r="346" spans="1:18" ht="15" customHeight="1" x14ac:dyDescent="0.15">
      <c r="A346" s="188" t="s">
        <v>113</v>
      </c>
      <c r="B346" s="189" t="s">
        <v>462</v>
      </c>
      <c r="C346" s="458">
        <f>[4]B!C1502</f>
        <v>36</v>
      </c>
      <c r="D346" s="458">
        <f>[4]B!H1502</f>
        <v>32</v>
      </c>
      <c r="E346" s="460">
        <f>[4]B!I1502</f>
        <v>28</v>
      </c>
      <c r="F346" s="460">
        <f>[4]B!J1502</f>
        <v>4</v>
      </c>
      <c r="G346" s="460">
        <f>[4]B!K1502</f>
        <v>1</v>
      </c>
      <c r="H346" s="460">
        <f>[4]B!L1502</f>
        <v>3</v>
      </c>
      <c r="I346" s="460">
        <f>[4]B!M1502</f>
        <v>0</v>
      </c>
      <c r="J346" s="460">
        <f>[4]B!N1502</f>
        <v>0</v>
      </c>
      <c r="K346" s="460">
        <v>13</v>
      </c>
      <c r="L346" s="460">
        <f>[4]B!AD1502</f>
        <v>1</v>
      </c>
      <c r="M346" s="460">
        <f>[4]B!AE1502</f>
        <v>0</v>
      </c>
      <c r="N346" s="460">
        <f>[4]B!AF1502</f>
        <v>0</v>
      </c>
      <c r="O346" s="460">
        <f>[4]B!AG1502</f>
        <v>0</v>
      </c>
      <c r="P346" s="460">
        <f>[4]B!AH1502</f>
        <v>0</v>
      </c>
      <c r="Q346" s="460">
        <f>[4]B!AI1502</f>
        <v>0</v>
      </c>
      <c r="R346" s="460">
        <f>[4]B!AJ1502</f>
        <v>5</v>
      </c>
    </row>
    <row r="347" spans="1:18" ht="15" customHeight="1" x14ac:dyDescent="0.15">
      <c r="A347" s="188" t="s">
        <v>115</v>
      </c>
      <c r="B347" s="189" t="s">
        <v>463</v>
      </c>
      <c r="C347" s="458">
        <f>[4]B!C1566</f>
        <v>19</v>
      </c>
      <c r="D347" s="458">
        <f>[4]B!H1566</f>
        <v>19</v>
      </c>
      <c r="E347" s="460">
        <f>[4]B!I1566</f>
        <v>18</v>
      </c>
      <c r="F347" s="460">
        <f>[4]B!J1566</f>
        <v>1</v>
      </c>
      <c r="G347" s="460">
        <f>[4]B!K1566</f>
        <v>0</v>
      </c>
      <c r="H347" s="460">
        <f>[4]B!L1566</f>
        <v>0</v>
      </c>
      <c r="I347" s="460">
        <f>[4]B!M1566</f>
        <v>0</v>
      </c>
      <c r="J347" s="460">
        <f>[4]B!N1566</f>
        <v>0</v>
      </c>
      <c r="K347" s="460">
        <v>0</v>
      </c>
      <c r="L347" s="460">
        <f>[4]B!AD1566</f>
        <v>0</v>
      </c>
      <c r="M347" s="460">
        <f>[4]B!AE1566</f>
        <v>0</v>
      </c>
      <c r="N347" s="460">
        <f>[4]B!AF1566</f>
        <v>0</v>
      </c>
      <c r="O347" s="460">
        <f>[4]B!AG1566</f>
        <v>0</v>
      </c>
      <c r="P347" s="460">
        <f>[4]B!AH1566</f>
        <v>0</v>
      </c>
      <c r="Q347" s="460">
        <f>[4]B!AI1566</f>
        <v>0</v>
      </c>
      <c r="R347" s="460">
        <f>[4]B!AJ1566</f>
        <v>1</v>
      </c>
    </row>
    <row r="348" spans="1:18" ht="15" customHeight="1" x14ac:dyDescent="0.15">
      <c r="A348" s="188" t="s">
        <v>117</v>
      </c>
      <c r="B348" s="189" t="s">
        <v>464</v>
      </c>
      <c r="C348" s="458">
        <f>[4]B!C1635</f>
        <v>35</v>
      </c>
      <c r="D348" s="458">
        <f>[4]B!H1635</f>
        <v>29</v>
      </c>
      <c r="E348" s="460">
        <f>[4]B!I1635</f>
        <v>29</v>
      </c>
      <c r="F348" s="460">
        <f>[4]B!J1635</f>
        <v>0</v>
      </c>
      <c r="G348" s="460">
        <f>[4]B!K1635</f>
        <v>0</v>
      </c>
      <c r="H348" s="460">
        <f>[4]B!L1635</f>
        <v>6</v>
      </c>
      <c r="I348" s="460">
        <f>[4]B!M1635</f>
        <v>0</v>
      </c>
      <c r="J348" s="460">
        <f>[4]B!N1635</f>
        <v>0</v>
      </c>
      <c r="K348" s="460">
        <v>29</v>
      </c>
      <c r="L348" s="460">
        <f>[4]B!AD1635</f>
        <v>0</v>
      </c>
      <c r="M348" s="460">
        <f>[4]B!AE1635</f>
        <v>0</v>
      </c>
      <c r="N348" s="460">
        <f>[4]B!AF1635</f>
        <v>0</v>
      </c>
      <c r="O348" s="460">
        <f>[4]B!AG1635</f>
        <v>0</v>
      </c>
      <c r="P348" s="460">
        <f>[4]B!AH1635</f>
        <v>0</v>
      </c>
      <c r="Q348" s="460">
        <f>[4]B!AI1635</f>
        <v>0</v>
      </c>
      <c r="R348" s="460">
        <f>[4]B!AJ1635</f>
        <v>0</v>
      </c>
    </row>
    <row r="349" spans="1:18" ht="15" customHeight="1" x14ac:dyDescent="0.15">
      <c r="A349" s="188" t="s">
        <v>465</v>
      </c>
      <c r="B349" s="189" t="s">
        <v>466</v>
      </c>
      <c r="C349" s="458">
        <f>[4]B!C1680</f>
        <v>55</v>
      </c>
      <c r="D349" s="458">
        <f>[4]B!H1680</f>
        <v>50</v>
      </c>
      <c r="E349" s="460">
        <f>[4]B!I1680</f>
        <v>40</v>
      </c>
      <c r="F349" s="460">
        <f>[4]B!J1680</f>
        <v>10</v>
      </c>
      <c r="G349" s="460">
        <f>[4]B!K1680</f>
        <v>2</v>
      </c>
      <c r="H349" s="460">
        <f>[4]B!L1680</f>
        <v>3</v>
      </c>
      <c r="I349" s="460">
        <f>[4]B!M1680</f>
        <v>0</v>
      </c>
      <c r="J349" s="460">
        <f>[4]B!N1680</f>
        <v>0</v>
      </c>
      <c r="K349" s="460">
        <v>55</v>
      </c>
      <c r="L349" s="460">
        <f>[4]B!AD1680</f>
        <v>0</v>
      </c>
      <c r="M349" s="460">
        <f>[4]B!AE1680</f>
        <v>0</v>
      </c>
      <c r="N349" s="460">
        <f>[4]B!AF1680</f>
        <v>0</v>
      </c>
      <c r="O349" s="460">
        <f>[4]B!AG1680</f>
        <v>0</v>
      </c>
      <c r="P349" s="460">
        <f>[4]B!AH1680</f>
        <v>0</v>
      </c>
      <c r="Q349" s="460">
        <f>[4]B!AI1680</f>
        <v>0</v>
      </c>
      <c r="R349" s="460">
        <f>[4]B!AJ1680</f>
        <v>12</v>
      </c>
    </row>
    <row r="350" spans="1:18" ht="15" customHeight="1" x14ac:dyDescent="0.15">
      <c r="A350" s="188" t="s">
        <v>124</v>
      </c>
      <c r="B350" s="189" t="s">
        <v>467</v>
      </c>
      <c r="C350" s="472">
        <f>[4]B!C1914</f>
        <v>9</v>
      </c>
      <c r="D350" s="472">
        <f>[4]B!H1914</f>
        <v>9</v>
      </c>
      <c r="E350" s="460">
        <f>[4]B!I1914</f>
        <v>9</v>
      </c>
      <c r="F350" s="460">
        <f>[4]B!J1914</f>
        <v>0</v>
      </c>
      <c r="G350" s="460">
        <f>[4]B!K1914</f>
        <v>0</v>
      </c>
      <c r="H350" s="460">
        <f>[4]B!L1914</f>
        <v>0</v>
      </c>
      <c r="I350" s="460">
        <f>[4]B!M1914</f>
        <v>0</v>
      </c>
      <c r="J350" s="460">
        <f>[4]B!N1914</f>
        <v>0</v>
      </c>
      <c r="K350" s="460">
        <v>2</v>
      </c>
      <c r="L350" s="460">
        <f>[4]B!AD1914</f>
        <v>0</v>
      </c>
      <c r="M350" s="460">
        <f>[4]B!AE1914</f>
        <v>0</v>
      </c>
      <c r="N350" s="460">
        <f>[4]B!AF1914</f>
        <v>0</v>
      </c>
      <c r="O350" s="460">
        <f>[4]B!AG1914</f>
        <v>0</v>
      </c>
      <c r="P350" s="460">
        <f>[4]B!AH1914</f>
        <v>0</v>
      </c>
      <c r="Q350" s="460">
        <f>[4]B!AI1914</f>
        <v>0</v>
      </c>
      <c r="R350" s="460">
        <f>[4]B!AJ1914</f>
        <v>0</v>
      </c>
    </row>
    <row r="351" spans="1:18" ht="15" customHeight="1" x14ac:dyDescent="0.15">
      <c r="A351" s="188" t="s">
        <v>468</v>
      </c>
      <c r="B351" s="189" t="s">
        <v>469</v>
      </c>
      <c r="C351" s="472">
        <f>[4]B!C1983</f>
        <v>8</v>
      </c>
      <c r="D351" s="472">
        <f>[4]B!H1983</f>
        <v>6</v>
      </c>
      <c r="E351" s="460">
        <f>[4]B!I1983</f>
        <v>6</v>
      </c>
      <c r="F351" s="460">
        <f>[4]B!J1983</f>
        <v>0</v>
      </c>
      <c r="G351" s="460">
        <f>[4]B!K1983</f>
        <v>0</v>
      </c>
      <c r="H351" s="460">
        <f>[4]B!L1983</f>
        <v>2</v>
      </c>
      <c r="I351" s="460">
        <f>[4]B!M1983</f>
        <v>0</v>
      </c>
      <c r="J351" s="460">
        <f>[4]B!N1983</f>
        <v>0</v>
      </c>
      <c r="K351" s="460">
        <v>3</v>
      </c>
      <c r="L351" s="460">
        <f>[4]B!AD1983</f>
        <v>0</v>
      </c>
      <c r="M351" s="460">
        <f>[4]B!AE1983</f>
        <v>0</v>
      </c>
      <c r="N351" s="460">
        <f>[4]B!AF1983</f>
        <v>0</v>
      </c>
      <c r="O351" s="460">
        <f>[4]B!AG1983</f>
        <v>0</v>
      </c>
      <c r="P351" s="460">
        <f>[4]B!AH1983</f>
        <v>0</v>
      </c>
      <c r="Q351" s="460">
        <f>[4]B!AI1983</f>
        <v>0</v>
      </c>
      <c r="R351" s="460">
        <f>[4]B!AJ1983</f>
        <v>0</v>
      </c>
    </row>
    <row r="352" spans="1:18" ht="15" customHeight="1" x14ac:dyDescent="0.15">
      <c r="A352" s="188" t="s">
        <v>470</v>
      </c>
      <c r="B352" s="189" t="s">
        <v>471</v>
      </c>
      <c r="C352" s="472">
        <f>[4]B!C2176</f>
        <v>169</v>
      </c>
      <c r="D352" s="472">
        <f>[4]B!H2176</f>
        <v>141</v>
      </c>
      <c r="E352" s="460">
        <f>[4]B!I2176</f>
        <v>128</v>
      </c>
      <c r="F352" s="460">
        <f>[4]B!J2176</f>
        <v>13</v>
      </c>
      <c r="G352" s="460">
        <f>[4]B!K2176</f>
        <v>6</v>
      </c>
      <c r="H352" s="460">
        <f>[4]B!L2176</f>
        <v>22</v>
      </c>
      <c r="I352" s="460">
        <f>[4]B!M2176</f>
        <v>0</v>
      </c>
      <c r="J352" s="460">
        <f>[4]B!N2176</f>
        <v>0</v>
      </c>
      <c r="K352" s="473"/>
      <c r="L352" s="460">
        <f>[4]B!AD2176</f>
        <v>0</v>
      </c>
      <c r="M352" s="460">
        <f>[4]B!AE2176</f>
        <v>0</v>
      </c>
      <c r="N352" s="460">
        <f>[4]B!AF2176</f>
        <v>0</v>
      </c>
      <c r="O352" s="460">
        <f>[4]B!AG2176</f>
        <v>0</v>
      </c>
      <c r="P352" s="460">
        <f>[4]B!AH2176</f>
        <v>0</v>
      </c>
      <c r="Q352" s="460">
        <f>[4]B!AI2176</f>
        <v>0</v>
      </c>
      <c r="R352" s="460">
        <f>[4]B!AJ2176</f>
        <v>15</v>
      </c>
    </row>
    <row r="353" spans="1:28" ht="15" customHeight="1" x14ac:dyDescent="0.15">
      <c r="A353" s="188" t="s">
        <v>472</v>
      </c>
      <c r="B353" s="189" t="s">
        <v>473</v>
      </c>
      <c r="C353" s="458">
        <f>[4]B!C2218</f>
        <v>10</v>
      </c>
      <c r="D353" s="458">
        <f>[4]B!H2218</f>
        <v>9</v>
      </c>
      <c r="E353" s="460">
        <f>[4]B!I2218</f>
        <v>6</v>
      </c>
      <c r="F353" s="460">
        <f>[4]B!J2218</f>
        <v>3</v>
      </c>
      <c r="G353" s="460">
        <f>[4]B!K2218</f>
        <v>1</v>
      </c>
      <c r="H353" s="460">
        <f>[4]B!L2218</f>
        <v>0</v>
      </c>
      <c r="I353" s="460">
        <f>[4]B!M2218</f>
        <v>0</v>
      </c>
      <c r="J353" s="460">
        <f>[4]B!N2218</f>
        <v>0</v>
      </c>
      <c r="K353" s="460">
        <v>1</v>
      </c>
      <c r="L353" s="460">
        <f>[4]B!AD2218</f>
        <v>0</v>
      </c>
      <c r="M353" s="460">
        <f>[4]B!AE2218</f>
        <v>0</v>
      </c>
      <c r="N353" s="460">
        <f>[4]B!AF2218</f>
        <v>0</v>
      </c>
      <c r="O353" s="460">
        <f>[4]B!AG2218</f>
        <v>0</v>
      </c>
      <c r="P353" s="460">
        <f>[4]B!AH2218</f>
        <v>0</v>
      </c>
      <c r="Q353" s="460">
        <f>[4]B!AI2218</f>
        <v>0</v>
      </c>
      <c r="R353" s="460">
        <f>[4]B!AJ2218</f>
        <v>6</v>
      </c>
    </row>
    <row r="354" spans="1:28" ht="15" customHeight="1" x14ac:dyDescent="0.15">
      <c r="A354" s="188" t="s">
        <v>474</v>
      </c>
      <c r="B354" s="189" t="s">
        <v>475</v>
      </c>
      <c r="C354" s="458">
        <f>[4]B!C2342</f>
        <v>42</v>
      </c>
      <c r="D354" s="458">
        <f>[4]B!H2342</f>
        <v>39</v>
      </c>
      <c r="E354" s="460">
        <f>[4]B!I2342</f>
        <v>24</v>
      </c>
      <c r="F354" s="460">
        <f>[4]B!J2342</f>
        <v>15</v>
      </c>
      <c r="G354" s="460">
        <f>[4]B!K2342</f>
        <v>2</v>
      </c>
      <c r="H354" s="460">
        <f>[4]B!L2342</f>
        <v>1</v>
      </c>
      <c r="I354" s="460">
        <f>[4]B!M2342</f>
        <v>0</v>
      </c>
      <c r="J354" s="460">
        <f>[4]B!N2342</f>
        <v>0</v>
      </c>
      <c r="K354" s="459">
        <v>1</v>
      </c>
      <c r="L354" s="460">
        <f>[4]B!AD2342</f>
        <v>0</v>
      </c>
      <c r="M354" s="460">
        <f>[4]B!AE2342</f>
        <v>0</v>
      </c>
      <c r="N354" s="460">
        <f>[4]B!AF2342</f>
        <v>0</v>
      </c>
      <c r="O354" s="460">
        <f>[4]B!AG2342</f>
        <v>0</v>
      </c>
      <c r="P354" s="460">
        <f>[4]B!AH2342</f>
        <v>0</v>
      </c>
      <c r="Q354" s="460">
        <f>[4]B!AI2342</f>
        <v>0</v>
      </c>
      <c r="R354" s="460">
        <f>[4]B!AJ2342</f>
        <v>17</v>
      </c>
    </row>
    <row r="355" spans="1:28" ht="15" customHeight="1" x14ac:dyDescent="0.15">
      <c r="A355" s="188" t="s">
        <v>476</v>
      </c>
      <c r="B355" s="189" t="s">
        <v>477</v>
      </c>
      <c r="C355" s="458">
        <f>[4]B!C2377</f>
        <v>6</v>
      </c>
      <c r="D355" s="458">
        <f>[4]B!H2377</f>
        <v>6</v>
      </c>
      <c r="E355" s="460">
        <f>[4]B!I2377</f>
        <v>6</v>
      </c>
      <c r="F355" s="460">
        <f>[4]B!J2377</f>
        <v>0</v>
      </c>
      <c r="G355" s="460">
        <f>[4]B!K2377</f>
        <v>0</v>
      </c>
      <c r="H355" s="460">
        <f>[4]B!L2377</f>
        <v>0</v>
      </c>
      <c r="I355" s="460">
        <f>[4]B!M2377</f>
        <v>0</v>
      </c>
      <c r="J355" s="460">
        <f>[4]B!N2377</f>
        <v>0</v>
      </c>
      <c r="K355" s="459">
        <v>0</v>
      </c>
      <c r="L355" s="460">
        <f>[4]B!AD2377</f>
        <v>1</v>
      </c>
      <c r="M355" s="460">
        <f>[4]B!AE2377</f>
        <v>0</v>
      </c>
      <c r="N355" s="460">
        <f>[4]B!AF2377</f>
        <v>0</v>
      </c>
      <c r="O355" s="460">
        <f>[4]B!AG2377</f>
        <v>0</v>
      </c>
      <c r="P355" s="460">
        <f>[4]B!AH2377</f>
        <v>0</v>
      </c>
      <c r="Q355" s="460">
        <f>[4]B!AI2377</f>
        <v>0</v>
      </c>
      <c r="R355" s="460">
        <f>[4]B!AJ2377</f>
        <v>0</v>
      </c>
    </row>
    <row r="356" spans="1:28" ht="15" customHeight="1" x14ac:dyDescent="0.15">
      <c r="A356" s="188" t="s">
        <v>478</v>
      </c>
      <c r="B356" s="189" t="s">
        <v>479</v>
      </c>
      <c r="C356" s="458">
        <f>[4]B!C2414</f>
        <v>36</v>
      </c>
      <c r="D356" s="458">
        <f>[4]B!H2414</f>
        <v>34</v>
      </c>
      <c r="E356" s="460">
        <f>[4]B!I2414</f>
        <v>31</v>
      </c>
      <c r="F356" s="460">
        <f>[4]B!J2414</f>
        <v>3</v>
      </c>
      <c r="G356" s="460">
        <f>[4]B!K2414</f>
        <v>0</v>
      </c>
      <c r="H356" s="460">
        <f>[4]B!L2414</f>
        <v>2</v>
      </c>
      <c r="I356" s="460">
        <f>[4]B!M2414</f>
        <v>0</v>
      </c>
      <c r="J356" s="460">
        <f>[4]B!N2414</f>
        <v>0</v>
      </c>
      <c r="K356" s="459">
        <v>1</v>
      </c>
      <c r="L356" s="460">
        <f>[4]B!AD2414</f>
        <v>0</v>
      </c>
      <c r="M356" s="460">
        <f>[4]B!AE2414</f>
        <v>0</v>
      </c>
      <c r="N356" s="460">
        <f>[4]B!AF2414</f>
        <v>0</v>
      </c>
      <c r="O356" s="460">
        <f>[4]B!AG2414</f>
        <v>0</v>
      </c>
      <c r="P356" s="460">
        <f>[4]B!AH2414</f>
        <v>0</v>
      </c>
      <c r="Q356" s="460">
        <f>[4]B!AI2414</f>
        <v>0</v>
      </c>
      <c r="R356" s="460">
        <f>[4]B!AJ2414</f>
        <v>4</v>
      </c>
    </row>
    <row r="357" spans="1:28" ht="15" customHeight="1" x14ac:dyDescent="0.15">
      <c r="A357" s="190" t="s">
        <v>480</v>
      </c>
      <c r="B357" s="189" t="s">
        <v>481</v>
      </c>
      <c r="C357" s="474">
        <f>SUM(C358:C360)</f>
        <v>100</v>
      </c>
      <c r="D357" s="474">
        <f t="shared" ref="D357:J357" si="10">SUM(D358:D360)</f>
        <v>100</v>
      </c>
      <c r="E357" s="475">
        <f t="shared" si="10"/>
        <v>38</v>
      </c>
      <c r="F357" s="475">
        <f t="shared" si="10"/>
        <v>62</v>
      </c>
      <c r="G357" s="475">
        <f t="shared" si="10"/>
        <v>0</v>
      </c>
      <c r="H357" s="475">
        <f t="shared" si="10"/>
        <v>0</v>
      </c>
      <c r="I357" s="475">
        <f t="shared" si="10"/>
        <v>0</v>
      </c>
      <c r="J357" s="475">
        <f t="shared" si="10"/>
        <v>0</v>
      </c>
      <c r="K357" s="473"/>
      <c r="L357" s="475">
        <f>SUM(L358:L360)</f>
        <v>0</v>
      </c>
      <c r="M357" s="475">
        <f t="shared" ref="M357:R357" si="11">SUM(M358:M360)</f>
        <v>0</v>
      </c>
      <c r="N357" s="475">
        <f t="shared" si="11"/>
        <v>0</v>
      </c>
      <c r="O357" s="475">
        <f t="shared" si="11"/>
        <v>0</v>
      </c>
      <c r="P357" s="475">
        <f t="shared" si="11"/>
        <v>0</v>
      </c>
      <c r="Q357" s="475">
        <f t="shared" si="11"/>
        <v>0</v>
      </c>
      <c r="R357" s="475">
        <f t="shared" si="11"/>
        <v>62</v>
      </c>
    </row>
    <row r="358" spans="1:28" ht="15" customHeight="1" x14ac:dyDescent="0.15">
      <c r="A358" s="191"/>
      <c r="B358" s="76" t="s">
        <v>184</v>
      </c>
      <c r="C358" s="474">
        <f>[4]B!C2420</f>
        <v>100</v>
      </c>
      <c r="D358" s="474">
        <f>[4]B!H2420</f>
        <v>100</v>
      </c>
      <c r="E358" s="460">
        <f>[4]B!I2420</f>
        <v>38</v>
      </c>
      <c r="F358" s="460">
        <f>[4]B!J2420</f>
        <v>62</v>
      </c>
      <c r="G358" s="460">
        <f>[4]B!K2420</f>
        <v>0</v>
      </c>
      <c r="H358" s="460">
        <f>[4]B!L2420</f>
        <v>0</v>
      </c>
      <c r="I358" s="460">
        <f>[4]B!M2420</f>
        <v>0</v>
      </c>
      <c r="J358" s="460">
        <f>[4]B!N2420</f>
        <v>0</v>
      </c>
      <c r="K358" s="473"/>
      <c r="L358" s="460">
        <f>[4]B!AD2420</f>
        <v>0</v>
      </c>
      <c r="M358" s="460">
        <f>[4]B!AE2420</f>
        <v>0</v>
      </c>
      <c r="N358" s="460">
        <f>[4]B!AF2420</f>
        <v>0</v>
      </c>
      <c r="O358" s="460">
        <f>[4]B!AG2420</f>
        <v>0</v>
      </c>
      <c r="P358" s="460">
        <f>[4]B!AH2420</f>
        <v>0</v>
      </c>
      <c r="Q358" s="460">
        <f>[4]B!AI2420</f>
        <v>0</v>
      </c>
      <c r="R358" s="460">
        <f>[4]B!AJ2420</f>
        <v>62</v>
      </c>
    </row>
    <row r="359" spans="1:28" ht="15" customHeight="1" x14ac:dyDescent="0.15">
      <c r="A359" s="191"/>
      <c r="B359" s="76" t="s">
        <v>185</v>
      </c>
      <c r="C359" s="474">
        <f>[4]B!C2421</f>
        <v>0</v>
      </c>
      <c r="D359" s="474">
        <f>[4]B!H2421</f>
        <v>0</v>
      </c>
      <c r="E359" s="460">
        <f>[4]B!I2421</f>
        <v>0</v>
      </c>
      <c r="F359" s="460">
        <f>[4]B!J2421</f>
        <v>0</v>
      </c>
      <c r="G359" s="460">
        <f>[4]B!K2421</f>
        <v>0</v>
      </c>
      <c r="H359" s="460">
        <f>[4]B!L2421</f>
        <v>0</v>
      </c>
      <c r="I359" s="460">
        <f>[4]B!M2421</f>
        <v>0</v>
      </c>
      <c r="J359" s="460">
        <f>[4]B!N2421</f>
        <v>0</v>
      </c>
      <c r="K359" s="473"/>
      <c r="L359" s="460">
        <f>[4]B!AD2421</f>
        <v>0</v>
      </c>
      <c r="M359" s="460">
        <f>[4]B!AE2421</f>
        <v>0</v>
      </c>
      <c r="N359" s="460">
        <f>[4]B!AF2421</f>
        <v>0</v>
      </c>
      <c r="O359" s="460">
        <f>[4]B!AG2421</f>
        <v>0</v>
      </c>
      <c r="P359" s="460">
        <f>[4]B!AH2421</f>
        <v>0</v>
      </c>
      <c r="Q359" s="460">
        <f>[4]B!AI2421</f>
        <v>0</v>
      </c>
      <c r="R359" s="460">
        <f>[4]B!AJ2421</f>
        <v>0</v>
      </c>
    </row>
    <row r="360" spans="1:28" ht="15" customHeight="1" x14ac:dyDescent="0.15">
      <c r="A360" s="191"/>
      <c r="B360" s="76" t="s">
        <v>186</v>
      </c>
      <c r="C360" s="327">
        <f>SUM([4]B!C2422:C2426)</f>
        <v>0</v>
      </c>
      <c r="D360" s="327">
        <f>SUM([4]B!H2422:H2426)</f>
        <v>0</v>
      </c>
      <c r="E360" s="476">
        <f>SUM([4]B!I2422:I2426)</f>
        <v>0</v>
      </c>
      <c r="F360" s="476">
        <f>SUM([4]B!J2422:J2426)</f>
        <v>0</v>
      </c>
      <c r="G360" s="476">
        <f>SUM([4]B!K2422:K2426)</f>
        <v>0</v>
      </c>
      <c r="H360" s="476">
        <f>SUM([4]B!L2422:L2426)</f>
        <v>0</v>
      </c>
      <c r="I360" s="476">
        <f>SUM([4]B!M2422:M2426)</f>
        <v>0</v>
      </c>
      <c r="J360" s="476">
        <f>SUM([4]B!N2422:N2426)</f>
        <v>0</v>
      </c>
      <c r="K360" s="473"/>
      <c r="L360" s="476">
        <f>SUM([4]B!AD2422:AD2426)</f>
        <v>0</v>
      </c>
      <c r="M360" s="476">
        <f>SUM([4]B!AE2422:AE2426)</f>
        <v>0</v>
      </c>
      <c r="N360" s="476">
        <f>SUM([4]B!AF2422:AF2426)</f>
        <v>0</v>
      </c>
      <c r="O360" s="476">
        <f>SUM([4]B!AG2422:AG2426)</f>
        <v>0</v>
      </c>
      <c r="P360" s="476">
        <f>SUM([4]B!AH2422:AH2426)</f>
        <v>0</v>
      </c>
      <c r="Q360" s="476">
        <f>SUM([4]B!AI2422:AI2426)</f>
        <v>0</v>
      </c>
      <c r="R360" s="476">
        <f>SUM([4]B!AJ2422:AJ2426)</f>
        <v>0</v>
      </c>
    </row>
    <row r="361" spans="1:28" ht="15" customHeight="1" x14ac:dyDescent="0.15">
      <c r="A361" s="188" t="s">
        <v>482</v>
      </c>
      <c r="B361" s="189" t="s">
        <v>483</v>
      </c>
      <c r="C361" s="458">
        <f>[4]B!C2660</f>
        <v>97</v>
      </c>
      <c r="D361" s="458">
        <f>[4]B!H2660</f>
        <v>86</v>
      </c>
      <c r="E361" s="460">
        <f>[4]B!I2660</f>
        <v>80</v>
      </c>
      <c r="F361" s="460">
        <f>[4]B!J2660</f>
        <v>6</v>
      </c>
      <c r="G361" s="460">
        <f>[4]B!K2660</f>
        <v>7</v>
      </c>
      <c r="H361" s="460">
        <f>[4]B!L2660</f>
        <v>4</v>
      </c>
      <c r="I361" s="460">
        <f>[4]B!M2660</f>
        <v>0</v>
      </c>
      <c r="J361" s="460">
        <f>[4]B!N2660</f>
        <v>0</v>
      </c>
      <c r="K361" s="459">
        <v>2</v>
      </c>
      <c r="L361" s="460">
        <f>[4]B!AD2660</f>
        <v>4</v>
      </c>
      <c r="M361" s="460">
        <f>[4]B!AE2660</f>
        <v>0</v>
      </c>
      <c r="N361" s="460">
        <f>[4]B!AF2660</f>
        <v>0</v>
      </c>
      <c r="O361" s="460">
        <f>[4]B!AG2660</f>
        <v>0</v>
      </c>
      <c r="P361" s="460">
        <f>[4]B!AH2660</f>
        <v>0</v>
      </c>
      <c r="Q361" s="460">
        <f>[4]B!AI2660</f>
        <v>0</v>
      </c>
      <c r="R361" s="460">
        <f>[4]B!AJ2660</f>
        <v>9</v>
      </c>
    </row>
    <row r="362" spans="1:28" ht="15" customHeight="1" x14ac:dyDescent="0.15">
      <c r="A362" s="188" t="s">
        <v>484</v>
      </c>
      <c r="B362" s="189" t="s">
        <v>485</v>
      </c>
      <c r="C362" s="477">
        <f>SUM([4]B!C2843+[4]B!C2816)</f>
        <v>58</v>
      </c>
      <c r="D362" s="477">
        <f>SUM([4]B!H2843+[4]B!H2816)</f>
        <v>31</v>
      </c>
      <c r="E362" s="476">
        <f>SUM([4]B!I2843+[4]B!I2816)</f>
        <v>31</v>
      </c>
      <c r="F362" s="476">
        <f>SUM([4]B!J2843+[4]B!J2816)</f>
        <v>0</v>
      </c>
      <c r="G362" s="476">
        <f>SUM([4]B!K2843+[4]B!K2816)</f>
        <v>0</v>
      </c>
      <c r="H362" s="476">
        <f>SUM([4]B!L2843+[4]B!L2816)</f>
        <v>26</v>
      </c>
      <c r="I362" s="476">
        <f>SUM([4]B!M2843+[4]B!M2816)</f>
        <v>1</v>
      </c>
      <c r="J362" s="476">
        <f>SUM([4]B!N2843+[4]B!N2816)</f>
        <v>0</v>
      </c>
      <c r="K362" s="459">
        <v>58</v>
      </c>
      <c r="L362" s="476">
        <f>SUM([4]B!AD2843+[4]B!AD2816)</f>
        <v>0</v>
      </c>
      <c r="M362" s="476">
        <f>SUM([4]B!AE2843+[4]B!AE2816)</f>
        <v>0</v>
      </c>
      <c r="N362" s="476">
        <f>SUM([4]B!AF2843+[4]B!AF2816)</f>
        <v>0</v>
      </c>
      <c r="O362" s="476">
        <f>SUM([4]B!AG2843+[4]B!AG2816)</f>
        <v>0</v>
      </c>
      <c r="P362" s="476">
        <f>SUM([4]B!AH2843+[4]B!AH2816)</f>
        <v>0</v>
      </c>
      <c r="Q362" s="476">
        <f>SUM([4]B!AI2843+[4]B!AI2816)</f>
        <v>0</v>
      </c>
      <c r="R362" s="476">
        <f>SUM([4]B!AJ2843+[4]B!AJ2816)</f>
        <v>0</v>
      </c>
    </row>
    <row r="363" spans="1:28" ht="15" customHeight="1" x14ac:dyDescent="0.15">
      <c r="A363" s="192" t="s">
        <v>484</v>
      </c>
      <c r="B363" s="193" t="s">
        <v>486</v>
      </c>
      <c r="C363" s="478">
        <f>[4]B!C2672</f>
        <v>10</v>
      </c>
      <c r="D363" s="458">
        <f>[4]B!H2672</f>
        <v>7</v>
      </c>
      <c r="E363" s="479">
        <f>[4]B!I2672</f>
        <v>7</v>
      </c>
      <c r="F363" s="479">
        <f>[4]B!J2672</f>
        <v>0</v>
      </c>
      <c r="G363" s="479">
        <f>[4]B!K2672</f>
        <v>1</v>
      </c>
      <c r="H363" s="479">
        <f>[4]B!L2672</f>
        <v>2</v>
      </c>
      <c r="I363" s="479">
        <f>[4]B!M2672</f>
        <v>0</v>
      </c>
      <c r="J363" s="479">
        <f>[4]B!N2672</f>
        <v>0</v>
      </c>
      <c r="K363" s="480"/>
      <c r="L363" s="479">
        <f>[4]B!AD2672</f>
        <v>0</v>
      </c>
      <c r="M363" s="479">
        <f>[4]B!AE2672</f>
        <v>0</v>
      </c>
      <c r="N363" s="479">
        <f>[4]B!AF2672</f>
        <v>0</v>
      </c>
      <c r="O363" s="479">
        <f>[4]B!AG2672</f>
        <v>0</v>
      </c>
      <c r="P363" s="479">
        <f>[4]B!AH2672</f>
        <v>0</v>
      </c>
      <c r="Q363" s="479">
        <f>[4]B!AI2672</f>
        <v>0</v>
      </c>
      <c r="R363" s="479">
        <f>[4]B!AJ2672</f>
        <v>0</v>
      </c>
    </row>
    <row r="364" spans="1:28" s="3" customFormat="1" ht="15" customHeight="1" x14ac:dyDescent="0.15">
      <c r="A364" s="678" t="s">
        <v>487</v>
      </c>
      <c r="B364" s="678"/>
      <c r="C364" s="465">
        <f>SUM(C344:C357)+C361+C362+C363</f>
        <v>749</v>
      </c>
      <c r="D364" s="465">
        <f t="shared" ref="D364:J364" si="12">SUM(D344:D357)+D361+D362+D363</f>
        <v>648</v>
      </c>
      <c r="E364" s="465">
        <f t="shared" si="12"/>
        <v>530</v>
      </c>
      <c r="F364" s="465">
        <f t="shared" si="12"/>
        <v>118</v>
      </c>
      <c r="G364" s="465">
        <f t="shared" si="12"/>
        <v>20</v>
      </c>
      <c r="H364" s="465">
        <f t="shared" si="12"/>
        <v>80</v>
      </c>
      <c r="I364" s="465">
        <f t="shared" si="12"/>
        <v>1</v>
      </c>
      <c r="J364" s="465">
        <f t="shared" si="12"/>
        <v>0</v>
      </c>
      <c r="K364" s="465">
        <f>SUM(K345:K351)+K361+K362+K353+K354+K355+K356</f>
        <v>190</v>
      </c>
      <c r="L364" s="465">
        <f t="shared" ref="L364:R364" si="13">SUM(L344:L357)+L361+L362+L363</f>
        <v>6</v>
      </c>
      <c r="M364" s="465">
        <f t="shared" si="13"/>
        <v>0</v>
      </c>
      <c r="N364" s="465">
        <f t="shared" si="13"/>
        <v>0</v>
      </c>
      <c r="O364" s="465">
        <f t="shared" si="13"/>
        <v>0</v>
      </c>
      <c r="P364" s="465">
        <f t="shared" si="13"/>
        <v>0</v>
      </c>
      <c r="Q364" s="465">
        <f t="shared" si="13"/>
        <v>0</v>
      </c>
      <c r="R364" s="465">
        <f t="shared" si="13"/>
        <v>132</v>
      </c>
    </row>
    <row r="365" spans="1:28" ht="24.95" customHeight="1" x14ac:dyDescent="0.15">
      <c r="A365" s="680" t="s">
        <v>488</v>
      </c>
      <c r="B365" s="680"/>
      <c r="C365" s="680"/>
      <c r="D365" s="680"/>
      <c r="E365" s="680"/>
      <c r="F365" s="680"/>
    </row>
    <row r="366" spans="1:28" ht="42" customHeight="1" x14ac:dyDescent="0.15">
      <c r="A366" s="579" t="s">
        <v>489</v>
      </c>
      <c r="B366" s="658"/>
      <c r="C366" s="604" t="s">
        <v>410</v>
      </c>
      <c r="D366" s="604" t="s">
        <v>490</v>
      </c>
      <c r="E366" s="632" t="s">
        <v>491</v>
      </c>
      <c r="F366" s="632" t="s">
        <v>492</v>
      </c>
      <c r="G366" s="469" t="s">
        <v>493</v>
      </c>
      <c r="H366" s="469" t="s">
        <v>494</v>
      </c>
      <c r="I366" s="469" t="s">
        <v>495</v>
      </c>
      <c r="J366" s="481" t="s">
        <v>495</v>
      </c>
    </row>
    <row r="367" spans="1:28" ht="32.25" customHeight="1" x14ac:dyDescent="0.15">
      <c r="A367" s="602"/>
      <c r="B367" s="660"/>
      <c r="C367" s="606"/>
      <c r="D367" s="606"/>
      <c r="E367" s="634"/>
      <c r="F367" s="634"/>
      <c r="G367" s="482" t="s">
        <v>491</v>
      </c>
      <c r="H367" s="482" t="s">
        <v>492</v>
      </c>
      <c r="I367" s="482" t="s">
        <v>491</v>
      </c>
      <c r="J367" s="483" t="s">
        <v>492</v>
      </c>
    </row>
    <row r="368" spans="1:28" ht="15" customHeight="1" x14ac:dyDescent="0.15">
      <c r="A368" s="646" t="s">
        <v>496</v>
      </c>
      <c r="B368" s="692"/>
      <c r="C368" s="484">
        <f>SUM(E368,F368)</f>
        <v>205</v>
      </c>
      <c r="D368" s="485">
        <v>111</v>
      </c>
      <c r="E368" s="486">
        <f>SUM([4]B!P1216,[4]B!P1352,[4]B!P1502,[4]B!P1566,[4]B!P1635,[4]B!P1680,[4]B!P1901,[4]B!P1913,[4]B!P1983,[4]B!P2176,[4]B!P2218,[4]B!P2342,[4]B!P2377,[4]B!P2414,[4]B!P2429,[4]B!P2660,[4]B!P2672,[4]B!P2843)</f>
        <v>23</v>
      </c>
      <c r="F368" s="486">
        <f>SUM([4]B!Q1216,[4]B!Q1352,[4]B!Q1502,[4]B!Q1566,[4]B!Q1635,[4]B!Q1680,[4]B!Q1901,[4]B!Q1913,[4]B!Q1983,[4]B!Q2176,[4]B!Q2218,[4]B!Q2342,[4]B!Q2377,[4]B!Q2414,[4]B!Q2429,[4]B!Q2660,[4]B!Q2672,[4]B!Q2843,[4]B!Q2676,[4]B!Q2702)</f>
        <v>182</v>
      </c>
      <c r="G368" s="485"/>
      <c r="H368" s="487"/>
      <c r="I368" s="487"/>
      <c r="J368" s="488"/>
      <c r="K368" s="165" t="str">
        <f>AA368</f>
        <v/>
      </c>
      <c r="AA368" s="194" t="str">
        <f>IF(C368&lt;D368,"Beneficiarios MAI no puede ser mayor al TOTAL","")</f>
        <v/>
      </c>
      <c r="AB368" s="194">
        <f>IF(C368&lt;D368,1,0)</f>
        <v>0</v>
      </c>
    </row>
    <row r="369" spans="1:28" ht="15" customHeight="1" x14ac:dyDescent="0.15">
      <c r="A369" s="693" t="s">
        <v>497</v>
      </c>
      <c r="B369" s="694"/>
      <c r="C369" s="489">
        <f>SUM(E369,F369)</f>
        <v>94</v>
      </c>
      <c r="D369" s="490">
        <v>79</v>
      </c>
      <c r="E369" s="491">
        <f>SUM([4]B!S1216,[4]B!S1352,[4]B!S1502,[4]B!S1566,[4]B!S1635,[4]B!S1680,[4]B!S1901,[4]B!S1913,[4]B!S1983,[4]B!S2176,[4]B!S2218,[4]B!S2342,[4]B!S2377,[4]B!S2414,[4]B!S2429,[4]B!S2660,[4]B!S2672,[4]B!S2843)</f>
        <v>26</v>
      </c>
      <c r="F369" s="491">
        <f>SUM([4]B!T1216,[4]B!T1352,[4]B!T1502,[4]B!T1566,[4]B!T1635,[4]B!T1680,[4]B!T1901,[4]B!T1913,[4]B!T1983,[4]B!T2176,[4]B!T2218,[4]B!T2342,[4]B!T2377,[4]B!T2414,[4]B!T2429,[4]B!T2660,[4]B!T2672,[4]B!T2843)</f>
        <v>68</v>
      </c>
      <c r="G369" s="490"/>
      <c r="H369" s="492"/>
      <c r="I369" s="492"/>
      <c r="J369" s="492"/>
      <c r="K369" s="165" t="str">
        <f>AA369</f>
        <v/>
      </c>
      <c r="AA369" s="194" t="str">
        <f>IF(C369&lt;D369,"Beneficiarios MAI no puede ser mayor al TOTAL","")</f>
        <v/>
      </c>
      <c r="AB369" s="194">
        <f>IF(C369&lt;D369,1,0)</f>
        <v>0</v>
      </c>
    </row>
    <row r="370" spans="1:28" ht="15" customHeight="1" x14ac:dyDescent="0.15">
      <c r="A370" s="695" t="s">
        <v>498</v>
      </c>
      <c r="B370" s="195" t="s">
        <v>499</v>
      </c>
      <c r="C370" s="484">
        <f>SUM(E370,F370)</f>
        <v>260</v>
      </c>
      <c r="D370" s="485">
        <v>240</v>
      </c>
      <c r="E370" s="486">
        <f>SUM([4]B!Y1216,[4]B!Y1352,[4]B!Y1502,[4]B!Y1566,[4]B!Y1635,[4]B!Y1680,[4]B!Y1901,[4]B!Y1913,[4]B!Y1983,[4]B!Y2176,[4]B!Y2218,[4]B!Y2342,[4]B!Y2377,[4]B!Y2414,[4]B!Y2429,[4]B!Y2660,[4]B!Y2672,[4]B!Y2843)</f>
        <v>16</v>
      </c>
      <c r="F370" s="486">
        <f>SUM([4]B!Z1216,[4]B!Z1352,[4]B!Z1502,[4]B!Z1566,[4]B!Z1635,[4]B!Z1680,[4]B!Z1901,[4]B!Z1913,[4]B!Z1983,[4]B!Z2176,[4]B!Z2218,[4]B!Z2342,[4]B!Z2377,[4]B!Z2414,[4]B!Z2429,[4]B!Z2660,[4]B!Z2672,[4]B!Z2843)</f>
        <v>244</v>
      </c>
      <c r="G370" s="485"/>
      <c r="H370" s="487"/>
      <c r="I370" s="487"/>
      <c r="J370" s="487"/>
      <c r="K370" s="165" t="str">
        <f>AA370</f>
        <v/>
      </c>
      <c r="AA370" s="194" t="str">
        <f>IF(C370&lt;D370,"Beneficiarios MAI no puede ser mayor al TOTAL","")</f>
        <v/>
      </c>
      <c r="AB370" s="194">
        <f>IF(C370&lt;D370,1,0)</f>
        <v>0</v>
      </c>
    </row>
    <row r="371" spans="1:28" ht="15" customHeight="1" x14ac:dyDescent="0.15">
      <c r="A371" s="696"/>
      <c r="B371" s="196" t="s">
        <v>500</v>
      </c>
      <c r="C371" s="493">
        <f>SUM(E371,F371)</f>
        <v>0</v>
      </c>
      <c r="D371" s="494"/>
      <c r="E371" s="495">
        <f>SUM([4]B!V1216,[4]B!V1352,[4]B!V1502,[4]B!V1566,[4]B!V1635,[4]B!V1680,[4]B!V1901,[4]B!V1913,[4]B!V1983,[4]B!V2176,[4]B!V2218,[4]B!V2342,[4]B!V2377,[4]B!V2414,[4]B!V2429,[4]B!V2660,[4]B!V2672,[4]B!V2843)</f>
        <v>0</v>
      </c>
      <c r="F371" s="495">
        <f>SUM([4]B!W1216,[4]B!W1352,[4]B!W1502,[4]B!W1566,[4]B!W1635,[4]B!W1680,[4]B!W1901,[4]B!W1913,[4]B!W1983,[4]B!W2176,[4]B!W2218,[4]B!W2342,[4]B!W2377,[4]B!W2414,[4]B!W2429,[4]B!W2660,[4]B!W2672,[4]B!W2843)</f>
        <v>0</v>
      </c>
      <c r="G371" s="494"/>
      <c r="H371" s="496"/>
      <c r="I371" s="496"/>
      <c r="J371" s="496"/>
      <c r="K371" s="165" t="str">
        <f>AA371</f>
        <v/>
      </c>
      <c r="AA371" s="194" t="str">
        <f>IF(C371&lt;D371,"Beneficiarios MAI no puede ser mayor al TOTAL","")</f>
        <v/>
      </c>
      <c r="AB371" s="194">
        <f>IF(C371&lt;D371,1,0)</f>
        <v>0</v>
      </c>
    </row>
    <row r="372" spans="1:28" ht="24.95" customHeight="1" x14ac:dyDescent="0.15">
      <c r="A372" s="680" t="s">
        <v>501</v>
      </c>
      <c r="B372" s="680"/>
      <c r="C372" s="197"/>
      <c r="D372" s="197"/>
      <c r="E372" s="2"/>
      <c r="F372" s="2"/>
      <c r="G372" s="380"/>
      <c r="H372" s="380"/>
      <c r="I372" s="380"/>
      <c r="J372" s="380"/>
      <c r="K372" s="380"/>
      <c r="L372" s="380"/>
      <c r="M372" s="380"/>
      <c r="N372" s="380"/>
      <c r="O372" s="380"/>
      <c r="P372" s="380"/>
      <c r="Q372" s="380"/>
      <c r="R372" s="380"/>
      <c r="S372" s="380"/>
      <c r="T372" s="380"/>
      <c r="U372" s="116"/>
    </row>
    <row r="373" spans="1:28" ht="29.25" customHeight="1" x14ac:dyDescent="0.15">
      <c r="A373" s="697" t="s">
        <v>502</v>
      </c>
      <c r="B373" s="698"/>
      <c r="C373" s="604" t="s">
        <v>6</v>
      </c>
      <c r="D373" s="664" t="s">
        <v>7</v>
      </c>
      <c r="E373" s="380"/>
      <c r="F373" s="380"/>
      <c r="G373" s="380"/>
      <c r="H373" s="380"/>
      <c r="I373" s="380"/>
      <c r="J373" s="380"/>
      <c r="K373" s="380"/>
      <c r="L373" s="380"/>
      <c r="M373" s="380"/>
      <c r="N373" s="380"/>
      <c r="O373" s="380"/>
      <c r="P373" s="116"/>
    </row>
    <row r="374" spans="1:28" ht="20.25" customHeight="1" x14ac:dyDescent="0.15">
      <c r="A374" s="699"/>
      <c r="B374" s="700"/>
      <c r="C374" s="606"/>
      <c r="D374" s="666"/>
      <c r="E374" s="380"/>
      <c r="F374" s="380"/>
      <c r="G374" s="380"/>
      <c r="H374" s="380"/>
      <c r="I374" s="380"/>
      <c r="J374" s="380"/>
      <c r="K374" s="380"/>
      <c r="L374" s="380"/>
      <c r="M374" s="380"/>
      <c r="N374" s="380"/>
      <c r="O374" s="380"/>
      <c r="P374" s="116"/>
    </row>
    <row r="375" spans="1:28" ht="15" customHeight="1" x14ac:dyDescent="0.15">
      <c r="A375" s="687" t="s">
        <v>503</v>
      </c>
      <c r="B375" s="688"/>
      <c r="C375" s="497">
        <f>[4]B!C2664</f>
        <v>4</v>
      </c>
      <c r="D375" s="498">
        <f>[4]B!H2664</f>
        <v>4</v>
      </c>
      <c r="E375" s="380"/>
      <c r="F375" s="380"/>
      <c r="G375" s="380"/>
      <c r="H375" s="380"/>
      <c r="I375" s="380"/>
      <c r="J375" s="380"/>
      <c r="K375" s="380"/>
      <c r="L375" s="380"/>
      <c r="M375" s="380"/>
      <c r="N375" s="380"/>
      <c r="O375" s="380"/>
      <c r="P375" s="116"/>
    </row>
    <row r="376" spans="1:28" ht="15" customHeight="1" x14ac:dyDescent="0.15">
      <c r="A376" s="689" t="s">
        <v>504</v>
      </c>
      <c r="B376" s="689"/>
      <c r="C376" s="499">
        <f>SUM([4]B!C2663+[4]B!C2665)</f>
        <v>6</v>
      </c>
      <c r="D376" s="500">
        <f>[4]B!H2663+[4]B!H2665</f>
        <v>6</v>
      </c>
      <c r="E376" s="380"/>
      <c r="F376" s="380"/>
      <c r="G376" s="380"/>
      <c r="H376" s="380"/>
      <c r="I376" s="380"/>
      <c r="J376" s="380"/>
      <c r="K376" s="380"/>
      <c r="L376" s="380"/>
      <c r="M376" s="380"/>
      <c r="N376" s="380"/>
      <c r="O376" s="380"/>
      <c r="P376" s="116"/>
    </row>
    <row r="377" spans="1:28" ht="24.95" customHeight="1" x14ac:dyDescent="0.15">
      <c r="A377" s="690" t="s">
        <v>505</v>
      </c>
      <c r="B377" s="690"/>
      <c r="C377" s="198"/>
      <c r="D377" s="501"/>
      <c r="E377" s="501"/>
      <c r="F377" s="380"/>
      <c r="G377" s="380"/>
      <c r="H377" s="380"/>
      <c r="I377" s="380"/>
      <c r="J377" s="380"/>
      <c r="K377" s="380"/>
      <c r="L377" s="380"/>
      <c r="M377" s="380"/>
      <c r="N377" s="380"/>
      <c r="O377" s="380"/>
      <c r="P377" s="380"/>
      <c r="Q377" s="380"/>
      <c r="R377" s="116"/>
    </row>
    <row r="378" spans="1:28" ht="15" customHeight="1" x14ac:dyDescent="0.15">
      <c r="A378" s="691" t="s">
        <v>433</v>
      </c>
      <c r="B378" s="691"/>
      <c r="C378" s="604" t="s">
        <v>410</v>
      </c>
      <c r="D378" s="607" t="s">
        <v>434</v>
      </c>
      <c r="E378" s="608"/>
      <c r="F378" s="608"/>
      <c r="G378" s="608"/>
      <c r="H378" s="609" t="s">
        <v>412</v>
      </c>
      <c r="I378" s="610"/>
      <c r="J378" s="611"/>
      <c r="K378" s="701" t="s">
        <v>413</v>
      </c>
      <c r="L378" s="637"/>
      <c r="M378" s="637"/>
      <c r="N378" s="632" t="s">
        <v>414</v>
      </c>
      <c r="O378" s="635" t="s">
        <v>415</v>
      </c>
      <c r="P378" s="636"/>
      <c r="Q378" s="585" t="s">
        <v>416</v>
      </c>
    </row>
    <row r="379" spans="1:28" s="63" customFormat="1" ht="32.25" customHeight="1" x14ac:dyDescent="0.15">
      <c r="A379" s="691"/>
      <c r="B379" s="691"/>
      <c r="C379" s="605"/>
      <c r="D379" s="588" t="s">
        <v>418</v>
      </c>
      <c r="E379" s="702" t="s">
        <v>419</v>
      </c>
      <c r="F379" s="702"/>
      <c r="G379" s="592" t="s">
        <v>449</v>
      </c>
      <c r="H379" s="594" t="s">
        <v>421</v>
      </c>
      <c r="I379" s="596" t="s">
        <v>422</v>
      </c>
      <c r="J379" s="598" t="s">
        <v>423</v>
      </c>
      <c r="K379" s="615" t="s">
        <v>506</v>
      </c>
      <c r="L379" s="616" t="s">
        <v>425</v>
      </c>
      <c r="M379" s="617" t="s">
        <v>426</v>
      </c>
      <c r="N379" s="633"/>
      <c r="O379" s="627" t="s">
        <v>427</v>
      </c>
      <c r="P379" s="628" t="s">
        <v>428</v>
      </c>
      <c r="Q379" s="586"/>
    </row>
    <row r="380" spans="1:28" s="63" customFormat="1" ht="20.25" customHeight="1" x14ac:dyDescent="0.15">
      <c r="A380" s="691"/>
      <c r="B380" s="691"/>
      <c r="C380" s="606"/>
      <c r="D380" s="589"/>
      <c r="E380" s="152" t="s">
        <v>429</v>
      </c>
      <c r="F380" s="134" t="s">
        <v>430</v>
      </c>
      <c r="G380" s="593"/>
      <c r="H380" s="595"/>
      <c r="I380" s="597"/>
      <c r="J380" s="599"/>
      <c r="K380" s="615"/>
      <c r="L380" s="616"/>
      <c r="M380" s="617"/>
      <c r="N380" s="634"/>
      <c r="O380" s="627"/>
      <c r="P380" s="628"/>
      <c r="Q380" s="587"/>
    </row>
    <row r="381" spans="1:28" ht="15" customHeight="1" x14ac:dyDescent="0.15">
      <c r="A381" s="703" t="s">
        <v>507</v>
      </c>
      <c r="B381" s="199" t="s">
        <v>508</v>
      </c>
      <c r="C381" s="200">
        <f>[4]B!C1091+SUM([4]B!C1093:C1127)</f>
        <v>9</v>
      </c>
      <c r="D381" s="200">
        <f>[4]B!D1091+SUM([4]B!D1093:D1127)</f>
        <v>5</v>
      </c>
      <c r="E381" s="201">
        <f>[4]B!E1091+SUM([4]B!E1093:E1127)</f>
        <v>5</v>
      </c>
      <c r="F381" s="201">
        <f>[4]B!F1091+SUM([4]B!F1093:F1127)</f>
        <v>0</v>
      </c>
      <c r="G381" s="201">
        <f>[4]B!G1091+SUM([4]B!G1093:G1127)</f>
        <v>4</v>
      </c>
      <c r="H381" s="201">
        <f>[4]B!AA1091+SUM([4]B!AA1093:AA1127)</f>
        <v>3</v>
      </c>
      <c r="I381" s="201">
        <f>[4]B!AB1091+SUM([4]B!AB1093:AB1127)</f>
        <v>6</v>
      </c>
      <c r="J381" s="201">
        <f>[4]B!AC1091+SUM([4]B!AC1093:AC1127)</f>
        <v>0</v>
      </c>
      <c r="K381" s="201">
        <f>[4]B!AD1091+SUM([4]B!AD1093:AD1127)</f>
        <v>0</v>
      </c>
      <c r="L381" s="201">
        <f>[4]B!AE1091+SUM([4]B!AE1093:AE1127)</f>
        <v>0</v>
      </c>
      <c r="M381" s="201">
        <f>[4]B!AF1091+SUM([4]B!AF1093:AF1127)</f>
        <v>0</v>
      </c>
      <c r="N381" s="201">
        <f>[4]B!AG1091+SUM([4]B!AG1093:AG1127)</f>
        <v>0</v>
      </c>
      <c r="O381" s="201">
        <f>[4]B!AH1091+SUM([4]B!AH1093:AH1127)</f>
        <v>0</v>
      </c>
      <c r="P381" s="201">
        <f>[4]B!AI1091+SUM([4]B!AI1093:AI1127)</f>
        <v>0</v>
      </c>
      <c r="Q381" s="202">
        <f>[4]B!AJ1091+SUM([4]B!AJ1093:AJ1127)</f>
        <v>0</v>
      </c>
    </row>
    <row r="382" spans="1:28" ht="15" customHeight="1" x14ac:dyDescent="0.15">
      <c r="A382" s="631"/>
      <c r="B382" s="203" t="s">
        <v>509</v>
      </c>
      <c r="C382" s="502">
        <f>SUM([4]B!C1128:C1144)</f>
        <v>0</v>
      </c>
      <c r="D382" s="502">
        <f>SUM([4]B!D1128:D1144)</f>
        <v>0</v>
      </c>
      <c r="E382" s="503">
        <f>SUM([4]B!E1128:E1144)</f>
        <v>0</v>
      </c>
      <c r="F382" s="503">
        <f>SUM([4]B!F1128:F1144)</f>
        <v>0</v>
      </c>
      <c r="G382" s="503">
        <f>SUM([4]B!G1128:G1144)</f>
        <v>0</v>
      </c>
      <c r="H382" s="503">
        <f>SUM([4]B!AA1128:AA1144)</f>
        <v>0</v>
      </c>
      <c r="I382" s="503">
        <f>SUM([4]B!AB1128:AB1144)</f>
        <v>0</v>
      </c>
      <c r="J382" s="503">
        <f>SUM([4]B!AC1128:AC1144)</f>
        <v>0</v>
      </c>
      <c r="K382" s="503">
        <f>SUM([4]B!AD1128:AD1144)</f>
        <v>0</v>
      </c>
      <c r="L382" s="503">
        <f>SUM([4]B!AE1128:AE1144)</f>
        <v>0</v>
      </c>
      <c r="M382" s="503">
        <f>SUM([4]B!AF1128:AF1144)</f>
        <v>0</v>
      </c>
      <c r="N382" s="503">
        <f>SUM([4]B!AG1128:AG1144)</f>
        <v>0</v>
      </c>
      <c r="O382" s="503">
        <f>SUM([4]B!AH1128:AH1144)</f>
        <v>0</v>
      </c>
      <c r="P382" s="503">
        <f>SUM([4]B!AI1128:AI1144)</f>
        <v>0</v>
      </c>
      <c r="Q382" s="503">
        <f>SUM([4]B!AJ1128:AJ1144)</f>
        <v>0</v>
      </c>
    </row>
    <row r="383" spans="1:28" ht="15" customHeight="1" x14ac:dyDescent="0.15">
      <c r="A383" s="704"/>
      <c r="B383" s="558" t="s">
        <v>410</v>
      </c>
      <c r="C383" s="205">
        <f>SUM(C381:C382)</f>
        <v>9</v>
      </c>
      <c r="D383" s="504">
        <f>SUM(D381:D382)</f>
        <v>5</v>
      </c>
      <c r="E383" s="505">
        <f t="shared" ref="E383:Q383" si="14">SUM(E381:E382)</f>
        <v>5</v>
      </c>
      <c r="F383" s="506">
        <f t="shared" si="14"/>
        <v>0</v>
      </c>
      <c r="G383" s="507">
        <f t="shared" si="14"/>
        <v>4</v>
      </c>
      <c r="H383" s="505">
        <f t="shared" si="14"/>
        <v>3</v>
      </c>
      <c r="I383" s="508">
        <f t="shared" si="14"/>
        <v>6</v>
      </c>
      <c r="J383" s="506">
        <f t="shared" si="14"/>
        <v>0</v>
      </c>
      <c r="K383" s="505">
        <f t="shared" si="14"/>
        <v>0</v>
      </c>
      <c r="L383" s="508">
        <f t="shared" si="14"/>
        <v>0</v>
      </c>
      <c r="M383" s="506">
        <f t="shared" si="14"/>
        <v>0</v>
      </c>
      <c r="N383" s="506">
        <f t="shared" si="14"/>
        <v>0</v>
      </c>
      <c r="O383" s="505">
        <f t="shared" si="14"/>
        <v>0</v>
      </c>
      <c r="P383" s="506">
        <f t="shared" si="14"/>
        <v>0</v>
      </c>
      <c r="Q383" s="504">
        <f t="shared" si="14"/>
        <v>0</v>
      </c>
    </row>
    <row r="384" spans="1:28" ht="15" customHeight="1" x14ac:dyDescent="0.15">
      <c r="A384" s="703" t="s">
        <v>510</v>
      </c>
      <c r="B384" s="206" t="s">
        <v>508</v>
      </c>
      <c r="C384" s="207">
        <f>[4]B!C1218+SUM([4]B!C1221:C1258)</f>
        <v>494</v>
      </c>
      <c r="D384" s="207">
        <f>[4]B!D1218+SUM([4]B!D1221:D1258)</f>
        <v>494</v>
      </c>
      <c r="E384" s="208">
        <f>[4]B!E1218+SUM([4]B!E1221:E1258)</f>
        <v>494</v>
      </c>
      <c r="F384" s="208">
        <f>[4]B!F1218+SUM([4]B!F1221:F1258)</f>
        <v>0</v>
      </c>
      <c r="G384" s="208">
        <f>[4]B!G1218+SUM([4]B!G1221:G1258)</f>
        <v>0</v>
      </c>
      <c r="H384" s="208">
        <f>[4]B!AA1218+SUM([4]B!AA1221:AA1258)</f>
        <v>7</v>
      </c>
      <c r="I384" s="208">
        <f>[4]B!AB1218+SUM([4]B!AB1221:AB1258)</f>
        <v>487</v>
      </c>
      <c r="J384" s="208">
        <f>[4]B!AC1218+SUM([4]B!AC1221:AC1258)</f>
        <v>0</v>
      </c>
      <c r="K384" s="208">
        <f>[4]B!AD1218+SUM([4]B!AD1221:AD1258)</f>
        <v>0</v>
      </c>
      <c r="L384" s="208">
        <f>[4]B!AE1218+SUM([4]B!AE1221:AE1258)</f>
        <v>0</v>
      </c>
      <c r="M384" s="208">
        <f>[4]B!AF1218+SUM([4]B!AF1221:AF1258)</f>
        <v>0</v>
      </c>
      <c r="N384" s="208">
        <f>[4]B!AG1218+SUM([4]B!AG1221:AG1258)</f>
        <v>0</v>
      </c>
      <c r="O384" s="208">
        <f>[4]B!AH1218+SUM([4]B!AH1221:AH1258)</f>
        <v>0</v>
      </c>
      <c r="P384" s="208">
        <f>[4]B!AI1218+SUM([4]B!AI1221:AI1258)</f>
        <v>1</v>
      </c>
      <c r="Q384" s="209">
        <f>[4]B!AJ1218+SUM([4]B!AJ1221:AJ1258)</f>
        <v>0</v>
      </c>
    </row>
    <row r="385" spans="1:17" ht="15" customHeight="1" x14ac:dyDescent="0.15">
      <c r="A385" s="631"/>
      <c r="B385" s="210" t="s">
        <v>509</v>
      </c>
      <c r="C385" s="507">
        <f>SUM([4]B!C1259:C1270)</f>
        <v>68</v>
      </c>
      <c r="D385" s="507">
        <f>SUM([4]B!D1259:D1270)</f>
        <v>68</v>
      </c>
      <c r="E385" s="509">
        <f>SUM([4]B!E1259:E1270)</f>
        <v>68</v>
      </c>
      <c r="F385" s="509">
        <f>SUM([4]B!F1259:F1270)</f>
        <v>0</v>
      </c>
      <c r="G385" s="509">
        <f>SUM([4]B!G1259:G1270)</f>
        <v>0</v>
      </c>
      <c r="H385" s="509">
        <f>SUM([4]B!AA1259:AA1270)</f>
        <v>0</v>
      </c>
      <c r="I385" s="509">
        <f>SUM([4]B!AB1259:AB1270)</f>
        <v>68</v>
      </c>
      <c r="J385" s="509">
        <f>SUM([4]B!AC1259:AC1270)</f>
        <v>0</v>
      </c>
      <c r="K385" s="509">
        <f>SUM([4]B!AD1259:AD1270)</f>
        <v>0</v>
      </c>
      <c r="L385" s="509">
        <f>SUM([4]B!AE1259:AE1270)</f>
        <v>0</v>
      </c>
      <c r="M385" s="509">
        <f>SUM([4]B!AF1259:AF1270)</f>
        <v>0</v>
      </c>
      <c r="N385" s="509">
        <f>SUM([4]B!AG1259:AG1270)</f>
        <v>0</v>
      </c>
      <c r="O385" s="509">
        <f>SUM([4]B!AH1259:AH1270)</f>
        <v>0</v>
      </c>
      <c r="P385" s="509">
        <f>SUM([4]B!AI1259:AI1270)</f>
        <v>0</v>
      </c>
      <c r="Q385" s="510">
        <f>SUM([4]B!AJ1259:AJ1270)</f>
        <v>0</v>
      </c>
    </row>
    <row r="386" spans="1:17" ht="15" customHeight="1" x14ac:dyDescent="0.15">
      <c r="A386" s="704"/>
      <c r="B386" s="558" t="s">
        <v>410</v>
      </c>
      <c r="C386" s="507">
        <f>SUM(C384:C385)</f>
        <v>562</v>
      </c>
      <c r="D386" s="507">
        <f t="shared" ref="D386:Q386" si="15">SUM(D384:D385)</f>
        <v>562</v>
      </c>
      <c r="E386" s="507">
        <f t="shared" si="15"/>
        <v>562</v>
      </c>
      <c r="F386" s="507">
        <f t="shared" si="15"/>
        <v>0</v>
      </c>
      <c r="G386" s="507">
        <f t="shared" si="15"/>
        <v>0</v>
      </c>
      <c r="H386" s="507">
        <f t="shared" si="15"/>
        <v>7</v>
      </c>
      <c r="I386" s="507">
        <f t="shared" si="15"/>
        <v>555</v>
      </c>
      <c r="J386" s="507">
        <f t="shared" si="15"/>
        <v>0</v>
      </c>
      <c r="K386" s="507">
        <f t="shared" si="15"/>
        <v>0</v>
      </c>
      <c r="L386" s="507">
        <f t="shared" si="15"/>
        <v>0</v>
      </c>
      <c r="M386" s="507">
        <f t="shared" si="15"/>
        <v>0</v>
      </c>
      <c r="N386" s="507">
        <f t="shared" si="15"/>
        <v>0</v>
      </c>
      <c r="O386" s="507">
        <f t="shared" si="15"/>
        <v>0</v>
      </c>
      <c r="P386" s="507">
        <f t="shared" si="15"/>
        <v>1</v>
      </c>
      <c r="Q386" s="504">
        <f t="shared" si="15"/>
        <v>0</v>
      </c>
    </row>
    <row r="387" spans="1:17" ht="15" customHeight="1" x14ac:dyDescent="0.15">
      <c r="A387" s="703" t="s">
        <v>511</v>
      </c>
      <c r="B387" s="206" t="s">
        <v>508</v>
      </c>
      <c r="C387" s="507">
        <f>SUM([4]B!C1354:C1401)</f>
        <v>352</v>
      </c>
      <c r="D387" s="507">
        <f>SUM([4]B!D1354:D1401)</f>
        <v>352</v>
      </c>
      <c r="E387" s="509">
        <f>SUM([4]B!E1354:E1401)</f>
        <v>352</v>
      </c>
      <c r="F387" s="509">
        <f>SUM([4]B!F1354:F1401)</f>
        <v>0</v>
      </c>
      <c r="G387" s="509">
        <f>SUM([4]B!G1354:G1401)</f>
        <v>0</v>
      </c>
      <c r="H387" s="509">
        <f>SUM([4]B!AA1354:AA1401)</f>
        <v>13</v>
      </c>
      <c r="I387" s="509">
        <f>SUM([4]B!AB1354:AB1401)</f>
        <v>336</v>
      </c>
      <c r="J387" s="509">
        <f>SUM([4]B!AC1354:AC1401)</f>
        <v>3</v>
      </c>
      <c r="K387" s="509">
        <f>SUM([4]B!AD1354:AD1401)</f>
        <v>0</v>
      </c>
      <c r="L387" s="509">
        <f>SUM([4]B!AE1354:AE1401)</f>
        <v>0</v>
      </c>
      <c r="M387" s="509">
        <f>SUM([4]B!AF1354:AF1401)</f>
        <v>0</v>
      </c>
      <c r="N387" s="509">
        <f>SUM([4]B!AG1354:AG1401)</f>
        <v>0</v>
      </c>
      <c r="O387" s="509">
        <f>SUM([4]B!AH1354:AH1401)</f>
        <v>0</v>
      </c>
      <c r="P387" s="509">
        <f>SUM([4]B!AI1354:AI1401)</f>
        <v>0</v>
      </c>
      <c r="Q387" s="510">
        <f>SUM([4]B!AJ1354:AJ1401)</f>
        <v>0</v>
      </c>
    </row>
    <row r="388" spans="1:17" ht="15" customHeight="1" x14ac:dyDescent="0.15">
      <c r="A388" s="631"/>
      <c r="B388" s="203" t="s">
        <v>509</v>
      </c>
      <c r="C388" s="507">
        <f>SUM([4]B!C1402:C1423)</f>
        <v>0</v>
      </c>
      <c r="D388" s="507">
        <f>SUM([4]B!D1402:D1423)</f>
        <v>0</v>
      </c>
      <c r="E388" s="509">
        <f>SUM([4]B!E1402:E1423)</f>
        <v>0</v>
      </c>
      <c r="F388" s="509">
        <f>SUM([4]B!F1402:F1423)</f>
        <v>0</v>
      </c>
      <c r="G388" s="509">
        <f>SUM([4]B!G1402:G1423)</f>
        <v>0</v>
      </c>
      <c r="H388" s="509">
        <f>SUM([4]B!AA1402:AA1423)</f>
        <v>0</v>
      </c>
      <c r="I388" s="509">
        <f>SUM([4]B!AB1402:AB1423)</f>
        <v>0</v>
      </c>
      <c r="J388" s="509">
        <f>SUM([4]B!AC1402:AC1423)</f>
        <v>0</v>
      </c>
      <c r="K388" s="509">
        <f>SUM([4]B!AD1402:AD1423)</f>
        <v>0</v>
      </c>
      <c r="L388" s="509">
        <f>SUM([4]B!AE1402:AE1423)</f>
        <v>0</v>
      </c>
      <c r="M388" s="509">
        <f>SUM([4]B!AF1402:AF1423)</f>
        <v>0</v>
      </c>
      <c r="N388" s="509">
        <f>SUM([4]B!AG1402:AG1423)</f>
        <v>0</v>
      </c>
      <c r="O388" s="509">
        <f>SUM([4]B!AH1402:AH1423)</f>
        <v>0</v>
      </c>
      <c r="P388" s="509">
        <f>SUM([4]B!AI1402:AI1423)</f>
        <v>0</v>
      </c>
      <c r="Q388" s="510">
        <f>SUM([4]B!AJ1402:AJ1423)</f>
        <v>0</v>
      </c>
    </row>
    <row r="389" spans="1:17" ht="15" customHeight="1" x14ac:dyDescent="0.15">
      <c r="A389" s="704"/>
      <c r="B389" s="558" t="s">
        <v>410</v>
      </c>
      <c r="C389" s="507">
        <f>SUM(C387:C388)</f>
        <v>352</v>
      </c>
      <c r="D389" s="507">
        <f t="shared" ref="D389:Q389" si="16">SUM(D387:D388)</f>
        <v>352</v>
      </c>
      <c r="E389" s="507">
        <f t="shared" si="16"/>
        <v>352</v>
      </c>
      <c r="F389" s="507">
        <f t="shared" si="16"/>
        <v>0</v>
      </c>
      <c r="G389" s="507">
        <f t="shared" si="16"/>
        <v>0</v>
      </c>
      <c r="H389" s="507">
        <f t="shared" si="16"/>
        <v>13</v>
      </c>
      <c r="I389" s="507">
        <f t="shared" si="16"/>
        <v>336</v>
      </c>
      <c r="J389" s="507">
        <f t="shared" si="16"/>
        <v>3</v>
      </c>
      <c r="K389" s="507">
        <f t="shared" si="16"/>
        <v>0</v>
      </c>
      <c r="L389" s="507">
        <f t="shared" si="16"/>
        <v>0</v>
      </c>
      <c r="M389" s="507">
        <f t="shared" si="16"/>
        <v>0</v>
      </c>
      <c r="N389" s="507">
        <f t="shared" si="16"/>
        <v>0</v>
      </c>
      <c r="O389" s="507">
        <f t="shared" si="16"/>
        <v>0</v>
      </c>
      <c r="P389" s="507">
        <f t="shared" si="16"/>
        <v>0</v>
      </c>
      <c r="Q389" s="504">
        <f t="shared" si="16"/>
        <v>0</v>
      </c>
    </row>
    <row r="390" spans="1:17" ht="24.75" customHeight="1" x14ac:dyDescent="0.15">
      <c r="A390" s="560" t="s">
        <v>512</v>
      </c>
      <c r="B390" s="211" t="s">
        <v>508</v>
      </c>
      <c r="C390" s="507">
        <f>[4]B!C1504</f>
        <v>0</v>
      </c>
      <c r="D390" s="507">
        <f>[4]B!D1504</f>
        <v>0</v>
      </c>
      <c r="E390" s="509">
        <f>[4]B!E1504</f>
        <v>0</v>
      </c>
      <c r="F390" s="509">
        <f>[4]B!F1504</f>
        <v>0</v>
      </c>
      <c r="G390" s="509">
        <f>[4]B!G1504</f>
        <v>0</v>
      </c>
      <c r="H390" s="509">
        <f>[4]B!AA1504</f>
        <v>0</v>
      </c>
      <c r="I390" s="509">
        <f>[4]B!AB1504</f>
        <v>0</v>
      </c>
      <c r="J390" s="509">
        <f>[4]B!AC1504</f>
        <v>0</v>
      </c>
      <c r="K390" s="509">
        <f>[4]B!AD1504</f>
        <v>0</v>
      </c>
      <c r="L390" s="509">
        <f>[4]B!AE1504</f>
        <v>0</v>
      </c>
      <c r="M390" s="509">
        <f>[4]B!AF1504</f>
        <v>0</v>
      </c>
      <c r="N390" s="509">
        <f>[4]B!AG1504</f>
        <v>0</v>
      </c>
      <c r="O390" s="509">
        <f>[4]B!AH1504</f>
        <v>0</v>
      </c>
      <c r="P390" s="509">
        <f>[4]B!AI1504</f>
        <v>0</v>
      </c>
      <c r="Q390" s="510">
        <f>[4]B!AJ1504</f>
        <v>0</v>
      </c>
    </row>
    <row r="391" spans="1:17" ht="24.75" customHeight="1" x14ac:dyDescent="0.15">
      <c r="A391" s="212" t="s">
        <v>513</v>
      </c>
      <c r="B391" s="210" t="s">
        <v>508</v>
      </c>
      <c r="C391" s="507">
        <f>[4]B!C1653</f>
        <v>1352</v>
      </c>
      <c r="D391" s="507">
        <f>[4]B!D1653</f>
        <v>1352</v>
      </c>
      <c r="E391" s="509">
        <f>[4]B!E1653</f>
        <v>1352</v>
      </c>
      <c r="F391" s="509">
        <f>[4]B!F1653</f>
        <v>0</v>
      </c>
      <c r="G391" s="509">
        <f>[4]B!G1653</f>
        <v>0</v>
      </c>
      <c r="H391" s="509">
        <f>[4]B!AA1653</f>
        <v>1349</v>
      </c>
      <c r="I391" s="509">
        <f>[4]B!AB1653</f>
        <v>3</v>
      </c>
      <c r="J391" s="509">
        <f>[4]B!AC1653</f>
        <v>0</v>
      </c>
      <c r="K391" s="509">
        <f>[4]B!AD1653</f>
        <v>0</v>
      </c>
      <c r="L391" s="509">
        <f>[4]B!AE1653</f>
        <v>0</v>
      </c>
      <c r="M391" s="509">
        <f>[4]B!AF1653</f>
        <v>0</v>
      </c>
      <c r="N391" s="509">
        <f>[4]B!AG1653</f>
        <v>0</v>
      </c>
      <c r="O391" s="509">
        <f>[4]B!AH1653</f>
        <v>0</v>
      </c>
      <c r="P391" s="509">
        <f>[4]B!AI1653</f>
        <v>0</v>
      </c>
      <c r="Q391" s="510">
        <f>[4]B!AJ1653</f>
        <v>0</v>
      </c>
    </row>
    <row r="392" spans="1:17" ht="15" customHeight="1" x14ac:dyDescent="0.15">
      <c r="A392" s="703" t="s">
        <v>514</v>
      </c>
      <c r="B392" s="213" t="s">
        <v>508</v>
      </c>
      <c r="C392" s="511">
        <f>SUM([4]B!C1682:C1690,[4]B!C1694:C1697,[4]B!C1701,[4]B!C1704:C1742,[4]B!C1753:C1758)+[4]B!C1812</f>
        <v>21713</v>
      </c>
      <c r="D392" s="511">
        <f>SUM([4]B!D1682:D1690,[4]B!D1694:D1697,[4]B!D1701,[4]B!D1704:D1742,[4]B!D1753:D1758)+[4]B!D1812</f>
        <v>21559</v>
      </c>
      <c r="E392" s="512">
        <f>SUM([4]B!E1682:E1690,[4]B!E1694:E1697,[4]B!E1701,[4]B!E1704:E1742,[4]B!E1753:E1758)+[4]B!E1812</f>
        <v>21559</v>
      </c>
      <c r="F392" s="512">
        <f>SUM([4]B!F1682:F1690,[4]B!F1694:F1697,[4]B!F1701,[4]B!F1704:F1742,[4]B!F1753:F1758)+[4]B!F1812</f>
        <v>0</v>
      </c>
      <c r="G392" s="512">
        <f>SUM([4]B!G1682:G1690,[4]B!G1694:G1697,[4]B!G1701,[4]B!G1704:G1742,[4]B!G1753:G1758)+[4]B!G1812</f>
        <v>154</v>
      </c>
      <c r="H392" s="512">
        <f>SUM([4]B!AA1682:AA1690,[4]B!AA1694:AA1697,[4]B!AA1701,[4]B!AA1704:AA1742,[4]B!AA1753:AA1758)+[4]B!AA1812</f>
        <v>20223</v>
      </c>
      <c r="I392" s="512">
        <f>SUM([4]B!AB1682:AB1690,[4]B!AB1694:AB1697,[4]B!AB1701,[4]B!AB1704:AB1742,[4]B!AB1753:AB1758)+[4]B!AB1812</f>
        <v>627</v>
      </c>
      <c r="J392" s="512">
        <f>SUM([4]B!AC1682:AC1690,[4]B!AC1694:AC1697,[4]B!AC1701,[4]B!AC1704:AC1742,[4]B!AC1753:AC1758)+[4]B!AC1812</f>
        <v>863</v>
      </c>
      <c r="K392" s="512">
        <f>SUM([4]B!AD1682:AD1690,[4]B!AD1694:AD1697,[4]B!AD1701,[4]B!AD1704:AD1742,[4]B!AD1753:AD1758)+[4]B!AD1812</f>
        <v>0</v>
      </c>
      <c r="L392" s="512">
        <f>SUM([4]B!AE1682:AE1690,[4]B!AE1694:AE1697,[4]B!AE1701,[4]B!AE1704:AE1742,[4]B!AE1753:AE1758)+[4]B!AE1812</f>
        <v>0</v>
      </c>
      <c r="M392" s="512">
        <f>SUM([4]B!AF1682:AF1690,[4]B!AF1694:AF1697,[4]B!AF1701,[4]B!AF1704:AF1742,[4]B!AF1753:AF1758)+[4]B!AF1812</f>
        <v>0</v>
      </c>
      <c r="N392" s="512">
        <f>SUM([4]B!AG1682:AG1690,[4]B!AG1694:AG1697,[4]B!AG1701,[4]B!AG1704:AG1742,[4]B!AG1753:AG1758)+[4]B!AG1812</f>
        <v>0</v>
      </c>
      <c r="O392" s="512">
        <f>SUM([4]B!AH1682:AH1690,[4]B!AH1694:AH1697,[4]B!AH1701,[4]B!AH1704:AH1742,[4]B!AH1753:AH1758)+[4]B!AH1812</f>
        <v>0</v>
      </c>
      <c r="P392" s="512">
        <f>SUM([4]B!AI1682:AI1690,[4]B!AI1694:AI1697,[4]B!AI1701,[4]B!AI1704:AI1742,[4]B!AI1753:AI1758)+[4]B!AI1812</f>
        <v>0</v>
      </c>
      <c r="Q392" s="513">
        <f>SUM([4]B!AJ1682:AJ1690,[4]B!AJ1694:AJ1697,[4]B!AJ1701,[4]B!AJ1704:AJ1742,[4]B!AJ1753:AJ1758)+[4]B!AJ1812</f>
        <v>0</v>
      </c>
    </row>
    <row r="393" spans="1:17" ht="15" customHeight="1" x14ac:dyDescent="0.15">
      <c r="A393" s="631"/>
      <c r="B393" s="203" t="s">
        <v>509</v>
      </c>
      <c r="C393" s="514">
        <f>SUM([4]B!C1691:C1693,[4]B!C1695:C1696,[4]B!C1701:C1703,[4]B!C1743:C1752,[4]B!C1759:C1785,[4]B!C1815)</f>
        <v>3199</v>
      </c>
      <c r="D393" s="514">
        <f>SUM([4]B!D1691:D1693,[4]B!D1695:D1696,[4]B!D1701:D1703,[4]B!D1743:D1752,[4]B!D1759:D1785,[4]B!D1815)</f>
        <v>3199</v>
      </c>
      <c r="E393" s="515">
        <f>SUM([4]B!E1691:E1693,[4]B!E1695:E1696,[4]B!E1701:E1703,[4]B!E1743:E1752,[4]B!E1759:E1785,[4]B!E1815)</f>
        <v>3199</v>
      </c>
      <c r="F393" s="515">
        <f>SUM([4]B!F1691:F1693,[4]B!F1695:F1696,[4]B!F1701:F1703,[4]B!F1743:F1752,[4]B!F1759:F1785,[4]B!F1815)</f>
        <v>0</v>
      </c>
      <c r="G393" s="515">
        <f>SUM([4]B!G1691:G1693,[4]B!G1695:G1696,[4]B!G1701:G1703,[4]B!G1743:G1752,[4]B!G1759:G1785,[4]B!G1815)</f>
        <v>0</v>
      </c>
      <c r="H393" s="515">
        <f>SUM([4]B!AA1691:AA1693,[4]B!AA1695:AA1696,[4]B!AA1701:AA1703,[4]B!AA1743:AA1752,[4]B!AA1759:AA1785,[4]B!AA1815)</f>
        <v>2704</v>
      </c>
      <c r="I393" s="515">
        <f>SUM([4]B!AB1691:AB1693,[4]B!AB1695:AB1696,[4]B!AB1701:AB1703,[4]B!AB1743:AB1752,[4]B!AB1759:AB1785,[4]B!AB1815)</f>
        <v>3</v>
      </c>
      <c r="J393" s="515">
        <f>SUM([4]B!AC1691:AC1693,[4]B!AC1695:AC1696,[4]B!AC1701:AC1703,[4]B!AC1743:AC1752,[4]B!AC1759:AC1785,[4]B!AC1815)</f>
        <v>492</v>
      </c>
      <c r="K393" s="515">
        <f>SUM([4]B!AD1691:AD1693,[4]B!AD1695:AD1696,[4]B!AD1701:AD1703,[4]B!AD1743:AD1752,[4]B!AD1759:AD1785,[4]B!AD1815)</f>
        <v>0</v>
      </c>
      <c r="L393" s="515">
        <f>SUM([4]B!AE1691:AE1693,[4]B!AE1695:AE1696,[4]B!AE1701:AE1703,[4]B!AE1743:AE1752,[4]B!AE1759:AE1785,[4]B!AE1815)</f>
        <v>0</v>
      </c>
      <c r="M393" s="515">
        <f>SUM([4]B!AF1691:AF1693,[4]B!AF1695:AF1696,[4]B!AF1701:AF1703,[4]B!AF1743:AF1752,[4]B!AF1759:AF1785,[4]B!AF1815)</f>
        <v>0</v>
      </c>
      <c r="N393" s="515">
        <f>SUM([4]B!AG1691:AG1693,[4]B!AG1695:AG1696,[4]B!AG1701:AG1703,[4]B!AG1743:AG1752,[4]B!AG1759:AG1785,[4]B!AG1815)</f>
        <v>0</v>
      </c>
      <c r="O393" s="515">
        <f>SUM([4]B!AH1691:AH1693,[4]B!AH1695:AH1696,[4]B!AH1701:AH1703,[4]B!AH1743:AH1752,[4]B!AH1759:AH1785,[4]B!AH1815)</f>
        <v>0</v>
      </c>
      <c r="P393" s="515">
        <f>SUM([4]B!AI1691:AI1693,[4]B!AI1695:AI1696,[4]B!AI1701:AI1703,[4]B!AI1743:AI1752,[4]B!AI1759:AI1785,[4]B!AI1815)</f>
        <v>0</v>
      </c>
      <c r="Q393" s="503">
        <f>SUM([4]B!AJ1691:AJ1693,[4]B!AJ1695:AJ1696,[4]B!AJ1701:AJ1703,[4]B!AJ1743:AJ1752,[4]B!AJ1759:AJ1785,[4]B!AJ1815)</f>
        <v>0</v>
      </c>
    </row>
    <row r="394" spans="1:17" ht="15" customHeight="1" x14ac:dyDescent="0.15">
      <c r="A394" s="704"/>
      <c r="B394" s="558" t="s">
        <v>410</v>
      </c>
      <c r="C394" s="205">
        <f t="shared" ref="C394:Q394" si="17">SUM(C392:C393)</f>
        <v>24912</v>
      </c>
      <c r="D394" s="504">
        <f t="shared" si="17"/>
        <v>24758</v>
      </c>
      <c r="E394" s="505">
        <f t="shared" si="17"/>
        <v>24758</v>
      </c>
      <c r="F394" s="506">
        <f t="shared" si="17"/>
        <v>0</v>
      </c>
      <c r="G394" s="507">
        <f t="shared" si="17"/>
        <v>154</v>
      </c>
      <c r="H394" s="505">
        <f t="shared" si="17"/>
        <v>22927</v>
      </c>
      <c r="I394" s="508">
        <f t="shared" si="17"/>
        <v>630</v>
      </c>
      <c r="J394" s="506">
        <f t="shared" si="17"/>
        <v>1355</v>
      </c>
      <c r="K394" s="505">
        <f t="shared" si="17"/>
        <v>0</v>
      </c>
      <c r="L394" s="508">
        <f t="shared" si="17"/>
        <v>0</v>
      </c>
      <c r="M394" s="506">
        <f t="shared" si="17"/>
        <v>0</v>
      </c>
      <c r="N394" s="506">
        <f>SUM(N392:N393)</f>
        <v>0</v>
      </c>
      <c r="O394" s="505">
        <f t="shared" si="17"/>
        <v>0</v>
      </c>
      <c r="P394" s="506">
        <f t="shared" si="17"/>
        <v>0</v>
      </c>
      <c r="Q394" s="504">
        <f t="shared" si="17"/>
        <v>0</v>
      </c>
    </row>
    <row r="395" spans="1:17" ht="15" customHeight="1" x14ac:dyDescent="0.15">
      <c r="A395" s="631" t="s">
        <v>515</v>
      </c>
      <c r="B395" s="213" t="s">
        <v>508</v>
      </c>
      <c r="C395" s="516">
        <f>SUM([4]B!C1985:C1998,[4]B!C2000:C2033,[4]B!C2059:C2061)</f>
        <v>252</v>
      </c>
      <c r="D395" s="516">
        <f>SUM([4]B!D1985:D1998,[4]B!D2000:D2033,[4]B!D2059:D2061)</f>
        <v>247</v>
      </c>
      <c r="E395" s="517">
        <f>SUM([4]B!E1985:E1998,[4]B!E2000:E2033,[4]B!E2059:E2061)</f>
        <v>247</v>
      </c>
      <c r="F395" s="517">
        <f>SUM([4]B!F1985:F1998,[4]B!F2000:F2033,[4]B!F2059:F2061)</f>
        <v>0</v>
      </c>
      <c r="G395" s="517">
        <f>SUM([4]B!G1985:G1998,[4]B!G2000:G2033,[4]B!G2059:G2061)</f>
        <v>5</v>
      </c>
      <c r="H395" s="517">
        <f>SUM([4]B!AA1985:AA1998,[4]B!AA2000:AA2033,[4]B!AA2059:AA2061)</f>
        <v>116</v>
      </c>
      <c r="I395" s="517">
        <f>SUM([4]B!AB1985:AB1998,[4]B!AB2000:AB2033,[4]B!AB2059:AB2061)</f>
        <v>134</v>
      </c>
      <c r="J395" s="517">
        <f>SUM([4]B!AC1985:AC1998,[4]B!AC2000:AC2033,[4]B!AC2059:AC2061)</f>
        <v>2</v>
      </c>
      <c r="K395" s="517">
        <f>SUM([4]B!AD1985:AD1998,[4]B!AD2000:AD2033,[4]B!AD2059:AD2061)</f>
        <v>0</v>
      </c>
      <c r="L395" s="517">
        <f>SUM([4]B!AE1985:AE1998,[4]B!AE2000:AE2033,[4]B!AE2059:AE2061)</f>
        <v>0</v>
      </c>
      <c r="M395" s="517">
        <f>SUM([4]B!AF1985:AF1998,[4]B!AF2000:AF2033,[4]B!AF2059:AF2061)</f>
        <v>0</v>
      </c>
      <c r="N395" s="517">
        <f>SUM([4]B!AG1985:AG1998,[4]B!AG2000:AG2033,[4]B!AG2059:AG2061)</f>
        <v>0</v>
      </c>
      <c r="O395" s="517">
        <f>SUM([4]B!AH1985:AH1998,[4]B!AH2000:AH2033,[4]B!AH2059:AH2061)</f>
        <v>0</v>
      </c>
      <c r="P395" s="517">
        <f>SUM([4]B!AI1985:AI1998,[4]B!AI2000:AI2033,[4]B!AI2059:AI2061)</f>
        <v>0</v>
      </c>
      <c r="Q395" s="518">
        <f>SUM([4]B!AJ1985:AJ1998,[4]B!AJ2000:AJ2033,[4]B!AJ2059:AJ2061)</f>
        <v>0</v>
      </c>
    </row>
    <row r="396" spans="1:17" ht="15" customHeight="1" x14ac:dyDescent="0.15">
      <c r="A396" s="631"/>
      <c r="B396" s="203" t="s">
        <v>509</v>
      </c>
      <c r="C396" s="514">
        <f>SUM([4]B!C1999,[4]B!C2034:C2055)</f>
        <v>25</v>
      </c>
      <c r="D396" s="514">
        <f>SUM([4]B!D1999,[4]B!D2034:D2055)</f>
        <v>25</v>
      </c>
      <c r="E396" s="515">
        <f>SUM([4]B!E1999,[4]B!E2034:E2055)</f>
        <v>25</v>
      </c>
      <c r="F396" s="515">
        <f>SUM([4]B!F1999,[4]B!F2034:F2055)</f>
        <v>0</v>
      </c>
      <c r="G396" s="515">
        <f>SUM([4]B!G1999,[4]B!G2034:G2055)</f>
        <v>0</v>
      </c>
      <c r="H396" s="515">
        <f>SUM([4]B!AA1999,[4]B!AA2034:AA2055)</f>
        <v>0</v>
      </c>
      <c r="I396" s="515">
        <f>SUM([4]B!AB1999,[4]B!AB2034:AB2055)</f>
        <v>2</v>
      </c>
      <c r="J396" s="515">
        <f>SUM([4]B!AC1999,[4]B!AC2034:AC2055)</f>
        <v>23</v>
      </c>
      <c r="K396" s="515">
        <f>SUM([4]B!AD1999,[4]B!AD2034:AD2055)</f>
        <v>0</v>
      </c>
      <c r="L396" s="515">
        <f>SUM([4]B!AE1999,[4]B!AE2034:AE2055)</f>
        <v>0</v>
      </c>
      <c r="M396" s="515">
        <f>SUM([4]B!AF1999,[4]B!AF2034:AF2055)</f>
        <v>0</v>
      </c>
      <c r="N396" s="515">
        <f>SUM([4]B!AG1999,[4]B!AG2034:AG2055)</f>
        <v>0</v>
      </c>
      <c r="O396" s="515">
        <f>SUM([4]B!AH1999,[4]B!AH2034:AH2055)</f>
        <v>0</v>
      </c>
      <c r="P396" s="515">
        <f>SUM([4]B!AI1999,[4]B!AI2034:AI2055)</f>
        <v>0</v>
      </c>
      <c r="Q396" s="503">
        <f>SUM([4]B!AJ1999,[4]B!AJ2034:AJ2055)</f>
        <v>0</v>
      </c>
    </row>
    <row r="397" spans="1:17" ht="15" customHeight="1" x14ac:dyDescent="0.15">
      <c r="A397" s="631"/>
      <c r="B397" s="558" t="s">
        <v>410</v>
      </c>
      <c r="C397" s="205">
        <f>SUM(C395:C396)</f>
        <v>277</v>
      </c>
      <c r="D397" s="504">
        <f t="shared" ref="D397:Q397" si="18">SUM(D395:D396)</f>
        <v>272</v>
      </c>
      <c r="E397" s="505">
        <f t="shared" si="18"/>
        <v>272</v>
      </c>
      <c r="F397" s="506">
        <f t="shared" si="18"/>
        <v>0</v>
      </c>
      <c r="G397" s="507">
        <f t="shared" si="18"/>
        <v>5</v>
      </c>
      <c r="H397" s="505">
        <f t="shared" si="18"/>
        <v>116</v>
      </c>
      <c r="I397" s="508">
        <f t="shared" si="18"/>
        <v>136</v>
      </c>
      <c r="J397" s="506">
        <f t="shared" si="18"/>
        <v>25</v>
      </c>
      <c r="K397" s="505">
        <f t="shared" si="18"/>
        <v>0</v>
      </c>
      <c r="L397" s="508">
        <f t="shared" si="18"/>
        <v>0</v>
      </c>
      <c r="M397" s="506">
        <f t="shared" si="18"/>
        <v>0</v>
      </c>
      <c r="N397" s="506">
        <f t="shared" si="18"/>
        <v>0</v>
      </c>
      <c r="O397" s="505">
        <f t="shared" si="18"/>
        <v>0</v>
      </c>
      <c r="P397" s="506">
        <f t="shared" si="18"/>
        <v>0</v>
      </c>
      <c r="Q397" s="504">
        <f t="shared" si="18"/>
        <v>0</v>
      </c>
    </row>
    <row r="398" spans="1:17" ht="15" customHeight="1" x14ac:dyDescent="0.15">
      <c r="A398" s="703" t="s">
        <v>516</v>
      </c>
      <c r="B398" s="206" t="s">
        <v>508</v>
      </c>
      <c r="C398" s="214">
        <f>SUM([4]B!C2220:C2241,[4]B!C2257:C2259)</f>
        <v>123</v>
      </c>
      <c r="D398" s="214">
        <f>SUM([4]B!D2220:D2241,[4]B!D2257:D2259)</f>
        <v>119</v>
      </c>
      <c r="E398" s="214">
        <f>SUM([4]B!E2220:E2241,[4]B!E2257:E2259)</f>
        <v>119</v>
      </c>
      <c r="F398" s="214">
        <f>SUM([4]B!F2220:F2241,[4]B!F2257:F2259)</f>
        <v>0</v>
      </c>
      <c r="G398" s="214">
        <f>SUM([4]B!G2220:G2241,[4]B!G2257:G2259)</f>
        <v>4</v>
      </c>
      <c r="H398" s="215">
        <f>SUM([4]B!AA2220:AA2241,[4]B!AA2257:AA2259)</f>
        <v>59</v>
      </c>
      <c r="I398" s="215">
        <f>SUM([4]B!AB2220:AB2241,[4]B!AB2257:AB2259)</f>
        <v>15</v>
      </c>
      <c r="J398" s="215">
        <f>SUM([4]B!AC2220:AC2241,[4]B!AC2257:AC2259)</f>
        <v>49</v>
      </c>
      <c r="K398" s="215">
        <f>SUM([4]B!AD2220:AD2241,[4]B!AD2257:AD2259)</f>
        <v>0</v>
      </c>
      <c r="L398" s="215">
        <f>SUM([4]B!AE2220:AE2241,[4]B!AE2257:AE2259)</f>
        <v>0</v>
      </c>
      <c r="M398" s="215">
        <f>SUM([4]B!AF2220:AF2241,[4]B!AF2257:AF2259)</f>
        <v>0</v>
      </c>
      <c r="N398" s="215">
        <f>SUM([4]B!AG2220:AG2241,[4]B!AG2257:AG2259)</f>
        <v>0</v>
      </c>
      <c r="O398" s="215">
        <f>SUM([4]B!AH2220:AH2241,[4]B!AH2257:AH2259)</f>
        <v>0</v>
      </c>
      <c r="P398" s="215">
        <f>SUM([4]B!AI2220:AI2241,[4]B!AI2257:AI2259)</f>
        <v>0</v>
      </c>
      <c r="Q398" s="216">
        <f>SUM([4]B!AJ2220:AJ2241,[4]B!AJ2257:AJ2259)</f>
        <v>0</v>
      </c>
    </row>
    <row r="399" spans="1:17" ht="15" customHeight="1" x14ac:dyDescent="0.15">
      <c r="A399" s="631"/>
      <c r="B399" s="203" t="s">
        <v>509</v>
      </c>
      <c r="C399" s="514">
        <f>SUM([4]B!C2242:C2245)</f>
        <v>142</v>
      </c>
      <c r="D399" s="514">
        <f>SUM([4]B!D2242:D2245)</f>
        <v>142</v>
      </c>
      <c r="E399" s="515">
        <f>SUM([4]B!E2242:E2245)</f>
        <v>142</v>
      </c>
      <c r="F399" s="515">
        <f>SUM([4]B!F2242:F2245)</f>
        <v>0</v>
      </c>
      <c r="G399" s="515">
        <f>SUM([4]B!G2242:G2245)</f>
        <v>0</v>
      </c>
      <c r="H399" s="515">
        <f>SUM([4]B!AA2242:AA2245)</f>
        <v>39</v>
      </c>
      <c r="I399" s="515">
        <f>SUM([4]B!AB2242:AB2245)</f>
        <v>0</v>
      </c>
      <c r="J399" s="515">
        <f>SUM([4]B!AC2242:AC2245)</f>
        <v>103</v>
      </c>
      <c r="K399" s="515">
        <f>SUM([4]B!AD2242:AD2245)</f>
        <v>0</v>
      </c>
      <c r="L399" s="515">
        <f>SUM([4]B!AE2242:AE2245)</f>
        <v>0</v>
      </c>
      <c r="M399" s="515">
        <f>SUM([4]B!AF2242:AF2245)</f>
        <v>0</v>
      </c>
      <c r="N399" s="515">
        <f>SUM([4]B!AG2242:AG2245)</f>
        <v>0</v>
      </c>
      <c r="O399" s="515">
        <f>SUM([4]B!AH2242:AH2245)</f>
        <v>0</v>
      </c>
      <c r="P399" s="515">
        <f>SUM([4]B!AI2242:AI2245)</f>
        <v>0</v>
      </c>
      <c r="Q399" s="503">
        <f>SUM([4]B!AJ2242:AJ2245)</f>
        <v>0</v>
      </c>
    </row>
    <row r="400" spans="1:17" ht="15" customHeight="1" x14ac:dyDescent="0.15">
      <c r="A400" s="704"/>
      <c r="B400" s="558" t="s">
        <v>410</v>
      </c>
      <c r="C400" s="507">
        <f>SUM(C398:C399)</f>
        <v>265</v>
      </c>
      <c r="D400" s="507">
        <f t="shared" ref="D400:Q400" si="19">SUM(D398:D399)</f>
        <v>261</v>
      </c>
      <c r="E400" s="507">
        <f t="shared" si="19"/>
        <v>261</v>
      </c>
      <c r="F400" s="507">
        <f t="shared" si="19"/>
        <v>0</v>
      </c>
      <c r="G400" s="507">
        <f t="shared" si="19"/>
        <v>4</v>
      </c>
      <c r="H400" s="507">
        <f>SUM(H398:H399)</f>
        <v>98</v>
      </c>
      <c r="I400" s="507">
        <f t="shared" si="19"/>
        <v>15</v>
      </c>
      <c r="J400" s="507">
        <f t="shared" si="19"/>
        <v>152</v>
      </c>
      <c r="K400" s="507">
        <f t="shared" si="19"/>
        <v>0</v>
      </c>
      <c r="L400" s="507">
        <f t="shared" si="19"/>
        <v>0</v>
      </c>
      <c r="M400" s="507">
        <f t="shared" si="19"/>
        <v>0</v>
      </c>
      <c r="N400" s="507">
        <f t="shared" si="19"/>
        <v>0</v>
      </c>
      <c r="O400" s="507">
        <f t="shared" si="19"/>
        <v>0</v>
      </c>
      <c r="P400" s="507">
        <f t="shared" si="19"/>
        <v>0</v>
      </c>
      <c r="Q400" s="504">
        <f t="shared" si="19"/>
        <v>0</v>
      </c>
    </row>
    <row r="401" spans="1:19" ht="15" customHeight="1" x14ac:dyDescent="0.15">
      <c r="A401" s="697" t="s">
        <v>517</v>
      </c>
      <c r="B401" s="211" t="s">
        <v>518</v>
      </c>
      <c r="C401" s="511">
        <f>SUM([4]B!C2416:C2418)+[4]B!C2363</f>
        <v>1714</v>
      </c>
      <c r="D401" s="511">
        <f>SUM([4]B!D2416:D2418)+[4]B!D2363</f>
        <v>1649</v>
      </c>
      <c r="E401" s="512">
        <f>SUM([4]B!E2416:E2418)+[4]B!E2363</f>
        <v>1649</v>
      </c>
      <c r="F401" s="512">
        <f>SUM([4]B!F2416:F2418)+[4]B!F2363</f>
        <v>0</v>
      </c>
      <c r="G401" s="512">
        <f>SUM([4]B!G2416:G2418)+[4]B!G2363</f>
        <v>65</v>
      </c>
      <c r="H401" s="512">
        <f>SUM([4]B!AA2416:AA2418)+[4]B!AA2363</f>
        <v>1600</v>
      </c>
      <c r="I401" s="513">
        <f>SUM([4]B!AB2416:AB2418)+[4]B!AB2363</f>
        <v>88</v>
      </c>
      <c r="J401" s="513">
        <f>SUM([4]B!AC2416:AC2418)+[4]B!AC2363</f>
        <v>26</v>
      </c>
      <c r="K401" s="513">
        <f>SUM([4]B!AD2416:AD2418)+[4]B!AD2363</f>
        <v>0</v>
      </c>
      <c r="L401" s="513">
        <f>SUM([4]B!AE2416:AE2418)+[4]B!AE2363</f>
        <v>0</v>
      </c>
      <c r="M401" s="513">
        <f>SUM([4]B!AF2416:AF2418)+[4]B!AF2363</f>
        <v>0</v>
      </c>
      <c r="N401" s="513">
        <f>SUM([4]B!AG2416:AG2418)+[4]B!AG2363</f>
        <v>0</v>
      </c>
      <c r="O401" s="513">
        <f>SUM([4]B!AH2416:AH2418)+[4]B!AH2363</f>
        <v>0</v>
      </c>
      <c r="P401" s="513">
        <f>SUM([4]B!AI2416:AI2418)+[4]B!AI2363</f>
        <v>0</v>
      </c>
      <c r="Q401" s="513">
        <f>SUM([4]B!AJ2416:AJ2418)+[4]B!AJ2363</f>
        <v>0</v>
      </c>
    </row>
    <row r="402" spans="1:19" ht="15" customHeight="1" x14ac:dyDescent="0.15">
      <c r="A402" s="707"/>
      <c r="B402" s="217" t="s">
        <v>509</v>
      </c>
      <c r="C402" s="519">
        <f>[4]B!C2369</f>
        <v>0</v>
      </c>
      <c r="D402" s="519">
        <f>[4]B!D2369</f>
        <v>0</v>
      </c>
      <c r="E402" s="520">
        <f>[4]B!E2369</f>
        <v>0</v>
      </c>
      <c r="F402" s="520">
        <f>[4]B!F2369</f>
        <v>0</v>
      </c>
      <c r="G402" s="520">
        <f>[4]B!G2369</f>
        <v>0</v>
      </c>
      <c r="H402" s="520">
        <f>[4]B!AA2369</f>
        <v>0</v>
      </c>
      <c r="I402" s="503">
        <f>[4]B!AB2369</f>
        <v>0</v>
      </c>
      <c r="J402" s="503">
        <f>[4]B!AC2369</f>
        <v>0</v>
      </c>
      <c r="K402" s="503">
        <f>[4]B!AD2369</f>
        <v>0</v>
      </c>
      <c r="L402" s="503">
        <f>[4]B!AE2369</f>
        <v>0</v>
      </c>
      <c r="M402" s="503">
        <f>[4]B!AF2369</f>
        <v>0</v>
      </c>
      <c r="N402" s="503">
        <f>[4]B!AG2369</f>
        <v>0</v>
      </c>
      <c r="O402" s="503">
        <f>[4]B!AH2369</f>
        <v>0</v>
      </c>
      <c r="P402" s="503">
        <f>[4]B!AI2369</f>
        <v>0</v>
      </c>
      <c r="Q402" s="503">
        <f>[4]B!AJ2369</f>
        <v>0</v>
      </c>
    </row>
    <row r="403" spans="1:19" ht="15" customHeight="1" x14ac:dyDescent="0.15">
      <c r="A403" s="699"/>
      <c r="B403" s="558" t="s">
        <v>410</v>
      </c>
      <c r="C403" s="507">
        <f>SUM(C401:C402)</f>
        <v>1714</v>
      </c>
      <c r="D403" s="507">
        <f t="shared" ref="D403:Q403" si="20">SUM(D401:D402)</f>
        <v>1649</v>
      </c>
      <c r="E403" s="507">
        <f t="shared" si="20"/>
        <v>1649</v>
      </c>
      <c r="F403" s="507">
        <f t="shared" si="20"/>
        <v>0</v>
      </c>
      <c r="G403" s="507">
        <f t="shared" si="20"/>
        <v>65</v>
      </c>
      <c r="H403" s="507">
        <f t="shared" si="20"/>
        <v>1600</v>
      </c>
      <c r="I403" s="507">
        <f t="shared" si="20"/>
        <v>88</v>
      </c>
      <c r="J403" s="507">
        <f t="shared" si="20"/>
        <v>26</v>
      </c>
      <c r="K403" s="507">
        <f t="shared" si="20"/>
        <v>0</v>
      </c>
      <c r="L403" s="507">
        <f t="shared" si="20"/>
        <v>0</v>
      </c>
      <c r="M403" s="507">
        <f t="shared" si="20"/>
        <v>0</v>
      </c>
      <c r="N403" s="507">
        <f t="shared" si="20"/>
        <v>0</v>
      </c>
      <c r="O403" s="507">
        <f t="shared" si="20"/>
        <v>0</v>
      </c>
      <c r="P403" s="507">
        <f t="shared" si="20"/>
        <v>0</v>
      </c>
      <c r="Q403" s="504">
        <f t="shared" si="20"/>
        <v>0</v>
      </c>
    </row>
    <row r="404" spans="1:19" ht="15" customHeight="1" x14ac:dyDescent="0.15">
      <c r="A404" s="703" t="s">
        <v>519</v>
      </c>
      <c r="B404" s="213" t="s">
        <v>508</v>
      </c>
      <c r="C404" s="511">
        <f>SUM([4]B!C2438:C2450,[4]B!C2684)</f>
        <v>106</v>
      </c>
      <c r="D404" s="511">
        <f>SUM([4]B!D2438:D2450,[4]B!D2684)</f>
        <v>106</v>
      </c>
      <c r="E404" s="512">
        <f>SUM([4]B!E2438:E2450,[4]B!E2684)</f>
        <v>104</v>
      </c>
      <c r="F404" s="512">
        <f>SUM([4]B!F2438:F2450,[4]B!F2684)</f>
        <v>2</v>
      </c>
      <c r="G404" s="512">
        <f>SUM([4]B!G2438:G2450,[4]B!G2684)</f>
        <v>0</v>
      </c>
      <c r="H404" s="512">
        <f>SUM([4]B!AA2438:AA2450,[4]B!AA2684)</f>
        <v>3</v>
      </c>
      <c r="I404" s="512">
        <f>SUM([4]B!AB2438:AB2450,[4]B!AB2684)</f>
        <v>74</v>
      </c>
      <c r="J404" s="512">
        <f>SUM([4]B!AC2438:AC2450,[4]B!AC2684)</f>
        <v>29</v>
      </c>
      <c r="K404" s="512">
        <f>SUM([4]B!AD2438:AD2450,[4]B!AD2684)</f>
        <v>0</v>
      </c>
      <c r="L404" s="512">
        <f>SUM([4]B!AE2438:AE2450,[4]B!AE2684)</f>
        <v>0</v>
      </c>
      <c r="M404" s="512">
        <f>SUM([4]B!AF2438:AF2450,[4]B!AF2684)</f>
        <v>0</v>
      </c>
      <c r="N404" s="512">
        <f>SUM([4]B!AG2438:AG2450,[4]B!AG2684)</f>
        <v>0</v>
      </c>
      <c r="O404" s="512">
        <f>SUM([4]B!AH2438:AH2450,[4]B!AH2684)</f>
        <v>0</v>
      </c>
      <c r="P404" s="512">
        <f>SUM([4]B!AI2438:AI2450,[4]B!AI2684)</f>
        <v>0</v>
      </c>
      <c r="Q404" s="513">
        <f>SUM([4]B!AJ2438:AJ2450,[4]B!AJ2684)</f>
        <v>1</v>
      </c>
    </row>
    <row r="405" spans="1:19" ht="15" customHeight="1" x14ac:dyDescent="0.15">
      <c r="A405" s="631"/>
      <c r="B405" s="203" t="s">
        <v>509</v>
      </c>
      <c r="C405" s="514">
        <f>SUM([4]B!C2435:C2437,[4]B!C2451:C2452)</f>
        <v>37</v>
      </c>
      <c r="D405" s="514">
        <f>SUM([4]B!D2435:D2437,[4]B!D2451:D2452)</f>
        <v>37</v>
      </c>
      <c r="E405" s="515">
        <f>SUM([4]B!E2435:E2437,[4]B!E2451:E2452)</f>
        <v>37</v>
      </c>
      <c r="F405" s="515">
        <f>SUM([4]B!F2435:F2437,[4]B!F2451:F2452)</f>
        <v>0</v>
      </c>
      <c r="G405" s="515">
        <f>SUM([4]B!G2435:G2437,[4]B!G2451:G2452)</f>
        <v>0</v>
      </c>
      <c r="H405" s="515">
        <f>SUM([4]B!AA2435:AA2437,[4]B!AA2451:AA2452)</f>
        <v>0</v>
      </c>
      <c r="I405" s="515">
        <f>SUM([4]B!AB2435:AB2437,[4]B!AB2451:AB2452)</f>
        <v>37</v>
      </c>
      <c r="J405" s="515">
        <f>SUM([4]B!AC2435:AC2437,[4]B!AC2451:AC2452)</f>
        <v>0</v>
      </c>
      <c r="K405" s="515">
        <f>SUM([4]B!AD2435:AD2437,[4]B!AD2451:AD2452)</f>
        <v>0</v>
      </c>
      <c r="L405" s="515">
        <f>SUM([4]B!AE2435:AE2437,[4]B!AE2451:AE2452)</f>
        <v>0</v>
      </c>
      <c r="M405" s="515">
        <f>SUM([4]B!AF2435:AF2437,[4]B!AF2451:AF2452)</f>
        <v>0</v>
      </c>
      <c r="N405" s="515">
        <f>SUM([4]B!AG2435:AG2437,[4]B!AG2451:AG2452)</f>
        <v>0</v>
      </c>
      <c r="O405" s="515">
        <f>SUM([4]B!AH2435:AH2437,[4]B!AH2451:AH2452)</f>
        <v>0</v>
      </c>
      <c r="P405" s="515">
        <f>SUM([4]B!AI2435:AI2437,[4]B!AI2451:AI2452)</f>
        <v>0</v>
      </c>
      <c r="Q405" s="503">
        <f>SUM([4]B!AJ2435:AJ2437,[4]B!AJ2451:AJ2452)</f>
        <v>0</v>
      </c>
    </row>
    <row r="406" spans="1:19" ht="15" customHeight="1" x14ac:dyDescent="0.15">
      <c r="A406" s="704"/>
      <c r="B406" s="558" t="s">
        <v>410</v>
      </c>
      <c r="C406" s="205">
        <f t="shared" ref="C406:Q406" si="21">SUM(C404:C405)</f>
        <v>143</v>
      </c>
      <c r="D406" s="504">
        <f t="shared" si="21"/>
        <v>143</v>
      </c>
      <c r="E406" s="505">
        <f t="shared" si="21"/>
        <v>141</v>
      </c>
      <c r="F406" s="506">
        <f t="shared" si="21"/>
        <v>2</v>
      </c>
      <c r="G406" s="507">
        <f t="shared" si="21"/>
        <v>0</v>
      </c>
      <c r="H406" s="505">
        <f t="shared" si="21"/>
        <v>3</v>
      </c>
      <c r="I406" s="508">
        <f t="shared" si="21"/>
        <v>111</v>
      </c>
      <c r="J406" s="506">
        <f t="shared" si="21"/>
        <v>29</v>
      </c>
      <c r="K406" s="505">
        <f t="shared" si="21"/>
        <v>0</v>
      </c>
      <c r="L406" s="508">
        <f t="shared" si="21"/>
        <v>0</v>
      </c>
      <c r="M406" s="506">
        <f t="shared" si="21"/>
        <v>0</v>
      </c>
      <c r="N406" s="506">
        <f t="shared" si="21"/>
        <v>0</v>
      </c>
      <c r="O406" s="505">
        <f t="shared" si="21"/>
        <v>0</v>
      </c>
      <c r="P406" s="506">
        <f t="shared" si="21"/>
        <v>0</v>
      </c>
      <c r="Q406" s="504">
        <f t="shared" si="21"/>
        <v>1</v>
      </c>
    </row>
    <row r="407" spans="1:19" ht="32.25" customHeight="1" x14ac:dyDescent="0.15">
      <c r="A407" s="218" t="s">
        <v>520</v>
      </c>
      <c r="B407" s="203" t="s">
        <v>509</v>
      </c>
      <c r="C407" s="507">
        <f>[4]B!C1011</f>
        <v>5009</v>
      </c>
      <c r="D407" s="507">
        <f>[4]B!D1011</f>
        <v>5009</v>
      </c>
      <c r="E407" s="509">
        <f>[4]B!E1011</f>
        <v>5009</v>
      </c>
      <c r="F407" s="509">
        <f>[4]B!F1011</f>
        <v>0</v>
      </c>
      <c r="G407" s="509">
        <f>[4]B!G1011</f>
        <v>0</v>
      </c>
      <c r="H407" s="509">
        <f>[4]B!AA1011</f>
        <v>3201</v>
      </c>
      <c r="I407" s="509">
        <f>[4]B!AB1011</f>
        <v>1808</v>
      </c>
      <c r="J407" s="509">
        <f>[4]B!AC1011</f>
        <v>0</v>
      </c>
      <c r="K407" s="509">
        <f>[4]B!AD1011</f>
        <v>0</v>
      </c>
      <c r="L407" s="509">
        <f>[4]B!AE1011</f>
        <v>0</v>
      </c>
      <c r="M407" s="509">
        <f>[4]B!AF1011</f>
        <v>0</v>
      </c>
      <c r="N407" s="509">
        <f>[4]B!AG1011</f>
        <v>0</v>
      </c>
      <c r="O407" s="509">
        <f>[4]B!AH1011</f>
        <v>0</v>
      </c>
      <c r="P407" s="509">
        <f>[4]B!AI1011</f>
        <v>0</v>
      </c>
      <c r="Q407" s="510">
        <f>[4]B!AJ1011</f>
        <v>0</v>
      </c>
    </row>
    <row r="408" spans="1:19" ht="15" customHeight="1" x14ac:dyDescent="0.15">
      <c r="A408" s="678" t="s">
        <v>521</v>
      </c>
      <c r="B408" s="219" t="s">
        <v>508</v>
      </c>
      <c r="C408" s="220">
        <f>D408+G408</f>
        <v>23794</v>
      </c>
      <c r="D408" s="516">
        <f>+D381+D390+D392+D395+D401+D404</f>
        <v>23566</v>
      </c>
      <c r="E408" s="516">
        <f>+E381+E390+E392+E395+E401+E404</f>
        <v>23564</v>
      </c>
      <c r="F408" s="516">
        <f>+F381+F390+F392+F395+F401+F404</f>
        <v>2</v>
      </c>
      <c r="G408" s="516">
        <f>+G381+G390+G392+G395+G401+G404</f>
        <v>228</v>
      </c>
      <c r="H408" s="516">
        <f t="shared" ref="H408:Q408" si="22">+H381+H390+H392+H395+H401+H404</f>
        <v>21945</v>
      </c>
      <c r="I408" s="516">
        <f t="shared" si="22"/>
        <v>929</v>
      </c>
      <c r="J408" s="516">
        <f t="shared" si="22"/>
        <v>920</v>
      </c>
      <c r="K408" s="516">
        <f t="shared" si="22"/>
        <v>0</v>
      </c>
      <c r="L408" s="516">
        <f t="shared" si="22"/>
        <v>0</v>
      </c>
      <c r="M408" s="516">
        <f t="shared" si="22"/>
        <v>0</v>
      </c>
      <c r="N408" s="516">
        <f t="shared" si="22"/>
        <v>0</v>
      </c>
      <c r="O408" s="516">
        <f t="shared" si="22"/>
        <v>0</v>
      </c>
      <c r="P408" s="516">
        <f t="shared" si="22"/>
        <v>0</v>
      </c>
      <c r="Q408" s="521">
        <f t="shared" si="22"/>
        <v>1</v>
      </c>
    </row>
    <row r="409" spans="1:19" ht="15" customHeight="1" x14ac:dyDescent="0.15">
      <c r="A409" s="678"/>
      <c r="B409" s="221" t="s">
        <v>509</v>
      </c>
      <c r="C409" s="222">
        <f>D409+G409</f>
        <v>9832</v>
      </c>
      <c r="D409" s="514">
        <f>+D382+D385+D388+D391+D393+D396+D399+D405+D407</f>
        <v>9832</v>
      </c>
      <c r="E409" s="514">
        <f>+E382+E385+E388+E391+E393+E396+E399+E405+E407</f>
        <v>9832</v>
      </c>
      <c r="F409" s="514">
        <f>+F382+F385+F388+F391+F393+F396+F399+F405+F407</f>
        <v>0</v>
      </c>
      <c r="G409" s="514">
        <f>+G382+G385+G388+G391+G393+G396+G399+G405+G407</f>
        <v>0</v>
      </c>
      <c r="H409" s="514">
        <f t="shared" ref="H409:Q409" si="23">+H382+H385+H388+H391+H393+H396+H399+H405+H407</f>
        <v>7293</v>
      </c>
      <c r="I409" s="514">
        <f t="shared" si="23"/>
        <v>1921</v>
      </c>
      <c r="J409" s="514">
        <f t="shared" si="23"/>
        <v>618</v>
      </c>
      <c r="K409" s="514">
        <f t="shared" si="23"/>
        <v>0</v>
      </c>
      <c r="L409" s="514">
        <f t="shared" si="23"/>
        <v>0</v>
      </c>
      <c r="M409" s="514">
        <f t="shared" si="23"/>
        <v>0</v>
      </c>
      <c r="N409" s="514">
        <f t="shared" si="23"/>
        <v>0</v>
      </c>
      <c r="O409" s="514">
        <f t="shared" si="23"/>
        <v>0</v>
      </c>
      <c r="P409" s="514">
        <f t="shared" si="23"/>
        <v>0</v>
      </c>
      <c r="Q409" s="502">
        <f t="shared" si="23"/>
        <v>0</v>
      </c>
    </row>
    <row r="410" spans="1:19" ht="15" customHeight="1" x14ac:dyDescent="0.15">
      <c r="A410" s="678"/>
      <c r="B410" s="223" t="s">
        <v>522</v>
      </c>
      <c r="C410" s="205">
        <f>SUM(C408:C409)</f>
        <v>33626</v>
      </c>
      <c r="D410" s="504">
        <f>SUM(D408:D409)</f>
        <v>33398</v>
      </c>
      <c r="E410" s="505">
        <f>SUM(E408:E409)</f>
        <v>33396</v>
      </c>
      <c r="F410" s="506">
        <f>SUM(F408:F409)</f>
        <v>2</v>
      </c>
      <c r="G410" s="507">
        <f>SUM(G408:G409)</f>
        <v>228</v>
      </c>
      <c r="H410" s="507">
        <f t="shared" ref="H410:Q410" si="24">SUM(H408:H409)</f>
        <v>29238</v>
      </c>
      <c r="I410" s="507">
        <f t="shared" si="24"/>
        <v>2850</v>
      </c>
      <c r="J410" s="507">
        <f t="shared" si="24"/>
        <v>1538</v>
      </c>
      <c r="K410" s="507">
        <f t="shared" si="24"/>
        <v>0</v>
      </c>
      <c r="L410" s="507">
        <f t="shared" si="24"/>
        <v>0</v>
      </c>
      <c r="M410" s="507">
        <f t="shared" si="24"/>
        <v>0</v>
      </c>
      <c r="N410" s="507">
        <f>SUM(N408:N409)</f>
        <v>0</v>
      </c>
      <c r="O410" s="507">
        <f t="shared" si="24"/>
        <v>0</v>
      </c>
      <c r="P410" s="507">
        <f t="shared" si="24"/>
        <v>0</v>
      </c>
      <c r="Q410" s="504">
        <f t="shared" si="24"/>
        <v>1</v>
      </c>
    </row>
    <row r="411" spans="1:19" ht="27.75" customHeight="1" x14ac:dyDescent="0.15">
      <c r="A411" s="224" t="s">
        <v>523</v>
      </c>
      <c r="B411" s="555"/>
      <c r="E411" s="179"/>
      <c r="F411" s="226"/>
      <c r="G411" s="226"/>
      <c r="H411" s="226"/>
      <c r="I411" s="226"/>
      <c r="J411" s="226"/>
      <c r="K411" s="226"/>
      <c r="L411" s="226"/>
      <c r="M411" s="226"/>
      <c r="N411" s="226"/>
      <c r="O411" s="226"/>
      <c r="P411" s="522"/>
      <c r="Q411" s="522"/>
      <c r="R411" s="522"/>
      <c r="S411" s="226"/>
    </row>
    <row r="412" spans="1:19" ht="39.75" customHeight="1" x14ac:dyDescent="0.15">
      <c r="A412" s="708" t="s">
        <v>524</v>
      </c>
      <c r="B412" s="709"/>
      <c r="C412" s="556" t="s">
        <v>410</v>
      </c>
      <c r="D412" s="557" t="s">
        <v>7</v>
      </c>
      <c r="E412" s="39" t="s">
        <v>8</v>
      </c>
      <c r="F412" s="226"/>
      <c r="G412" s="226"/>
      <c r="H412" s="226"/>
      <c r="I412" s="226"/>
      <c r="J412" s="226"/>
      <c r="K412" s="226"/>
      <c r="L412" s="226"/>
      <c r="M412" s="522"/>
      <c r="N412" s="522"/>
      <c r="O412" s="522"/>
    </row>
    <row r="413" spans="1:19" ht="15" customHeight="1" x14ac:dyDescent="0.2">
      <c r="A413" s="710" t="s">
        <v>525</v>
      </c>
      <c r="B413" s="711"/>
      <c r="C413" s="523">
        <f>[4]B!C1073</f>
        <v>0</v>
      </c>
      <c r="D413" s="254">
        <f>[4]B!E1073</f>
        <v>0</v>
      </c>
      <c r="E413" s="229"/>
      <c r="F413" s="226"/>
      <c r="G413" s="226"/>
      <c r="H413" s="226"/>
      <c r="I413" s="226"/>
      <c r="J413" s="226"/>
      <c r="K413" s="226"/>
      <c r="L413" s="226"/>
      <c r="M413" s="522"/>
      <c r="N413" s="522"/>
      <c r="O413" s="522"/>
    </row>
    <row r="414" spans="1:19" ht="15" customHeight="1" x14ac:dyDescent="0.15">
      <c r="A414" s="705" t="s">
        <v>526</v>
      </c>
      <c r="B414" s="706"/>
      <c r="C414" s="523">
        <f>[4]B!C2741</f>
        <v>25</v>
      </c>
      <c r="D414" s="254">
        <f>[4]B!E2741</f>
        <v>22</v>
      </c>
      <c r="E414" s="18">
        <f>[4]B!AL2741</f>
        <v>734800</v>
      </c>
      <c r="F414" s="226"/>
      <c r="G414" s="226"/>
      <c r="H414" s="226"/>
      <c r="I414" s="226"/>
      <c r="J414" s="226"/>
      <c r="K414" s="226"/>
      <c r="L414" s="226"/>
      <c r="M414" s="522"/>
      <c r="N414" s="522"/>
      <c r="O414" s="522"/>
    </row>
    <row r="415" spans="1:19" ht="15" customHeight="1" x14ac:dyDescent="0.15">
      <c r="A415" s="705" t="s">
        <v>527</v>
      </c>
      <c r="B415" s="706"/>
      <c r="C415" s="523">
        <f>[4]B!C2751</f>
        <v>101</v>
      </c>
      <c r="D415" s="524">
        <f>[4]B!E2751</f>
        <v>46</v>
      </c>
      <c r="E415" s="20"/>
      <c r="F415" s="226"/>
      <c r="G415" s="226"/>
      <c r="H415" s="226"/>
      <c r="I415" s="226"/>
      <c r="J415" s="226"/>
      <c r="K415" s="226"/>
      <c r="L415" s="226"/>
      <c r="M415" s="522"/>
      <c r="N415" s="522"/>
      <c r="O415" s="522"/>
    </row>
    <row r="416" spans="1:19" ht="15" customHeight="1" x14ac:dyDescent="0.15">
      <c r="A416" s="705" t="s">
        <v>528</v>
      </c>
      <c r="B416" s="706"/>
      <c r="C416" s="523">
        <f>[4]B!C67</f>
        <v>327</v>
      </c>
      <c r="D416" s="254">
        <f>[4]B!E67</f>
        <v>327</v>
      </c>
      <c r="E416" s="18">
        <f>[4]B!AL67</f>
        <v>258330</v>
      </c>
      <c r="F416" s="226"/>
      <c r="G416" s="226"/>
      <c r="H416" s="226"/>
      <c r="I416" s="226"/>
      <c r="J416" s="226"/>
      <c r="K416" s="226"/>
      <c r="L416" s="226"/>
      <c r="M416" s="522"/>
      <c r="N416" s="522"/>
      <c r="O416" s="522"/>
    </row>
    <row r="417" spans="1:23" ht="15" customHeight="1" x14ac:dyDescent="0.15">
      <c r="A417" s="705" t="s">
        <v>529</v>
      </c>
      <c r="B417" s="706"/>
      <c r="C417" s="523">
        <f>[4]B!C73</f>
        <v>0</v>
      </c>
      <c r="D417" s="254">
        <f>[4]B!E73</f>
        <v>0</v>
      </c>
      <c r="E417" s="20"/>
      <c r="F417" s="226"/>
      <c r="G417" s="226"/>
      <c r="H417" s="226"/>
      <c r="I417" s="226"/>
      <c r="J417" s="226"/>
      <c r="K417" s="226"/>
      <c r="L417" s="226"/>
      <c r="M417" s="522"/>
      <c r="N417" s="522"/>
      <c r="O417" s="522"/>
    </row>
    <row r="418" spans="1:23" ht="15" customHeight="1" x14ac:dyDescent="0.15">
      <c r="A418" s="705" t="s">
        <v>530</v>
      </c>
      <c r="B418" s="706"/>
      <c r="C418" s="525">
        <f>[4]B!C68</f>
        <v>482</v>
      </c>
      <c r="D418" s="254">
        <f>[4]B!E68</f>
        <v>482</v>
      </c>
      <c r="E418" s="18">
        <f>[4]B!AL68</f>
        <v>8647080</v>
      </c>
      <c r="F418" s="226"/>
      <c r="G418" s="226"/>
      <c r="H418" s="226"/>
      <c r="I418" s="226"/>
      <c r="J418" s="226"/>
      <c r="K418" s="226"/>
      <c r="L418" s="226"/>
      <c r="M418" s="522"/>
      <c r="N418" s="522"/>
      <c r="O418" s="522"/>
    </row>
    <row r="419" spans="1:23" ht="15" customHeight="1" x14ac:dyDescent="0.15">
      <c r="A419" s="705" t="s">
        <v>531</v>
      </c>
      <c r="B419" s="706"/>
      <c r="C419" s="523">
        <f>[4]B!C69</f>
        <v>91</v>
      </c>
      <c r="D419" s="254">
        <f>[4]B!E69</f>
        <v>87</v>
      </c>
      <c r="E419" s="18">
        <f>[4]B!AL69</f>
        <v>3585270</v>
      </c>
      <c r="F419" s="226"/>
      <c r="G419" s="226"/>
      <c r="H419" s="226"/>
      <c r="I419" s="226"/>
      <c r="J419" s="226"/>
      <c r="K419" s="226"/>
      <c r="L419" s="226"/>
      <c r="M419" s="522"/>
      <c r="N419" s="522"/>
      <c r="O419" s="522"/>
    </row>
    <row r="420" spans="1:23" ht="15" customHeight="1" x14ac:dyDescent="0.15">
      <c r="A420" s="705" t="s">
        <v>532</v>
      </c>
      <c r="B420" s="706"/>
      <c r="C420" s="523">
        <f>[4]B!C71</f>
        <v>0</v>
      </c>
      <c r="D420" s="254">
        <f>[4]B!E71</f>
        <v>0</v>
      </c>
      <c r="E420" s="18">
        <f>[4]B!AL71</f>
        <v>0</v>
      </c>
      <c r="F420" s="230"/>
      <c r="G420" s="230"/>
      <c r="H420" s="230"/>
      <c r="I420" s="230"/>
      <c r="J420" s="230"/>
      <c r="K420" s="230"/>
      <c r="L420" s="230"/>
      <c r="M420" s="230"/>
      <c r="N420" s="230"/>
      <c r="O420" s="230"/>
    </row>
    <row r="421" spans="1:23" ht="15" customHeight="1" x14ac:dyDescent="0.15">
      <c r="A421" s="705" t="s">
        <v>533</v>
      </c>
      <c r="B421" s="706"/>
      <c r="C421" s="525">
        <f>[4]B!C70</f>
        <v>7798</v>
      </c>
      <c r="D421" s="254">
        <f>[4]B!E70</f>
        <v>7798</v>
      </c>
      <c r="E421" s="18">
        <f>[4]B!AL70</f>
        <v>18637220</v>
      </c>
      <c r="F421" s="231"/>
      <c r="G421" s="231"/>
      <c r="H421" s="231"/>
      <c r="I421" s="231"/>
      <c r="J421" s="231"/>
      <c r="K421" s="231"/>
      <c r="L421" s="231"/>
      <c r="M421" s="231"/>
      <c r="N421" s="231"/>
      <c r="O421" s="231"/>
    </row>
    <row r="422" spans="1:23" ht="15" customHeight="1" x14ac:dyDescent="0.2">
      <c r="A422" s="705" t="s">
        <v>534</v>
      </c>
      <c r="B422" s="706"/>
      <c r="C422" s="523">
        <f>[4]B!C2739</f>
        <v>23</v>
      </c>
      <c r="D422" s="254">
        <f>[4]B!E2739</f>
        <v>23</v>
      </c>
      <c r="E422" s="232"/>
      <c r="F422" s="231"/>
      <c r="G422" s="231"/>
      <c r="H422" s="231"/>
      <c r="I422" s="231"/>
      <c r="J422" s="231"/>
      <c r="K422" s="231"/>
      <c r="L422" s="231"/>
      <c r="M422" s="231"/>
      <c r="N422" s="231"/>
      <c r="O422" s="231"/>
    </row>
    <row r="423" spans="1:23" ht="15" customHeight="1" x14ac:dyDescent="0.15">
      <c r="A423" s="721" t="s">
        <v>535</v>
      </c>
      <c r="B423" s="722"/>
      <c r="C423" s="526">
        <f>SUM(C413:C422)</f>
        <v>8847</v>
      </c>
      <c r="D423" s="527">
        <f>SUM(D413:D422)</f>
        <v>8785</v>
      </c>
      <c r="E423" s="528">
        <f>SUM(E413:E422)</f>
        <v>31862700</v>
      </c>
      <c r="F423" s="231"/>
      <c r="G423" s="231"/>
      <c r="H423" s="231"/>
      <c r="I423" s="231"/>
      <c r="J423" s="231"/>
      <c r="K423" s="231"/>
      <c r="L423" s="231"/>
      <c r="M423" s="231"/>
      <c r="N423" s="231"/>
      <c r="O423" s="231"/>
    </row>
    <row r="424" spans="1:23" s="234" customFormat="1" ht="24.95" customHeight="1" x14ac:dyDescent="0.15">
      <c r="A424" s="224" t="s">
        <v>536</v>
      </c>
      <c r="B424" s="233"/>
      <c r="F424" s="5"/>
      <c r="N424" s="235"/>
      <c r="O424" s="235"/>
      <c r="P424" s="235"/>
      <c r="Q424" s="235"/>
      <c r="R424" s="235"/>
      <c r="S424" s="235"/>
      <c r="T424" s="236"/>
      <c r="U424" s="235"/>
      <c r="V424" s="235"/>
      <c r="W424" s="235"/>
    </row>
    <row r="425" spans="1:23" ht="24.75" customHeight="1" x14ac:dyDescent="0.15">
      <c r="A425" s="723" t="s">
        <v>537</v>
      </c>
      <c r="B425" s="724"/>
      <c r="C425" s="556" t="s">
        <v>410</v>
      </c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</row>
    <row r="426" spans="1:23" ht="14.1" customHeight="1" x14ac:dyDescent="0.15">
      <c r="A426" s="725" t="s">
        <v>538</v>
      </c>
      <c r="B426" s="726"/>
      <c r="C426" s="237">
        <v>5832</v>
      </c>
      <c r="D426" s="179"/>
      <c r="E426" s="151"/>
      <c r="H426" s="233"/>
      <c r="I426" s="233"/>
      <c r="J426" s="233"/>
      <c r="K426" s="233"/>
      <c r="L426" s="233"/>
      <c r="M426" s="233"/>
      <c r="N426" s="238"/>
      <c r="O426" s="238"/>
      <c r="P426" s="235"/>
      <c r="Q426" s="236"/>
      <c r="R426" s="236"/>
      <c r="S426" s="236"/>
      <c r="T426" s="236"/>
      <c r="U426" s="236"/>
      <c r="V426" s="236"/>
      <c r="W426" s="236"/>
    </row>
    <row r="427" spans="1:23" ht="24.95" customHeight="1" x14ac:dyDescent="0.15">
      <c r="A427" s="239" t="s">
        <v>539</v>
      </c>
      <c r="B427" s="240"/>
      <c r="C427" s="241"/>
      <c r="D427" s="501"/>
      <c r="E427" s="501"/>
      <c r="F427" s="501"/>
      <c r="G427" s="226"/>
      <c r="H427" s="226"/>
      <c r="I427" s="226"/>
      <c r="J427" s="226"/>
      <c r="K427" s="226"/>
      <c r="L427" s="226"/>
      <c r="M427" s="226"/>
      <c r="N427" s="231"/>
      <c r="O427" s="231"/>
      <c r="P427" s="236"/>
      <c r="Q427" s="236"/>
      <c r="R427" s="236"/>
      <c r="S427" s="236"/>
      <c r="T427" s="236"/>
      <c r="U427" s="236"/>
      <c r="V427" s="236"/>
      <c r="W427" s="236"/>
    </row>
    <row r="428" spans="1:23" ht="21.75" customHeight="1" x14ac:dyDescent="0.15">
      <c r="A428" s="242"/>
      <c r="B428" s="243"/>
      <c r="C428" s="529" t="s">
        <v>410</v>
      </c>
      <c r="D428" s="501"/>
      <c r="E428" s="501"/>
      <c r="F428" s="501"/>
      <c r="G428" s="226"/>
      <c r="H428" s="226"/>
      <c r="I428" s="226"/>
      <c r="J428" s="226"/>
      <c r="K428" s="226"/>
      <c r="L428" s="226"/>
      <c r="M428" s="226"/>
      <c r="N428" s="226"/>
      <c r="O428" s="226"/>
    </row>
    <row r="429" spans="1:23" ht="15" customHeight="1" x14ac:dyDescent="0.15">
      <c r="A429" s="727" t="s">
        <v>540</v>
      </c>
      <c r="B429" s="213" t="s">
        <v>541</v>
      </c>
      <c r="C429" s="530"/>
      <c r="D429" s="531"/>
      <c r="E429" s="501"/>
      <c r="F429" s="501"/>
      <c r="G429" s="226"/>
      <c r="H429" s="226"/>
      <c r="I429" s="226"/>
      <c r="J429" s="226"/>
      <c r="K429" s="226"/>
      <c r="L429" s="226"/>
      <c r="M429" s="226"/>
      <c r="N429" s="226"/>
      <c r="O429" s="226"/>
    </row>
    <row r="430" spans="1:23" ht="15" customHeight="1" x14ac:dyDescent="0.15">
      <c r="A430" s="727"/>
      <c r="B430" s="217" t="s">
        <v>542</v>
      </c>
      <c r="C430" s="532">
        <v>1050</v>
      </c>
      <c r="D430" s="531"/>
      <c r="E430" s="501"/>
      <c r="F430" s="501"/>
      <c r="G430" s="226"/>
      <c r="H430" s="226"/>
      <c r="I430" s="226"/>
      <c r="J430" s="226"/>
      <c r="K430" s="226"/>
      <c r="L430" s="226"/>
      <c r="M430" s="226"/>
      <c r="N430" s="226"/>
      <c r="O430" s="226"/>
    </row>
    <row r="431" spans="1:23" ht="15" customHeight="1" x14ac:dyDescent="0.15">
      <c r="A431" s="712" t="s">
        <v>543</v>
      </c>
      <c r="B431" s="713"/>
      <c r="C431" s="533">
        <v>33061</v>
      </c>
      <c r="D431" s="531"/>
      <c r="E431" s="501"/>
      <c r="F431" s="501"/>
      <c r="G431" s="226"/>
      <c r="H431" s="226"/>
      <c r="I431" s="226"/>
      <c r="J431" s="226"/>
      <c r="K431" s="226"/>
      <c r="L431" s="226"/>
      <c r="M431" s="226"/>
      <c r="N431" s="226"/>
      <c r="O431" s="226"/>
    </row>
    <row r="432" spans="1:23" s="149" customFormat="1" ht="24.95" customHeight="1" x14ac:dyDescent="0.15">
      <c r="A432" s="174" t="s">
        <v>544</v>
      </c>
      <c r="B432" s="148"/>
    </row>
    <row r="433" spans="1:28" ht="12.75" customHeight="1" x14ac:dyDescent="0.15">
      <c r="A433" s="697" t="s">
        <v>545</v>
      </c>
      <c r="B433" s="698"/>
      <c r="C433" s="714" t="s">
        <v>105</v>
      </c>
      <c r="D433" s="716" t="s">
        <v>546</v>
      </c>
      <c r="E433" s="717"/>
      <c r="F433" s="717"/>
      <c r="G433" s="717"/>
      <c r="H433" s="717"/>
      <c r="I433" s="718"/>
      <c r="J433" s="703" t="s">
        <v>419</v>
      </c>
    </row>
    <row r="434" spans="1:28" ht="22.5" customHeight="1" x14ac:dyDescent="0.15">
      <c r="A434" s="699"/>
      <c r="B434" s="700"/>
      <c r="C434" s="715"/>
      <c r="D434" s="245" t="s">
        <v>547</v>
      </c>
      <c r="E434" s="246" t="s">
        <v>548</v>
      </c>
      <c r="F434" s="247" t="s">
        <v>549</v>
      </c>
      <c r="G434" s="247" t="s">
        <v>550</v>
      </c>
      <c r="H434" s="247" t="s">
        <v>551</v>
      </c>
      <c r="I434" s="248" t="s">
        <v>552</v>
      </c>
      <c r="J434" s="704"/>
    </row>
    <row r="435" spans="1:28" ht="15" customHeight="1" x14ac:dyDescent="0.15">
      <c r="A435" s="719" t="s">
        <v>553</v>
      </c>
      <c r="B435" s="720"/>
      <c r="C435" s="249">
        <f>SUM(D435:I435)</f>
        <v>0</v>
      </c>
      <c r="D435" s="250"/>
      <c r="E435" s="251"/>
      <c r="F435" s="251"/>
      <c r="G435" s="251"/>
      <c r="H435" s="251"/>
      <c r="I435" s="252"/>
      <c r="J435" s="253"/>
      <c r="K435" s="168" t="str">
        <f>AA435</f>
        <v/>
      </c>
      <c r="L435" s="226"/>
      <c r="M435" s="226"/>
      <c r="N435" s="226"/>
      <c r="O435" s="226"/>
      <c r="P435" s="522"/>
      <c r="Q435" s="522"/>
      <c r="R435" s="522"/>
      <c r="AA435" s="194" t="str">
        <f>IF(J435&gt;C435,"Error: Las actividades totales son menores que las realizadas en beneficiarios","")</f>
        <v/>
      </c>
      <c r="AB435" s="194">
        <f>IF(J435&gt;C435,1,0)</f>
        <v>0</v>
      </c>
    </row>
    <row r="436" spans="1:28" ht="15" customHeight="1" x14ac:dyDescent="0.15">
      <c r="A436" s="737" t="s">
        <v>554</v>
      </c>
      <c r="B436" s="738"/>
      <c r="C436" s="254">
        <f>SUM(D436:I436)</f>
        <v>0</v>
      </c>
      <c r="D436" s="255"/>
      <c r="E436" s="256"/>
      <c r="F436" s="256"/>
      <c r="G436" s="256"/>
      <c r="H436" s="256"/>
      <c r="I436" s="257"/>
      <c r="J436" s="258"/>
      <c r="K436" s="168" t="str">
        <f>AA436</f>
        <v/>
      </c>
      <c r="AA436" s="194" t="str">
        <f>IF(J436&gt;C436,"Error: Las actividades totales son menores que las realizadas en beneficiarios","")</f>
        <v/>
      </c>
      <c r="AB436" s="194">
        <f>IF(J436&gt;C436,1,0)</f>
        <v>0</v>
      </c>
    </row>
    <row r="437" spans="1:28" ht="15" customHeight="1" x14ac:dyDescent="0.15">
      <c r="A437" s="739" t="s">
        <v>555</v>
      </c>
      <c r="B437" s="740"/>
      <c r="C437" s="259">
        <f>SUM(D437:E437)</f>
        <v>0</v>
      </c>
      <c r="D437" s="260"/>
      <c r="E437" s="261"/>
      <c r="F437" s="262"/>
      <c r="G437" s="262"/>
      <c r="H437" s="262"/>
      <c r="I437" s="263"/>
      <c r="J437" s="264"/>
      <c r="K437" s="168" t="str">
        <f>AA437</f>
        <v/>
      </c>
      <c r="AA437" s="194" t="str">
        <f>IF(J437&gt;C437,"Error: Las actividades totales son menores que las realizadas en beneficiarios","")</f>
        <v/>
      </c>
      <c r="AB437" s="194">
        <f>IF(J437&gt;C437,1,0)</f>
        <v>0</v>
      </c>
    </row>
    <row r="438" spans="1:28" ht="24.95" customHeight="1" x14ac:dyDescent="0.15">
      <c r="A438" s="174" t="s">
        <v>556</v>
      </c>
      <c r="B438" s="265"/>
      <c r="C438" s="534"/>
      <c r="D438" s="534"/>
      <c r="E438" s="534"/>
      <c r="F438" s="534"/>
      <c r="G438" s="534"/>
      <c r="H438" s="534"/>
      <c r="I438" s="534"/>
      <c r="J438" s="534"/>
      <c r="K438" s="534"/>
    </row>
    <row r="439" spans="1:28" ht="39.950000000000003" customHeight="1" x14ac:dyDescent="0.15">
      <c r="A439" s="741" t="s">
        <v>557</v>
      </c>
      <c r="B439" s="742"/>
      <c r="C439" s="266" t="s">
        <v>410</v>
      </c>
      <c r="D439" s="560" t="s">
        <v>558</v>
      </c>
      <c r="E439" s="267" t="s">
        <v>559</v>
      </c>
      <c r="L439" s="5" t="s">
        <v>560</v>
      </c>
    </row>
    <row r="440" spans="1:28" ht="15" customHeight="1" x14ac:dyDescent="0.15">
      <c r="A440" s="743" t="s">
        <v>561</v>
      </c>
      <c r="B440" s="268" t="s">
        <v>562</v>
      </c>
      <c r="C440" s="269">
        <v>213</v>
      </c>
      <c r="D440" s="270">
        <v>203</v>
      </c>
      <c r="E440" s="270"/>
      <c r="F440" s="151" t="str">
        <f>AA440</f>
        <v/>
      </c>
      <c r="AA440" s="194" t="str">
        <f>IF(D440&gt;C440,"Error: Las actividades totales son menores que las realizadas en beneficiarios","")</f>
        <v/>
      </c>
      <c r="AB440" s="194">
        <f>IF(D440&gt;C440,1,0)</f>
        <v>0</v>
      </c>
    </row>
    <row r="441" spans="1:28" ht="15" customHeight="1" x14ac:dyDescent="0.15">
      <c r="A441" s="744"/>
      <c r="B441" s="271" t="s">
        <v>563</v>
      </c>
      <c r="C441" s="272"/>
      <c r="D441" s="273"/>
      <c r="E441" s="273"/>
      <c r="F441" s="151" t="str">
        <f>AA441</f>
        <v/>
      </c>
      <c r="AA441" s="194" t="str">
        <f>IF(D441&gt;C441,"Error: Las actividades totales son menores que las realizadas en beneficiarios","")</f>
        <v/>
      </c>
      <c r="AB441" s="194">
        <f>IF(D441&gt;C441,1,0)</f>
        <v>0</v>
      </c>
    </row>
    <row r="442" spans="1:28" ht="15" customHeight="1" x14ac:dyDescent="0.15">
      <c r="A442" s="745"/>
      <c r="B442" s="274" t="s">
        <v>564</v>
      </c>
      <c r="C442" s="275"/>
      <c r="D442" s="276"/>
      <c r="E442" s="276"/>
      <c r="F442" s="151" t="str">
        <f>AA442</f>
        <v/>
      </c>
      <c r="AA442" s="194" t="str">
        <f>IF(D442&gt;C442,"Error: Las actividades totales son menores que las realizadas en beneficiarios","")</f>
        <v/>
      </c>
      <c r="AB442" s="194">
        <f>IF(D442&gt;C442,1,0)</f>
        <v>0</v>
      </c>
    </row>
    <row r="443" spans="1:28" ht="24.95" customHeight="1" x14ac:dyDescent="0.15">
      <c r="A443" s="277" t="s">
        <v>565</v>
      </c>
      <c r="B443" s="278"/>
      <c r="C443" s="279"/>
      <c r="D443" s="280"/>
      <c r="E443" s="280"/>
    </row>
    <row r="444" spans="1:28" ht="18.75" customHeight="1" x14ac:dyDescent="0.15">
      <c r="A444" s="746" t="s">
        <v>566</v>
      </c>
      <c r="B444" s="747"/>
      <c r="C444" s="281" t="s">
        <v>105</v>
      </c>
    </row>
    <row r="445" spans="1:28" ht="15" customHeight="1" x14ac:dyDescent="0.15">
      <c r="A445" s="748" t="s">
        <v>567</v>
      </c>
      <c r="B445" s="749"/>
      <c r="C445" s="535">
        <f>[4]B!C2916</f>
        <v>0</v>
      </c>
    </row>
    <row r="446" spans="1:28" ht="15" customHeight="1" x14ac:dyDescent="0.15">
      <c r="A446" s="728" t="s">
        <v>568</v>
      </c>
      <c r="B446" s="729"/>
      <c r="C446" s="536">
        <f>[4]B!C2917</f>
        <v>0</v>
      </c>
    </row>
    <row r="449" spans="1:13" ht="12.75" x14ac:dyDescent="0.2">
      <c r="A449" s="282" t="s">
        <v>569</v>
      </c>
      <c r="B449" s="283"/>
    </row>
    <row r="450" spans="1:13" ht="50.25" customHeight="1" x14ac:dyDescent="0.15">
      <c r="A450" s="730" t="s">
        <v>489</v>
      </c>
      <c r="B450" s="731"/>
      <c r="C450" s="604" t="s">
        <v>410</v>
      </c>
      <c r="D450" s="604" t="s">
        <v>490</v>
      </c>
      <c r="E450" s="734" t="s">
        <v>570</v>
      </c>
      <c r="F450" s="735"/>
      <c r="G450" s="734" t="s">
        <v>571</v>
      </c>
      <c r="H450" s="736"/>
      <c r="I450" s="735"/>
      <c r="J450" s="469" t="s">
        <v>493</v>
      </c>
      <c r="K450" s="469" t="s">
        <v>494</v>
      </c>
      <c r="L450" s="469" t="s">
        <v>495</v>
      </c>
      <c r="M450" s="481" t="s">
        <v>495</v>
      </c>
    </row>
    <row r="451" spans="1:13" ht="54.75" customHeight="1" x14ac:dyDescent="0.15">
      <c r="A451" s="732"/>
      <c r="B451" s="733"/>
      <c r="C451" s="605"/>
      <c r="D451" s="605"/>
      <c r="E451" s="284" t="s">
        <v>572</v>
      </c>
      <c r="F451" s="284" t="s">
        <v>573</v>
      </c>
      <c r="G451" s="537" t="s">
        <v>574</v>
      </c>
      <c r="H451" s="537" t="s">
        <v>575</v>
      </c>
      <c r="I451" s="538" t="s">
        <v>576</v>
      </c>
      <c r="J451" s="284" t="s">
        <v>572</v>
      </c>
      <c r="K451" s="284" t="s">
        <v>573</v>
      </c>
      <c r="L451" s="284" t="s">
        <v>572</v>
      </c>
      <c r="M451" s="284" t="s">
        <v>573</v>
      </c>
    </row>
    <row r="452" spans="1:13" ht="15" customHeight="1" x14ac:dyDescent="0.15">
      <c r="A452" s="754" t="s">
        <v>194</v>
      </c>
      <c r="B452" s="755" t="s">
        <v>194</v>
      </c>
      <c r="C452" s="539">
        <f>SUM(E452:F452)</f>
        <v>2</v>
      </c>
      <c r="D452" s="540">
        <v>2</v>
      </c>
      <c r="E452" s="540">
        <v>2</v>
      </c>
      <c r="F452" s="540"/>
      <c r="G452" s="540"/>
      <c r="H452" s="540"/>
      <c r="I452" s="540">
        <v>2</v>
      </c>
      <c r="J452" s="540"/>
      <c r="K452" s="540"/>
      <c r="L452" s="540"/>
      <c r="M452" s="540"/>
    </row>
    <row r="453" spans="1:13" ht="15" customHeight="1" x14ac:dyDescent="0.15">
      <c r="A453" s="754" t="s">
        <v>196</v>
      </c>
      <c r="B453" s="755" t="s">
        <v>196</v>
      </c>
      <c r="C453" s="539">
        <f>SUM(E453:F453)</f>
        <v>0</v>
      </c>
      <c r="D453" s="540"/>
      <c r="E453" s="540"/>
      <c r="F453" s="540"/>
      <c r="G453" s="540"/>
      <c r="H453" s="540"/>
      <c r="I453" s="540"/>
      <c r="J453" s="540"/>
      <c r="K453" s="540"/>
      <c r="L453" s="540"/>
      <c r="M453" s="540"/>
    </row>
    <row r="454" spans="1:13" ht="15" customHeight="1" x14ac:dyDescent="0.15">
      <c r="A454" s="754" t="s">
        <v>200</v>
      </c>
      <c r="B454" s="755"/>
      <c r="C454" s="539">
        <f>SUM(E454:F454)</f>
        <v>0</v>
      </c>
      <c r="D454" s="540"/>
      <c r="E454" s="540"/>
      <c r="F454" s="540"/>
      <c r="G454" s="540"/>
      <c r="H454" s="540"/>
      <c r="I454" s="540"/>
      <c r="J454" s="540"/>
      <c r="K454" s="540"/>
      <c r="L454" s="540"/>
      <c r="M454" s="540"/>
    </row>
    <row r="455" spans="1:13" ht="15" customHeight="1" x14ac:dyDescent="0.15">
      <c r="A455" s="754" t="s">
        <v>206</v>
      </c>
      <c r="B455" s="755"/>
      <c r="C455" s="539">
        <f>SUM(E455:F455)</f>
        <v>0</v>
      </c>
      <c r="D455" s="540"/>
      <c r="E455" s="540"/>
      <c r="F455" s="540"/>
      <c r="G455" s="540"/>
      <c r="H455" s="540"/>
      <c r="I455" s="540"/>
      <c r="J455" s="540"/>
      <c r="K455" s="540"/>
      <c r="L455" s="540"/>
      <c r="M455" s="540"/>
    </row>
    <row r="456" spans="1:13" ht="15" customHeight="1" x14ac:dyDescent="0.15">
      <c r="A456" s="754" t="s">
        <v>226</v>
      </c>
      <c r="B456" s="755"/>
      <c r="C456" s="539">
        <f>SUM(E456:F456)</f>
        <v>0</v>
      </c>
      <c r="D456" s="540"/>
      <c r="E456" s="540"/>
      <c r="F456" s="540"/>
      <c r="G456" s="540"/>
      <c r="H456" s="540"/>
      <c r="I456" s="540"/>
      <c r="J456" s="540"/>
      <c r="K456" s="540"/>
      <c r="L456" s="540"/>
      <c r="M456" s="540"/>
    </row>
    <row r="457" spans="1:13" ht="15" customHeight="1" x14ac:dyDescent="0.15">
      <c r="A457" s="562"/>
      <c r="B457" s="561" t="s">
        <v>577</v>
      </c>
      <c r="C457" s="539">
        <f t="shared" ref="C457:I457" si="25">SUM(C452:C456)</f>
        <v>2</v>
      </c>
      <c r="D457" s="539">
        <f t="shared" si="25"/>
        <v>2</v>
      </c>
      <c r="E457" s="539">
        <f t="shared" si="25"/>
        <v>2</v>
      </c>
      <c r="F457" s="539">
        <f t="shared" si="25"/>
        <v>0</v>
      </c>
      <c r="G457" s="539">
        <f t="shared" si="25"/>
        <v>0</v>
      </c>
      <c r="H457" s="539">
        <f t="shared" si="25"/>
        <v>0</v>
      </c>
      <c r="I457" s="539">
        <f t="shared" si="25"/>
        <v>2</v>
      </c>
      <c r="J457" s="539">
        <f>SUM(J452:J456)</f>
        <v>0</v>
      </c>
      <c r="K457" s="539">
        <f t="shared" ref="K457" si="26">SUM(K452:K456)</f>
        <v>0</v>
      </c>
      <c r="L457" s="539">
        <f>SUM(L452:L456)</f>
        <v>0</v>
      </c>
      <c r="M457" s="539">
        <f t="shared" ref="M457" si="27">SUM(M452:M456)</f>
        <v>0</v>
      </c>
    </row>
    <row r="458" spans="1:13" ht="24" customHeight="1" x14ac:dyDescent="0.15">
      <c r="A458" s="750" t="s">
        <v>578</v>
      </c>
      <c r="B458" s="751"/>
      <c r="C458" s="539">
        <f>SUM(E458:F458)</f>
        <v>0</v>
      </c>
      <c r="D458" s="540"/>
      <c r="E458" s="540"/>
      <c r="F458" s="540"/>
      <c r="G458" s="540"/>
      <c r="H458" s="540"/>
      <c r="I458" s="540"/>
      <c r="J458" s="540"/>
      <c r="K458" s="540"/>
      <c r="L458" s="540"/>
      <c r="M458" s="540"/>
    </row>
    <row r="459" spans="1:13" ht="15" customHeight="1" x14ac:dyDescent="0.15">
      <c r="A459" s="750" t="s">
        <v>579</v>
      </c>
      <c r="B459" s="751"/>
      <c r="C459" s="539">
        <f>SUM(E459:F459)</f>
        <v>0</v>
      </c>
      <c r="D459" s="540"/>
      <c r="E459" s="540"/>
      <c r="F459" s="540"/>
      <c r="G459" s="540"/>
      <c r="H459" s="540"/>
      <c r="I459" s="540"/>
      <c r="J459" s="540"/>
      <c r="K459" s="540"/>
      <c r="L459" s="540"/>
      <c r="M459" s="540"/>
    </row>
    <row r="460" spans="1:13" ht="15" customHeight="1" x14ac:dyDescent="0.15">
      <c r="A460" s="750" t="s">
        <v>580</v>
      </c>
      <c r="B460" s="751"/>
      <c r="C460" s="539">
        <f>SUM(E460:F460)</f>
        <v>0</v>
      </c>
      <c r="D460" s="540"/>
      <c r="E460" s="540"/>
      <c r="F460" s="540"/>
      <c r="G460" s="540"/>
      <c r="H460" s="540"/>
      <c r="I460" s="540"/>
      <c r="J460" s="540"/>
      <c r="K460" s="540"/>
      <c r="L460" s="540"/>
      <c r="M460" s="540"/>
    </row>
    <row r="461" spans="1:13" ht="15" customHeight="1" x14ac:dyDescent="0.15">
      <c r="A461" s="752" t="s">
        <v>581</v>
      </c>
      <c r="B461" s="753"/>
      <c r="C461" s="539">
        <f t="shared" ref="C461:M461" si="28">SUM(C458:C460)</f>
        <v>0</v>
      </c>
      <c r="D461" s="539">
        <f t="shared" si="28"/>
        <v>0</v>
      </c>
      <c r="E461" s="539">
        <f t="shared" si="28"/>
        <v>0</v>
      </c>
      <c r="F461" s="539">
        <f t="shared" si="28"/>
        <v>0</v>
      </c>
      <c r="G461" s="539">
        <f t="shared" si="28"/>
        <v>0</v>
      </c>
      <c r="H461" s="539">
        <f t="shared" si="28"/>
        <v>0</v>
      </c>
      <c r="I461" s="539">
        <f t="shared" si="28"/>
        <v>0</v>
      </c>
      <c r="J461" s="539">
        <f t="shared" si="28"/>
        <v>0</v>
      </c>
      <c r="K461" s="539">
        <f t="shared" si="28"/>
        <v>0</v>
      </c>
      <c r="L461" s="539">
        <f t="shared" si="28"/>
        <v>0</v>
      </c>
      <c r="M461" s="539">
        <f t="shared" si="28"/>
        <v>0</v>
      </c>
    </row>
    <row r="462" spans="1:13" ht="15" customHeight="1" x14ac:dyDescent="0.15">
      <c r="A462" s="750" t="s">
        <v>582</v>
      </c>
      <c r="B462" s="751"/>
      <c r="C462" s="539">
        <f t="shared" ref="C462" si="29">SUM(E462:F462)</f>
        <v>0</v>
      </c>
      <c r="D462" s="540"/>
      <c r="E462" s="540"/>
      <c r="F462" s="540"/>
      <c r="G462" s="540"/>
      <c r="H462" s="540"/>
      <c r="I462" s="540"/>
      <c r="J462" s="540"/>
      <c r="K462" s="540"/>
      <c r="L462" s="540"/>
      <c r="M462" s="540"/>
    </row>
    <row r="463" spans="1:13" ht="15" customHeight="1" x14ac:dyDescent="0.15">
      <c r="A463" s="750" t="s">
        <v>583</v>
      </c>
      <c r="B463" s="751"/>
      <c r="C463" s="539">
        <f>SUM(E463:F463)</f>
        <v>0</v>
      </c>
      <c r="D463" s="540"/>
      <c r="E463" s="540"/>
      <c r="F463" s="540"/>
      <c r="G463" s="540"/>
      <c r="H463" s="540"/>
      <c r="I463" s="540"/>
      <c r="J463" s="540"/>
      <c r="K463" s="540"/>
      <c r="L463" s="540"/>
      <c r="M463" s="540"/>
    </row>
    <row r="464" spans="1:13" ht="15" customHeight="1" x14ac:dyDescent="0.15">
      <c r="A464" s="750" t="s">
        <v>584</v>
      </c>
      <c r="B464" s="751"/>
      <c r="C464" s="539">
        <f>SUM(E464:F464)</f>
        <v>0</v>
      </c>
      <c r="D464" s="540"/>
      <c r="E464" s="540"/>
      <c r="F464" s="540"/>
      <c r="G464" s="540"/>
      <c r="H464" s="540"/>
      <c r="I464" s="540"/>
      <c r="J464" s="540"/>
      <c r="K464" s="540"/>
      <c r="L464" s="540"/>
      <c r="M464" s="540"/>
    </row>
    <row r="465" spans="1:13" ht="15" customHeight="1" x14ac:dyDescent="0.15">
      <c r="A465" s="562"/>
      <c r="B465" s="287" t="s">
        <v>585</v>
      </c>
      <c r="C465" s="539">
        <f t="shared" ref="C465:I465" si="30">SUM(C462:C464)</f>
        <v>0</v>
      </c>
      <c r="D465" s="539">
        <f t="shared" si="30"/>
        <v>0</v>
      </c>
      <c r="E465" s="539">
        <f t="shared" si="30"/>
        <v>0</v>
      </c>
      <c r="F465" s="539">
        <f t="shared" si="30"/>
        <v>0</v>
      </c>
      <c r="G465" s="539">
        <f t="shared" si="30"/>
        <v>0</v>
      </c>
      <c r="H465" s="539">
        <f t="shared" si="30"/>
        <v>0</v>
      </c>
      <c r="I465" s="539">
        <f t="shared" si="30"/>
        <v>0</v>
      </c>
      <c r="J465" s="539">
        <f t="shared" ref="J465:M465" si="31">SUM(J462:J464)</f>
        <v>0</v>
      </c>
      <c r="K465" s="539">
        <f t="shared" si="31"/>
        <v>0</v>
      </c>
      <c r="L465" s="539">
        <f t="shared" si="31"/>
        <v>0</v>
      </c>
      <c r="M465" s="539">
        <f t="shared" si="31"/>
        <v>0</v>
      </c>
    </row>
    <row r="466" spans="1:13" ht="15" customHeight="1" x14ac:dyDescent="0.15">
      <c r="A466" s="750" t="s">
        <v>586</v>
      </c>
      <c r="B466" s="751"/>
      <c r="C466" s="539">
        <f>SUM(E466:F466)</f>
        <v>0</v>
      </c>
      <c r="D466" s="540"/>
      <c r="E466" s="540"/>
      <c r="F466" s="540"/>
      <c r="G466" s="540"/>
      <c r="H466" s="540"/>
      <c r="I466" s="540"/>
      <c r="J466" s="540"/>
      <c r="K466" s="540"/>
      <c r="L466" s="540"/>
      <c r="M466" s="540"/>
    </row>
    <row r="467" spans="1:13" ht="15" customHeight="1" x14ac:dyDescent="0.15">
      <c r="A467" s="758" t="s">
        <v>587</v>
      </c>
      <c r="B467" s="759"/>
      <c r="C467" s="539">
        <f>SUM(E467:F467)</f>
        <v>1</v>
      </c>
      <c r="D467" s="540">
        <v>1</v>
      </c>
      <c r="E467" s="540">
        <v>1</v>
      </c>
      <c r="F467" s="540"/>
      <c r="G467" s="540"/>
      <c r="H467" s="540"/>
      <c r="I467" s="540">
        <v>1</v>
      </c>
      <c r="J467" s="540"/>
      <c r="K467" s="540"/>
      <c r="L467" s="540"/>
      <c r="M467" s="540"/>
    </row>
    <row r="468" spans="1:13" ht="15" customHeight="1" x14ac:dyDescent="0.15">
      <c r="A468" s="750" t="s">
        <v>588</v>
      </c>
      <c r="B468" s="751"/>
      <c r="C468" s="539">
        <f>SUM(E468:F468)</f>
        <v>0</v>
      </c>
      <c r="D468" s="540"/>
      <c r="E468" s="540"/>
      <c r="F468" s="540"/>
      <c r="G468" s="540"/>
      <c r="H468" s="540"/>
      <c r="I468" s="540"/>
      <c r="J468" s="540"/>
      <c r="K468" s="540"/>
      <c r="L468" s="540"/>
      <c r="M468" s="540"/>
    </row>
    <row r="469" spans="1:13" ht="15" customHeight="1" x14ac:dyDescent="0.15">
      <c r="A469" s="562"/>
      <c r="B469" s="287" t="s">
        <v>589</v>
      </c>
      <c r="C469" s="539">
        <f>SUM(C466:C468)</f>
        <v>1</v>
      </c>
      <c r="D469" s="539">
        <f t="shared" ref="D469:F469" si="32">SUM(D466:D468)</f>
        <v>1</v>
      </c>
      <c r="E469" s="539">
        <f t="shared" si="32"/>
        <v>1</v>
      </c>
      <c r="F469" s="539">
        <f t="shared" si="32"/>
        <v>0</v>
      </c>
      <c r="G469" s="539">
        <f>SUM(G466:G468)</f>
        <v>0</v>
      </c>
      <c r="H469" s="539">
        <f>SUM(H466:H468)</f>
        <v>0</v>
      </c>
      <c r="I469" s="539">
        <f>SUM(I466:I468)</f>
        <v>1</v>
      </c>
      <c r="J469" s="539">
        <f t="shared" ref="J469:M469" si="33">SUM(J466:J468)</f>
        <v>0</v>
      </c>
      <c r="K469" s="539">
        <f t="shared" si="33"/>
        <v>0</v>
      </c>
      <c r="L469" s="539">
        <f t="shared" si="33"/>
        <v>0</v>
      </c>
      <c r="M469" s="539">
        <f t="shared" si="33"/>
        <v>0</v>
      </c>
    </row>
    <row r="470" spans="1:13" ht="15" customHeight="1" x14ac:dyDescent="0.15">
      <c r="A470" s="760" t="s">
        <v>590</v>
      </c>
      <c r="B470" s="761" t="s">
        <v>47</v>
      </c>
      <c r="C470" s="539">
        <f t="shared" ref="C470:C477" si="34">SUM(E470:F470)</f>
        <v>5</v>
      </c>
      <c r="D470" s="540">
        <v>5</v>
      </c>
      <c r="E470" s="540">
        <v>5</v>
      </c>
      <c r="F470" s="540"/>
      <c r="G470" s="540"/>
      <c r="H470" s="540"/>
      <c r="I470" s="540">
        <v>5</v>
      </c>
      <c r="J470" s="540"/>
      <c r="K470" s="540"/>
      <c r="L470" s="540"/>
      <c r="M470" s="540"/>
    </row>
    <row r="471" spans="1:13" ht="15" customHeight="1" x14ac:dyDescent="0.15">
      <c r="A471" s="760" t="s">
        <v>591</v>
      </c>
      <c r="B471" s="761" t="s">
        <v>591</v>
      </c>
      <c r="C471" s="539">
        <f t="shared" si="34"/>
        <v>0</v>
      </c>
      <c r="D471" s="540"/>
      <c r="E471" s="540"/>
      <c r="F471" s="540"/>
      <c r="G471" s="540"/>
      <c r="H471" s="540"/>
      <c r="I471" s="540"/>
      <c r="J471" s="540"/>
      <c r="K471" s="540"/>
      <c r="L471" s="540"/>
      <c r="M471" s="540"/>
    </row>
    <row r="472" spans="1:13" ht="15" customHeight="1" x14ac:dyDescent="0.15">
      <c r="A472" s="760" t="s">
        <v>592</v>
      </c>
      <c r="B472" s="761" t="s">
        <v>592</v>
      </c>
      <c r="C472" s="539">
        <f t="shared" si="34"/>
        <v>2</v>
      </c>
      <c r="D472" s="540">
        <v>2</v>
      </c>
      <c r="E472" s="540">
        <v>2</v>
      </c>
      <c r="F472" s="540"/>
      <c r="G472" s="540"/>
      <c r="H472" s="540"/>
      <c r="I472" s="540">
        <v>2</v>
      </c>
      <c r="J472" s="540"/>
      <c r="K472" s="540"/>
      <c r="L472" s="540"/>
      <c r="M472" s="540"/>
    </row>
    <row r="473" spans="1:13" ht="15" customHeight="1" x14ac:dyDescent="0.15">
      <c r="A473" s="756" t="s">
        <v>50</v>
      </c>
      <c r="B473" s="757"/>
      <c r="C473" s="539">
        <f t="shared" si="34"/>
        <v>18</v>
      </c>
      <c r="D473" s="540">
        <v>18</v>
      </c>
      <c r="E473" s="540">
        <v>18</v>
      </c>
      <c r="F473" s="540"/>
      <c r="G473" s="540"/>
      <c r="H473" s="540"/>
      <c r="I473" s="540">
        <v>18</v>
      </c>
      <c r="J473" s="540"/>
      <c r="K473" s="540"/>
      <c r="L473" s="540"/>
      <c r="M473" s="540"/>
    </row>
    <row r="474" spans="1:13" ht="15" customHeight="1" x14ac:dyDescent="0.15">
      <c r="A474" s="756" t="s">
        <v>90</v>
      </c>
      <c r="B474" s="757" t="s">
        <v>90</v>
      </c>
      <c r="C474" s="539">
        <f t="shared" si="34"/>
        <v>0</v>
      </c>
      <c r="D474" s="540"/>
      <c r="E474" s="540"/>
      <c r="F474" s="540"/>
      <c r="G474" s="540"/>
      <c r="H474" s="540"/>
      <c r="I474" s="540"/>
      <c r="J474" s="540"/>
      <c r="K474" s="540"/>
      <c r="L474" s="540"/>
      <c r="M474" s="540"/>
    </row>
    <row r="475" spans="1:13" ht="15" customHeight="1" x14ac:dyDescent="0.15">
      <c r="A475" s="750" t="s">
        <v>72</v>
      </c>
      <c r="B475" s="751"/>
      <c r="C475" s="539">
        <f t="shared" si="34"/>
        <v>4</v>
      </c>
      <c r="D475" s="540">
        <v>4</v>
      </c>
      <c r="E475" s="540">
        <v>4</v>
      </c>
      <c r="F475" s="540"/>
      <c r="G475" s="540"/>
      <c r="H475" s="540"/>
      <c r="I475" s="540">
        <v>4</v>
      </c>
      <c r="J475" s="540"/>
      <c r="K475" s="540"/>
      <c r="L475" s="540"/>
      <c r="M475" s="540"/>
    </row>
    <row r="476" spans="1:13" ht="24" customHeight="1" x14ac:dyDescent="0.15">
      <c r="A476" s="756" t="s">
        <v>593</v>
      </c>
      <c r="B476" s="757" t="s">
        <v>593</v>
      </c>
      <c r="C476" s="539">
        <f t="shared" si="34"/>
        <v>0</v>
      </c>
      <c r="D476" s="540"/>
      <c r="E476" s="540"/>
      <c r="F476" s="540"/>
      <c r="G476" s="540"/>
      <c r="H476" s="540"/>
      <c r="I476" s="540"/>
      <c r="J476" s="540"/>
      <c r="K476" s="540"/>
      <c r="L476" s="540"/>
      <c r="M476" s="540"/>
    </row>
    <row r="477" spans="1:13" ht="15" customHeight="1" x14ac:dyDescent="0.15">
      <c r="A477" s="756" t="s">
        <v>68</v>
      </c>
      <c r="B477" s="757" t="s">
        <v>68</v>
      </c>
      <c r="C477" s="539">
        <f t="shared" si="34"/>
        <v>0</v>
      </c>
      <c r="D477" s="540"/>
      <c r="E477" s="540"/>
      <c r="F477" s="540"/>
      <c r="G477" s="540"/>
      <c r="H477" s="540"/>
      <c r="I477" s="540"/>
      <c r="J477" s="540"/>
      <c r="K477" s="540"/>
      <c r="L477" s="540"/>
      <c r="M477" s="540"/>
    </row>
    <row r="478" spans="1:13" ht="15" customHeight="1" x14ac:dyDescent="0.15">
      <c r="A478" s="563"/>
      <c r="B478" s="287" t="s">
        <v>594</v>
      </c>
      <c r="C478" s="539">
        <f>SUM(C470:C477)</f>
        <v>29</v>
      </c>
      <c r="D478" s="539">
        <f>SUM(D470:D477)</f>
        <v>29</v>
      </c>
      <c r="E478" s="539">
        <f t="shared" ref="E478:M478" si="35">SUM(E470:E477)</f>
        <v>29</v>
      </c>
      <c r="F478" s="539">
        <f t="shared" si="35"/>
        <v>0</v>
      </c>
      <c r="G478" s="539">
        <f t="shared" si="35"/>
        <v>0</v>
      </c>
      <c r="H478" s="539">
        <f t="shared" si="35"/>
        <v>0</v>
      </c>
      <c r="I478" s="539">
        <f t="shared" si="35"/>
        <v>29</v>
      </c>
      <c r="J478" s="539">
        <f t="shared" si="35"/>
        <v>0</v>
      </c>
      <c r="K478" s="539">
        <f t="shared" si="35"/>
        <v>0</v>
      </c>
      <c r="L478" s="539">
        <f t="shared" si="35"/>
        <v>0</v>
      </c>
      <c r="M478" s="539">
        <f t="shared" si="35"/>
        <v>0</v>
      </c>
    </row>
    <row r="479" spans="1:13" ht="15" customHeight="1" x14ac:dyDescent="0.15">
      <c r="A479" s="758" t="s">
        <v>595</v>
      </c>
      <c r="B479" s="759"/>
      <c r="C479" s="539">
        <f t="shared" ref="C479:C484" si="36">SUM(E479:F479)</f>
        <v>0</v>
      </c>
      <c r="D479" s="540"/>
      <c r="E479" s="540"/>
      <c r="F479" s="540"/>
      <c r="G479" s="540"/>
      <c r="H479" s="540"/>
      <c r="I479" s="540"/>
      <c r="J479" s="540"/>
      <c r="K479" s="540"/>
      <c r="L479" s="540"/>
      <c r="M479" s="540"/>
    </row>
    <row r="480" spans="1:13" ht="15" customHeight="1" x14ac:dyDescent="0.15">
      <c r="A480" s="758" t="s">
        <v>596</v>
      </c>
      <c r="B480" s="759"/>
      <c r="C480" s="539">
        <f t="shared" si="36"/>
        <v>0</v>
      </c>
      <c r="D480" s="540"/>
      <c r="E480" s="540"/>
      <c r="F480" s="540"/>
      <c r="G480" s="540"/>
      <c r="H480" s="540"/>
      <c r="I480" s="540"/>
      <c r="J480" s="540"/>
      <c r="K480" s="540"/>
      <c r="L480" s="540"/>
      <c r="M480" s="540"/>
    </row>
    <row r="481" spans="1:13" ht="15" customHeight="1" x14ac:dyDescent="0.15">
      <c r="A481" s="758" t="s">
        <v>597</v>
      </c>
      <c r="B481" s="759"/>
      <c r="C481" s="539">
        <f t="shared" si="36"/>
        <v>0</v>
      </c>
      <c r="D481" s="540"/>
      <c r="E481" s="540"/>
      <c r="F481" s="540"/>
      <c r="G481" s="540"/>
      <c r="H481" s="540"/>
      <c r="I481" s="540"/>
      <c r="J481" s="540"/>
      <c r="K481" s="540"/>
      <c r="L481" s="540"/>
      <c r="M481" s="540"/>
    </row>
    <row r="482" spans="1:13" ht="15" customHeight="1" x14ac:dyDescent="0.15">
      <c r="A482" s="750" t="s">
        <v>598</v>
      </c>
      <c r="B482" s="751"/>
      <c r="C482" s="539">
        <f t="shared" si="36"/>
        <v>1</v>
      </c>
      <c r="D482" s="540">
        <v>1</v>
      </c>
      <c r="E482" s="540">
        <v>1</v>
      </c>
      <c r="F482" s="540"/>
      <c r="G482" s="540"/>
      <c r="H482" s="540"/>
      <c r="I482" s="540">
        <v>1</v>
      </c>
      <c r="J482" s="540"/>
      <c r="K482" s="540"/>
      <c r="L482" s="540"/>
      <c r="M482" s="540"/>
    </row>
    <row r="483" spans="1:13" ht="15" customHeight="1" x14ac:dyDescent="0.15">
      <c r="A483" s="750" t="s">
        <v>599</v>
      </c>
      <c r="B483" s="751"/>
      <c r="C483" s="539">
        <f t="shared" si="36"/>
        <v>0</v>
      </c>
      <c r="D483" s="540"/>
      <c r="E483" s="540"/>
      <c r="F483" s="540"/>
      <c r="G483" s="540"/>
      <c r="H483" s="540"/>
      <c r="I483" s="540"/>
      <c r="J483" s="540"/>
      <c r="K483" s="540"/>
      <c r="L483" s="540"/>
      <c r="M483" s="540"/>
    </row>
    <row r="484" spans="1:13" ht="15" customHeight="1" x14ac:dyDescent="0.15">
      <c r="A484" s="750" t="s">
        <v>600</v>
      </c>
      <c r="B484" s="751"/>
      <c r="C484" s="539">
        <f t="shared" si="36"/>
        <v>2</v>
      </c>
      <c r="D484" s="540">
        <v>2</v>
      </c>
      <c r="E484" s="540">
        <v>2</v>
      </c>
      <c r="F484" s="540"/>
      <c r="G484" s="540"/>
      <c r="H484" s="540"/>
      <c r="I484" s="540">
        <v>2</v>
      </c>
      <c r="J484" s="540"/>
      <c r="K484" s="540"/>
      <c r="L484" s="540"/>
      <c r="M484" s="540"/>
    </row>
    <row r="485" spans="1:13" ht="15" customHeight="1" x14ac:dyDescent="0.15">
      <c r="A485" s="563"/>
      <c r="B485" s="287" t="s">
        <v>445</v>
      </c>
      <c r="C485" s="539">
        <f>SUM(C479:C484)</f>
        <v>3</v>
      </c>
      <c r="D485" s="539">
        <f>SUM(D479:D484)</f>
        <v>3</v>
      </c>
      <c r="E485" s="539">
        <f t="shared" ref="E485:M485" si="37">SUM(E479:E484)</f>
        <v>3</v>
      </c>
      <c r="F485" s="539">
        <f t="shared" si="37"/>
        <v>0</v>
      </c>
      <c r="G485" s="539">
        <f t="shared" si="37"/>
        <v>0</v>
      </c>
      <c r="H485" s="539">
        <f t="shared" si="37"/>
        <v>0</v>
      </c>
      <c r="I485" s="539">
        <f t="shared" si="37"/>
        <v>3</v>
      </c>
      <c r="J485" s="539">
        <f t="shared" si="37"/>
        <v>0</v>
      </c>
      <c r="K485" s="539">
        <f t="shared" si="37"/>
        <v>0</v>
      </c>
      <c r="L485" s="539">
        <f t="shared" si="37"/>
        <v>0</v>
      </c>
      <c r="M485" s="539">
        <f t="shared" si="37"/>
        <v>0</v>
      </c>
    </row>
    <row r="486" spans="1:13" ht="15" customHeight="1" x14ac:dyDescent="0.15">
      <c r="A486" s="750" t="s">
        <v>353</v>
      </c>
      <c r="B486" s="751" t="s">
        <v>353</v>
      </c>
      <c r="C486" s="539">
        <f>SUM(E486:F486)</f>
        <v>0</v>
      </c>
      <c r="D486" s="541"/>
      <c r="E486" s="540"/>
      <c r="F486" s="540"/>
      <c r="G486" s="540"/>
      <c r="H486" s="540"/>
      <c r="I486" s="540"/>
      <c r="J486" s="540"/>
      <c r="K486" s="540"/>
      <c r="L486" s="540"/>
      <c r="M486" s="540"/>
    </row>
    <row r="487" spans="1:13" ht="15" customHeight="1" x14ac:dyDescent="0.15">
      <c r="A487" s="750" t="s">
        <v>355</v>
      </c>
      <c r="B487" s="751" t="s">
        <v>355</v>
      </c>
      <c r="C487" s="539">
        <f>SUM(E487:F487)</f>
        <v>0</v>
      </c>
      <c r="D487" s="541"/>
      <c r="E487" s="540"/>
      <c r="F487" s="540"/>
      <c r="G487" s="540"/>
      <c r="H487" s="540"/>
      <c r="I487" s="540"/>
      <c r="J487" s="540"/>
      <c r="K487" s="540"/>
      <c r="L487" s="540"/>
      <c r="M487" s="540"/>
    </row>
    <row r="488" spans="1:13" ht="24" customHeight="1" x14ac:dyDescent="0.15">
      <c r="A488" s="750" t="s">
        <v>601</v>
      </c>
      <c r="B488" s="751"/>
      <c r="C488" s="539">
        <f>SUM(E488:F488)</f>
        <v>0</v>
      </c>
      <c r="D488" s="541"/>
      <c r="E488" s="541"/>
      <c r="F488" s="541"/>
      <c r="G488" s="541"/>
      <c r="H488" s="541"/>
      <c r="I488" s="541"/>
      <c r="J488" s="541"/>
      <c r="K488" s="541"/>
      <c r="L488" s="541"/>
      <c r="M488" s="541"/>
    </row>
    <row r="489" spans="1:13" ht="15" customHeight="1" x14ac:dyDescent="0.15">
      <c r="A489" s="750" t="s">
        <v>184</v>
      </c>
      <c r="B489" s="751"/>
      <c r="C489" s="539">
        <f t="shared" ref="C489:C490" si="38">SUM(E489:F489)</f>
        <v>0</v>
      </c>
      <c r="D489" s="541"/>
      <c r="E489" s="541"/>
      <c r="F489" s="541"/>
      <c r="G489" s="541"/>
      <c r="H489" s="541"/>
      <c r="I489" s="541"/>
      <c r="J489" s="541"/>
      <c r="K489" s="541"/>
      <c r="L489" s="541"/>
      <c r="M489" s="541"/>
    </row>
    <row r="490" spans="1:13" ht="15" customHeight="1" x14ac:dyDescent="0.15">
      <c r="A490" s="750" t="s">
        <v>185</v>
      </c>
      <c r="B490" s="751"/>
      <c r="C490" s="539">
        <f t="shared" si="38"/>
        <v>0</v>
      </c>
      <c r="D490" s="541"/>
      <c r="E490" s="541"/>
      <c r="F490" s="541"/>
      <c r="G490" s="541"/>
      <c r="H490" s="541"/>
      <c r="I490" s="541"/>
      <c r="J490" s="541"/>
      <c r="K490" s="541"/>
      <c r="L490" s="541"/>
      <c r="M490" s="541"/>
    </row>
    <row r="491" spans="1:13" ht="15" customHeight="1" x14ac:dyDescent="0.15">
      <c r="A491" s="289"/>
      <c r="B491" s="290" t="s">
        <v>602</v>
      </c>
      <c r="C491" s="539">
        <f>SUM(C486:C490)</f>
        <v>0</v>
      </c>
      <c r="D491" s="539">
        <f>SUM(D486:D490)</f>
        <v>0</v>
      </c>
      <c r="E491" s="539">
        <f t="shared" ref="E491:M491" si="39">SUM(E486:E490)</f>
        <v>0</v>
      </c>
      <c r="F491" s="539">
        <f t="shared" si="39"/>
        <v>0</v>
      </c>
      <c r="G491" s="539">
        <f t="shared" si="39"/>
        <v>0</v>
      </c>
      <c r="H491" s="539">
        <f t="shared" si="39"/>
        <v>0</v>
      </c>
      <c r="I491" s="539">
        <f t="shared" si="39"/>
        <v>0</v>
      </c>
      <c r="J491" s="539">
        <f t="shared" si="39"/>
        <v>0</v>
      </c>
      <c r="K491" s="539">
        <f t="shared" si="39"/>
        <v>0</v>
      </c>
      <c r="L491" s="539">
        <f t="shared" si="39"/>
        <v>0</v>
      </c>
      <c r="M491" s="539">
        <f t="shared" si="39"/>
        <v>0</v>
      </c>
    </row>
    <row r="492" spans="1:13" ht="15" customHeight="1" x14ac:dyDescent="0.15">
      <c r="A492" s="291"/>
      <c r="B492" s="290" t="s">
        <v>410</v>
      </c>
      <c r="C492" s="292">
        <f t="shared" ref="C492:M492" si="40">SUM(C457+C461+C465+C469+C478+C485+C491)</f>
        <v>35</v>
      </c>
      <c r="D492" s="292">
        <f t="shared" si="40"/>
        <v>35</v>
      </c>
      <c r="E492" s="292">
        <f t="shared" si="40"/>
        <v>35</v>
      </c>
      <c r="F492" s="292">
        <f t="shared" si="40"/>
        <v>0</v>
      </c>
      <c r="G492" s="292">
        <f t="shared" si="40"/>
        <v>0</v>
      </c>
      <c r="H492" s="292">
        <f t="shared" si="40"/>
        <v>0</v>
      </c>
      <c r="I492" s="292">
        <f t="shared" si="40"/>
        <v>35</v>
      </c>
      <c r="J492" s="292">
        <f t="shared" si="40"/>
        <v>0</v>
      </c>
      <c r="K492" s="292">
        <f t="shared" si="40"/>
        <v>0</v>
      </c>
      <c r="L492" s="292">
        <f t="shared" si="40"/>
        <v>0</v>
      </c>
      <c r="M492" s="292">
        <f t="shared" si="40"/>
        <v>0</v>
      </c>
    </row>
  </sheetData>
  <mergeCells count="209">
    <mergeCell ref="A487:B487"/>
    <mergeCell ref="A488:B488"/>
    <mergeCell ref="A489:B489"/>
    <mergeCell ref="A490:B490"/>
    <mergeCell ref="A480:B480"/>
    <mergeCell ref="A481:B481"/>
    <mergeCell ref="A482:B482"/>
    <mergeCell ref="A483:B483"/>
    <mergeCell ref="A484:B484"/>
    <mergeCell ref="A486:B486"/>
    <mergeCell ref="A473:B473"/>
    <mergeCell ref="A474:B474"/>
    <mergeCell ref="A475:B475"/>
    <mergeCell ref="A476:B476"/>
    <mergeCell ref="A477:B477"/>
    <mergeCell ref="A479:B479"/>
    <mergeCell ref="A466:B466"/>
    <mergeCell ref="A467:B467"/>
    <mergeCell ref="A468:B468"/>
    <mergeCell ref="A470:B470"/>
    <mergeCell ref="A471:B471"/>
    <mergeCell ref="A472:B472"/>
    <mergeCell ref="A459:B459"/>
    <mergeCell ref="A460:B460"/>
    <mergeCell ref="A461:B461"/>
    <mergeCell ref="A462:B462"/>
    <mergeCell ref="A463:B463"/>
    <mergeCell ref="A464:B464"/>
    <mergeCell ref="A452:B452"/>
    <mergeCell ref="A453:B453"/>
    <mergeCell ref="A454:B454"/>
    <mergeCell ref="A455:B455"/>
    <mergeCell ref="A456:B456"/>
    <mergeCell ref="A458:B458"/>
    <mergeCell ref="A446:B446"/>
    <mergeCell ref="A450:B451"/>
    <mergeCell ref="C450:C451"/>
    <mergeCell ref="D450:D451"/>
    <mergeCell ref="E450:F450"/>
    <mergeCell ref="G450:I450"/>
    <mergeCell ref="A436:B436"/>
    <mergeCell ref="A437:B437"/>
    <mergeCell ref="A439:B439"/>
    <mergeCell ref="A440:A442"/>
    <mergeCell ref="A444:B444"/>
    <mergeCell ref="A445:B445"/>
    <mergeCell ref="A431:B431"/>
    <mergeCell ref="A433:B434"/>
    <mergeCell ref="C433:C434"/>
    <mergeCell ref="D433:I433"/>
    <mergeCell ref="J433:J434"/>
    <mergeCell ref="A435:B435"/>
    <mergeCell ref="A421:B421"/>
    <mergeCell ref="A422:B422"/>
    <mergeCell ref="A423:B423"/>
    <mergeCell ref="A425:B425"/>
    <mergeCell ref="A426:B426"/>
    <mergeCell ref="A429:A430"/>
    <mergeCell ref="A415:B415"/>
    <mergeCell ref="A416:B416"/>
    <mergeCell ref="A417:B417"/>
    <mergeCell ref="A418:B418"/>
    <mergeCell ref="A419:B419"/>
    <mergeCell ref="A420:B420"/>
    <mergeCell ref="A401:A403"/>
    <mergeCell ref="A404:A406"/>
    <mergeCell ref="A408:A410"/>
    <mergeCell ref="A412:B412"/>
    <mergeCell ref="A413:B413"/>
    <mergeCell ref="A414:B414"/>
    <mergeCell ref="A381:A383"/>
    <mergeCell ref="A384:A386"/>
    <mergeCell ref="A387:A389"/>
    <mergeCell ref="A392:A394"/>
    <mergeCell ref="A395:A397"/>
    <mergeCell ref="A398:A400"/>
    <mergeCell ref="J379:J380"/>
    <mergeCell ref="K379:K380"/>
    <mergeCell ref="L379:L380"/>
    <mergeCell ref="M379:M380"/>
    <mergeCell ref="O379:O380"/>
    <mergeCell ref="P379:P380"/>
    <mergeCell ref="H378:J378"/>
    <mergeCell ref="K378:M378"/>
    <mergeCell ref="N378:N380"/>
    <mergeCell ref="O378:P378"/>
    <mergeCell ref="Q378:Q380"/>
    <mergeCell ref="D379:D380"/>
    <mergeCell ref="E379:F379"/>
    <mergeCell ref="G379:G380"/>
    <mergeCell ref="H379:H380"/>
    <mergeCell ref="I379:I380"/>
    <mergeCell ref="D373:D374"/>
    <mergeCell ref="A375:B375"/>
    <mergeCell ref="A376:B376"/>
    <mergeCell ref="A377:B377"/>
    <mergeCell ref="A378:B380"/>
    <mergeCell ref="C378:C380"/>
    <mergeCell ref="D378:G378"/>
    <mergeCell ref="A368:B368"/>
    <mergeCell ref="A369:B369"/>
    <mergeCell ref="A370:A371"/>
    <mergeCell ref="A372:B372"/>
    <mergeCell ref="A373:B374"/>
    <mergeCell ref="C373:C374"/>
    <mergeCell ref="A365:F365"/>
    <mergeCell ref="A366:B367"/>
    <mergeCell ref="C366:C367"/>
    <mergeCell ref="D366:D367"/>
    <mergeCell ref="E366:E367"/>
    <mergeCell ref="F366:F367"/>
    <mergeCell ref="O341:O343"/>
    <mergeCell ref="P341:Q342"/>
    <mergeCell ref="R341:R343"/>
    <mergeCell ref="E342:G342"/>
    <mergeCell ref="H342:J342"/>
    <mergeCell ref="A364:B364"/>
    <mergeCell ref="A339:B339"/>
    <mergeCell ref="A340:B340"/>
    <mergeCell ref="A341:B343"/>
    <mergeCell ref="C341:C343"/>
    <mergeCell ref="D341:D343"/>
    <mergeCell ref="E341:J341"/>
    <mergeCell ref="K341:K343"/>
    <mergeCell ref="L341:N342"/>
    <mergeCell ref="A328:B330"/>
    <mergeCell ref="C328:C330"/>
    <mergeCell ref="Q328:Q330"/>
    <mergeCell ref="D329:D330"/>
    <mergeCell ref="E329:F329"/>
    <mergeCell ref="G329:G330"/>
    <mergeCell ref="H329:H330"/>
    <mergeCell ref="I329:I330"/>
    <mergeCell ref="J329:J330"/>
    <mergeCell ref="K329:K330"/>
    <mergeCell ref="L329:L330"/>
    <mergeCell ref="D328:G328"/>
    <mergeCell ref="H328:J328"/>
    <mergeCell ref="K328:M328"/>
    <mergeCell ref="N328:N330"/>
    <mergeCell ref="M329:M330"/>
    <mergeCell ref="O329:O330"/>
    <mergeCell ref="P329:P330"/>
    <mergeCell ref="A323:B323"/>
    <mergeCell ref="A324:B324"/>
    <mergeCell ref="A325:B325"/>
    <mergeCell ref="A326:B326"/>
    <mergeCell ref="K314:K315"/>
    <mergeCell ref="L314:L315"/>
    <mergeCell ref="M314:M315"/>
    <mergeCell ref="A318:B318"/>
    <mergeCell ref="O328:P328"/>
    <mergeCell ref="Q313:Q315"/>
    <mergeCell ref="D314:D315"/>
    <mergeCell ref="E314:F314"/>
    <mergeCell ref="G314:G315"/>
    <mergeCell ref="H314:H315"/>
    <mergeCell ref="I314:I315"/>
    <mergeCell ref="J314:J315"/>
    <mergeCell ref="A319:B319"/>
    <mergeCell ref="A321:B321"/>
    <mergeCell ref="A310:B310"/>
    <mergeCell ref="A311:B311"/>
    <mergeCell ref="A313:B315"/>
    <mergeCell ref="C313:C315"/>
    <mergeCell ref="D313:G313"/>
    <mergeCell ref="H313:J313"/>
    <mergeCell ref="O285:O286"/>
    <mergeCell ref="P285:P286"/>
    <mergeCell ref="A287:B287"/>
    <mergeCell ref="A293:A296"/>
    <mergeCell ref="A300:B300"/>
    <mergeCell ref="A304:A307"/>
    <mergeCell ref="N284:N286"/>
    <mergeCell ref="O284:P284"/>
    <mergeCell ref="O314:O315"/>
    <mergeCell ref="P314:P315"/>
    <mergeCell ref="K313:M313"/>
    <mergeCell ref="N313:N315"/>
    <mergeCell ref="O313:P313"/>
    <mergeCell ref="Q284:Q286"/>
    <mergeCell ref="R284:R286"/>
    <mergeCell ref="D285:D286"/>
    <mergeCell ref="E285:F285"/>
    <mergeCell ref="G285:G286"/>
    <mergeCell ref="H285:H286"/>
    <mergeCell ref="I285:I286"/>
    <mergeCell ref="J285:J286"/>
    <mergeCell ref="A256:B256"/>
    <mergeCell ref="A284:B286"/>
    <mergeCell ref="C284:C286"/>
    <mergeCell ref="D284:G284"/>
    <mergeCell ref="H284:J284"/>
    <mergeCell ref="K284:M284"/>
    <mergeCell ref="K285:K286"/>
    <mergeCell ref="L285:L286"/>
    <mergeCell ref="M285:M286"/>
    <mergeCell ref="A97:E97"/>
    <mergeCell ref="A125:B125"/>
    <mergeCell ref="A221:B221"/>
    <mergeCell ref="A231:B231"/>
    <mergeCell ref="A237:B237"/>
    <mergeCell ref="A244:B244"/>
    <mergeCell ref="A8:C8"/>
    <mergeCell ref="A72:B72"/>
    <mergeCell ref="A73:B73"/>
    <mergeCell ref="A79:A82"/>
    <mergeCell ref="A86:B86"/>
    <mergeCell ref="A90:A93"/>
  </mergeCells>
  <dataValidations count="1">
    <dataValidation allowBlank="1" showInputMessage="1" showErrorMessage="1" errorTitle="ERROR" error="Por favor ingrese solo Números." sqref="A1:XFD1048576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2"/>
  <sheetViews>
    <sheetView workbookViewId="0">
      <selection activeCell="G9" sqref="G9"/>
    </sheetView>
  </sheetViews>
  <sheetFormatPr baseColWidth="10" defaultColWidth="11.42578125" defaultRowHeight="10.5" x14ac:dyDescent="0.15"/>
  <cols>
    <col min="1" max="1" width="18" style="5" customWidth="1"/>
    <col min="2" max="2" width="86.42578125" style="4" customWidth="1"/>
    <col min="3" max="3" width="21.85546875" style="5" customWidth="1"/>
    <col min="4" max="4" width="19" style="5" customWidth="1"/>
    <col min="5" max="5" width="18.5703125" style="5" customWidth="1"/>
    <col min="6" max="6" width="18.42578125" style="5" customWidth="1"/>
    <col min="7" max="7" width="16.85546875" style="5" customWidth="1"/>
    <col min="8" max="13" width="15.7109375" style="5" customWidth="1"/>
    <col min="14" max="16" width="12.7109375" style="5" customWidth="1"/>
    <col min="17" max="17" width="13.7109375" style="5" customWidth="1"/>
    <col min="18" max="18" width="18.5703125" style="5" customWidth="1"/>
    <col min="19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ht="15" customHeight="1" x14ac:dyDescent="0.15">
      <c r="A1" s="1" t="s">
        <v>0</v>
      </c>
      <c r="B1" s="2"/>
    </row>
    <row r="2" spans="1:14" s="3" customFormat="1" ht="15" customHeight="1" x14ac:dyDescent="0.15">
      <c r="A2" s="1" t="str">
        <f>CONCATENATE("COMUNA: ",[5]NOMBRE!B2," - ","( ",[5]NOMBRE!C2,[5]NOMBRE!D2,[5]NOMBRE!E2,[5]NOMBRE!F2,[5]NOMBRE!G2," )")</f>
        <v>COMUNA: LINARES - ( 07401 )</v>
      </c>
      <c r="B2" s="2"/>
    </row>
    <row r="3" spans="1:14" ht="15" customHeight="1" x14ac:dyDescent="0.1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14" ht="15" customHeight="1" x14ac:dyDescent="0.15">
      <c r="A4" s="1" t="str">
        <f>CONCATENATE("MES: ",[5]NOMBRE!B6," - ","( ",[5]NOMBRE!C6,[5]NOMBRE!D6," )")</f>
        <v>MES: ABRIL - ( 04 )</v>
      </c>
    </row>
    <row r="5" spans="1:14" s="3" customFormat="1" ht="15" customHeight="1" x14ac:dyDescent="0.15">
      <c r="A5" s="1" t="str">
        <f>CONCATENATE("AÑO: ",[5]NOMBRE!B7)</f>
        <v>AÑO: 2020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8"/>
      <c r="D6" s="8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2" customFormat="1" ht="14.25" customHeight="1" x14ac:dyDescent="0.15">
      <c r="A7" s="9" t="s">
        <v>2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s="3" customFormat="1" ht="15.95" customHeight="1" x14ac:dyDescent="0.15">
      <c r="A8" s="578" t="s">
        <v>3</v>
      </c>
      <c r="B8" s="578"/>
      <c r="C8" s="578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5.1" customHeight="1" x14ac:dyDescent="0.15">
      <c r="A9" s="13" t="s">
        <v>4</v>
      </c>
      <c r="B9" s="13" t="s">
        <v>5</v>
      </c>
      <c r="C9" s="14" t="s">
        <v>6</v>
      </c>
      <c r="D9" s="14" t="s">
        <v>7</v>
      </c>
      <c r="E9" s="14" t="s">
        <v>8</v>
      </c>
      <c r="F9" s="7"/>
      <c r="G9" s="542">
        <f>+E70+E73+E86+E102+H124+E159+E164+E201+E220+E230+E236+E243+E277+E280</f>
        <v>498786167.5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15">
      <c r="A10" s="15"/>
      <c r="B10" s="16" t="s">
        <v>9</v>
      </c>
      <c r="C10" s="293">
        <f>SUM(C11:C23)</f>
        <v>4331</v>
      </c>
      <c r="D10" s="294">
        <f>SUM(D11:D23)</f>
        <v>4053</v>
      </c>
      <c r="E10" s="17">
        <f>SUM(E11:E23)</f>
        <v>49366860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5" customHeight="1" x14ac:dyDescent="0.15">
      <c r="A11" s="295" t="s">
        <v>10</v>
      </c>
      <c r="B11" s="296" t="s">
        <v>11</v>
      </c>
      <c r="C11" s="297">
        <f>[5]B!C5</f>
        <v>0</v>
      </c>
      <c r="D11" s="298">
        <f>[5]B!E5</f>
        <v>0</v>
      </c>
      <c r="E11" s="18">
        <f>[5]B!AL5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5" customHeight="1" x14ac:dyDescent="0.15">
      <c r="A12" s="299" t="s">
        <v>12</v>
      </c>
      <c r="B12" s="300" t="s">
        <v>13</v>
      </c>
      <c r="C12" s="297">
        <f>[5]B!C6</f>
        <v>0</v>
      </c>
      <c r="D12" s="298">
        <f>[5]B!E6</f>
        <v>0</v>
      </c>
      <c r="E12" s="18">
        <f>[5]B!AL6</f>
        <v>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5" customHeight="1" x14ac:dyDescent="0.15">
      <c r="A13" s="299" t="s">
        <v>14</v>
      </c>
      <c r="B13" s="300" t="s">
        <v>15</v>
      </c>
      <c r="C13" s="297">
        <f>[5]B!C7</f>
        <v>2851</v>
      </c>
      <c r="D13" s="298">
        <f>[5]B!E7</f>
        <v>2672</v>
      </c>
      <c r="E13" s="18">
        <f>[5]B!AL7</f>
        <v>35884960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5" customHeight="1" x14ac:dyDescent="0.15">
      <c r="A14" s="299" t="s">
        <v>16</v>
      </c>
      <c r="B14" s="300" t="s">
        <v>17</v>
      </c>
      <c r="C14" s="297">
        <f>[5]B!C8</f>
        <v>0</v>
      </c>
      <c r="D14" s="298">
        <f>[5]B!E8</f>
        <v>0</v>
      </c>
      <c r="E14" s="18">
        <f>[5]B!AL8</f>
        <v>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5" customHeight="1" x14ac:dyDescent="0.15">
      <c r="A15" s="299" t="s">
        <v>18</v>
      </c>
      <c r="B15" s="300" t="s">
        <v>19</v>
      </c>
      <c r="C15" s="297">
        <f>[5]B!C9</f>
        <v>0</v>
      </c>
      <c r="D15" s="298">
        <f>[5]B!E9</f>
        <v>0</v>
      </c>
      <c r="E15" s="18">
        <f>[5]B!AL9</f>
        <v>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5" customHeight="1" x14ac:dyDescent="0.15">
      <c r="A16" s="299" t="s">
        <v>20</v>
      </c>
      <c r="B16" s="300" t="s">
        <v>21</v>
      </c>
      <c r="C16" s="297">
        <f>[5]B!C10</f>
        <v>0</v>
      </c>
      <c r="D16" s="298">
        <f>[5]B!E10</f>
        <v>0</v>
      </c>
      <c r="E16" s="18">
        <f>[5]B!AL10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5" customHeight="1" x14ac:dyDescent="0.15">
      <c r="A17" s="299" t="s">
        <v>22</v>
      </c>
      <c r="B17" s="300" t="s">
        <v>23</v>
      </c>
      <c r="C17" s="297">
        <f>[5]B!C11</f>
        <v>206</v>
      </c>
      <c r="D17" s="298">
        <f>[5]B!E11</f>
        <v>117</v>
      </c>
      <c r="E17" s="18">
        <f>[5]B!AL11</f>
        <v>1970280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24" customHeight="1" x14ac:dyDescent="0.15">
      <c r="A18" s="299" t="s">
        <v>24</v>
      </c>
      <c r="B18" s="300" t="s">
        <v>25</v>
      </c>
      <c r="C18" s="297">
        <f>[5]B!C12</f>
        <v>0</v>
      </c>
      <c r="D18" s="298">
        <f>[5]B!E12</f>
        <v>0</v>
      </c>
      <c r="E18" s="18">
        <f>[5]B!AL12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24" customHeight="1" x14ac:dyDescent="0.15">
      <c r="A19" s="299" t="s">
        <v>26</v>
      </c>
      <c r="B19" s="300" t="s">
        <v>27</v>
      </c>
      <c r="C19" s="297">
        <f>[5]B!C13</f>
        <v>0</v>
      </c>
      <c r="D19" s="298">
        <f>[5]B!E13</f>
        <v>0</v>
      </c>
      <c r="E19" s="18">
        <f>[5]B!AL13</f>
        <v>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24" customHeight="1" x14ac:dyDescent="0.15">
      <c r="A20" s="299" t="s">
        <v>28</v>
      </c>
      <c r="B20" s="300" t="s">
        <v>29</v>
      </c>
      <c r="C20" s="297">
        <f>[5]B!C14</f>
        <v>0</v>
      </c>
      <c r="D20" s="298">
        <f>[5]B!E14</f>
        <v>0</v>
      </c>
      <c r="E20" s="18">
        <f>[5]B!AL14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24" customHeight="1" x14ac:dyDescent="0.15">
      <c r="A21" s="299" t="s">
        <v>30</v>
      </c>
      <c r="B21" s="300" t="s">
        <v>31</v>
      </c>
      <c r="C21" s="297">
        <f>[5]B!C15</f>
        <v>265</v>
      </c>
      <c r="D21" s="298">
        <f>[5]B!E15</f>
        <v>264</v>
      </c>
      <c r="E21" s="18">
        <f>[5]B!AL15</f>
        <v>1789920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24" customHeight="1" x14ac:dyDescent="0.15">
      <c r="A22" s="299" t="s">
        <v>32</v>
      </c>
      <c r="B22" s="301" t="s">
        <v>33</v>
      </c>
      <c r="C22" s="297">
        <f>[5]B!C16</f>
        <v>194</v>
      </c>
      <c r="D22" s="298">
        <f>[5]B!E16</f>
        <v>194</v>
      </c>
      <c r="E22" s="18">
        <f>[5]B!AL16</f>
        <v>1581100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24" customHeight="1" x14ac:dyDescent="0.15">
      <c r="A23" s="299" t="s">
        <v>34</v>
      </c>
      <c r="B23" s="300" t="s">
        <v>35</v>
      </c>
      <c r="C23" s="297">
        <f>[5]B!C17</f>
        <v>815</v>
      </c>
      <c r="D23" s="298">
        <f>[5]B!E17</f>
        <v>806</v>
      </c>
      <c r="E23" s="18">
        <f>[5]B!AL17</f>
        <v>8140600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24" customHeight="1" x14ac:dyDescent="0.15">
      <c r="A24" s="302" t="s">
        <v>36</v>
      </c>
      <c r="B24" s="303" t="s">
        <v>37</v>
      </c>
      <c r="C24" s="297">
        <f>[5]B!C18</f>
        <v>2</v>
      </c>
      <c r="D24" s="298">
        <f>[5]B!E18</f>
        <v>2</v>
      </c>
      <c r="E24" s="18">
        <f>[5]B!AL18</f>
        <v>30300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15" customHeight="1" x14ac:dyDescent="0.15">
      <c r="A25" s="299" t="s">
        <v>38</v>
      </c>
      <c r="B25" s="300" t="s">
        <v>39</v>
      </c>
      <c r="C25" s="297">
        <f>[5]B!C1080</f>
        <v>0</v>
      </c>
      <c r="D25" s="298">
        <f>[5]B!E1080</f>
        <v>0</v>
      </c>
      <c r="E25" s="18">
        <f>[5]B!AL1080</f>
        <v>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21.75" customHeight="1" x14ac:dyDescent="0.15">
      <c r="A26" s="304"/>
      <c r="B26" s="305" t="s">
        <v>40</v>
      </c>
      <c r="C26" s="306">
        <f>SUM(C27:C32)</f>
        <v>577</v>
      </c>
      <c r="D26" s="307"/>
      <c r="E26" s="19"/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5" customHeight="1" x14ac:dyDescent="0.15">
      <c r="A27" s="299" t="s">
        <v>41</v>
      </c>
      <c r="B27" s="300" t="s">
        <v>42</v>
      </c>
      <c r="C27" s="308">
        <f>[5]B!C20</f>
        <v>0</v>
      </c>
      <c r="D27" s="309"/>
      <c r="E27" s="20"/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5" customHeight="1" x14ac:dyDescent="0.15">
      <c r="A28" s="310"/>
      <c r="B28" s="300" t="s">
        <v>43</v>
      </c>
      <c r="C28" s="308">
        <f>[5]B!C21</f>
        <v>0</v>
      </c>
      <c r="D28" s="309"/>
      <c r="E28" s="20"/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5" customHeight="1" x14ac:dyDescent="0.15">
      <c r="A29" s="299"/>
      <c r="B29" s="300" t="s">
        <v>44</v>
      </c>
      <c r="C29" s="308">
        <f>[5]B!C22</f>
        <v>0</v>
      </c>
      <c r="D29" s="309"/>
      <c r="E29" s="20"/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5" customHeight="1" x14ac:dyDescent="0.15">
      <c r="A30" s="311"/>
      <c r="B30" s="300" t="s">
        <v>45</v>
      </c>
      <c r="C30" s="308">
        <f>[5]B!C23</f>
        <v>0</v>
      </c>
      <c r="D30" s="309"/>
      <c r="E30" s="20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5" customHeight="1" x14ac:dyDescent="0.15">
      <c r="A31" s="311"/>
      <c r="B31" s="300" t="s">
        <v>46</v>
      </c>
      <c r="C31" s="308">
        <f>[5]B!C24</f>
        <v>577</v>
      </c>
      <c r="D31" s="309"/>
      <c r="E31" s="20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15" customHeight="1" x14ac:dyDescent="0.15">
      <c r="A32" s="312">
        <v>101308</v>
      </c>
      <c r="B32" s="300" t="s">
        <v>47</v>
      </c>
      <c r="C32" s="308">
        <f>[5]B!C25</f>
        <v>0</v>
      </c>
      <c r="D32" s="309"/>
      <c r="E32" s="20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20.100000000000001" customHeight="1" x14ac:dyDescent="0.15">
      <c r="A33" s="21"/>
      <c r="B33" s="22" t="s">
        <v>48</v>
      </c>
      <c r="C33" s="313">
        <f>SUM(C34:C44)</f>
        <v>1350</v>
      </c>
      <c r="D33" s="314">
        <f t="shared" ref="D33:E33" si="0">SUM(D34:D44)</f>
        <v>1345</v>
      </c>
      <c r="E33" s="314">
        <f t="shared" si="0"/>
        <v>2336830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15">
      <c r="A34" s="295" t="s">
        <v>49</v>
      </c>
      <c r="B34" s="296" t="s">
        <v>50</v>
      </c>
      <c r="C34" s="315">
        <f>[5]B!$C$29</f>
        <v>987</v>
      </c>
      <c r="D34" s="315">
        <f>[5]B!$E$29</f>
        <v>982</v>
      </c>
      <c r="E34" s="23">
        <f>[5]B!$AL$29</f>
        <v>1296240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15">
      <c r="A35" s="299" t="s">
        <v>51</v>
      </c>
      <c r="B35" s="300" t="s">
        <v>52</v>
      </c>
      <c r="C35" s="308">
        <f>[5]B!$C$30</f>
        <v>0</v>
      </c>
      <c r="D35" s="308">
        <f>[5]B!$E$30</f>
        <v>0</v>
      </c>
      <c r="E35" s="24">
        <f>[5]B!$AL$30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15">
      <c r="A36" s="299" t="s">
        <v>53</v>
      </c>
      <c r="B36" s="300" t="s">
        <v>54</v>
      </c>
      <c r="C36" s="308">
        <f>[5]B!$C$31</f>
        <v>0</v>
      </c>
      <c r="D36" s="308">
        <f>[5]B!$E$31</f>
        <v>0</v>
      </c>
      <c r="E36" s="24">
        <f>[5]B!$AL$31</f>
        <v>0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5" customHeight="1" x14ac:dyDescent="0.15">
      <c r="A37" s="299" t="s">
        <v>55</v>
      </c>
      <c r="B37" s="300" t="s">
        <v>56</v>
      </c>
      <c r="C37" s="308">
        <f>[5]B!$C$32</f>
        <v>2</v>
      </c>
      <c r="D37" s="308">
        <f>[5]B!$E$32</f>
        <v>2</v>
      </c>
      <c r="E37" s="24">
        <f>[5]B!$AL$32</f>
        <v>3600</v>
      </c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15" customHeight="1" x14ac:dyDescent="0.15">
      <c r="A38" s="299" t="s">
        <v>57</v>
      </c>
      <c r="B38" s="300" t="s">
        <v>58</v>
      </c>
      <c r="C38" s="308">
        <f>[5]B!$C$33</f>
        <v>247</v>
      </c>
      <c r="D38" s="308">
        <f>[5]B!$E$33</f>
        <v>247</v>
      </c>
      <c r="E38" s="24">
        <f>[5]B!$AL$33</f>
        <v>358150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15">
      <c r="A39" s="299" t="s">
        <v>59</v>
      </c>
      <c r="B39" s="300" t="s">
        <v>60</v>
      </c>
      <c r="C39" s="308">
        <f>[5]B!$C$34</f>
        <v>0</v>
      </c>
      <c r="D39" s="308">
        <f>[5]B!$E$34</f>
        <v>0</v>
      </c>
      <c r="E39" s="24">
        <f>[5]B!$AL$34</f>
        <v>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15">
      <c r="A40" s="299" t="s">
        <v>61</v>
      </c>
      <c r="B40" s="300" t="s">
        <v>62</v>
      </c>
      <c r="C40" s="308">
        <f>[5]B!$C$1076</f>
        <v>0</v>
      </c>
      <c r="D40" s="308">
        <f>[5]B!$E$1076</f>
        <v>0</v>
      </c>
      <c r="E40" s="24">
        <f>[5]B!$AL$1076</f>
        <v>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15">
      <c r="A41" s="299" t="s">
        <v>63</v>
      </c>
      <c r="B41" s="300" t="s">
        <v>64</v>
      </c>
      <c r="C41" s="308">
        <f>[5]B!$C$1077</f>
        <v>52</v>
      </c>
      <c r="D41" s="308">
        <f>[5]B!$E$1077</f>
        <v>52</v>
      </c>
      <c r="E41" s="24">
        <f>[5]B!$AL$1077</f>
        <v>167960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15">
      <c r="A42" s="299" t="s">
        <v>65</v>
      </c>
      <c r="B42" s="300" t="s">
        <v>66</v>
      </c>
      <c r="C42" s="308">
        <f>[5]B!$C$1078</f>
        <v>0</v>
      </c>
      <c r="D42" s="308">
        <f>[5]B!$E$1078</f>
        <v>0</v>
      </c>
      <c r="E42" s="24">
        <f>[5]B!$AL$1078</f>
        <v>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15">
      <c r="A43" s="299" t="s">
        <v>67</v>
      </c>
      <c r="B43" s="300" t="s">
        <v>68</v>
      </c>
      <c r="C43" s="308">
        <f>[5]B!$C$1079</f>
        <v>0</v>
      </c>
      <c r="D43" s="308">
        <f>[5]B!$E$1079</f>
        <v>0</v>
      </c>
      <c r="E43" s="24">
        <f>[5]B!$AL$1079</f>
        <v>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15">
      <c r="A44" s="299" t="s">
        <v>69</v>
      </c>
      <c r="B44" s="300" t="s">
        <v>70</v>
      </c>
      <c r="C44" s="308">
        <f>[5]B!$C$1075</f>
        <v>62</v>
      </c>
      <c r="D44" s="308">
        <f>[5]B!$E$1075</f>
        <v>62</v>
      </c>
      <c r="E44" s="24">
        <f>[5]B!$AL$1075</f>
        <v>510880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15">
      <c r="A45" s="304"/>
      <c r="B45" s="305" t="s">
        <v>40</v>
      </c>
      <c r="C45" s="316">
        <f>SUM(C46:C50)</f>
        <v>223</v>
      </c>
      <c r="D45" s="316"/>
      <c r="E45" s="25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15">
      <c r="A46" s="26"/>
      <c r="B46" s="300" t="s">
        <v>71</v>
      </c>
      <c r="C46" s="308">
        <f>[5]B!$C$36</f>
        <v>0</v>
      </c>
      <c r="D46" s="317"/>
      <c r="E46" s="27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15" customHeight="1" x14ac:dyDescent="0.15">
      <c r="A47" s="26"/>
      <c r="B47" s="300" t="s">
        <v>72</v>
      </c>
      <c r="C47" s="308">
        <f>[5]B!$C$37</f>
        <v>223</v>
      </c>
      <c r="D47" s="317"/>
      <c r="E47" s="27"/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15">
      <c r="A48" s="26"/>
      <c r="B48" s="300" t="s">
        <v>73</v>
      </c>
      <c r="C48" s="308">
        <f>[5]B!$C$38</f>
        <v>0</v>
      </c>
      <c r="D48" s="317"/>
      <c r="E48" s="27"/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15">
      <c r="A49" s="26"/>
      <c r="B49" s="300" t="s">
        <v>74</v>
      </c>
      <c r="C49" s="308">
        <f>[5]B!$C$39</f>
        <v>0</v>
      </c>
      <c r="D49" s="317"/>
      <c r="E49" s="27"/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15" customHeight="1" x14ac:dyDescent="0.15">
      <c r="A50" s="28"/>
      <c r="B50" s="318" t="s">
        <v>75</v>
      </c>
      <c r="C50" s="319">
        <f>[5]B!$C$40</f>
        <v>0</v>
      </c>
      <c r="D50" s="317"/>
      <c r="E50" s="27"/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20.100000000000001" customHeight="1" x14ac:dyDescent="0.15">
      <c r="A51" s="21"/>
      <c r="B51" s="22" t="s">
        <v>76</v>
      </c>
      <c r="C51" s="313">
        <f>SUM(C52:C53)</f>
        <v>0</v>
      </c>
      <c r="D51" s="314">
        <f>SUM(D52:D53)</f>
        <v>0</v>
      </c>
      <c r="E51" s="29">
        <f>SUM(E52:E53)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15">
      <c r="A52" s="295" t="s">
        <v>77</v>
      </c>
      <c r="B52" s="296" t="s">
        <v>78</v>
      </c>
      <c r="C52" s="320">
        <f>[5]B!$C$1081</f>
        <v>0</v>
      </c>
      <c r="D52" s="320">
        <f>[5]B!$E$1081</f>
        <v>0</v>
      </c>
      <c r="E52" s="30">
        <f>[5]B!$AL$1081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15">
      <c r="A53" s="299" t="s">
        <v>79</v>
      </c>
      <c r="B53" s="300" t="s">
        <v>80</v>
      </c>
      <c r="C53" s="321">
        <f>[5]B!$C$1082</f>
        <v>0</v>
      </c>
      <c r="D53" s="321">
        <f>[5]B!$E$1082</f>
        <v>0</v>
      </c>
      <c r="E53" s="31">
        <f>[5]B!$AL$1082</f>
        <v>0</v>
      </c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15" customHeight="1" x14ac:dyDescent="0.15">
      <c r="A54" s="304"/>
      <c r="B54" s="322" t="s">
        <v>81</v>
      </c>
      <c r="C54" s="323">
        <f>C55</f>
        <v>0</v>
      </c>
      <c r="D54" s="323"/>
      <c r="E54" s="32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24" customHeight="1" x14ac:dyDescent="0.15">
      <c r="A55" s="299" t="s">
        <v>82</v>
      </c>
      <c r="B55" s="318" t="s">
        <v>83</v>
      </c>
      <c r="C55" s="319">
        <f>[5]B!$C$1054</f>
        <v>0</v>
      </c>
      <c r="D55" s="317"/>
      <c r="E55" s="27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20.100000000000001" customHeight="1" x14ac:dyDescent="0.15">
      <c r="A56" s="33"/>
      <c r="B56" s="22" t="s">
        <v>84</v>
      </c>
      <c r="C56" s="313">
        <f>SUM(C57:C60)</f>
        <v>932</v>
      </c>
      <c r="D56" s="314">
        <f>SUM(D57:D60)</f>
        <v>932</v>
      </c>
      <c r="E56" s="29">
        <f>SUM(E57:E60)</f>
        <v>1804420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15" customHeight="1" x14ac:dyDescent="0.15">
      <c r="A57" s="295" t="s">
        <v>85</v>
      </c>
      <c r="B57" s="296" t="s">
        <v>86</v>
      </c>
      <c r="C57" s="320">
        <f>[5]B!$C$44</f>
        <v>18</v>
      </c>
      <c r="D57" s="320">
        <f>[5]B!$E$44</f>
        <v>18</v>
      </c>
      <c r="E57" s="30">
        <f>[5]B!$AL$44</f>
        <v>78120</v>
      </c>
      <c r="F57" s="7"/>
      <c r="G57" s="7"/>
      <c r="H57" s="7"/>
      <c r="I57" s="7"/>
      <c r="J57" s="7"/>
      <c r="K57" s="7"/>
      <c r="L57" s="7"/>
      <c r="M57" s="7"/>
      <c r="N57" s="7"/>
    </row>
    <row r="58" spans="1:14" s="3" customFormat="1" ht="15" customHeight="1" x14ac:dyDescent="0.15">
      <c r="A58" s="299" t="s">
        <v>87</v>
      </c>
      <c r="B58" s="300" t="s">
        <v>88</v>
      </c>
      <c r="C58" s="321">
        <f>[5]B!$C$45</f>
        <v>638</v>
      </c>
      <c r="D58" s="321">
        <f>[5]B!$E$45</f>
        <v>638</v>
      </c>
      <c r="E58" s="31">
        <f>[5]B!$AL$45</f>
        <v>1524820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s="3" customFormat="1" ht="15" customHeight="1" x14ac:dyDescent="0.15">
      <c r="A59" s="299" t="s">
        <v>89</v>
      </c>
      <c r="B59" s="300" t="s">
        <v>90</v>
      </c>
      <c r="C59" s="321">
        <f>[5]B!$C$46</f>
        <v>0</v>
      </c>
      <c r="D59" s="321">
        <f>[5]B!$E$46</f>
        <v>0</v>
      </c>
      <c r="E59" s="31">
        <f>[5]B!$AL$46</f>
        <v>0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s="3" customFormat="1" ht="15" customHeight="1" x14ac:dyDescent="0.15">
      <c r="A60" s="299" t="s">
        <v>91</v>
      </c>
      <c r="B60" s="300" t="s">
        <v>92</v>
      </c>
      <c r="C60" s="321">
        <f>[5]B!$C$47</f>
        <v>276</v>
      </c>
      <c r="D60" s="321">
        <f>[5]B!$E$47</f>
        <v>276</v>
      </c>
      <c r="E60" s="31">
        <f>[5]B!$AL$47</f>
        <v>201480</v>
      </c>
      <c r="F60" s="7"/>
      <c r="G60" s="7"/>
      <c r="H60" s="7"/>
      <c r="I60" s="7"/>
      <c r="J60" s="7"/>
      <c r="K60" s="7"/>
      <c r="L60" s="7"/>
      <c r="M60" s="7"/>
      <c r="N60" s="7"/>
    </row>
    <row r="61" spans="1:14" s="3" customFormat="1" ht="15" customHeight="1" x14ac:dyDescent="0.15">
      <c r="A61" s="324"/>
      <c r="B61" s="322" t="s">
        <v>93</v>
      </c>
      <c r="C61" s="325">
        <f>C62</f>
        <v>0</v>
      </c>
      <c r="D61" s="323"/>
      <c r="E61" s="32"/>
      <c r="F61" s="7"/>
      <c r="G61" s="7"/>
      <c r="H61" s="7"/>
      <c r="I61" s="7"/>
      <c r="J61" s="7"/>
      <c r="K61" s="7"/>
      <c r="L61" s="7"/>
      <c r="M61" s="7"/>
      <c r="N61" s="7"/>
    </row>
    <row r="62" spans="1:14" s="3" customFormat="1" ht="15" customHeight="1" x14ac:dyDescent="0.15">
      <c r="A62" s="312"/>
      <c r="B62" s="318" t="s">
        <v>94</v>
      </c>
      <c r="C62" s="326">
        <f>[5]B!$C$49</f>
        <v>0</v>
      </c>
      <c r="D62" s="317"/>
      <c r="E62" s="27"/>
      <c r="F62" s="7"/>
      <c r="G62" s="7"/>
      <c r="H62" s="7"/>
      <c r="I62" s="7"/>
      <c r="J62" s="7"/>
      <c r="K62" s="7"/>
      <c r="L62" s="7"/>
      <c r="M62" s="7"/>
      <c r="N62" s="7"/>
    </row>
    <row r="63" spans="1:14" s="3" customFormat="1" ht="20.100000000000001" customHeight="1" x14ac:dyDescent="0.15">
      <c r="A63" s="33"/>
      <c r="B63" s="22" t="s">
        <v>95</v>
      </c>
      <c r="C63" s="313">
        <f>SUM(C64:C66)</f>
        <v>892</v>
      </c>
      <c r="D63" s="314">
        <f>SUM(D64:D66)</f>
        <v>892</v>
      </c>
      <c r="E63" s="29">
        <f>SUM(E64:E66)</f>
        <v>1459240</v>
      </c>
      <c r="F63" s="7"/>
      <c r="G63" s="7"/>
      <c r="H63" s="7"/>
      <c r="I63" s="7"/>
      <c r="J63" s="7"/>
      <c r="K63" s="7"/>
      <c r="L63" s="7"/>
      <c r="M63" s="7"/>
      <c r="N63" s="7"/>
    </row>
    <row r="64" spans="1:14" s="3" customFormat="1" ht="15" customHeight="1" x14ac:dyDescent="0.15">
      <c r="A64" s="295" t="s">
        <v>96</v>
      </c>
      <c r="B64" s="296" t="s">
        <v>97</v>
      </c>
      <c r="C64" s="320">
        <f>[5]B!$C$53</f>
        <v>451</v>
      </c>
      <c r="D64" s="320">
        <f>[5]B!$E$53</f>
        <v>451</v>
      </c>
      <c r="E64" s="30">
        <f>[5]B!$AL$53</f>
        <v>933570</v>
      </c>
      <c r="F64" s="7"/>
      <c r="G64" s="7"/>
      <c r="H64" s="7"/>
      <c r="I64" s="7"/>
      <c r="J64" s="7"/>
      <c r="K64" s="7"/>
      <c r="L64" s="7"/>
      <c r="M64" s="7"/>
      <c r="N64" s="7"/>
    </row>
    <row r="65" spans="1:14" s="3" customFormat="1" ht="15" customHeight="1" x14ac:dyDescent="0.15">
      <c r="A65" s="299" t="s">
        <v>98</v>
      </c>
      <c r="B65" s="300" t="s">
        <v>99</v>
      </c>
      <c r="C65" s="321">
        <f>[5]B!$C$54</f>
        <v>1</v>
      </c>
      <c r="D65" s="321">
        <f>[5]B!$E$54</f>
        <v>1</v>
      </c>
      <c r="E65" s="31">
        <f>[5]B!$AL$54</f>
        <v>2070</v>
      </c>
      <c r="F65" s="7"/>
      <c r="G65" s="7"/>
      <c r="H65" s="7"/>
      <c r="I65" s="7"/>
      <c r="J65" s="7"/>
      <c r="K65" s="7"/>
      <c r="L65" s="7"/>
      <c r="M65" s="7"/>
      <c r="N65" s="7"/>
    </row>
    <row r="66" spans="1:14" s="3" customFormat="1" ht="15" customHeight="1" x14ac:dyDescent="0.15">
      <c r="A66" s="299" t="s">
        <v>100</v>
      </c>
      <c r="B66" s="300" t="s">
        <v>101</v>
      </c>
      <c r="C66" s="321">
        <f>[5]B!$C$55</f>
        <v>440</v>
      </c>
      <c r="D66" s="321">
        <f>[5]B!$E$55</f>
        <v>440</v>
      </c>
      <c r="E66" s="31">
        <f>[5]B!$AL$55</f>
        <v>523600</v>
      </c>
      <c r="F66" s="7"/>
      <c r="G66" s="7"/>
      <c r="H66" s="7"/>
      <c r="I66" s="7"/>
      <c r="J66" s="7"/>
      <c r="K66" s="7"/>
      <c r="L66" s="7"/>
      <c r="M66" s="7"/>
      <c r="N66" s="7"/>
    </row>
    <row r="67" spans="1:14" s="3" customFormat="1" ht="15" customHeight="1" x14ac:dyDescent="0.15">
      <c r="A67" s="304"/>
      <c r="B67" s="305" t="s">
        <v>102</v>
      </c>
      <c r="C67" s="327">
        <f>SUM(C68:C69)</f>
        <v>0</v>
      </c>
      <c r="D67" s="327"/>
      <c r="E67" s="34"/>
      <c r="F67" s="7"/>
      <c r="G67" s="7"/>
      <c r="H67" s="7"/>
      <c r="I67" s="7"/>
      <c r="J67" s="7"/>
      <c r="K67" s="7"/>
      <c r="L67" s="7"/>
      <c r="M67" s="7"/>
      <c r="N67" s="7"/>
    </row>
    <row r="68" spans="1:14" s="3" customFormat="1" ht="15" customHeight="1" x14ac:dyDescent="0.15">
      <c r="A68" s="26"/>
      <c r="B68" s="300" t="s">
        <v>103</v>
      </c>
      <c r="C68" s="321">
        <f xml:space="preserve"> [5]B!$C$57</f>
        <v>0</v>
      </c>
      <c r="D68" s="317"/>
      <c r="E68" s="35"/>
      <c r="F68" s="7"/>
      <c r="G68" s="7"/>
      <c r="H68" s="7"/>
      <c r="I68" s="7"/>
      <c r="J68" s="7"/>
      <c r="K68" s="7"/>
      <c r="L68" s="7"/>
      <c r="M68" s="7"/>
      <c r="N68" s="7"/>
    </row>
    <row r="69" spans="1:14" s="3" customFormat="1" ht="15" customHeight="1" x14ac:dyDescent="0.15">
      <c r="A69" s="28"/>
      <c r="B69" s="318" t="s">
        <v>104</v>
      </c>
      <c r="C69" s="326">
        <f>[5]B!$C$58</f>
        <v>0</v>
      </c>
      <c r="D69" s="328"/>
      <c r="E69" s="36"/>
      <c r="F69" s="7"/>
      <c r="G69" s="7"/>
      <c r="H69" s="7"/>
      <c r="I69" s="7"/>
      <c r="J69" s="7"/>
      <c r="K69" s="7"/>
      <c r="L69" s="7"/>
      <c r="M69" s="7"/>
      <c r="N69" s="7"/>
    </row>
    <row r="70" spans="1:14" s="3" customFormat="1" ht="15" customHeight="1" x14ac:dyDescent="0.15">
      <c r="A70" s="37"/>
      <c r="B70" s="13" t="s">
        <v>105</v>
      </c>
      <c r="C70" s="313">
        <f>C10+C33+C51+C56+C63+C25+C26+C45+C54+C61+C67</f>
        <v>8305</v>
      </c>
      <c r="D70" s="313">
        <f>D10+D33+D51+D56+D63+D25</f>
        <v>7222</v>
      </c>
      <c r="E70" s="38">
        <f>E10+E33+E51+E56+E63+E25</f>
        <v>54967350</v>
      </c>
      <c r="F70" s="7"/>
      <c r="G70" s="7"/>
      <c r="H70" s="7"/>
      <c r="I70" s="7"/>
      <c r="J70" s="7"/>
      <c r="K70" s="7"/>
      <c r="L70" s="7"/>
      <c r="M70" s="7"/>
      <c r="N70" s="7"/>
    </row>
    <row r="71" spans="1:14" ht="24.95" customHeight="1" x14ac:dyDescent="0.15">
      <c r="A71" s="12" t="s">
        <v>106</v>
      </c>
    </row>
    <row r="72" spans="1:14" ht="35.1" customHeight="1" x14ac:dyDescent="0.15">
      <c r="A72" s="579" t="s">
        <v>107</v>
      </c>
      <c r="B72" s="580"/>
      <c r="C72" s="39" t="s">
        <v>6</v>
      </c>
      <c r="D72" s="39" t="s">
        <v>7</v>
      </c>
      <c r="E72" s="39" t="s">
        <v>8</v>
      </c>
    </row>
    <row r="73" spans="1:14" s="41" customFormat="1" ht="15" customHeight="1" x14ac:dyDescent="0.25">
      <c r="A73" s="581" t="s">
        <v>108</v>
      </c>
      <c r="B73" s="582"/>
      <c r="C73" s="313">
        <f>SUM(C74:C79,C83:C85)</f>
        <v>46818</v>
      </c>
      <c r="D73" s="329">
        <f>SUM(D74:D78,D79,D83:D85)</f>
        <v>45462</v>
      </c>
      <c r="E73" s="40">
        <f>SUM(E74:E78,E79,E83:E85)</f>
        <v>86552290</v>
      </c>
    </row>
    <row r="74" spans="1:14" ht="15" customHeight="1" x14ac:dyDescent="0.15">
      <c r="A74" s="42" t="s">
        <v>109</v>
      </c>
      <c r="B74" s="43" t="s">
        <v>110</v>
      </c>
      <c r="C74" s="320">
        <f>[5]B!$C$218</f>
        <v>23270</v>
      </c>
      <c r="D74" s="320">
        <f>[5]B!$E$218</f>
        <v>22427</v>
      </c>
      <c r="E74" s="44">
        <f>[5]B!$AL$218</f>
        <v>26904140</v>
      </c>
    </row>
    <row r="75" spans="1:14" ht="15" customHeight="1" x14ac:dyDescent="0.15">
      <c r="A75" s="554" t="s">
        <v>111</v>
      </c>
      <c r="B75" s="45" t="s">
        <v>112</v>
      </c>
      <c r="C75" s="321">
        <f>[5]B!C283</f>
        <v>17656</v>
      </c>
      <c r="D75" s="330">
        <f>[5]B!$E$283</f>
        <v>17228</v>
      </c>
      <c r="E75" s="46">
        <f>[5]B!$AL$283</f>
        <v>29441950</v>
      </c>
    </row>
    <row r="76" spans="1:14" ht="15" customHeight="1" x14ac:dyDescent="0.15">
      <c r="A76" s="554" t="s">
        <v>113</v>
      </c>
      <c r="B76" s="45" t="s">
        <v>114</v>
      </c>
      <c r="C76" s="321">
        <f>[5]B!$C$327</f>
        <v>399</v>
      </c>
      <c r="D76" s="321">
        <f>[5]B!$E$327</f>
        <v>390</v>
      </c>
      <c r="E76" s="46">
        <f>[5]B!$AL$327</f>
        <v>1628960</v>
      </c>
    </row>
    <row r="77" spans="1:14" ht="15" customHeight="1" x14ac:dyDescent="0.15">
      <c r="A77" s="554" t="s">
        <v>115</v>
      </c>
      <c r="B77" s="45" t="s">
        <v>116</v>
      </c>
      <c r="C77" s="321">
        <f>[5]B!$C$338</f>
        <v>0</v>
      </c>
      <c r="D77" s="321">
        <f>[5]B!$E$338</f>
        <v>0</v>
      </c>
      <c r="E77" s="46">
        <f>[5]B!$AL$338</f>
        <v>0</v>
      </c>
    </row>
    <row r="78" spans="1:14" ht="15" customHeight="1" x14ac:dyDescent="0.15">
      <c r="A78" s="554" t="s">
        <v>117</v>
      </c>
      <c r="B78" s="47" t="s">
        <v>118</v>
      </c>
      <c r="C78" s="331">
        <f>[5]B!$C$413</f>
        <v>76</v>
      </c>
      <c r="D78" s="331">
        <f>[5]B!$E$413</f>
        <v>75</v>
      </c>
      <c r="E78" s="48">
        <f>[5]B!$AL$413</f>
        <v>515630</v>
      </c>
    </row>
    <row r="79" spans="1:14" ht="15" customHeight="1" x14ac:dyDescent="0.15">
      <c r="A79" s="583" t="s">
        <v>119</v>
      </c>
      <c r="B79" s="50" t="s">
        <v>120</v>
      </c>
      <c r="C79" s="332">
        <f>SUM(C80:C82)</f>
        <v>4662</v>
      </c>
      <c r="D79" s="332">
        <f>SUM(D80:D82)</f>
        <v>4604</v>
      </c>
      <c r="E79" s="51">
        <f>SUM(E80:E82)</f>
        <v>27117870</v>
      </c>
    </row>
    <row r="80" spans="1:14" ht="15" customHeight="1" x14ac:dyDescent="0.15">
      <c r="A80" s="583"/>
      <c r="B80" s="52" t="s">
        <v>121</v>
      </c>
      <c r="C80" s="330">
        <f>[5]B!$C$464</f>
        <v>2133</v>
      </c>
      <c r="D80" s="330">
        <f>[5]B!$E$464</f>
        <v>2083</v>
      </c>
      <c r="E80" s="53">
        <f>[5]B!$AL$464</f>
        <v>8431170</v>
      </c>
    </row>
    <row r="81" spans="1:5" ht="15" customHeight="1" x14ac:dyDescent="0.15">
      <c r="A81" s="583"/>
      <c r="B81" s="54" t="s">
        <v>122</v>
      </c>
      <c r="C81" s="321">
        <f>[5]B!$C$483</f>
        <v>1</v>
      </c>
      <c r="D81" s="330">
        <f>[5]B!$E$483</f>
        <v>1</v>
      </c>
      <c r="E81" s="46">
        <f>[5]B!$AL$483</f>
        <v>3560</v>
      </c>
    </row>
    <row r="82" spans="1:5" ht="15" customHeight="1" x14ac:dyDescent="0.15">
      <c r="A82" s="583"/>
      <c r="B82" s="54" t="s">
        <v>123</v>
      </c>
      <c r="C82" s="321">
        <f>[5]B!$C$511</f>
        <v>2528</v>
      </c>
      <c r="D82" s="321">
        <f>[5]B!$E$511</f>
        <v>2520</v>
      </c>
      <c r="E82" s="46">
        <f>[5]B!$AL$511</f>
        <v>18683140</v>
      </c>
    </row>
    <row r="83" spans="1:5" ht="15" customHeight="1" x14ac:dyDescent="0.15">
      <c r="A83" s="554" t="s">
        <v>124</v>
      </c>
      <c r="B83" s="45" t="s">
        <v>125</v>
      </c>
      <c r="C83" s="321">
        <f>[5]B!$C$521</f>
        <v>0</v>
      </c>
      <c r="D83" s="321">
        <f>[5]B!$E$521</f>
        <v>0</v>
      </c>
      <c r="E83" s="46">
        <f>[5]B!$AL$521</f>
        <v>0</v>
      </c>
    </row>
    <row r="84" spans="1:5" s="56" customFormat="1" ht="15" customHeight="1" x14ac:dyDescent="0.15">
      <c r="A84" s="554" t="s">
        <v>126</v>
      </c>
      <c r="B84" s="45" t="s">
        <v>127</v>
      </c>
      <c r="C84" s="333">
        <f>[5]B!$C$575</f>
        <v>34</v>
      </c>
      <c r="D84" s="321">
        <f>[5]B!$E$575</f>
        <v>30</v>
      </c>
      <c r="E84" s="55">
        <f>[5]B!$AL$575</f>
        <v>51580</v>
      </c>
    </row>
    <row r="85" spans="1:5" ht="15" customHeight="1" x14ac:dyDescent="0.15">
      <c r="A85" s="554" t="s">
        <v>128</v>
      </c>
      <c r="B85" s="45" t="s">
        <v>129</v>
      </c>
      <c r="C85" s="321">
        <f>[5]B!$C$607</f>
        <v>721</v>
      </c>
      <c r="D85" s="321">
        <f>[5]B!$E$607</f>
        <v>708</v>
      </c>
      <c r="E85" s="46">
        <f>[5]B!$AL$607</f>
        <v>892160</v>
      </c>
    </row>
    <row r="86" spans="1:5" s="3" customFormat="1" ht="15" customHeight="1" x14ac:dyDescent="0.15">
      <c r="A86" s="581" t="s">
        <v>130</v>
      </c>
      <c r="B86" s="584"/>
      <c r="C86" s="332">
        <f>+C87+C88+C89+C90+C94+C95</f>
        <v>2692</v>
      </c>
      <c r="D86" s="332">
        <f>+D87+D88+D89+D90+D94</f>
        <v>2686</v>
      </c>
      <c r="E86" s="51">
        <f>+E87+E88+E89+E90+E94</f>
        <v>76063840</v>
      </c>
    </row>
    <row r="87" spans="1:5" ht="15" customHeight="1" x14ac:dyDescent="0.15">
      <c r="A87" s="57" t="s">
        <v>131</v>
      </c>
      <c r="B87" s="58" t="s">
        <v>132</v>
      </c>
      <c r="C87" s="330">
        <f>[5]B!$C$669</f>
        <v>1260</v>
      </c>
      <c r="D87" s="321">
        <f>[5]B!$E$669</f>
        <v>1260</v>
      </c>
      <c r="E87" s="53">
        <f>[5]B!$AL$669</f>
        <v>11437200</v>
      </c>
    </row>
    <row r="88" spans="1:5" ht="15" customHeight="1" x14ac:dyDescent="0.15">
      <c r="A88" s="554" t="s">
        <v>133</v>
      </c>
      <c r="B88" s="45" t="s">
        <v>134</v>
      </c>
      <c r="C88" s="321">
        <f>[5]B!$C$692</f>
        <v>0</v>
      </c>
      <c r="D88" s="321">
        <f>[5]B!$E$692</f>
        <v>0</v>
      </c>
      <c r="E88" s="46">
        <f>[5]B!$AL$692</f>
        <v>0</v>
      </c>
    </row>
    <row r="89" spans="1:5" ht="15" customHeight="1" x14ac:dyDescent="0.15">
      <c r="A89" s="554" t="s">
        <v>135</v>
      </c>
      <c r="B89" s="45" t="s">
        <v>136</v>
      </c>
      <c r="C89" s="321">
        <f>[5]B!$C$722</f>
        <v>948</v>
      </c>
      <c r="D89" s="321">
        <f>[5]B!$E$722</f>
        <v>947</v>
      </c>
      <c r="E89" s="46">
        <f>[5]B!$AL$722</f>
        <v>55399520</v>
      </c>
    </row>
    <row r="90" spans="1:5" ht="15" customHeight="1" x14ac:dyDescent="0.15">
      <c r="A90" s="583" t="s">
        <v>113</v>
      </c>
      <c r="B90" s="45" t="s">
        <v>137</v>
      </c>
      <c r="C90" s="321">
        <f>SUM(C91:C93)</f>
        <v>479</v>
      </c>
      <c r="D90" s="321">
        <f>SUM(D91:D93)</f>
        <v>479</v>
      </c>
      <c r="E90" s="46">
        <f>SUM(E91:E93)</f>
        <v>9227120</v>
      </c>
    </row>
    <row r="91" spans="1:5" ht="15" customHeight="1" x14ac:dyDescent="0.15">
      <c r="A91" s="583"/>
      <c r="B91" s="54" t="s">
        <v>138</v>
      </c>
      <c r="C91" s="321">
        <f>[5]B!$C$746-[5]B!C724-[5]B!C725</f>
        <v>396</v>
      </c>
      <c r="D91" s="321">
        <f>[5]B!$E$746-[5]B!E724-[5]B!E725</f>
        <v>396</v>
      </c>
      <c r="E91" s="46">
        <f>[5]B!$AL$746-[5]B!$AL$676724-[5]B!$AL$725</f>
        <v>7720770</v>
      </c>
    </row>
    <row r="92" spans="1:5" ht="15" customHeight="1" x14ac:dyDescent="0.15">
      <c r="A92" s="583"/>
      <c r="B92" s="54" t="s">
        <v>139</v>
      </c>
      <c r="C92" s="321">
        <f>[5]B!$C$724</f>
        <v>21</v>
      </c>
      <c r="D92" s="321">
        <f>[5]B!$E$724</f>
        <v>21</v>
      </c>
      <c r="E92" s="46">
        <f>[5]B!$AL$724</f>
        <v>127470</v>
      </c>
    </row>
    <row r="93" spans="1:5" ht="15" customHeight="1" x14ac:dyDescent="0.15">
      <c r="A93" s="583"/>
      <c r="B93" s="54" t="s">
        <v>140</v>
      </c>
      <c r="C93" s="321">
        <f>[5]B!$C$725</f>
        <v>62</v>
      </c>
      <c r="D93" s="321">
        <f>[5]B!$E$725</f>
        <v>62</v>
      </c>
      <c r="E93" s="46">
        <f>[5]B!$AL$725</f>
        <v>1378880</v>
      </c>
    </row>
    <row r="94" spans="1:5" ht="15" customHeight="1" x14ac:dyDescent="0.15">
      <c r="A94" s="554" t="s">
        <v>115</v>
      </c>
      <c r="B94" s="45" t="s">
        <v>141</v>
      </c>
      <c r="C94" s="321">
        <f>[5]B!$C$779</f>
        <v>0</v>
      </c>
      <c r="D94" s="321">
        <f>[5]B!$E$779</f>
        <v>0</v>
      </c>
      <c r="E94" s="46">
        <f>[5]B!$AL$779</f>
        <v>0</v>
      </c>
    </row>
    <row r="95" spans="1:5" s="60" customFormat="1" ht="15" customHeight="1" x14ac:dyDescent="0.15">
      <c r="A95" s="554"/>
      <c r="B95" s="45" t="s">
        <v>142</v>
      </c>
      <c r="C95" s="321">
        <f>[5]B!$C$837</f>
        <v>5</v>
      </c>
      <c r="D95" s="59"/>
      <c r="E95" s="59"/>
    </row>
    <row r="96" spans="1:5" s="3" customFormat="1" ht="15" customHeight="1" x14ac:dyDescent="0.15">
      <c r="A96" s="61"/>
      <c r="B96" s="61" t="s">
        <v>143</v>
      </c>
      <c r="C96" s="334">
        <f>[5]B!$C$1051</f>
        <v>0</v>
      </c>
      <c r="D96" s="335">
        <f>[5]B!$E$1051</f>
        <v>0</v>
      </c>
      <c r="E96" s="62">
        <f>[5]B!$AL$1051</f>
        <v>0</v>
      </c>
    </row>
    <row r="97" spans="1:8" s="63" customFormat="1" ht="24.95" customHeight="1" x14ac:dyDescent="0.15">
      <c r="A97" s="574" t="s">
        <v>144</v>
      </c>
      <c r="B97" s="574"/>
      <c r="C97" s="574"/>
      <c r="D97" s="574"/>
      <c r="E97" s="574"/>
    </row>
    <row r="98" spans="1:8" s="63" customFormat="1" ht="35.1" customHeight="1" x14ac:dyDescent="0.15">
      <c r="A98" s="13" t="s">
        <v>145</v>
      </c>
      <c r="B98" s="64" t="s">
        <v>5</v>
      </c>
      <c r="C98" s="39" t="s">
        <v>6</v>
      </c>
      <c r="D98" s="39" t="s">
        <v>7</v>
      </c>
      <c r="E98" s="39" t="s">
        <v>8</v>
      </c>
    </row>
    <row r="99" spans="1:8" s="63" customFormat="1" ht="15" customHeight="1" x14ac:dyDescent="0.15">
      <c r="A99" s="295" t="s">
        <v>146</v>
      </c>
      <c r="B99" s="43" t="s">
        <v>147</v>
      </c>
      <c r="C99" s="336">
        <f>[5]B!C844+[5]B!C851+[5]B!C855+[5]B!C862+[5]B!C871+[5]B!C875+[5]B!C879+[5]B!C883+[5]B!C894+[5]B!C897+[5]B!C905+[5]B!C911+[5]B!C921+[5]B!C926+[5]B!C891</f>
        <v>0</v>
      </c>
      <c r="D99" s="336">
        <f>[5]B!E844+[5]B!E851+[5]B!E855+[5]B!E862+[5]B!E871+[5]B!E875+[5]B!E879+[5]B!E883+[5]B!E894+[5]B!E897+[5]B!E905+[5]B!E911+[5]B!E921+[5]B!E926+[5]B!E891</f>
        <v>0</v>
      </c>
      <c r="E99" s="336">
        <f>[5]B!AL844+[5]B!AL851+[5]B!AL855+[5]B!AL862+[5]B!AL871+[5]B!AL875+[5]B!AL879+[5]B!AL883+[5]B!AL894+[5]B!AL897+[5]B!AL905+[5]B!AL911+[5]B!AL921+[5]B!AL926+[5]B!AL891</f>
        <v>0</v>
      </c>
    </row>
    <row r="100" spans="1:8" s="63" customFormat="1" ht="15" customHeight="1" x14ac:dyDescent="0.15">
      <c r="A100" s="299">
        <v>2001</v>
      </c>
      <c r="B100" s="45" t="s">
        <v>148</v>
      </c>
      <c r="C100" s="321">
        <f>SUM([5]B!C2370,[5]B!C2416:C2418)</f>
        <v>1189</v>
      </c>
      <c r="D100" s="321">
        <f>SUM([5]B!E2370,[5]B!E2416:E2418)</f>
        <v>1114</v>
      </c>
      <c r="E100" s="46">
        <f>[5]B!AL2369+[5]B!AL2416+[5]B!AL2417+[5]B!AL2418</f>
        <v>2147790</v>
      </c>
    </row>
    <row r="101" spans="1:8" s="63" customFormat="1" ht="15" customHeight="1" x14ac:dyDescent="0.15">
      <c r="A101" s="312" t="s">
        <v>149</v>
      </c>
      <c r="B101" s="65" t="s">
        <v>150</v>
      </c>
      <c r="C101" s="326">
        <f>[5]B!C2684</f>
        <v>2</v>
      </c>
      <c r="D101" s="326">
        <f>[5]B!E2684</f>
        <v>1</v>
      </c>
      <c r="E101" s="48">
        <f>[5]B!AL2684</f>
        <v>124990</v>
      </c>
    </row>
    <row r="102" spans="1:8" s="63" customFormat="1" ht="15" customHeight="1" x14ac:dyDescent="0.15">
      <c r="A102" s="37"/>
      <c r="B102" s="66" t="s">
        <v>151</v>
      </c>
      <c r="C102" s="337">
        <f>SUM(C99:C101)</f>
        <v>1191</v>
      </c>
      <c r="D102" s="337">
        <f>SUM(D99:D101)</f>
        <v>1115</v>
      </c>
      <c r="E102" s="67">
        <f>SUM(E99:E101)</f>
        <v>2272780</v>
      </c>
    </row>
    <row r="103" spans="1:8" s="71" customFormat="1" ht="24.95" customHeight="1" x14ac:dyDescent="0.15">
      <c r="A103" s="68" t="s">
        <v>152</v>
      </c>
      <c r="B103" s="69"/>
      <c r="C103" s="68"/>
      <c r="D103" s="68"/>
      <c r="E103" s="68"/>
      <c r="F103" s="70"/>
      <c r="G103" s="70"/>
    </row>
    <row r="104" spans="1:8" s="63" customFormat="1" ht="33.75" customHeight="1" x14ac:dyDescent="0.15">
      <c r="A104" s="72" t="s">
        <v>4</v>
      </c>
      <c r="B104" s="72" t="s">
        <v>5</v>
      </c>
      <c r="C104" s="39" t="s">
        <v>6</v>
      </c>
      <c r="D104" s="39" t="s">
        <v>7</v>
      </c>
      <c r="E104" s="39" t="s">
        <v>153</v>
      </c>
      <c r="F104" s="39" t="s">
        <v>154</v>
      </c>
      <c r="G104" s="39" t="s">
        <v>155</v>
      </c>
      <c r="H104" s="39" t="s">
        <v>8</v>
      </c>
    </row>
    <row r="105" spans="1:8" s="63" customFormat="1" ht="15" customHeight="1" x14ac:dyDescent="0.15">
      <c r="A105" s="295" t="s">
        <v>156</v>
      </c>
      <c r="B105" s="43" t="s">
        <v>157</v>
      </c>
      <c r="C105" s="320">
        <f>[5]B!$C$1216</f>
        <v>0</v>
      </c>
      <c r="D105" s="320">
        <f>[5]B!$I$1216</f>
        <v>0</v>
      </c>
      <c r="E105" s="320">
        <f>[5]B!$I$1216</f>
        <v>0</v>
      </c>
      <c r="F105" s="320">
        <f>[5]B!$L$1216</f>
        <v>0</v>
      </c>
      <c r="G105" s="73"/>
      <c r="H105" s="44">
        <f>[5]B!$AL$1216</f>
        <v>0</v>
      </c>
    </row>
    <row r="106" spans="1:8" s="63" customFormat="1" ht="15" customHeight="1" x14ac:dyDescent="0.15">
      <c r="A106" s="299" t="s">
        <v>158</v>
      </c>
      <c r="B106" s="45" t="s">
        <v>159</v>
      </c>
      <c r="C106" s="321">
        <f>[5]B!C1352</f>
        <v>0</v>
      </c>
      <c r="D106" s="321">
        <f>[5]B!I1352</f>
        <v>0</v>
      </c>
      <c r="E106" s="321">
        <f>[5]B!I1352</f>
        <v>0</v>
      </c>
      <c r="F106" s="321">
        <f>[5]B!L1352</f>
        <v>0</v>
      </c>
      <c r="G106" s="74"/>
      <c r="H106" s="46">
        <f>[5]B!$AL$1352</f>
        <v>0</v>
      </c>
    </row>
    <row r="107" spans="1:8" s="63" customFormat="1" ht="15" customHeight="1" x14ac:dyDescent="0.15">
      <c r="A107" s="299" t="s">
        <v>160</v>
      </c>
      <c r="B107" s="45" t="s">
        <v>161</v>
      </c>
      <c r="C107" s="321">
        <f>[5]B!C1502</f>
        <v>6</v>
      </c>
      <c r="D107" s="321">
        <f>[5]B!I1502</f>
        <v>6</v>
      </c>
      <c r="E107" s="321">
        <f>[5]B!I1502</f>
        <v>6</v>
      </c>
      <c r="F107" s="321">
        <f>[5]B!L1502</f>
        <v>0</v>
      </c>
      <c r="G107" s="74"/>
      <c r="H107" s="46">
        <f>[5]B!$AL$1502</f>
        <v>464180</v>
      </c>
    </row>
    <row r="108" spans="1:8" s="63" customFormat="1" ht="15" customHeight="1" x14ac:dyDescent="0.15">
      <c r="A108" s="299" t="s">
        <v>162</v>
      </c>
      <c r="B108" s="45" t="s">
        <v>163</v>
      </c>
      <c r="C108" s="321">
        <f>[5]B!C1566</f>
        <v>2</v>
      </c>
      <c r="D108" s="321">
        <f>[5]B!I1566</f>
        <v>2</v>
      </c>
      <c r="E108" s="321">
        <f>[5]B!I1566</f>
        <v>2</v>
      </c>
      <c r="F108" s="321">
        <f>[5]B!L1566</f>
        <v>0</v>
      </c>
      <c r="G108" s="74"/>
      <c r="H108" s="46">
        <f>[5]B!AL1566</f>
        <v>309890</v>
      </c>
    </row>
    <row r="109" spans="1:8" s="63" customFormat="1" ht="15" customHeight="1" x14ac:dyDescent="0.15">
      <c r="A109" s="299" t="s">
        <v>164</v>
      </c>
      <c r="B109" s="45" t="s">
        <v>165</v>
      </c>
      <c r="C109" s="321">
        <f>[5]B!$C$1635</f>
        <v>35</v>
      </c>
      <c r="D109" s="321">
        <f>[5]B!$I$1635</f>
        <v>29</v>
      </c>
      <c r="E109" s="321">
        <f>[5]B!$I$1635</f>
        <v>29</v>
      </c>
      <c r="F109" s="321">
        <f>[5]B!$L$1635</f>
        <v>6</v>
      </c>
      <c r="G109" s="74"/>
      <c r="H109" s="46">
        <f>[5]B!$AL$1635</f>
        <v>2245880</v>
      </c>
    </row>
    <row r="110" spans="1:8" s="63" customFormat="1" ht="15" customHeight="1" x14ac:dyDescent="0.15">
      <c r="A110" s="299" t="s">
        <v>166</v>
      </c>
      <c r="B110" s="45" t="s">
        <v>167</v>
      </c>
      <c r="C110" s="321">
        <f>[5]B!$C$1680</f>
        <v>23</v>
      </c>
      <c r="D110" s="321">
        <f>[5]B!$I$1680</f>
        <v>18</v>
      </c>
      <c r="E110" s="321">
        <f>[5]B!$I$1680</f>
        <v>18</v>
      </c>
      <c r="F110" s="321">
        <f>[5]B!$L$1680</f>
        <v>1</v>
      </c>
      <c r="G110" s="74"/>
      <c r="H110" s="46">
        <f>[5]B!$AL$1680</f>
        <v>861725</v>
      </c>
    </row>
    <row r="111" spans="1:8" s="63" customFormat="1" ht="15" customHeight="1" x14ac:dyDescent="0.15">
      <c r="A111" s="299" t="s">
        <v>168</v>
      </c>
      <c r="B111" s="45" t="s">
        <v>169</v>
      </c>
      <c r="C111" s="321">
        <f>[5]B!$C$1914</f>
        <v>3</v>
      </c>
      <c r="D111" s="321">
        <f>[5]B!$I$1914</f>
        <v>3</v>
      </c>
      <c r="E111" s="321">
        <f>[5]B!$I$1914</f>
        <v>3</v>
      </c>
      <c r="F111" s="321">
        <f>[5]B!$L$1914</f>
        <v>0</v>
      </c>
      <c r="G111" s="74"/>
      <c r="H111" s="46">
        <f>[5]B!$AL$1914</f>
        <v>4731590</v>
      </c>
    </row>
    <row r="112" spans="1:8" s="63" customFormat="1" ht="15" customHeight="1" x14ac:dyDescent="0.15">
      <c r="A112" s="299" t="s">
        <v>170</v>
      </c>
      <c r="B112" s="45" t="s">
        <v>171</v>
      </c>
      <c r="C112" s="321">
        <f>[5]B!$C$1983</f>
        <v>5</v>
      </c>
      <c r="D112" s="321">
        <f>[5]B!$I$1983</f>
        <v>4</v>
      </c>
      <c r="E112" s="321">
        <f>[5]B!$I$1983</f>
        <v>4</v>
      </c>
      <c r="F112" s="321">
        <f>[5]B!$L$1983</f>
        <v>1</v>
      </c>
      <c r="G112" s="74"/>
      <c r="H112" s="46">
        <f>[5]B!$AL$1983</f>
        <v>877610</v>
      </c>
    </row>
    <row r="113" spans="1:12" s="63" customFormat="1" ht="15" customHeight="1" x14ac:dyDescent="0.15">
      <c r="A113" s="299" t="s">
        <v>172</v>
      </c>
      <c r="B113" s="45" t="s">
        <v>173</v>
      </c>
      <c r="C113" s="321">
        <f>[5]B!$C$2176</f>
        <v>155</v>
      </c>
      <c r="D113" s="321">
        <f>[5]B!$I$2176</f>
        <v>91</v>
      </c>
      <c r="E113" s="321">
        <f>[5]B!$I$2176</f>
        <v>91</v>
      </c>
      <c r="F113" s="321">
        <f>[5]B!$L$2176</f>
        <v>44</v>
      </c>
      <c r="G113" s="74"/>
      <c r="H113" s="46">
        <f>[5]B!$AL$2176</f>
        <v>29759235</v>
      </c>
    </row>
    <row r="114" spans="1:12" s="63" customFormat="1" ht="15" customHeight="1" x14ac:dyDescent="0.15">
      <c r="A114" s="299" t="s">
        <v>174</v>
      </c>
      <c r="B114" s="45" t="s">
        <v>175</v>
      </c>
      <c r="C114" s="321">
        <f>[5]B!C2218</f>
        <v>0</v>
      </c>
      <c r="D114" s="321">
        <f>[5]B!I2218</f>
        <v>0</v>
      </c>
      <c r="E114" s="321">
        <f>[5]B!I2218</f>
        <v>0</v>
      </c>
      <c r="F114" s="321">
        <f>[5]B!L2218</f>
        <v>0</v>
      </c>
      <c r="G114" s="74"/>
      <c r="H114" s="46">
        <f>[5]B!AL2218</f>
        <v>0</v>
      </c>
    </row>
    <row r="115" spans="1:12" s="63" customFormat="1" ht="15" customHeight="1" x14ac:dyDescent="0.15">
      <c r="A115" s="299" t="s">
        <v>176</v>
      </c>
      <c r="B115" s="45" t="s">
        <v>177</v>
      </c>
      <c r="C115" s="321">
        <f>[5]B!$C$2342</f>
        <v>11</v>
      </c>
      <c r="D115" s="321">
        <f>[5]B!I2342</f>
        <v>6</v>
      </c>
      <c r="E115" s="321">
        <f>[5]B!I2342</f>
        <v>6</v>
      </c>
      <c r="F115" s="321">
        <f>[5]B!L2342</f>
        <v>0</v>
      </c>
      <c r="G115" s="74"/>
      <c r="H115" s="46">
        <f>[5]B!AL2342</f>
        <v>2987410</v>
      </c>
    </row>
    <row r="116" spans="1:12" s="63" customFormat="1" ht="15" customHeight="1" x14ac:dyDescent="0.15">
      <c r="A116" s="299" t="s">
        <v>178</v>
      </c>
      <c r="B116" s="45" t="s">
        <v>179</v>
      </c>
      <c r="C116" s="321">
        <f>[5]B!$C$2377</f>
        <v>4</v>
      </c>
      <c r="D116" s="321">
        <f>[5]B!I2377</f>
        <v>4</v>
      </c>
      <c r="E116" s="321">
        <f>[5]B!I2377</f>
        <v>4</v>
      </c>
      <c r="F116" s="321">
        <f>[5]B!L2377</f>
        <v>0</v>
      </c>
      <c r="G116" s="74"/>
      <c r="H116" s="46">
        <f>[5]B!$AL$2377</f>
        <v>851240</v>
      </c>
    </row>
    <row r="117" spans="1:12" s="63" customFormat="1" ht="15" customHeight="1" x14ac:dyDescent="0.15">
      <c r="A117" s="299" t="s">
        <v>180</v>
      </c>
      <c r="B117" s="45" t="s">
        <v>181</v>
      </c>
      <c r="C117" s="321">
        <f>[5]B!$C$2414</f>
        <v>9</v>
      </c>
      <c r="D117" s="321">
        <f>[5]B!$I$2414</f>
        <v>5</v>
      </c>
      <c r="E117" s="321">
        <f>[5]B!$I$2414</f>
        <v>5</v>
      </c>
      <c r="F117" s="321">
        <f>[5]B!$L$2414</f>
        <v>3</v>
      </c>
      <c r="G117" s="74"/>
      <c r="H117" s="46">
        <f>[5]B!$AL$2414</f>
        <v>1228680</v>
      </c>
    </row>
    <row r="118" spans="1:12" s="75" customFormat="1" ht="15" customHeight="1" x14ac:dyDescent="0.15">
      <c r="A118" s="299" t="s">
        <v>182</v>
      </c>
      <c r="B118" s="45" t="s">
        <v>183</v>
      </c>
      <c r="C118" s="321">
        <f>SUM(C119:C121)</f>
        <v>113</v>
      </c>
      <c r="D118" s="321">
        <f t="shared" ref="D118:F118" si="1">SUM(D119:D121)</f>
        <v>29</v>
      </c>
      <c r="E118" s="321">
        <f t="shared" si="1"/>
        <v>29</v>
      </c>
      <c r="F118" s="321">
        <f t="shared" si="1"/>
        <v>0</v>
      </c>
      <c r="G118" s="74"/>
      <c r="H118" s="46">
        <f>SUM(H119:H121)</f>
        <v>4465130</v>
      </c>
    </row>
    <row r="119" spans="1:12" s="75" customFormat="1" ht="15" customHeight="1" x14ac:dyDescent="0.15">
      <c r="A119" s="299"/>
      <c r="B119" s="76" t="s">
        <v>184</v>
      </c>
      <c r="C119" s="321">
        <f>[5]B!C2420</f>
        <v>113</v>
      </c>
      <c r="D119" s="321">
        <f>[5]B!$I$2420</f>
        <v>29</v>
      </c>
      <c r="E119" s="321">
        <f>[5]B!$I$2420</f>
        <v>29</v>
      </c>
      <c r="F119" s="321">
        <f>[5]B!$L$2420</f>
        <v>0</v>
      </c>
      <c r="G119" s="74"/>
      <c r="H119" s="46">
        <f>[5]B!$AL$2420</f>
        <v>4465130</v>
      </c>
    </row>
    <row r="120" spans="1:12" s="75" customFormat="1" ht="15" customHeight="1" x14ac:dyDescent="0.15">
      <c r="A120" s="299"/>
      <c r="B120" s="76" t="s">
        <v>185</v>
      </c>
      <c r="C120" s="321">
        <f>[5]B!C2421</f>
        <v>0</v>
      </c>
      <c r="D120" s="321">
        <f>[5]B!$I$2421</f>
        <v>0</v>
      </c>
      <c r="E120" s="321">
        <f>[5]B!$I$2421</f>
        <v>0</v>
      </c>
      <c r="F120" s="321">
        <f>[5]B!$L$2421</f>
        <v>0</v>
      </c>
      <c r="G120" s="74"/>
      <c r="H120" s="46">
        <f>[5]B!$AL$2421</f>
        <v>0</v>
      </c>
    </row>
    <row r="121" spans="1:12" s="75" customFormat="1" ht="15" customHeight="1" x14ac:dyDescent="0.15">
      <c r="A121" s="299"/>
      <c r="B121" s="76" t="s">
        <v>186</v>
      </c>
      <c r="C121" s="321">
        <f>SUM([5]B!C2422:C2426)</f>
        <v>0</v>
      </c>
      <c r="D121" s="321">
        <f>SUM([5]B!I2422:I2426)</f>
        <v>0</v>
      </c>
      <c r="E121" s="321">
        <f>SUM([5]B!I2422:I2426)</f>
        <v>0</v>
      </c>
      <c r="F121" s="321">
        <f>SUM([5]B!L2422:L2426)</f>
        <v>0</v>
      </c>
      <c r="G121" s="74"/>
      <c r="H121" s="46">
        <f>SUM([5]B!AL2422:AL2426)</f>
        <v>0</v>
      </c>
    </row>
    <row r="122" spans="1:12" s="63" customFormat="1" ht="15" customHeight="1" x14ac:dyDescent="0.15">
      <c r="A122" s="299" t="s">
        <v>187</v>
      </c>
      <c r="B122" s="45" t="s">
        <v>188</v>
      </c>
      <c r="C122" s="321">
        <f>[5]B!$C$2660</f>
        <v>61</v>
      </c>
      <c r="D122" s="321">
        <f>[5]B!$I$2660</f>
        <v>55</v>
      </c>
      <c r="E122" s="321">
        <f>[5]B!$I$2660</f>
        <v>55</v>
      </c>
      <c r="F122" s="321">
        <f>[5]B!$L$2660</f>
        <v>2</v>
      </c>
      <c r="G122" s="74"/>
      <c r="H122" s="46">
        <f>[5]B!$AL$2660</f>
        <v>13981700</v>
      </c>
    </row>
    <row r="123" spans="1:12" s="63" customFormat="1" ht="15" customHeight="1" x14ac:dyDescent="0.15">
      <c r="A123" s="312">
        <v>2106</v>
      </c>
      <c r="B123" s="65" t="s">
        <v>189</v>
      </c>
      <c r="C123" s="326">
        <f>[5]B!$C2672</f>
        <v>16</v>
      </c>
      <c r="D123" s="326">
        <f>[5]B!$I2672</f>
        <v>15</v>
      </c>
      <c r="E123" s="74"/>
      <c r="F123" s="74"/>
      <c r="G123" s="326">
        <f>[5]B!C2672</f>
        <v>16</v>
      </c>
      <c r="H123" s="326">
        <f>+([5]B!$AL2672)*0.75</f>
        <v>724387.5</v>
      </c>
    </row>
    <row r="124" spans="1:12" s="63" customFormat="1" ht="15" customHeight="1" x14ac:dyDescent="0.15">
      <c r="A124" s="338"/>
      <c r="B124" s="66" t="s">
        <v>190</v>
      </c>
      <c r="C124" s="332">
        <f>SUM(C105:C118)+C122+C123</f>
        <v>443</v>
      </c>
      <c r="D124" s="332">
        <f>SUM(D105:D118)+D122+D123</f>
        <v>267</v>
      </c>
      <c r="E124" s="332">
        <f>SUM(E105:E118)+E122+E123</f>
        <v>252</v>
      </c>
      <c r="F124" s="332">
        <f>SUM(F105:F118)+F122+F123</f>
        <v>57</v>
      </c>
      <c r="G124" s="326">
        <f>SUM(G123)</f>
        <v>16</v>
      </c>
      <c r="H124" s="51">
        <f>SUM(H105:H118)+H122+H123</f>
        <v>63488657.5</v>
      </c>
    </row>
    <row r="125" spans="1:12" s="12" customFormat="1" ht="24.95" customHeight="1" x14ac:dyDescent="0.15">
      <c r="A125" s="575" t="s">
        <v>191</v>
      </c>
      <c r="B125" s="574"/>
      <c r="C125" s="339"/>
      <c r="D125" s="339"/>
      <c r="E125" s="77"/>
      <c r="F125" s="11"/>
      <c r="G125" s="11"/>
      <c r="H125" s="11"/>
      <c r="I125" s="11"/>
      <c r="J125" s="11"/>
      <c r="K125" s="11"/>
      <c r="L125" s="11"/>
    </row>
    <row r="126" spans="1:12" s="3" customFormat="1" ht="35.1" customHeight="1" x14ac:dyDescent="0.15">
      <c r="A126" s="13" t="s">
        <v>4</v>
      </c>
      <c r="B126" s="13" t="s">
        <v>5</v>
      </c>
      <c r="C126" s="39" t="s">
        <v>6</v>
      </c>
      <c r="D126" s="39" t="s">
        <v>7</v>
      </c>
      <c r="E126" s="39" t="s">
        <v>8</v>
      </c>
      <c r="F126" s="7"/>
      <c r="G126" s="7"/>
      <c r="H126" s="7"/>
      <c r="I126" s="7"/>
      <c r="J126" s="7"/>
      <c r="K126" s="7"/>
      <c r="L126" s="7"/>
    </row>
    <row r="127" spans="1:12" s="3" customFormat="1" ht="20.100000000000001" customHeight="1" x14ac:dyDescent="0.15">
      <c r="A127" s="13"/>
      <c r="B127" s="340" t="s">
        <v>192</v>
      </c>
      <c r="C127" s="313"/>
      <c r="D127" s="313"/>
      <c r="E127" s="40"/>
      <c r="F127" s="7"/>
      <c r="G127" s="7"/>
      <c r="H127" s="7"/>
      <c r="I127" s="7"/>
      <c r="J127" s="7"/>
      <c r="K127" s="7"/>
      <c r="L127" s="7"/>
    </row>
    <row r="128" spans="1:12" s="3" customFormat="1" ht="24" customHeight="1" x14ac:dyDescent="0.15">
      <c r="A128" s="295" t="s">
        <v>193</v>
      </c>
      <c r="B128" s="43" t="s">
        <v>194</v>
      </c>
      <c r="C128" s="341">
        <f>[5]B!$C$116</f>
        <v>3359</v>
      </c>
      <c r="D128" s="341">
        <f>[5]B!$E$116</f>
        <v>3136</v>
      </c>
      <c r="E128" s="78">
        <f>[5]B!$AL$116</f>
        <v>123652480</v>
      </c>
      <c r="F128" s="7"/>
      <c r="G128" s="7"/>
      <c r="H128" s="7"/>
      <c r="I128" s="7"/>
      <c r="J128" s="7"/>
      <c r="K128" s="7"/>
      <c r="L128" s="7"/>
    </row>
    <row r="129" spans="1:12" s="3" customFormat="1" ht="24" customHeight="1" x14ac:dyDescent="0.15">
      <c r="A129" s="299" t="s">
        <v>195</v>
      </c>
      <c r="B129" s="45" t="s">
        <v>196</v>
      </c>
      <c r="C129" s="342">
        <f>[5]B!$C$117</f>
        <v>0</v>
      </c>
      <c r="D129" s="342">
        <f>[5]B!$E$117</f>
        <v>0</v>
      </c>
      <c r="E129" s="79">
        <f>[5]B!$AL$117</f>
        <v>0</v>
      </c>
      <c r="F129" s="7"/>
      <c r="G129" s="7"/>
      <c r="H129" s="7"/>
      <c r="I129" s="7"/>
      <c r="J129" s="7"/>
      <c r="K129" s="7"/>
      <c r="L129" s="7"/>
    </row>
    <row r="130" spans="1:12" s="3" customFormat="1" ht="24" customHeight="1" x14ac:dyDescent="0.15">
      <c r="A130" s="299" t="s">
        <v>197</v>
      </c>
      <c r="B130" s="45" t="s">
        <v>198</v>
      </c>
      <c r="C130" s="342">
        <f>[5]B!$C$118</f>
        <v>0</v>
      </c>
      <c r="D130" s="342">
        <f>[5]B!$E$118</f>
        <v>0</v>
      </c>
      <c r="E130" s="79">
        <f>[5]B!$AL$118</f>
        <v>0</v>
      </c>
      <c r="F130" s="7"/>
      <c r="G130" s="7"/>
      <c r="H130" s="7"/>
      <c r="I130" s="7"/>
      <c r="J130" s="7"/>
      <c r="K130" s="7"/>
      <c r="L130" s="7"/>
    </row>
    <row r="131" spans="1:12" s="3" customFormat="1" ht="15" customHeight="1" x14ac:dyDescent="0.15">
      <c r="A131" s="299" t="s">
        <v>199</v>
      </c>
      <c r="B131" s="45" t="s">
        <v>200</v>
      </c>
      <c r="C131" s="342">
        <f>[5]B!$C$119</f>
        <v>92</v>
      </c>
      <c r="D131" s="342">
        <f>[5]B!$E$119</f>
        <v>90</v>
      </c>
      <c r="E131" s="79">
        <f>[5]B!$AL$119</f>
        <v>14751900</v>
      </c>
      <c r="F131" s="7"/>
      <c r="G131" s="7"/>
      <c r="H131" s="7"/>
      <c r="I131" s="7"/>
      <c r="J131" s="7"/>
      <c r="K131" s="7"/>
      <c r="L131" s="7"/>
    </row>
    <row r="132" spans="1:12" s="3" customFormat="1" ht="15" customHeight="1" x14ac:dyDescent="0.15">
      <c r="A132" s="299" t="s">
        <v>201</v>
      </c>
      <c r="B132" s="45" t="s">
        <v>202</v>
      </c>
      <c r="C132" s="342">
        <f>[5]B!$C$120</f>
        <v>0</v>
      </c>
      <c r="D132" s="342">
        <f>[5]B!$E$120</f>
        <v>0</v>
      </c>
      <c r="E132" s="79">
        <f>[5]B!$AL$120</f>
        <v>0</v>
      </c>
      <c r="F132" s="7"/>
      <c r="G132" s="7"/>
      <c r="H132" s="7"/>
      <c r="I132" s="7"/>
      <c r="J132" s="7"/>
      <c r="K132" s="7"/>
      <c r="L132" s="7"/>
    </row>
    <row r="133" spans="1:12" s="3" customFormat="1" ht="15" customHeight="1" x14ac:dyDescent="0.15">
      <c r="A133" s="299" t="s">
        <v>203</v>
      </c>
      <c r="B133" s="45" t="s">
        <v>204</v>
      </c>
      <c r="C133" s="342">
        <f>[5]B!$C$121</f>
        <v>0</v>
      </c>
      <c r="D133" s="342">
        <f>[5]B!$E$121</f>
        <v>0</v>
      </c>
      <c r="E133" s="79">
        <f>[5]B!$AL$121</f>
        <v>0</v>
      </c>
      <c r="F133" s="7"/>
      <c r="G133" s="7"/>
      <c r="H133" s="7"/>
      <c r="I133" s="7"/>
      <c r="J133" s="7"/>
      <c r="K133" s="7"/>
      <c r="L133" s="7"/>
    </row>
    <row r="134" spans="1:12" s="3" customFormat="1" ht="15" customHeight="1" x14ac:dyDescent="0.15">
      <c r="A134" s="299" t="s">
        <v>205</v>
      </c>
      <c r="B134" s="45" t="s">
        <v>206</v>
      </c>
      <c r="C134" s="342">
        <f>[5]B!$C$122</f>
        <v>155</v>
      </c>
      <c r="D134" s="342">
        <f>[5]B!$E$122</f>
        <v>155</v>
      </c>
      <c r="E134" s="79">
        <f>[5]B!$AL$122</f>
        <v>12272900</v>
      </c>
      <c r="F134" s="7"/>
      <c r="G134" s="7"/>
      <c r="H134" s="7"/>
      <c r="I134" s="7"/>
      <c r="J134" s="7"/>
      <c r="K134" s="7"/>
      <c r="L134" s="7"/>
    </row>
    <row r="135" spans="1:12" s="3" customFormat="1" ht="15" customHeight="1" x14ac:dyDescent="0.15">
      <c r="A135" s="299" t="s">
        <v>207</v>
      </c>
      <c r="B135" s="45" t="s">
        <v>208</v>
      </c>
      <c r="C135" s="342">
        <f>[5]B!$C$123</f>
        <v>101</v>
      </c>
      <c r="D135" s="342">
        <f>[5]B!$E$123</f>
        <v>101</v>
      </c>
      <c r="E135" s="79">
        <f>[5]B!$AL$123</f>
        <v>7997180</v>
      </c>
      <c r="F135" s="7"/>
      <c r="G135" s="7"/>
      <c r="H135" s="7"/>
      <c r="I135" s="7"/>
      <c r="J135" s="7"/>
      <c r="K135" s="7"/>
      <c r="L135" s="7"/>
    </row>
    <row r="136" spans="1:12" s="3" customFormat="1" ht="15" customHeight="1" x14ac:dyDescent="0.15">
      <c r="A136" s="299" t="s">
        <v>209</v>
      </c>
      <c r="B136" s="45" t="s">
        <v>210</v>
      </c>
      <c r="C136" s="342">
        <f>[5]B!$C$124</f>
        <v>0</v>
      </c>
      <c r="D136" s="342">
        <f>[5]B!$E$124</f>
        <v>0</v>
      </c>
      <c r="E136" s="79">
        <f>[5]B!$AL$124</f>
        <v>0</v>
      </c>
      <c r="F136" s="7"/>
      <c r="G136" s="7"/>
      <c r="H136" s="7"/>
      <c r="I136" s="7"/>
      <c r="J136" s="7"/>
      <c r="K136" s="7"/>
      <c r="L136" s="7"/>
    </row>
    <row r="137" spans="1:12" s="3" customFormat="1" ht="15" customHeight="1" x14ac:dyDescent="0.15">
      <c r="A137" s="299" t="s">
        <v>211</v>
      </c>
      <c r="B137" s="45" t="s">
        <v>212</v>
      </c>
      <c r="C137" s="342">
        <f>[5]B!$C$125</f>
        <v>131</v>
      </c>
      <c r="D137" s="342">
        <f>[5]B!$E$125</f>
        <v>131</v>
      </c>
      <c r="E137" s="79">
        <f>[5]B!$AL$125</f>
        <v>9304930</v>
      </c>
      <c r="F137" s="7"/>
      <c r="G137" s="7"/>
      <c r="H137" s="7"/>
      <c r="I137" s="7"/>
      <c r="J137" s="7"/>
      <c r="K137" s="7"/>
      <c r="L137" s="7"/>
    </row>
    <row r="138" spans="1:12" s="3" customFormat="1" ht="15" customHeight="1" x14ac:dyDescent="0.15">
      <c r="A138" s="299" t="s">
        <v>213</v>
      </c>
      <c r="B138" s="45" t="s">
        <v>214</v>
      </c>
      <c r="C138" s="342">
        <f>[5]B!$C$126</f>
        <v>0</v>
      </c>
      <c r="D138" s="342">
        <f>[5]B!$E$126</f>
        <v>0</v>
      </c>
      <c r="E138" s="79">
        <f>[5]B!$AL$126</f>
        <v>0</v>
      </c>
      <c r="F138" s="7"/>
      <c r="G138" s="7"/>
      <c r="H138" s="7"/>
      <c r="I138" s="7"/>
      <c r="J138" s="7"/>
      <c r="K138" s="7"/>
      <c r="L138" s="7"/>
    </row>
    <row r="139" spans="1:12" s="3" customFormat="1" ht="15" customHeight="1" x14ac:dyDescent="0.15">
      <c r="A139" s="299" t="s">
        <v>215</v>
      </c>
      <c r="B139" s="45" t="s">
        <v>216</v>
      </c>
      <c r="C139" s="342">
        <f>[5]B!$C$127</f>
        <v>0</v>
      </c>
      <c r="D139" s="342">
        <f>[5]B!$E$127</f>
        <v>0</v>
      </c>
      <c r="E139" s="79">
        <f>[5]B!$AL$127</f>
        <v>0</v>
      </c>
      <c r="F139" s="7"/>
      <c r="G139" s="7"/>
      <c r="H139" s="7"/>
      <c r="I139" s="7"/>
      <c r="J139" s="7"/>
      <c r="K139" s="7"/>
      <c r="L139" s="7"/>
    </row>
    <row r="140" spans="1:12" s="3" customFormat="1" ht="15" customHeight="1" x14ac:dyDescent="0.15">
      <c r="A140" s="312" t="s">
        <v>217</v>
      </c>
      <c r="B140" s="65" t="s">
        <v>218</v>
      </c>
      <c r="C140" s="343">
        <f>[5]B!$C$128</f>
        <v>0</v>
      </c>
      <c r="D140" s="343">
        <f>[5]B!$E$128</f>
        <v>0</v>
      </c>
      <c r="E140" s="80">
        <f>[5]B!$AL$128</f>
        <v>0</v>
      </c>
      <c r="F140" s="7"/>
      <c r="G140" s="7"/>
      <c r="H140" s="7"/>
      <c r="I140" s="7"/>
      <c r="J140" s="7"/>
      <c r="K140" s="7"/>
      <c r="L140" s="7"/>
    </row>
    <row r="141" spans="1:12" s="3" customFormat="1" ht="20.100000000000001" customHeight="1" x14ac:dyDescent="0.15">
      <c r="A141" s="338"/>
      <c r="B141" s="66" t="s">
        <v>219</v>
      </c>
      <c r="C141" s="344">
        <f>SUM(C128:C140)</f>
        <v>3838</v>
      </c>
      <c r="D141" s="344">
        <f>SUM(D128:D140)</f>
        <v>3613</v>
      </c>
      <c r="E141" s="51">
        <f>SUM(E128:E140)</f>
        <v>167979390</v>
      </c>
      <c r="F141" s="7"/>
      <c r="G141" s="7"/>
      <c r="H141" s="7"/>
      <c r="I141" s="7"/>
      <c r="J141" s="7"/>
      <c r="K141" s="7"/>
      <c r="L141" s="7"/>
    </row>
    <row r="142" spans="1:12" s="3" customFormat="1" ht="20.100000000000001" customHeight="1" x14ac:dyDescent="0.15">
      <c r="A142" s="338"/>
      <c r="B142" s="81" t="s">
        <v>220</v>
      </c>
      <c r="C142" s="344">
        <f>SUM(C143:C152)</f>
        <v>644</v>
      </c>
      <c r="D142" s="344">
        <f>SUM(D143:D152)</f>
        <v>610</v>
      </c>
      <c r="E142" s="51">
        <f>SUM(E143:E152)</f>
        <v>3606300</v>
      </c>
      <c r="F142" s="7"/>
      <c r="G142" s="7"/>
      <c r="H142" s="7"/>
      <c r="I142" s="7"/>
      <c r="J142" s="7"/>
      <c r="K142" s="7"/>
      <c r="L142" s="7"/>
    </row>
    <row r="143" spans="1:12" s="3" customFormat="1" ht="15" customHeight="1" x14ac:dyDescent="0.15">
      <c r="A143" s="295" t="s">
        <v>221</v>
      </c>
      <c r="B143" s="43" t="s">
        <v>222</v>
      </c>
      <c r="C143" s="345">
        <f>[5]B!$C$131</f>
        <v>0</v>
      </c>
      <c r="D143" s="345">
        <f>[5]B!$E$131</f>
        <v>0</v>
      </c>
      <c r="E143" s="78">
        <f>[5]B!$AL$131</f>
        <v>0</v>
      </c>
      <c r="F143" s="7"/>
      <c r="G143" s="7"/>
      <c r="H143" s="7"/>
      <c r="I143" s="7"/>
      <c r="J143" s="7"/>
      <c r="K143" s="7"/>
      <c r="L143" s="7"/>
    </row>
    <row r="144" spans="1:12" s="3" customFormat="1" ht="15" customHeight="1" x14ac:dyDescent="0.15">
      <c r="A144" s="299" t="s">
        <v>223</v>
      </c>
      <c r="B144" s="45" t="s">
        <v>224</v>
      </c>
      <c r="C144" s="346">
        <f>[5]B!$C$132</f>
        <v>0</v>
      </c>
      <c r="D144" s="346">
        <f>[5]B!$E$132</f>
        <v>0</v>
      </c>
      <c r="E144" s="79">
        <f>[5]B!$AL$132</f>
        <v>0</v>
      </c>
      <c r="F144" s="7"/>
      <c r="G144" s="7"/>
      <c r="H144" s="7"/>
      <c r="I144" s="7"/>
      <c r="J144" s="7"/>
      <c r="K144" s="7"/>
      <c r="L144" s="7"/>
    </row>
    <row r="145" spans="1:12" s="3" customFormat="1" ht="15" customHeight="1" x14ac:dyDescent="0.15">
      <c r="A145" s="299" t="s">
        <v>225</v>
      </c>
      <c r="B145" s="45" t="s">
        <v>226</v>
      </c>
      <c r="C145" s="346">
        <f>[5]B!$C$133</f>
        <v>0</v>
      </c>
      <c r="D145" s="346">
        <f>[5]B!$E$133</f>
        <v>0</v>
      </c>
      <c r="E145" s="79">
        <f>[5]B!$AL$133</f>
        <v>0</v>
      </c>
      <c r="F145" s="7"/>
      <c r="G145" s="7"/>
      <c r="H145" s="7"/>
      <c r="I145" s="7"/>
      <c r="J145" s="7"/>
      <c r="K145" s="7"/>
      <c r="L145" s="7"/>
    </row>
    <row r="146" spans="1:12" s="3" customFormat="1" ht="15" customHeight="1" x14ac:dyDescent="0.15">
      <c r="A146" s="299" t="s">
        <v>227</v>
      </c>
      <c r="B146" s="45" t="s">
        <v>228</v>
      </c>
      <c r="C146" s="346">
        <f>[5]B!$C$134</f>
        <v>623</v>
      </c>
      <c r="D146" s="346">
        <f>[5]B!$E$134</f>
        <v>589</v>
      </c>
      <c r="E146" s="79">
        <f>[5]B!$AL$134</f>
        <v>3445650</v>
      </c>
      <c r="F146" s="7"/>
      <c r="G146" s="7"/>
      <c r="H146" s="7"/>
      <c r="I146" s="7"/>
      <c r="J146" s="7"/>
      <c r="K146" s="7"/>
      <c r="L146" s="7"/>
    </row>
    <row r="147" spans="1:12" s="3" customFormat="1" ht="15" customHeight="1" x14ac:dyDescent="0.15">
      <c r="A147" s="299" t="s">
        <v>229</v>
      </c>
      <c r="B147" s="45" t="s">
        <v>230</v>
      </c>
      <c r="C147" s="346">
        <f>[5]B!$C$135</f>
        <v>0</v>
      </c>
      <c r="D147" s="346">
        <f>[5]B!$E$135</f>
        <v>0</v>
      </c>
      <c r="E147" s="79">
        <f>[5]B!$AL$135</f>
        <v>0</v>
      </c>
      <c r="F147" s="7"/>
      <c r="G147" s="7"/>
      <c r="H147" s="7"/>
      <c r="I147" s="7"/>
      <c r="J147" s="7"/>
      <c r="K147" s="7"/>
      <c r="L147" s="7"/>
    </row>
    <row r="148" spans="1:12" s="3" customFormat="1" ht="15" customHeight="1" x14ac:dyDescent="0.15">
      <c r="A148" s="299" t="s">
        <v>231</v>
      </c>
      <c r="B148" s="45" t="s">
        <v>232</v>
      </c>
      <c r="C148" s="346">
        <f>[5]B!$C$136</f>
        <v>0</v>
      </c>
      <c r="D148" s="346">
        <f>[5]B!$E$136</f>
        <v>0</v>
      </c>
      <c r="E148" s="79">
        <f>[5]B!$AL$136</f>
        <v>0</v>
      </c>
      <c r="F148" s="7"/>
      <c r="G148" s="7"/>
      <c r="H148" s="7"/>
      <c r="I148" s="7"/>
      <c r="J148" s="7"/>
      <c r="K148" s="7"/>
      <c r="L148" s="7"/>
    </row>
    <row r="149" spans="1:12" s="3" customFormat="1" ht="15" customHeight="1" x14ac:dyDescent="0.15">
      <c r="A149" s="299" t="s">
        <v>233</v>
      </c>
      <c r="B149" s="45" t="s">
        <v>234</v>
      </c>
      <c r="C149" s="346">
        <f>[5]B!$C$137</f>
        <v>0</v>
      </c>
      <c r="D149" s="346">
        <f>[5]B!$E$137</f>
        <v>0</v>
      </c>
      <c r="E149" s="79">
        <f>[5]B!$AL$137</f>
        <v>0</v>
      </c>
      <c r="F149" s="7"/>
      <c r="G149" s="7"/>
      <c r="H149" s="7"/>
      <c r="I149" s="7"/>
      <c r="J149" s="7"/>
      <c r="K149" s="7"/>
      <c r="L149" s="7"/>
    </row>
    <row r="150" spans="1:12" s="3" customFormat="1" ht="15" customHeight="1" x14ac:dyDescent="0.15">
      <c r="A150" s="299" t="s">
        <v>235</v>
      </c>
      <c r="B150" s="45" t="s">
        <v>236</v>
      </c>
      <c r="C150" s="346">
        <f>[5]B!$C$138</f>
        <v>21</v>
      </c>
      <c r="D150" s="346">
        <f>[5]B!$E$138</f>
        <v>21</v>
      </c>
      <c r="E150" s="79">
        <f>[5]B!$AL$138</f>
        <v>160650</v>
      </c>
      <c r="F150" s="7"/>
      <c r="G150" s="7"/>
      <c r="H150" s="7"/>
      <c r="I150" s="7"/>
      <c r="J150" s="7"/>
      <c r="K150" s="7"/>
      <c r="L150" s="7"/>
    </row>
    <row r="151" spans="1:12" s="3" customFormat="1" ht="14.1" customHeight="1" x14ac:dyDescent="0.15">
      <c r="A151" s="299" t="s">
        <v>237</v>
      </c>
      <c r="B151" s="45" t="s">
        <v>238</v>
      </c>
      <c r="C151" s="346">
        <f>[5]B!$C$139</f>
        <v>0</v>
      </c>
      <c r="D151" s="346">
        <f>[5]B!$E$139</f>
        <v>0</v>
      </c>
      <c r="E151" s="79">
        <f>[5]B!$AL$139</f>
        <v>0</v>
      </c>
      <c r="F151" s="7"/>
      <c r="G151" s="7"/>
      <c r="H151" s="7"/>
      <c r="I151" s="7"/>
      <c r="J151" s="7"/>
      <c r="K151" s="7"/>
      <c r="L151" s="7"/>
    </row>
    <row r="152" spans="1:12" s="3" customFormat="1" ht="15" customHeight="1" x14ac:dyDescent="0.15">
      <c r="A152" s="312" t="s">
        <v>239</v>
      </c>
      <c r="B152" s="65" t="s">
        <v>240</v>
      </c>
      <c r="C152" s="347">
        <f>[5]B!$C$140</f>
        <v>0</v>
      </c>
      <c r="D152" s="347">
        <f>[5]B!$E$140</f>
        <v>0</v>
      </c>
      <c r="E152" s="80">
        <f>[5]B!$AL$140</f>
        <v>0</v>
      </c>
      <c r="F152" s="7"/>
      <c r="G152" s="7"/>
      <c r="H152" s="7"/>
      <c r="I152" s="7"/>
      <c r="J152" s="7"/>
      <c r="K152" s="7"/>
      <c r="L152" s="7"/>
    </row>
    <row r="153" spans="1:12" s="3" customFormat="1" ht="15" customHeight="1" x14ac:dyDescent="0.15">
      <c r="A153" s="348"/>
      <c r="B153" s="82" t="s">
        <v>241</v>
      </c>
      <c r="C153" s="349">
        <f>SUM(C154:C158)</f>
        <v>0</v>
      </c>
      <c r="D153" s="349"/>
      <c r="E153" s="83"/>
      <c r="F153" s="7"/>
      <c r="G153" s="7"/>
      <c r="H153" s="7"/>
      <c r="I153" s="7"/>
      <c r="J153" s="7"/>
      <c r="K153" s="7"/>
      <c r="L153" s="7"/>
    </row>
    <row r="154" spans="1:12" s="3" customFormat="1" ht="14.1" customHeight="1" x14ac:dyDescent="0.15">
      <c r="A154" s="312">
        <v>203211</v>
      </c>
      <c r="B154" s="65" t="s">
        <v>242</v>
      </c>
      <c r="C154" s="346">
        <f>[5]B!$C$142</f>
        <v>0</v>
      </c>
      <c r="D154" s="350"/>
      <c r="E154" s="84"/>
      <c r="F154" s="7"/>
      <c r="G154" s="7"/>
      <c r="H154" s="7"/>
      <c r="I154" s="7"/>
      <c r="J154" s="7"/>
      <c r="K154" s="7"/>
      <c r="L154" s="7"/>
    </row>
    <row r="155" spans="1:12" s="3" customFormat="1" ht="23.25" customHeight="1" x14ac:dyDescent="0.15">
      <c r="A155" s="351" t="s">
        <v>243</v>
      </c>
      <c r="B155" s="85" t="s">
        <v>244</v>
      </c>
      <c r="C155" s="346">
        <f>[5]B!C143</f>
        <v>0</v>
      </c>
      <c r="D155" s="352"/>
      <c r="E155" s="86"/>
      <c r="F155" s="7"/>
      <c r="G155" s="7"/>
      <c r="H155" s="7"/>
      <c r="I155" s="7"/>
      <c r="J155" s="7"/>
      <c r="K155" s="7"/>
      <c r="L155" s="7"/>
    </row>
    <row r="156" spans="1:12" s="3" customFormat="1" ht="14.1" customHeight="1" x14ac:dyDescent="0.15">
      <c r="A156" s="351" t="s">
        <v>245</v>
      </c>
      <c r="B156" s="85" t="s">
        <v>246</v>
      </c>
      <c r="C156" s="346">
        <f>[5]B!C144</f>
        <v>0</v>
      </c>
      <c r="D156" s="352"/>
      <c r="E156" s="86"/>
      <c r="F156" s="7"/>
      <c r="G156" s="7"/>
      <c r="H156" s="7"/>
      <c r="I156" s="7"/>
      <c r="J156" s="7"/>
      <c r="K156" s="7"/>
      <c r="L156" s="7"/>
    </row>
    <row r="157" spans="1:12" s="3" customFormat="1" ht="14.1" customHeight="1" x14ac:dyDescent="0.15">
      <c r="A157" s="351" t="s">
        <v>247</v>
      </c>
      <c r="B157" s="85" t="s">
        <v>248</v>
      </c>
      <c r="C157" s="346">
        <f>[5]B!C145</f>
        <v>0</v>
      </c>
      <c r="D157" s="352"/>
      <c r="E157" s="86"/>
      <c r="F157" s="7"/>
      <c r="G157" s="7"/>
      <c r="H157" s="7"/>
      <c r="I157" s="7"/>
      <c r="J157" s="7"/>
      <c r="K157" s="7"/>
      <c r="L157" s="7"/>
    </row>
    <row r="158" spans="1:12" s="3" customFormat="1" ht="24" customHeight="1" x14ac:dyDescent="0.15">
      <c r="A158" s="351" t="s">
        <v>249</v>
      </c>
      <c r="B158" s="85" t="s">
        <v>250</v>
      </c>
      <c r="C158" s="346">
        <f>[5]B!C146</f>
        <v>0</v>
      </c>
      <c r="D158" s="352"/>
      <c r="E158" s="86"/>
      <c r="F158" s="7"/>
      <c r="G158" s="7"/>
      <c r="H158" s="7"/>
      <c r="I158" s="7"/>
      <c r="J158" s="7"/>
      <c r="K158" s="7"/>
      <c r="L158" s="7"/>
    </row>
    <row r="159" spans="1:12" s="3" customFormat="1" ht="15" customHeight="1" x14ac:dyDescent="0.15">
      <c r="A159" s="338"/>
      <c r="B159" s="87" t="s">
        <v>251</v>
      </c>
      <c r="C159" s="353">
        <f>(C141+C142+C153)</f>
        <v>4482</v>
      </c>
      <c r="D159" s="353">
        <f>(D141+D142)</f>
        <v>4223</v>
      </c>
      <c r="E159" s="51">
        <f>(E141+E142)</f>
        <v>171585690</v>
      </c>
      <c r="F159" s="7"/>
      <c r="G159" s="7"/>
      <c r="H159" s="7"/>
      <c r="I159" s="7"/>
      <c r="J159" s="7"/>
      <c r="K159" s="7"/>
      <c r="L159" s="7"/>
    </row>
    <row r="160" spans="1:12" s="12" customFormat="1" ht="24.95" customHeight="1" x14ac:dyDescent="0.15">
      <c r="A160" s="68" t="s">
        <v>252</v>
      </c>
      <c r="B160" s="88"/>
      <c r="C160" s="339"/>
      <c r="D160" s="339"/>
      <c r="E160" s="77"/>
      <c r="F160" s="11"/>
      <c r="G160" s="11"/>
      <c r="H160" s="11"/>
      <c r="I160" s="11"/>
      <c r="J160" s="11"/>
      <c r="K160" s="11"/>
      <c r="L160" s="11"/>
    </row>
    <row r="161" spans="1:14" s="3" customFormat="1" ht="35.1" customHeight="1" x14ac:dyDescent="0.15">
      <c r="A161" s="13" t="s">
        <v>4</v>
      </c>
      <c r="B161" s="13" t="s">
        <v>5</v>
      </c>
      <c r="C161" s="39" t="s">
        <v>6</v>
      </c>
      <c r="D161" s="39" t="s">
        <v>7</v>
      </c>
      <c r="E161" s="39" t="s">
        <v>8</v>
      </c>
      <c r="F161" s="7"/>
      <c r="G161" s="7"/>
      <c r="H161" s="7"/>
      <c r="I161" s="7"/>
      <c r="J161" s="7"/>
      <c r="K161" s="7"/>
      <c r="L161" s="7"/>
    </row>
    <row r="162" spans="1:14" s="3" customFormat="1" ht="15" customHeight="1" x14ac:dyDescent="0.15">
      <c r="A162" s="295" t="s">
        <v>253</v>
      </c>
      <c r="B162" s="43" t="s">
        <v>254</v>
      </c>
      <c r="C162" s="354">
        <f>[5]B!C62</f>
        <v>352</v>
      </c>
      <c r="D162" s="354">
        <f>[5]B!$E$62</f>
        <v>352</v>
      </c>
      <c r="E162" s="79">
        <f>[5]B!$AL$62</f>
        <v>316800</v>
      </c>
      <c r="F162" s="7"/>
      <c r="G162" s="7"/>
      <c r="H162" s="7"/>
      <c r="I162" s="7"/>
      <c r="J162" s="7"/>
      <c r="K162" s="7"/>
      <c r="L162" s="7"/>
    </row>
    <row r="163" spans="1:14" s="3" customFormat="1" ht="15" customHeight="1" x14ac:dyDescent="0.15">
      <c r="A163" s="312" t="s">
        <v>255</v>
      </c>
      <c r="B163" s="65" t="s">
        <v>256</v>
      </c>
      <c r="C163" s="326">
        <f>SUM([5]B!$C$63+[5]B!$C$64)</f>
        <v>0</v>
      </c>
      <c r="D163" s="355">
        <f>SUM([5]B!$E$63+[5]B!$E$64)</f>
        <v>0</v>
      </c>
      <c r="E163" s="79">
        <f>SUM([5]B!$AL$63+[5]B!$AL$64)</f>
        <v>0</v>
      </c>
      <c r="F163" s="7"/>
      <c r="G163" s="7"/>
      <c r="H163" s="7"/>
      <c r="I163" s="7"/>
      <c r="J163" s="7"/>
      <c r="K163" s="7"/>
      <c r="L163" s="7"/>
    </row>
    <row r="164" spans="1:14" s="3" customFormat="1" ht="15" customHeight="1" x14ac:dyDescent="0.15">
      <c r="A164" s="89"/>
      <c r="B164" s="90" t="s">
        <v>257</v>
      </c>
      <c r="C164" s="356">
        <f>SUM(C162:C163)</f>
        <v>352</v>
      </c>
      <c r="D164" s="356">
        <f>SUM(D162:D163)</f>
        <v>352</v>
      </c>
      <c r="E164" s="91">
        <f>SUM(E162:E163)</f>
        <v>316800</v>
      </c>
      <c r="F164" s="7"/>
      <c r="G164" s="7"/>
      <c r="H164" s="7"/>
      <c r="I164" s="7"/>
      <c r="J164" s="7"/>
      <c r="K164" s="7"/>
      <c r="L164" s="7"/>
    </row>
    <row r="165" spans="1:14" s="3" customFormat="1" ht="24.95" customHeight="1" x14ac:dyDescent="0.15">
      <c r="A165" s="68" t="s">
        <v>258</v>
      </c>
      <c r="B165" s="92"/>
      <c r="C165" s="357"/>
      <c r="D165" s="357"/>
      <c r="E165" s="93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" customFormat="1" ht="35.1" customHeight="1" x14ac:dyDescent="0.15">
      <c r="A166" s="13" t="s">
        <v>4</v>
      </c>
      <c r="B166" s="13" t="s">
        <v>5</v>
      </c>
      <c r="C166" s="39" t="s">
        <v>6</v>
      </c>
      <c r="D166" s="94" t="s">
        <v>7</v>
      </c>
      <c r="E166" s="39" t="s">
        <v>8</v>
      </c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" customFormat="1" ht="15" customHeight="1" x14ac:dyDescent="0.15">
      <c r="A167" s="295">
        <v>1101004</v>
      </c>
      <c r="B167" s="43" t="s">
        <v>259</v>
      </c>
      <c r="C167" s="320">
        <f>[5]B!C1085</f>
        <v>0</v>
      </c>
      <c r="D167" s="358">
        <f>[5]B!$E$1085</f>
        <v>0</v>
      </c>
      <c r="E167" s="79">
        <f>[5]B!$AL$1085</f>
        <v>0</v>
      </c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" customFormat="1" ht="15" customHeight="1" x14ac:dyDescent="0.15">
      <c r="A168" s="299">
        <v>1101006</v>
      </c>
      <c r="B168" s="45" t="s">
        <v>260</v>
      </c>
      <c r="C168" s="359">
        <f>[5]B!C1086</f>
        <v>0</v>
      </c>
      <c r="D168" s="360">
        <f>[5]B!$E$1086</f>
        <v>0</v>
      </c>
      <c r="E168" s="79">
        <f>[5]B!$AL$1086</f>
        <v>0</v>
      </c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" customFormat="1" ht="15" customHeight="1" x14ac:dyDescent="0.15">
      <c r="A169" s="299">
        <v>1701001</v>
      </c>
      <c r="B169" s="45" t="s">
        <v>261</v>
      </c>
      <c r="C169" s="360">
        <f>[5]B!C1788</f>
        <v>765</v>
      </c>
      <c r="D169" s="360">
        <f>[5]B!$E$1788</f>
        <v>762</v>
      </c>
      <c r="E169" s="79">
        <f>[5]B!$AL$1788</f>
        <v>4450080</v>
      </c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" customFormat="1" ht="24" customHeight="1" x14ac:dyDescent="0.15">
      <c r="A170" s="299">
        <v>1701003</v>
      </c>
      <c r="B170" s="45" t="s">
        <v>262</v>
      </c>
      <c r="C170" s="360">
        <f>[5]B!C1789</f>
        <v>5</v>
      </c>
      <c r="D170" s="360">
        <f>[5]B!$E$1789</f>
        <v>5</v>
      </c>
      <c r="E170" s="79">
        <f>[5]B!$AL$1789</f>
        <v>82200</v>
      </c>
      <c r="F170" s="7"/>
      <c r="G170" s="7"/>
      <c r="H170" s="7"/>
      <c r="I170" s="7"/>
      <c r="J170" s="7"/>
      <c r="K170" s="7"/>
      <c r="L170" s="7"/>
      <c r="M170" s="7"/>
      <c r="N170" s="7"/>
    </row>
    <row r="171" spans="1:14" s="3" customFormat="1" ht="24" customHeight="1" x14ac:dyDescent="0.15">
      <c r="A171" s="299" t="s">
        <v>263</v>
      </c>
      <c r="B171" s="45" t="s">
        <v>264</v>
      </c>
      <c r="C171" s="360">
        <f>[5]B!C1790</f>
        <v>1</v>
      </c>
      <c r="D171" s="360">
        <f>[5]B!$E$1790</f>
        <v>1</v>
      </c>
      <c r="E171" s="79">
        <f>[5]B!$AL$1790</f>
        <v>27880</v>
      </c>
      <c r="F171" s="7"/>
      <c r="G171" s="7"/>
      <c r="H171" s="7"/>
      <c r="I171" s="7"/>
      <c r="J171" s="7"/>
      <c r="K171" s="7"/>
      <c r="L171" s="7"/>
      <c r="M171" s="7"/>
      <c r="N171" s="7"/>
    </row>
    <row r="172" spans="1:14" s="3" customFormat="1" ht="15" customHeight="1" x14ac:dyDescent="0.15">
      <c r="A172" s="299" t="s">
        <v>265</v>
      </c>
      <c r="B172" s="45" t="s">
        <v>266</v>
      </c>
      <c r="C172" s="360">
        <f>[5]B!C1791</f>
        <v>0</v>
      </c>
      <c r="D172" s="360">
        <f>[5]B!$E$1791</f>
        <v>0</v>
      </c>
      <c r="E172" s="79">
        <f>[5]B!$AL$1791</f>
        <v>0</v>
      </c>
      <c r="F172" s="7"/>
      <c r="G172" s="7"/>
      <c r="H172" s="7"/>
      <c r="I172" s="7"/>
      <c r="J172" s="7"/>
      <c r="K172" s="7"/>
      <c r="L172" s="7"/>
      <c r="M172" s="7"/>
      <c r="N172" s="7"/>
    </row>
    <row r="173" spans="1:14" s="3" customFormat="1" ht="15" customHeight="1" x14ac:dyDescent="0.15">
      <c r="A173" s="299" t="s">
        <v>267</v>
      </c>
      <c r="B173" s="45" t="s">
        <v>268</v>
      </c>
      <c r="C173" s="360">
        <f>[5]B!C1792</f>
        <v>27</v>
      </c>
      <c r="D173" s="360">
        <f>[5]B!$E$1792</f>
        <v>27</v>
      </c>
      <c r="E173" s="79">
        <f>[5]B!$AL$1792</f>
        <v>1601370</v>
      </c>
      <c r="F173" s="7"/>
      <c r="G173" s="7"/>
      <c r="H173" s="7"/>
      <c r="I173" s="7"/>
      <c r="J173" s="7"/>
      <c r="K173" s="7"/>
      <c r="L173" s="7"/>
      <c r="M173" s="7"/>
      <c r="N173" s="7"/>
    </row>
    <row r="174" spans="1:14" s="3" customFormat="1" ht="24" customHeight="1" x14ac:dyDescent="0.15">
      <c r="A174" s="299" t="s">
        <v>269</v>
      </c>
      <c r="B174" s="45" t="s">
        <v>270</v>
      </c>
      <c r="C174" s="360">
        <f>[5]B!C1793</f>
        <v>0</v>
      </c>
      <c r="D174" s="360">
        <f>[5]B!$E$1793</f>
        <v>0</v>
      </c>
      <c r="E174" s="79">
        <f>[5]B!$AL$1793</f>
        <v>0</v>
      </c>
      <c r="F174" s="7"/>
      <c r="G174" s="7"/>
      <c r="H174" s="7"/>
      <c r="I174" s="7"/>
      <c r="J174" s="7"/>
      <c r="K174" s="7"/>
      <c r="L174" s="7"/>
      <c r="M174" s="7"/>
      <c r="N174" s="7"/>
    </row>
    <row r="175" spans="1:14" s="3" customFormat="1" ht="15" customHeight="1" x14ac:dyDescent="0.15">
      <c r="A175" s="299" t="s">
        <v>271</v>
      </c>
      <c r="B175" s="45" t="s">
        <v>272</v>
      </c>
      <c r="C175" s="360">
        <f>[5]B!C1794</f>
        <v>0</v>
      </c>
      <c r="D175" s="360">
        <f>[5]B!$E$1794</f>
        <v>0</v>
      </c>
      <c r="E175" s="79">
        <f>[5]B!$AL$1794</f>
        <v>0</v>
      </c>
      <c r="F175" s="7"/>
      <c r="G175" s="7"/>
      <c r="H175" s="7"/>
      <c r="I175" s="7"/>
      <c r="J175" s="7"/>
      <c r="K175" s="7"/>
      <c r="L175" s="7"/>
      <c r="M175" s="7"/>
      <c r="N175" s="7"/>
    </row>
    <row r="176" spans="1:14" s="3" customFormat="1" ht="15" customHeight="1" x14ac:dyDescent="0.15">
      <c r="A176" s="299" t="s">
        <v>273</v>
      </c>
      <c r="B176" s="45" t="s">
        <v>274</v>
      </c>
      <c r="C176" s="360">
        <f>[5]B!C1795</f>
        <v>0</v>
      </c>
      <c r="D176" s="360">
        <f>[5]B!$E$1795</f>
        <v>0</v>
      </c>
      <c r="E176" s="79">
        <f>[5]B!$AL$1795</f>
        <v>0</v>
      </c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3" customFormat="1" ht="15" customHeight="1" x14ac:dyDescent="0.15">
      <c r="A177" s="299" t="s">
        <v>275</v>
      </c>
      <c r="B177" s="45" t="s">
        <v>276</v>
      </c>
      <c r="C177" s="360">
        <f>[5]B!C1796</f>
        <v>0</v>
      </c>
      <c r="D177" s="360">
        <f>[5]B!$E$1796</f>
        <v>0</v>
      </c>
      <c r="E177" s="79">
        <f>[5]B!$AL$1796</f>
        <v>0</v>
      </c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3" customFormat="1" ht="15" customHeight="1" x14ac:dyDescent="0.15">
      <c r="A178" s="299" t="s">
        <v>277</v>
      </c>
      <c r="B178" s="45" t="s">
        <v>278</v>
      </c>
      <c r="C178" s="360">
        <f>[5]B!C1797</f>
        <v>0</v>
      </c>
      <c r="D178" s="360">
        <f>[5]B!$E$1797</f>
        <v>0</v>
      </c>
      <c r="E178" s="79">
        <f>[5]B!$AL$1797</f>
        <v>0</v>
      </c>
      <c r="F178" s="7"/>
      <c r="G178" s="7"/>
      <c r="H178" s="7"/>
      <c r="I178" s="7"/>
      <c r="J178" s="7"/>
      <c r="K178" s="7"/>
      <c r="L178" s="7"/>
      <c r="M178" s="7"/>
      <c r="N178" s="7"/>
    </row>
    <row r="179" spans="1:14" s="3" customFormat="1" ht="15" customHeight="1" x14ac:dyDescent="0.15">
      <c r="A179" s="299" t="s">
        <v>279</v>
      </c>
      <c r="B179" s="45" t="s">
        <v>280</v>
      </c>
      <c r="C179" s="360">
        <f>[5]B!C1798</f>
        <v>0</v>
      </c>
      <c r="D179" s="360">
        <f>[5]B!$E$1798</f>
        <v>0</v>
      </c>
      <c r="E179" s="79">
        <f>[5]B!$AL$1798</f>
        <v>0</v>
      </c>
      <c r="F179" s="7"/>
      <c r="G179" s="7"/>
      <c r="H179" s="7"/>
      <c r="I179" s="7"/>
      <c r="J179" s="7"/>
      <c r="K179" s="7"/>
      <c r="L179" s="7"/>
      <c r="M179" s="7"/>
      <c r="N179" s="7"/>
    </row>
    <row r="180" spans="1:14" s="3" customFormat="1" ht="15" customHeight="1" x14ac:dyDescent="0.15">
      <c r="A180" s="299" t="s">
        <v>281</v>
      </c>
      <c r="B180" s="45" t="s">
        <v>282</v>
      </c>
      <c r="C180" s="360">
        <f>[5]B!C1799</f>
        <v>0</v>
      </c>
      <c r="D180" s="360">
        <f>[5]B!$E$1799</f>
        <v>0</v>
      </c>
      <c r="E180" s="79">
        <f>[5]B!$AL$1799</f>
        <v>0</v>
      </c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3" customFormat="1" ht="15" customHeight="1" x14ac:dyDescent="0.15">
      <c r="A181" s="299" t="s">
        <v>283</v>
      </c>
      <c r="B181" s="45" t="s">
        <v>284</v>
      </c>
      <c r="C181" s="360">
        <f>[5]B!C1800</f>
        <v>0</v>
      </c>
      <c r="D181" s="360">
        <f>[5]B!$E$1800</f>
        <v>0</v>
      </c>
      <c r="E181" s="79">
        <f>[5]B!$AL$1800</f>
        <v>0</v>
      </c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3" customFormat="1" ht="15" customHeight="1" x14ac:dyDescent="0.15">
      <c r="A182" s="299" t="s">
        <v>285</v>
      </c>
      <c r="B182" s="45" t="s">
        <v>286</v>
      </c>
      <c r="C182" s="360">
        <f>[5]B!C1801</f>
        <v>0</v>
      </c>
      <c r="D182" s="360">
        <f>[5]B!$E$1801</f>
        <v>0</v>
      </c>
      <c r="E182" s="79">
        <f>[5]B!$AL$1801</f>
        <v>0</v>
      </c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3" customFormat="1" ht="24" customHeight="1" x14ac:dyDescent="0.15">
      <c r="A183" s="299" t="s">
        <v>287</v>
      </c>
      <c r="B183" s="45" t="s">
        <v>288</v>
      </c>
      <c r="C183" s="360">
        <f>[5]B!C1802</f>
        <v>0</v>
      </c>
      <c r="D183" s="360">
        <f>[5]B!$E$1802</f>
        <v>0</v>
      </c>
      <c r="E183" s="79">
        <f>[5]B!$AL$1802</f>
        <v>0</v>
      </c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3" customFormat="1" ht="15" customHeight="1" x14ac:dyDescent="0.15">
      <c r="A184" s="299" t="s">
        <v>289</v>
      </c>
      <c r="B184" s="45" t="s">
        <v>290</v>
      </c>
      <c r="C184" s="360">
        <f>[5]B!C1803</f>
        <v>0</v>
      </c>
      <c r="D184" s="360">
        <f>[5]B!$E$1803</f>
        <v>0</v>
      </c>
      <c r="E184" s="79">
        <f>[5]B!$AL$1803</f>
        <v>0</v>
      </c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3" customFormat="1" ht="15" customHeight="1" x14ac:dyDescent="0.15">
      <c r="A185" s="299" t="s">
        <v>291</v>
      </c>
      <c r="B185" s="45" t="s">
        <v>292</v>
      </c>
      <c r="C185" s="360">
        <f>[5]B!C1804</f>
        <v>0</v>
      </c>
      <c r="D185" s="360">
        <f>[5]B!$E$1804</f>
        <v>0</v>
      </c>
      <c r="E185" s="79">
        <f>[5]B!$AL$1804</f>
        <v>0</v>
      </c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3" customFormat="1" ht="15" customHeight="1" x14ac:dyDescent="0.15">
      <c r="A186" s="299" t="s">
        <v>293</v>
      </c>
      <c r="B186" s="45" t="s">
        <v>294</v>
      </c>
      <c r="C186" s="360">
        <f>[5]B!C1805</f>
        <v>0</v>
      </c>
      <c r="D186" s="360">
        <f>[5]B!$E$1805</f>
        <v>0</v>
      </c>
      <c r="E186" s="79">
        <f>[5]B!$AL$1805</f>
        <v>0</v>
      </c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3" customFormat="1" ht="15" customHeight="1" x14ac:dyDescent="0.15">
      <c r="A187" s="299" t="s">
        <v>295</v>
      </c>
      <c r="B187" s="45" t="s">
        <v>296</v>
      </c>
      <c r="C187" s="360">
        <f>[5]B!C1806</f>
        <v>0</v>
      </c>
      <c r="D187" s="360">
        <f>[5]B!$E$1806</f>
        <v>0</v>
      </c>
      <c r="E187" s="79">
        <f>[5]B!$AL$1806</f>
        <v>0</v>
      </c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3" customFormat="1" ht="15" customHeight="1" x14ac:dyDescent="0.15">
      <c r="A188" s="299" t="s">
        <v>297</v>
      </c>
      <c r="B188" s="45" t="s">
        <v>298</v>
      </c>
      <c r="C188" s="360">
        <f>[5]B!C1807</f>
        <v>0</v>
      </c>
      <c r="D188" s="360">
        <f>[5]B!$E$1807</f>
        <v>0</v>
      </c>
      <c r="E188" s="79">
        <f>[5]B!$AL$1807</f>
        <v>0</v>
      </c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3" customFormat="1" ht="15" customHeight="1" x14ac:dyDescent="0.15">
      <c r="A189" s="299" t="s">
        <v>299</v>
      </c>
      <c r="B189" s="45" t="s">
        <v>300</v>
      </c>
      <c r="C189" s="360">
        <f>[5]B!C1808</f>
        <v>0</v>
      </c>
      <c r="D189" s="360">
        <f>[5]B!$E$1808</f>
        <v>0</v>
      </c>
      <c r="E189" s="79">
        <f>[5]B!$AL$1808</f>
        <v>0</v>
      </c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3" customFormat="1" ht="15" customHeight="1" x14ac:dyDescent="0.15">
      <c r="A190" s="299">
        <v>1701035</v>
      </c>
      <c r="B190" s="45" t="s">
        <v>301</v>
      </c>
      <c r="C190" s="360">
        <f>[5]B!C1809</f>
        <v>0</v>
      </c>
      <c r="D190" s="360">
        <f>[5]B!$E$1809</f>
        <v>0</v>
      </c>
      <c r="E190" s="79">
        <f>[5]B!$AL$1809</f>
        <v>0</v>
      </c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3" customFormat="1" ht="15" customHeight="1" x14ac:dyDescent="0.15">
      <c r="A191" s="299" t="s">
        <v>302</v>
      </c>
      <c r="B191" s="45" t="s">
        <v>303</v>
      </c>
      <c r="C191" s="360">
        <f>[5]B!C1810</f>
        <v>0</v>
      </c>
      <c r="D191" s="360">
        <f>[5]B!$E$1810</f>
        <v>0</v>
      </c>
      <c r="E191" s="79">
        <f>[5]B!$AL$1810</f>
        <v>0</v>
      </c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3" customFormat="1" ht="15" customHeight="1" x14ac:dyDescent="0.15">
      <c r="A192" s="299" t="s">
        <v>304</v>
      </c>
      <c r="B192" s="45" t="s">
        <v>305</v>
      </c>
      <c r="C192" s="360">
        <f>[5]B!C1811</f>
        <v>0</v>
      </c>
      <c r="D192" s="360">
        <f>[5]B!$E$1811</f>
        <v>0</v>
      </c>
      <c r="E192" s="79">
        <f>[5]B!$AL$1811</f>
        <v>0</v>
      </c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3" customFormat="1" ht="15" customHeight="1" x14ac:dyDescent="0.15">
      <c r="A193" s="299">
        <v>1801001</v>
      </c>
      <c r="B193" s="45" t="s">
        <v>306</v>
      </c>
      <c r="C193" s="360">
        <f>[5]B!C2059</f>
        <v>0</v>
      </c>
      <c r="D193" s="360">
        <f>[5]B!$E$2059</f>
        <v>0</v>
      </c>
      <c r="E193" s="79">
        <f>[5]B!$AL$2059</f>
        <v>0</v>
      </c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3" customFormat="1" ht="15" customHeight="1" x14ac:dyDescent="0.15">
      <c r="A194" s="299">
        <v>1801003</v>
      </c>
      <c r="B194" s="45" t="s">
        <v>307</v>
      </c>
      <c r="C194" s="360">
        <f>[5]B!C2060</f>
        <v>0</v>
      </c>
      <c r="D194" s="360">
        <f>[5]B!$E$2060</f>
        <v>0</v>
      </c>
      <c r="E194" s="79">
        <f>[5]B!$AL$2060</f>
        <v>0</v>
      </c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3" customFormat="1" ht="15" customHeight="1" x14ac:dyDescent="0.15">
      <c r="A195" s="299">
        <v>1801006</v>
      </c>
      <c r="B195" s="45" t="s">
        <v>308</v>
      </c>
      <c r="C195" s="360">
        <f>[5]B!C2061</f>
        <v>0</v>
      </c>
      <c r="D195" s="360">
        <f>[5]B!$E$2061</f>
        <v>0</v>
      </c>
      <c r="E195" s="79">
        <f>[5]B!$AL$2061</f>
        <v>0</v>
      </c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3" customFormat="1" ht="15" customHeight="1" x14ac:dyDescent="0.15">
      <c r="A196" s="299">
        <v>1401001</v>
      </c>
      <c r="B196" s="45" t="s">
        <v>309</v>
      </c>
      <c r="C196" s="360">
        <f>[5]B!C1504</f>
        <v>0</v>
      </c>
      <c r="D196" s="360">
        <f>[5]B!$E$1504</f>
        <v>0</v>
      </c>
      <c r="E196" s="79">
        <f>[5]B!$AL$1504</f>
        <v>0</v>
      </c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3" customFormat="1" ht="24" customHeight="1" x14ac:dyDescent="0.15">
      <c r="A197" s="299">
        <v>1101113</v>
      </c>
      <c r="B197" s="45" t="s">
        <v>310</v>
      </c>
      <c r="C197" s="360">
        <f>[5]B!C1087</f>
        <v>0</v>
      </c>
      <c r="D197" s="360">
        <f>[5]B!$E$1087</f>
        <v>0</v>
      </c>
      <c r="E197" s="79">
        <f>[5]B!$AL$1087</f>
        <v>0</v>
      </c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3" customFormat="1" ht="24" customHeight="1" x14ac:dyDescent="0.15">
      <c r="A198" s="299">
        <v>1101140</v>
      </c>
      <c r="B198" s="45" t="s">
        <v>311</v>
      </c>
      <c r="C198" s="360">
        <f>[5]B!C1088</f>
        <v>0</v>
      </c>
      <c r="D198" s="360">
        <f>[5]B!$E$1088</f>
        <v>0</v>
      </c>
      <c r="E198" s="79">
        <f>[5]B!$AL$1088</f>
        <v>0</v>
      </c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3" customFormat="1" ht="15" customHeight="1" x14ac:dyDescent="0.15">
      <c r="A199" s="299">
        <v>1101141</v>
      </c>
      <c r="B199" s="45" t="s">
        <v>312</v>
      </c>
      <c r="C199" s="360">
        <f>[5]B!C1089</f>
        <v>2</v>
      </c>
      <c r="D199" s="360">
        <f>[5]B!$E$1089</f>
        <v>2</v>
      </c>
      <c r="E199" s="79">
        <f>[5]B!$AL$1089</f>
        <v>532440</v>
      </c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3" customFormat="1" ht="15" customHeight="1" x14ac:dyDescent="0.15">
      <c r="A200" s="312">
        <v>1101142</v>
      </c>
      <c r="B200" s="65" t="s">
        <v>313</v>
      </c>
      <c r="C200" s="360">
        <f>[5]B!C1090</f>
        <v>0</v>
      </c>
      <c r="D200" s="361">
        <f>[5]B!$E$1090</f>
        <v>0</v>
      </c>
      <c r="E200" s="79">
        <f>[5]B!$AL$1090</f>
        <v>0</v>
      </c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3" customFormat="1" ht="15" customHeight="1" x14ac:dyDescent="0.15">
      <c r="A201" s="338"/>
      <c r="B201" s="66" t="s">
        <v>314</v>
      </c>
      <c r="C201" s="362">
        <f>SUM(C167:C200)</f>
        <v>800</v>
      </c>
      <c r="D201" s="362">
        <f>SUM(D167:D200)</f>
        <v>797</v>
      </c>
      <c r="E201" s="95">
        <f>SUM(E167:E200)</f>
        <v>6693970</v>
      </c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3" customFormat="1" ht="24.95" customHeight="1" x14ac:dyDescent="0.15">
      <c r="A202" s="96" t="s">
        <v>315</v>
      </c>
      <c r="B202" s="97"/>
      <c r="C202" s="363"/>
      <c r="D202" s="363"/>
      <c r="E202" s="98"/>
      <c r="F202" s="7"/>
      <c r="G202" s="7"/>
      <c r="H202" s="7"/>
      <c r="I202" s="7"/>
      <c r="J202" s="7"/>
      <c r="K202" s="7"/>
      <c r="L202" s="7"/>
      <c r="M202" s="7"/>
      <c r="N202" s="7"/>
    </row>
    <row r="203" spans="1:14" s="3" customFormat="1" ht="30" customHeight="1" x14ac:dyDescent="0.15">
      <c r="A203" s="13" t="s">
        <v>4</v>
      </c>
      <c r="B203" s="13" t="s">
        <v>5</v>
      </c>
      <c r="C203" s="14" t="s">
        <v>6</v>
      </c>
      <c r="D203" s="39" t="s">
        <v>7</v>
      </c>
      <c r="E203" s="39" t="s">
        <v>8</v>
      </c>
      <c r="F203" s="7"/>
      <c r="G203" s="7"/>
      <c r="H203" s="7"/>
      <c r="I203" s="7"/>
      <c r="J203" s="7"/>
      <c r="K203" s="7"/>
      <c r="L203" s="7"/>
      <c r="M203" s="7"/>
      <c r="N203" s="7"/>
    </row>
    <row r="204" spans="1:14" s="3" customFormat="1" ht="15" customHeight="1" x14ac:dyDescent="0.15">
      <c r="A204" s="310"/>
      <c r="B204" s="99" t="s">
        <v>316</v>
      </c>
      <c r="C204" s="345">
        <f>[5]B!C947</f>
        <v>0</v>
      </c>
      <c r="D204" s="364">
        <f>[5]B!E947</f>
        <v>0</v>
      </c>
      <c r="E204" s="30">
        <f>[5]B!$AL$947</f>
        <v>0</v>
      </c>
      <c r="F204" s="7"/>
      <c r="G204" s="7"/>
      <c r="H204" s="7"/>
      <c r="I204" s="7"/>
      <c r="J204" s="7"/>
      <c r="K204" s="7"/>
      <c r="L204" s="7"/>
      <c r="M204" s="7"/>
      <c r="N204" s="7"/>
    </row>
    <row r="205" spans="1:14" s="3" customFormat="1" ht="15" customHeight="1" x14ac:dyDescent="0.15">
      <c r="A205" s="310"/>
      <c r="B205" s="99" t="s">
        <v>317</v>
      </c>
      <c r="C205" s="365">
        <f>[5]B!C2900</f>
        <v>0</v>
      </c>
      <c r="D205" s="366"/>
      <c r="E205" s="100"/>
      <c r="F205" s="7"/>
      <c r="G205" s="7"/>
      <c r="H205" s="7"/>
      <c r="I205" s="7"/>
      <c r="J205" s="7"/>
      <c r="K205" s="7"/>
      <c r="L205" s="7"/>
    </row>
    <row r="206" spans="1:14" s="3" customFormat="1" ht="15" customHeight="1" x14ac:dyDescent="0.15">
      <c r="A206" s="299"/>
      <c r="B206" s="101" t="s">
        <v>318</v>
      </c>
      <c r="C206" s="346">
        <f>[5]B!C2901</f>
        <v>0</v>
      </c>
      <c r="D206" s="350"/>
      <c r="E206" s="84"/>
      <c r="F206" s="7"/>
      <c r="G206" s="7"/>
      <c r="H206" s="7"/>
      <c r="I206" s="7"/>
      <c r="J206" s="7"/>
      <c r="K206" s="7"/>
      <c r="L206" s="7"/>
    </row>
    <row r="207" spans="1:14" s="3" customFormat="1" ht="15" customHeight="1" x14ac:dyDescent="0.15">
      <c r="A207" s="299"/>
      <c r="B207" s="101" t="s">
        <v>319</v>
      </c>
      <c r="C207" s="346">
        <f>[5]B!$C$2902</f>
        <v>0</v>
      </c>
      <c r="D207" s="350"/>
      <c r="E207" s="84"/>
      <c r="F207" s="7"/>
      <c r="G207" s="7"/>
      <c r="H207" s="7"/>
      <c r="I207" s="7"/>
      <c r="J207" s="7"/>
      <c r="K207" s="7"/>
      <c r="L207" s="7"/>
    </row>
    <row r="208" spans="1:14" s="3" customFormat="1" ht="15" customHeight="1" x14ac:dyDescent="0.15">
      <c r="A208" s="299"/>
      <c r="B208" s="101" t="s">
        <v>320</v>
      </c>
      <c r="C208" s="346">
        <f>[5]B!$C$2903</f>
        <v>0</v>
      </c>
      <c r="D208" s="350"/>
      <c r="E208" s="84"/>
      <c r="F208" s="7"/>
      <c r="G208" s="7"/>
      <c r="H208" s="7"/>
      <c r="I208" s="7"/>
      <c r="J208" s="7"/>
      <c r="K208" s="7"/>
      <c r="L208" s="7"/>
    </row>
    <row r="209" spans="1:12" s="3" customFormat="1" ht="15" customHeight="1" x14ac:dyDescent="0.15">
      <c r="A209" s="299"/>
      <c r="B209" s="101" t="s">
        <v>321</v>
      </c>
      <c r="C209" s="346">
        <f>[5]B!$C$2904</f>
        <v>0</v>
      </c>
      <c r="D209" s="350"/>
      <c r="E209" s="84"/>
      <c r="F209" s="7"/>
      <c r="G209" s="7"/>
      <c r="H209" s="7"/>
      <c r="I209" s="7"/>
      <c r="J209" s="7"/>
      <c r="K209" s="7"/>
      <c r="L209" s="7"/>
    </row>
    <row r="210" spans="1:12" s="3" customFormat="1" ht="15" customHeight="1" x14ac:dyDescent="0.15">
      <c r="A210" s="299"/>
      <c r="B210" s="101" t="s">
        <v>322</v>
      </c>
      <c r="C210" s="346">
        <f>[5]B!$C$2905</f>
        <v>0</v>
      </c>
      <c r="D210" s="350"/>
      <c r="E210" s="84"/>
      <c r="F210" s="7"/>
      <c r="G210" s="7"/>
      <c r="H210" s="7"/>
      <c r="I210" s="7"/>
      <c r="J210" s="7"/>
      <c r="K210" s="7"/>
      <c r="L210" s="7"/>
    </row>
    <row r="211" spans="1:12" s="3" customFormat="1" ht="15" customHeight="1" x14ac:dyDescent="0.15">
      <c r="A211" s="312"/>
      <c r="B211" s="102" t="s">
        <v>323</v>
      </c>
      <c r="C211" s="347">
        <f>[5]B!$C$2906</f>
        <v>0</v>
      </c>
      <c r="D211" s="367"/>
      <c r="E211" s="103"/>
      <c r="F211" s="7"/>
      <c r="G211" s="7"/>
      <c r="H211" s="7"/>
      <c r="I211" s="7"/>
      <c r="J211" s="7"/>
      <c r="K211" s="7"/>
      <c r="L211" s="7"/>
    </row>
    <row r="212" spans="1:12" s="3" customFormat="1" ht="15" customHeight="1" x14ac:dyDescent="0.15">
      <c r="A212" s="338"/>
      <c r="B212" s="104" t="s">
        <v>105</v>
      </c>
      <c r="C212" s="368">
        <f>SUM(C204:C211)</f>
        <v>0</v>
      </c>
      <c r="D212" s="368">
        <f>SUM(D204:D211)</f>
        <v>0</v>
      </c>
      <c r="E212" s="368">
        <f t="shared" ref="E212" si="2">SUM(E204:E211)</f>
        <v>0</v>
      </c>
      <c r="F212" s="7"/>
      <c r="G212" s="7"/>
      <c r="H212" s="7"/>
      <c r="I212" s="7"/>
      <c r="J212" s="7"/>
      <c r="K212" s="7"/>
      <c r="L212" s="7"/>
    </row>
    <row r="213" spans="1:12" s="3" customFormat="1" ht="24.95" customHeight="1" x14ac:dyDescent="0.15">
      <c r="A213" s="96" t="s">
        <v>324</v>
      </c>
      <c r="B213" s="97"/>
      <c r="C213" s="369"/>
      <c r="D213" s="369"/>
      <c r="E213" s="105"/>
      <c r="F213" s="7"/>
      <c r="G213" s="7"/>
      <c r="H213" s="7"/>
      <c r="I213" s="7"/>
      <c r="J213" s="7"/>
      <c r="K213" s="7"/>
      <c r="L213" s="7"/>
    </row>
    <row r="214" spans="1:12" s="3" customFormat="1" ht="30" customHeight="1" x14ac:dyDescent="0.15">
      <c r="A214" s="13" t="s">
        <v>4</v>
      </c>
      <c r="B214" s="106" t="s">
        <v>325</v>
      </c>
      <c r="C214" s="39" t="s">
        <v>6</v>
      </c>
      <c r="D214" s="94" t="s">
        <v>7</v>
      </c>
      <c r="E214" s="39" t="s">
        <v>8</v>
      </c>
      <c r="F214" s="7"/>
      <c r="G214" s="7"/>
      <c r="H214" s="7"/>
      <c r="I214" s="7"/>
      <c r="J214" s="7"/>
      <c r="K214" s="7"/>
      <c r="L214" s="7"/>
    </row>
    <row r="215" spans="1:12" s="3" customFormat="1" ht="15" customHeight="1" x14ac:dyDescent="0.15">
      <c r="A215" s="295">
        <v>3003001</v>
      </c>
      <c r="B215" s="107" t="s">
        <v>326</v>
      </c>
      <c r="C215" s="370">
        <f>[5]B!C2909</f>
        <v>6</v>
      </c>
      <c r="D215" s="371">
        <f>[5]B!$E$2909</f>
        <v>6</v>
      </c>
      <c r="E215" s="30">
        <f>[5]B!$AL$2909</f>
        <v>49380</v>
      </c>
      <c r="F215" s="7"/>
      <c r="G215" s="7"/>
      <c r="H215" s="7"/>
      <c r="I215" s="7"/>
      <c r="J215" s="7"/>
      <c r="K215" s="7"/>
      <c r="L215" s="7"/>
    </row>
    <row r="216" spans="1:12" s="3" customFormat="1" ht="15" customHeight="1" x14ac:dyDescent="0.15">
      <c r="A216" s="299" t="s">
        <v>327</v>
      </c>
      <c r="B216" s="101" t="s">
        <v>328</v>
      </c>
      <c r="C216" s="372">
        <f>[5]B!C2910</f>
        <v>0</v>
      </c>
      <c r="D216" s="373">
        <f>[5]B!$E$2910</f>
        <v>0</v>
      </c>
      <c r="E216" s="31">
        <f>[5]B!$AL$2910</f>
        <v>0</v>
      </c>
      <c r="F216" s="7"/>
      <c r="G216" s="7"/>
      <c r="H216" s="7"/>
      <c r="I216" s="7"/>
      <c r="J216" s="7"/>
      <c r="K216" s="7"/>
      <c r="L216" s="7"/>
    </row>
    <row r="217" spans="1:12" s="3" customFormat="1" ht="15" customHeight="1" x14ac:dyDescent="0.15">
      <c r="A217" s="299" t="s">
        <v>329</v>
      </c>
      <c r="B217" s="101" t="s">
        <v>330</v>
      </c>
      <c r="C217" s="372">
        <f>[5]B!C2911</f>
        <v>0</v>
      </c>
      <c r="D217" s="372">
        <f>[5]B!$E$2911</f>
        <v>0</v>
      </c>
      <c r="E217" s="31">
        <f>[5]B!$AL$2911</f>
        <v>0</v>
      </c>
      <c r="F217" s="7"/>
      <c r="G217" s="7"/>
      <c r="H217" s="7"/>
      <c r="I217" s="7"/>
      <c r="J217" s="7"/>
      <c r="K217" s="7"/>
      <c r="L217" s="7"/>
    </row>
    <row r="218" spans="1:12" s="3" customFormat="1" ht="15" customHeight="1" x14ac:dyDescent="0.15">
      <c r="A218" s="299" t="s">
        <v>331</v>
      </c>
      <c r="B218" s="101" t="s">
        <v>332</v>
      </c>
      <c r="C218" s="372">
        <f>[5]B!C2912</f>
        <v>0</v>
      </c>
      <c r="D218" s="372">
        <f>[5]B!$E$2912</f>
        <v>0</v>
      </c>
      <c r="E218" s="31">
        <f>[5]B!$AL$2912</f>
        <v>0</v>
      </c>
      <c r="F218" s="7"/>
      <c r="G218" s="7"/>
      <c r="H218" s="7"/>
      <c r="I218" s="7"/>
      <c r="J218" s="7"/>
      <c r="K218" s="7"/>
      <c r="L218" s="7"/>
    </row>
    <row r="219" spans="1:12" s="3" customFormat="1" ht="15" customHeight="1" x14ac:dyDescent="0.15">
      <c r="A219" s="312" t="s">
        <v>333</v>
      </c>
      <c r="B219" s="102" t="s">
        <v>334</v>
      </c>
      <c r="C219" s="374">
        <f>[5]B!C2913</f>
        <v>0</v>
      </c>
      <c r="D219" s="374">
        <f>[5]B!$E$2913</f>
        <v>0</v>
      </c>
      <c r="E219" s="108">
        <f>[5]B!$AL$2913</f>
        <v>0</v>
      </c>
      <c r="F219" s="7"/>
      <c r="G219" s="7"/>
      <c r="H219" s="7"/>
      <c r="I219" s="7"/>
      <c r="J219" s="7"/>
      <c r="K219" s="7"/>
      <c r="L219" s="7"/>
    </row>
    <row r="220" spans="1:12" s="3" customFormat="1" ht="15" customHeight="1" x14ac:dyDescent="0.15">
      <c r="A220" s="338"/>
      <c r="B220" s="109" t="s">
        <v>335</v>
      </c>
      <c r="C220" s="375">
        <f>SUM(C215:C219)</f>
        <v>6</v>
      </c>
      <c r="D220" s="375">
        <f>SUM(D215:D219)</f>
        <v>6</v>
      </c>
      <c r="E220" s="95">
        <f>SUM(E215:E219)</f>
        <v>49380</v>
      </c>
      <c r="F220" s="7"/>
      <c r="G220" s="7"/>
      <c r="H220" s="7"/>
      <c r="I220" s="7"/>
      <c r="J220" s="7"/>
      <c r="K220" s="7"/>
      <c r="L220" s="7"/>
    </row>
    <row r="221" spans="1:12" s="111" customFormat="1" ht="24.95" customHeight="1" x14ac:dyDescent="0.15">
      <c r="A221" s="576" t="s">
        <v>336</v>
      </c>
      <c r="B221" s="576"/>
      <c r="C221" s="376"/>
      <c r="D221" s="376"/>
      <c r="E221" s="110"/>
    </row>
    <row r="222" spans="1:12" s="3" customFormat="1" ht="35.1" customHeight="1" x14ac:dyDescent="0.15">
      <c r="A222" s="13" t="s">
        <v>4</v>
      </c>
      <c r="B222" s="106" t="s">
        <v>337</v>
      </c>
      <c r="C222" s="39" t="s">
        <v>6</v>
      </c>
      <c r="D222" s="94" t="s">
        <v>7</v>
      </c>
      <c r="E222" s="39" t="s">
        <v>8</v>
      </c>
      <c r="F222" s="7"/>
      <c r="G222" s="7"/>
      <c r="H222" s="7"/>
      <c r="I222" s="7"/>
      <c r="J222" s="7"/>
      <c r="K222" s="7"/>
      <c r="L222" s="7"/>
    </row>
    <row r="223" spans="1:12" s="3" customFormat="1" ht="15" customHeight="1" x14ac:dyDescent="0.15">
      <c r="A223" s="295">
        <v>2401061</v>
      </c>
      <c r="B223" s="107" t="s">
        <v>338</v>
      </c>
      <c r="C223" s="370">
        <f>[5]B!$C$2753</f>
        <v>131</v>
      </c>
      <c r="D223" s="370">
        <f>[5]B!$E$2753</f>
        <v>131</v>
      </c>
      <c r="E223" s="30">
        <f>[5]B!$AL$2753</f>
        <v>2882000</v>
      </c>
      <c r="F223" s="7"/>
      <c r="G223" s="7"/>
      <c r="H223" s="7"/>
      <c r="I223" s="7"/>
      <c r="J223" s="7"/>
      <c r="K223" s="7"/>
      <c r="L223" s="7"/>
    </row>
    <row r="224" spans="1:12" s="3" customFormat="1" ht="15" customHeight="1" x14ac:dyDescent="0.15">
      <c r="A224" s="299" t="s">
        <v>339</v>
      </c>
      <c r="B224" s="101" t="s">
        <v>340</v>
      </c>
      <c r="C224" s="372">
        <f>[5]B!$C$2754</f>
        <v>265</v>
      </c>
      <c r="D224" s="372">
        <f>[5]B!$E$2754</f>
        <v>265</v>
      </c>
      <c r="E224" s="31">
        <f>[5]B!$AL$2754</f>
        <v>18343300</v>
      </c>
      <c r="F224" s="7"/>
      <c r="G224" s="7"/>
      <c r="H224" s="7"/>
      <c r="I224" s="7"/>
      <c r="J224" s="7"/>
      <c r="K224" s="7"/>
      <c r="L224" s="7"/>
    </row>
    <row r="225" spans="1:22" s="3" customFormat="1" ht="15" customHeight="1" x14ac:dyDescent="0.15">
      <c r="A225" s="299" t="s">
        <v>341</v>
      </c>
      <c r="B225" s="101" t="s">
        <v>342</v>
      </c>
      <c r="C225" s="372">
        <f>[5]B!$C$2755</f>
        <v>0</v>
      </c>
      <c r="D225" s="372">
        <f>[5]B!$E$2755</f>
        <v>0</v>
      </c>
      <c r="E225" s="31">
        <f>[5]B!$AL$2755</f>
        <v>0</v>
      </c>
      <c r="F225" s="7"/>
      <c r="G225" s="7"/>
      <c r="H225" s="7"/>
      <c r="I225" s="7"/>
      <c r="J225" s="7"/>
      <c r="K225" s="7"/>
      <c r="L225" s="7"/>
    </row>
    <row r="226" spans="1:22" s="3" customFormat="1" ht="15" customHeight="1" x14ac:dyDescent="0.15">
      <c r="A226" s="299" t="s">
        <v>343</v>
      </c>
      <c r="B226" s="101" t="s">
        <v>344</v>
      </c>
      <c r="C226" s="372">
        <f>[5]B!$C$2756</f>
        <v>207</v>
      </c>
      <c r="D226" s="372">
        <f>[5]B!$E$2756</f>
        <v>193</v>
      </c>
      <c r="E226" s="31">
        <f>[5]B!$AL$2756</f>
        <v>582860</v>
      </c>
      <c r="F226" s="7"/>
      <c r="G226" s="7"/>
      <c r="H226" s="7"/>
      <c r="I226" s="7"/>
      <c r="J226" s="7"/>
      <c r="K226" s="7"/>
      <c r="L226" s="7"/>
    </row>
    <row r="227" spans="1:22" s="3" customFormat="1" ht="15" customHeight="1" x14ac:dyDescent="0.15">
      <c r="A227" s="299" t="s">
        <v>345</v>
      </c>
      <c r="B227" s="101" t="s">
        <v>346</v>
      </c>
      <c r="C227" s="372">
        <f>[5]B!$C$2757</f>
        <v>0</v>
      </c>
      <c r="D227" s="372">
        <f>[5]B!$E$2757</f>
        <v>0</v>
      </c>
      <c r="E227" s="31">
        <f>[5]B!$AL$2757</f>
        <v>0</v>
      </c>
      <c r="F227" s="7"/>
      <c r="G227" s="7"/>
      <c r="H227" s="7"/>
      <c r="I227" s="7"/>
      <c r="J227" s="7"/>
      <c r="K227" s="7"/>
      <c r="L227" s="7"/>
    </row>
    <row r="228" spans="1:22" s="3" customFormat="1" ht="15" customHeight="1" x14ac:dyDescent="0.15">
      <c r="A228" s="299" t="s">
        <v>347</v>
      </c>
      <c r="B228" s="101" t="s">
        <v>348</v>
      </c>
      <c r="C228" s="372">
        <f>[5]B!$C$2758</f>
        <v>0</v>
      </c>
      <c r="D228" s="372">
        <f>[5]B!$E$2758</f>
        <v>0</v>
      </c>
      <c r="E228" s="31">
        <f>[5]B!$AL$2758</f>
        <v>0</v>
      </c>
      <c r="F228" s="7"/>
      <c r="G228" s="7"/>
      <c r="H228" s="7"/>
      <c r="I228" s="7"/>
      <c r="J228" s="7"/>
      <c r="K228" s="7"/>
      <c r="L228" s="7"/>
      <c r="V228" s="112"/>
    </row>
    <row r="229" spans="1:22" s="3" customFormat="1" ht="15" customHeight="1" x14ac:dyDescent="0.15">
      <c r="A229" s="312" t="s">
        <v>349</v>
      </c>
      <c r="B229" s="102" t="s">
        <v>350</v>
      </c>
      <c r="C229" s="374">
        <f>[5]B!$C$2759</f>
        <v>0</v>
      </c>
      <c r="D229" s="374">
        <f>[5]B!$E$2759</f>
        <v>0</v>
      </c>
      <c r="E229" s="108">
        <f>[5]B!$AL$2759</f>
        <v>0</v>
      </c>
      <c r="F229" s="7"/>
      <c r="G229" s="7"/>
      <c r="H229" s="7"/>
      <c r="I229" s="7"/>
      <c r="J229" s="7"/>
      <c r="K229" s="7"/>
      <c r="L229" s="7"/>
      <c r="V229" s="112"/>
    </row>
    <row r="230" spans="1:22" s="3" customFormat="1" ht="15" customHeight="1" x14ac:dyDescent="0.15">
      <c r="A230" s="338"/>
      <c r="B230" s="109" t="s">
        <v>351</v>
      </c>
      <c r="C230" s="377">
        <f>SUM(C223:C229)</f>
        <v>603</v>
      </c>
      <c r="D230" s="377">
        <f>SUM(D223:D229)</f>
        <v>589</v>
      </c>
      <c r="E230" s="95">
        <f>SUM(E223:E229)</f>
        <v>21808160</v>
      </c>
      <c r="F230" s="7"/>
      <c r="G230" s="7"/>
      <c r="H230" s="7"/>
      <c r="I230" s="7"/>
      <c r="J230" s="7"/>
      <c r="K230" s="7"/>
      <c r="L230" s="7"/>
      <c r="V230" s="112"/>
    </row>
    <row r="231" spans="1:22" s="114" customFormat="1" ht="24.95" customHeight="1" x14ac:dyDescent="0.15">
      <c r="A231" s="574" t="s">
        <v>352</v>
      </c>
      <c r="B231" s="574"/>
      <c r="C231" s="378"/>
      <c r="D231" s="378"/>
      <c r="E231" s="93"/>
      <c r="F231" s="379"/>
      <c r="G231" s="379"/>
      <c r="H231" s="379"/>
      <c r="I231" s="379"/>
      <c r="J231" s="379"/>
      <c r="K231" s="379"/>
      <c r="L231" s="379"/>
      <c r="M231" s="379"/>
      <c r="N231" s="379"/>
      <c r="O231" s="113"/>
      <c r="V231" s="115"/>
    </row>
    <row r="232" spans="1:22" ht="35.1" customHeight="1" x14ac:dyDescent="0.15">
      <c r="A232" s="13" t="s">
        <v>4</v>
      </c>
      <c r="B232" s="13" t="s">
        <v>5</v>
      </c>
      <c r="C232" s="39" t="s">
        <v>6</v>
      </c>
      <c r="D232" s="94" t="s">
        <v>7</v>
      </c>
      <c r="E232" s="39" t="s">
        <v>8</v>
      </c>
      <c r="F232" s="380"/>
      <c r="G232" s="380"/>
      <c r="H232" s="380"/>
      <c r="I232" s="380"/>
      <c r="J232" s="380"/>
      <c r="K232" s="380"/>
      <c r="L232" s="380"/>
      <c r="M232" s="380"/>
      <c r="N232" s="380"/>
      <c r="O232" s="116"/>
      <c r="V232" s="117"/>
    </row>
    <row r="233" spans="1:22" ht="15" customHeight="1" x14ac:dyDescent="0.15">
      <c r="A233" s="295">
        <v>2004103</v>
      </c>
      <c r="B233" s="107" t="s">
        <v>353</v>
      </c>
      <c r="C233" s="370">
        <f>[5]B!$C$2427</f>
        <v>52</v>
      </c>
      <c r="D233" s="370">
        <f>[5]B!$E$2427</f>
        <v>50</v>
      </c>
      <c r="E233" s="30">
        <f>[5]B!$AL$2427</f>
        <v>7698000</v>
      </c>
      <c r="F233" s="380"/>
      <c r="G233" s="380"/>
      <c r="H233" s="380"/>
      <c r="I233" s="380"/>
      <c r="J233" s="380"/>
      <c r="K233" s="380"/>
      <c r="L233" s="380"/>
      <c r="M233" s="380"/>
      <c r="N233" s="380"/>
      <c r="O233" s="116"/>
      <c r="V233" s="117"/>
    </row>
    <row r="234" spans="1:22" ht="15" customHeight="1" x14ac:dyDescent="0.15">
      <c r="A234" s="312" t="s">
        <v>354</v>
      </c>
      <c r="B234" s="102" t="s">
        <v>355</v>
      </c>
      <c r="C234" s="372">
        <f>[5]B!$C$2428</f>
        <v>2</v>
      </c>
      <c r="D234" s="372">
        <f>[5]B!$E$2428</f>
        <v>0</v>
      </c>
      <c r="E234" s="31">
        <f>[5]B!$AL$2428</f>
        <v>0</v>
      </c>
      <c r="F234" s="380"/>
      <c r="G234" s="380"/>
      <c r="H234" s="380"/>
      <c r="I234" s="380"/>
      <c r="J234" s="380"/>
      <c r="K234" s="380"/>
      <c r="L234" s="380"/>
      <c r="M234" s="380"/>
      <c r="N234" s="380"/>
      <c r="O234" s="116"/>
      <c r="V234" s="117"/>
    </row>
    <row r="235" spans="1:22" ht="23.25" customHeight="1" x14ac:dyDescent="0.15">
      <c r="A235" s="351">
        <v>2004003</v>
      </c>
      <c r="B235" s="102" t="s">
        <v>356</v>
      </c>
      <c r="C235" s="374">
        <f>[5]B!C2431</f>
        <v>0</v>
      </c>
      <c r="D235" s="374">
        <f>[5]B!E2431</f>
        <v>0</v>
      </c>
      <c r="E235" s="108">
        <f>[5]B!$AL$2431</f>
        <v>0</v>
      </c>
      <c r="F235" s="380"/>
      <c r="G235" s="380"/>
      <c r="H235" s="380"/>
      <c r="I235" s="380"/>
      <c r="J235" s="380"/>
      <c r="K235" s="380"/>
      <c r="L235" s="380"/>
      <c r="M235" s="380"/>
      <c r="N235" s="380"/>
      <c r="O235" s="116"/>
      <c r="V235" s="117"/>
    </row>
    <row r="236" spans="1:22" ht="15" customHeight="1" x14ac:dyDescent="0.15">
      <c r="A236" s="338"/>
      <c r="B236" s="109" t="s">
        <v>357</v>
      </c>
      <c r="C236" s="375">
        <f>SUM(C233:C235)</f>
        <v>54</v>
      </c>
      <c r="D236" s="375">
        <f>SUM(D233:D235)</f>
        <v>50</v>
      </c>
      <c r="E236" s="95">
        <f>SUM(E233:E235)</f>
        <v>7698000</v>
      </c>
      <c r="F236" s="380"/>
      <c r="G236" s="380"/>
      <c r="H236" s="380"/>
      <c r="I236" s="380"/>
      <c r="J236" s="380"/>
      <c r="K236" s="380"/>
      <c r="L236" s="380"/>
      <c r="M236" s="380"/>
      <c r="N236" s="380"/>
      <c r="O236" s="116"/>
      <c r="V236" s="117"/>
    </row>
    <row r="237" spans="1:22" s="114" customFormat="1" ht="24.95" customHeight="1" x14ac:dyDescent="0.15">
      <c r="A237" s="574" t="s">
        <v>358</v>
      </c>
      <c r="B237" s="574"/>
      <c r="C237" s="381"/>
      <c r="D237" s="381"/>
      <c r="E237" s="93"/>
      <c r="F237" s="379"/>
      <c r="G237" s="379"/>
      <c r="H237" s="379"/>
      <c r="I237" s="379"/>
      <c r="J237" s="379"/>
      <c r="K237" s="379"/>
      <c r="L237" s="379"/>
      <c r="M237" s="379"/>
      <c r="N237" s="379"/>
      <c r="O237" s="379"/>
      <c r="P237" s="379"/>
      <c r="Q237" s="113"/>
      <c r="V237" s="118"/>
    </row>
    <row r="238" spans="1:22" ht="35.1" customHeight="1" x14ac:dyDescent="0.15">
      <c r="A238" s="13"/>
      <c r="B238" s="13" t="s">
        <v>359</v>
      </c>
      <c r="C238" s="39" t="s">
        <v>6</v>
      </c>
      <c r="D238" s="94" t="s">
        <v>7</v>
      </c>
      <c r="E238" s="14" t="s">
        <v>8</v>
      </c>
      <c r="F238" s="380"/>
      <c r="G238" s="380"/>
      <c r="H238" s="380"/>
      <c r="I238" s="380"/>
      <c r="J238" s="380"/>
      <c r="K238" s="380"/>
      <c r="L238" s="380"/>
      <c r="M238" s="380"/>
      <c r="N238" s="380"/>
      <c r="O238" s="380"/>
      <c r="P238" s="380"/>
      <c r="Q238" s="116"/>
    </row>
    <row r="239" spans="1:22" ht="15" customHeight="1" x14ac:dyDescent="0.15">
      <c r="A239" s="295" t="s">
        <v>360</v>
      </c>
      <c r="B239" s="107" t="s">
        <v>361</v>
      </c>
      <c r="C239" s="345">
        <f>[5]B!$C$2780</f>
        <v>68</v>
      </c>
      <c r="D239" s="345">
        <f>[5]B!$E$2780</f>
        <v>68</v>
      </c>
      <c r="E239" s="30">
        <f>[5]B!$AL$2780</f>
        <v>342560</v>
      </c>
      <c r="F239" s="380"/>
      <c r="G239" s="380"/>
      <c r="H239" s="380"/>
      <c r="I239" s="380"/>
      <c r="J239" s="380"/>
      <c r="K239" s="380"/>
      <c r="L239" s="380"/>
      <c r="M239" s="380"/>
      <c r="N239" s="380"/>
      <c r="O239" s="380"/>
      <c r="P239" s="380"/>
      <c r="Q239" s="116"/>
    </row>
    <row r="240" spans="1:22" ht="15" customHeight="1" x14ac:dyDescent="0.15">
      <c r="A240" s="299" t="s">
        <v>362</v>
      </c>
      <c r="B240" s="101" t="s">
        <v>363</v>
      </c>
      <c r="C240" s="346">
        <f>[5]B!C2806+[5]B!C2839+[5]B!C2840</f>
        <v>13</v>
      </c>
      <c r="D240" s="346">
        <f>[5]B!E2806+[5]B!E2839+[5]B!E2840</f>
        <v>13</v>
      </c>
      <c r="E240" s="31">
        <f>[5]B!$AL$2806+[5]B!AL2839+[5]B!AL2840</f>
        <v>461320</v>
      </c>
      <c r="F240" s="380"/>
      <c r="G240" s="380"/>
      <c r="H240" s="380"/>
      <c r="I240" s="380"/>
      <c r="J240" s="380"/>
      <c r="K240" s="380"/>
      <c r="L240" s="380"/>
      <c r="M240" s="380"/>
      <c r="N240" s="380"/>
      <c r="O240" s="380"/>
      <c r="P240" s="380"/>
      <c r="Q240" s="116"/>
    </row>
    <row r="241" spans="1:17" ht="15" customHeight="1" x14ac:dyDescent="0.15">
      <c r="A241" s="299" t="s">
        <v>364</v>
      </c>
      <c r="B241" s="101" t="s">
        <v>365</v>
      </c>
      <c r="C241" s="346">
        <f>[5]B!$C$2843</f>
        <v>1</v>
      </c>
      <c r="D241" s="346">
        <f>[5]B!$C$2843</f>
        <v>1</v>
      </c>
      <c r="E241" s="31">
        <f>[5]B!$AL$2843</f>
        <v>170970</v>
      </c>
      <c r="F241" s="380"/>
      <c r="G241" s="380"/>
      <c r="H241" s="380"/>
      <c r="I241" s="380"/>
      <c r="J241" s="380"/>
      <c r="K241" s="380"/>
      <c r="L241" s="380"/>
      <c r="M241" s="380"/>
      <c r="N241" s="380"/>
      <c r="O241" s="380"/>
      <c r="P241" s="380"/>
      <c r="Q241" s="116"/>
    </row>
    <row r="242" spans="1:17" ht="15" customHeight="1" x14ac:dyDescent="0.15">
      <c r="A242" s="312"/>
      <c r="B242" s="102" t="s">
        <v>366</v>
      </c>
      <c r="C242" s="347">
        <f>[5]B!$C$2893</f>
        <v>0</v>
      </c>
      <c r="D242" s="367"/>
      <c r="E242" s="36"/>
      <c r="F242" s="380"/>
      <c r="G242" s="380"/>
      <c r="H242" s="380"/>
      <c r="I242" s="380"/>
      <c r="J242" s="380"/>
      <c r="K242" s="380"/>
      <c r="L242" s="380"/>
      <c r="M242" s="380"/>
      <c r="N242" s="380"/>
      <c r="O242" s="380"/>
      <c r="P242" s="380"/>
      <c r="Q242" s="116"/>
    </row>
    <row r="243" spans="1:17" ht="15" customHeight="1" x14ac:dyDescent="0.15">
      <c r="A243" s="338"/>
      <c r="B243" s="109" t="s">
        <v>367</v>
      </c>
      <c r="C243" s="382">
        <f>SUM(C239:C242)</f>
        <v>82</v>
      </c>
      <c r="D243" s="382">
        <f>SUM(D239:D241)</f>
        <v>82</v>
      </c>
      <c r="E243" s="119">
        <f>SUM(E239:E241)</f>
        <v>974850</v>
      </c>
      <c r="F243" s="380"/>
      <c r="G243" s="380"/>
      <c r="H243" s="380"/>
      <c r="I243" s="380"/>
      <c r="J243" s="380"/>
      <c r="K243" s="380"/>
      <c r="L243" s="380"/>
      <c r="M243" s="380"/>
      <c r="N243" s="380"/>
      <c r="O243" s="380"/>
      <c r="P243" s="380"/>
      <c r="Q243" s="116"/>
    </row>
    <row r="244" spans="1:17" ht="15" customHeight="1" x14ac:dyDescent="0.15">
      <c r="A244" s="577" t="s">
        <v>368</v>
      </c>
      <c r="B244" s="577"/>
      <c r="C244" s="383"/>
      <c r="D244" s="383"/>
      <c r="E244" s="120"/>
      <c r="F244" s="380"/>
      <c r="G244" s="380"/>
      <c r="H244" s="380"/>
      <c r="I244" s="380"/>
      <c r="J244" s="380"/>
      <c r="K244" s="380"/>
      <c r="L244" s="380"/>
      <c r="M244" s="380"/>
      <c r="N244" s="380"/>
      <c r="O244" s="380"/>
      <c r="P244" s="380"/>
      <c r="Q244" s="116"/>
    </row>
    <row r="245" spans="1:17" ht="32.25" customHeight="1" x14ac:dyDescent="0.15">
      <c r="A245" s="13" t="s">
        <v>4</v>
      </c>
      <c r="B245" s="13" t="s">
        <v>5</v>
      </c>
      <c r="C245" s="39" t="s">
        <v>6</v>
      </c>
      <c r="D245" s="94" t="s">
        <v>7</v>
      </c>
      <c r="E245" s="39" t="s">
        <v>8</v>
      </c>
      <c r="F245" s="380"/>
      <c r="G245" s="380"/>
      <c r="H245" s="380"/>
      <c r="I245" s="380"/>
      <c r="J245" s="380"/>
      <c r="K245" s="380"/>
      <c r="L245" s="380"/>
      <c r="M245" s="380"/>
      <c r="N245" s="380"/>
      <c r="O245" s="380"/>
      <c r="P245" s="380"/>
      <c r="Q245" s="116"/>
    </row>
    <row r="246" spans="1:17" ht="15" customHeight="1" x14ac:dyDescent="0.15">
      <c r="A246" s="295">
        <v>1901023</v>
      </c>
      <c r="B246" s="107" t="s">
        <v>369</v>
      </c>
      <c r="C246" s="345">
        <f>[5]B!$C$2249</f>
        <v>0</v>
      </c>
      <c r="D246" s="345">
        <f>[5]B!$E$2249</f>
        <v>0</v>
      </c>
      <c r="E246" s="121">
        <f>[5]B!$AL$2249</f>
        <v>0</v>
      </c>
      <c r="F246" s="380"/>
      <c r="G246" s="380"/>
      <c r="H246" s="380"/>
      <c r="I246" s="380"/>
      <c r="J246" s="380"/>
      <c r="K246" s="380"/>
      <c r="L246" s="380"/>
      <c r="M246" s="380"/>
      <c r="N246" s="380"/>
      <c r="O246" s="380"/>
      <c r="P246" s="380"/>
      <c r="Q246" s="116"/>
    </row>
    <row r="247" spans="1:17" ht="15" customHeight="1" x14ac:dyDescent="0.15">
      <c r="A247" s="299">
        <v>1901024</v>
      </c>
      <c r="B247" s="101" t="s">
        <v>370</v>
      </c>
      <c r="C247" s="346">
        <f>[5]B!$C$2250</f>
        <v>0</v>
      </c>
      <c r="D247" s="346">
        <f>[5]B!$E$2250</f>
        <v>0</v>
      </c>
      <c r="E247" s="18">
        <f>[5]B!$AL$2250</f>
        <v>0</v>
      </c>
      <c r="F247" s="380"/>
      <c r="G247" s="380"/>
      <c r="H247" s="380"/>
      <c r="I247" s="380"/>
      <c r="J247" s="380"/>
      <c r="K247" s="380"/>
      <c r="L247" s="380"/>
      <c r="M247" s="380"/>
      <c r="N247" s="380"/>
      <c r="O247" s="380"/>
      <c r="P247" s="380"/>
      <c r="Q247" s="116"/>
    </row>
    <row r="248" spans="1:17" ht="15" customHeight="1" x14ac:dyDescent="0.15">
      <c r="A248" s="299" t="s">
        <v>371</v>
      </c>
      <c r="B248" s="101" t="s">
        <v>372</v>
      </c>
      <c r="C248" s="346">
        <f>[5]B!$C$2251</f>
        <v>0</v>
      </c>
      <c r="D248" s="346">
        <f>[5]B!$E$2251</f>
        <v>0</v>
      </c>
      <c r="E248" s="18">
        <f>[5]B!$AL$2251</f>
        <v>0</v>
      </c>
      <c r="F248" s="380"/>
      <c r="G248" s="380"/>
      <c r="H248" s="380"/>
      <c r="I248" s="380"/>
      <c r="J248" s="380"/>
      <c r="K248" s="380"/>
      <c r="L248" s="380"/>
      <c r="M248" s="380"/>
      <c r="N248" s="380"/>
      <c r="O248" s="380"/>
      <c r="P248" s="380"/>
      <c r="Q248" s="116"/>
    </row>
    <row r="249" spans="1:17" ht="15" customHeight="1" x14ac:dyDescent="0.15">
      <c r="A249" s="299" t="s">
        <v>373</v>
      </c>
      <c r="B249" s="101" t="s">
        <v>374</v>
      </c>
      <c r="C249" s="346">
        <f>[5]B!$C$2252</f>
        <v>0</v>
      </c>
      <c r="D249" s="346">
        <f>[5]B!$E$2252</f>
        <v>0</v>
      </c>
      <c r="E249" s="18">
        <f>[5]B!$AL$2252</f>
        <v>0</v>
      </c>
      <c r="F249" s="380"/>
      <c r="G249" s="380"/>
      <c r="H249" s="380"/>
      <c r="I249" s="380"/>
      <c r="J249" s="380"/>
      <c r="K249" s="380"/>
      <c r="L249" s="380"/>
      <c r="M249" s="380"/>
      <c r="N249" s="380"/>
      <c r="O249" s="380"/>
      <c r="P249" s="380"/>
      <c r="Q249" s="116"/>
    </row>
    <row r="250" spans="1:17" ht="15" customHeight="1" x14ac:dyDescent="0.15">
      <c r="A250" s="299">
        <v>1901126</v>
      </c>
      <c r="B250" s="101" t="s">
        <v>375</v>
      </c>
      <c r="C250" s="346">
        <f>[5]B!$C$2253</f>
        <v>0</v>
      </c>
      <c r="D250" s="346">
        <f>[5]B!$E$2253</f>
        <v>0</v>
      </c>
      <c r="E250" s="18">
        <f>[5]B!$AL$2253</f>
        <v>0</v>
      </c>
      <c r="F250" s="380"/>
      <c r="G250" s="380"/>
      <c r="H250" s="380"/>
      <c r="I250" s="380"/>
      <c r="J250" s="380"/>
      <c r="K250" s="380"/>
      <c r="L250" s="380"/>
      <c r="M250" s="380"/>
      <c r="N250" s="380"/>
      <c r="O250" s="380"/>
      <c r="P250" s="380"/>
      <c r="Q250" s="116"/>
    </row>
    <row r="251" spans="1:17" ht="15" customHeight="1" x14ac:dyDescent="0.15">
      <c r="A251" s="299" t="s">
        <v>376</v>
      </c>
      <c r="B251" s="101" t="s">
        <v>377</v>
      </c>
      <c r="C251" s="346">
        <f>[5]B!$C$2254</f>
        <v>0</v>
      </c>
      <c r="D251" s="346">
        <f>[5]B!$E$2254</f>
        <v>0</v>
      </c>
      <c r="E251" s="18">
        <f>[5]B!$AL$2254</f>
        <v>0</v>
      </c>
      <c r="F251" s="380"/>
      <c r="G251" s="380"/>
      <c r="H251" s="380"/>
      <c r="I251" s="380"/>
      <c r="J251" s="380"/>
      <c r="K251" s="380"/>
      <c r="L251" s="380"/>
      <c r="M251" s="380"/>
      <c r="N251" s="380"/>
      <c r="O251" s="380"/>
      <c r="P251" s="380"/>
      <c r="Q251" s="116"/>
    </row>
    <row r="252" spans="1:17" ht="15" customHeight="1" x14ac:dyDescent="0.15">
      <c r="A252" s="299" t="s">
        <v>378</v>
      </c>
      <c r="B252" s="101" t="s">
        <v>379</v>
      </c>
      <c r="C252" s="346">
        <f>[5]B!$C$2255</f>
        <v>0</v>
      </c>
      <c r="D252" s="346">
        <f>[5]B!$E$2255</f>
        <v>0</v>
      </c>
      <c r="E252" s="18">
        <f>[5]B!$AL$2255</f>
        <v>0</v>
      </c>
      <c r="F252" s="380"/>
      <c r="G252" s="380"/>
      <c r="H252" s="380"/>
      <c r="I252" s="380"/>
      <c r="J252" s="380"/>
      <c r="K252" s="380"/>
      <c r="L252" s="380"/>
      <c r="M252" s="380"/>
      <c r="N252" s="380"/>
      <c r="O252" s="380"/>
      <c r="P252" s="380"/>
      <c r="Q252" s="116"/>
    </row>
    <row r="253" spans="1:17" ht="15" customHeight="1" x14ac:dyDescent="0.15">
      <c r="A253" s="312">
        <v>1901029</v>
      </c>
      <c r="B253" s="102" t="s">
        <v>380</v>
      </c>
      <c r="C253" s="347">
        <f>[5]B!$C$2256</f>
        <v>0</v>
      </c>
      <c r="D253" s="347">
        <f>[5]B!$E$2256</f>
        <v>0</v>
      </c>
      <c r="E253" s="122">
        <f>[5]B!$AL$2256</f>
        <v>0</v>
      </c>
      <c r="F253" s="380"/>
      <c r="G253" s="380"/>
      <c r="H253" s="380"/>
      <c r="I253" s="380"/>
      <c r="J253" s="380"/>
      <c r="K253" s="380"/>
      <c r="L253" s="380"/>
      <c r="M253" s="380"/>
      <c r="N253" s="380"/>
      <c r="O253" s="380"/>
      <c r="P253" s="380"/>
      <c r="Q253" s="116"/>
    </row>
    <row r="254" spans="1:17" ht="15" customHeight="1" x14ac:dyDescent="0.15">
      <c r="A254" s="351"/>
      <c r="B254" s="123" t="s">
        <v>381</v>
      </c>
      <c r="C254" s="124">
        <f>SUM(C246:C253)</f>
        <v>0</v>
      </c>
      <c r="D254" s="124">
        <f>SUM(D246:D253)</f>
        <v>0</v>
      </c>
      <c r="E254" s="119">
        <f>SUM(E246:E253)</f>
        <v>0</v>
      </c>
      <c r="F254" s="380"/>
      <c r="G254" s="380"/>
      <c r="H254" s="380"/>
      <c r="I254" s="380"/>
      <c r="J254" s="380"/>
      <c r="K254" s="380"/>
      <c r="L254" s="380"/>
      <c r="M254" s="380"/>
      <c r="N254" s="380"/>
      <c r="O254" s="380"/>
      <c r="P254" s="380"/>
      <c r="Q254" s="116"/>
    </row>
    <row r="255" spans="1:17" ht="15" customHeight="1" x14ac:dyDescent="0.15">
      <c r="A255" s="125"/>
      <c r="B255" s="126"/>
      <c r="C255" s="383"/>
      <c r="D255" s="383"/>
      <c r="E255" s="120"/>
      <c r="F255" s="380"/>
      <c r="G255" s="380"/>
      <c r="H255" s="380"/>
      <c r="I255" s="380"/>
      <c r="J255" s="380"/>
      <c r="K255" s="380"/>
      <c r="L255" s="380"/>
      <c r="M255" s="380"/>
      <c r="N255" s="380"/>
      <c r="O255" s="380"/>
      <c r="P255" s="380"/>
      <c r="Q255" s="116"/>
    </row>
    <row r="256" spans="1:17" s="111" customFormat="1" ht="24.95" customHeight="1" x14ac:dyDescent="0.15">
      <c r="A256" s="574" t="s">
        <v>382</v>
      </c>
      <c r="B256" s="574"/>
      <c r="C256" s="378"/>
      <c r="D256" s="378"/>
      <c r="E256" s="93"/>
    </row>
    <row r="257" spans="1:14" s="3" customFormat="1" ht="35.1" customHeight="1" x14ac:dyDescent="0.15">
      <c r="A257" s="13" t="s">
        <v>4</v>
      </c>
      <c r="B257" s="127" t="s">
        <v>5</v>
      </c>
      <c r="C257" s="39" t="s">
        <v>6</v>
      </c>
      <c r="D257" s="94" t="s">
        <v>7</v>
      </c>
      <c r="E257" s="39" t="s">
        <v>8</v>
      </c>
      <c r="F257" s="7"/>
      <c r="G257" s="7"/>
      <c r="H257" s="7"/>
      <c r="I257" s="7"/>
      <c r="J257" s="7"/>
      <c r="K257" s="7"/>
      <c r="L257" s="7"/>
      <c r="M257" s="7"/>
      <c r="N257" s="7"/>
    </row>
    <row r="258" spans="1:14" s="3" customFormat="1" ht="15" customHeight="1" x14ac:dyDescent="0.15">
      <c r="A258" s="295"/>
      <c r="B258" s="107" t="s">
        <v>383</v>
      </c>
      <c r="C258" s="354">
        <f>[5]B!$C$103</f>
        <v>0</v>
      </c>
      <c r="D258" s="384"/>
      <c r="E258" s="128"/>
      <c r="F258" s="7"/>
      <c r="G258" s="7"/>
      <c r="H258" s="7"/>
      <c r="I258" s="7"/>
      <c r="J258" s="7"/>
      <c r="K258" s="7"/>
      <c r="L258" s="7"/>
      <c r="M258" s="7"/>
      <c r="N258" s="7"/>
    </row>
    <row r="259" spans="1:14" s="3" customFormat="1" ht="15" customHeight="1" x14ac:dyDescent="0.15">
      <c r="A259" s="299"/>
      <c r="B259" s="101" t="s">
        <v>384</v>
      </c>
      <c r="C259" s="297">
        <f>[5]B!$C$104</f>
        <v>0</v>
      </c>
      <c r="D259" s="309"/>
      <c r="E259" s="35"/>
      <c r="F259" s="7"/>
      <c r="G259" s="7"/>
      <c r="H259" s="7"/>
      <c r="I259" s="7"/>
      <c r="J259" s="7"/>
      <c r="K259" s="7"/>
      <c r="L259" s="7"/>
      <c r="M259" s="7"/>
      <c r="N259" s="7"/>
    </row>
    <row r="260" spans="1:14" s="3" customFormat="1" ht="15" customHeight="1" x14ac:dyDescent="0.15">
      <c r="A260" s="299"/>
      <c r="B260" s="101" t="s">
        <v>385</v>
      </c>
      <c r="C260" s="297">
        <f>[5]B!$C$105</f>
        <v>0</v>
      </c>
      <c r="D260" s="309"/>
      <c r="E260" s="35"/>
      <c r="F260" s="7"/>
      <c r="G260" s="7"/>
      <c r="H260" s="7"/>
      <c r="I260" s="7"/>
      <c r="J260" s="7"/>
      <c r="K260" s="7"/>
      <c r="L260" s="7"/>
      <c r="M260" s="7"/>
      <c r="N260" s="7"/>
    </row>
    <row r="261" spans="1:14" s="3" customFormat="1" ht="15" customHeight="1" x14ac:dyDescent="0.15">
      <c r="A261" s="299"/>
      <c r="B261" s="101" t="s">
        <v>386</v>
      </c>
      <c r="C261" s="297">
        <f>[5]B!$C$106</f>
        <v>0</v>
      </c>
      <c r="D261" s="309"/>
      <c r="E261" s="35"/>
      <c r="F261" s="7"/>
      <c r="G261" s="7"/>
      <c r="H261" s="7"/>
      <c r="I261" s="7"/>
      <c r="J261" s="7"/>
      <c r="K261" s="7"/>
      <c r="L261" s="7"/>
      <c r="M261" s="7"/>
      <c r="N261" s="7"/>
    </row>
    <row r="262" spans="1:14" s="3" customFormat="1" ht="15" customHeight="1" x14ac:dyDescent="0.15">
      <c r="A262" s="299"/>
      <c r="B262" s="101" t="s">
        <v>387</v>
      </c>
      <c r="C262" s="297">
        <f>[5]B!$C$107</f>
        <v>0</v>
      </c>
      <c r="D262" s="309"/>
      <c r="E262" s="35"/>
      <c r="F262" s="7"/>
      <c r="G262" s="7"/>
      <c r="H262" s="7"/>
      <c r="I262" s="7"/>
      <c r="J262" s="7"/>
      <c r="K262" s="7"/>
      <c r="L262" s="7"/>
      <c r="M262" s="7"/>
      <c r="N262" s="7"/>
    </row>
    <row r="263" spans="1:14" s="3" customFormat="1" ht="15" customHeight="1" x14ac:dyDescent="0.15">
      <c r="A263" s="299"/>
      <c r="B263" s="101" t="s">
        <v>388</v>
      </c>
      <c r="C263" s="297">
        <f>[5]B!$C$108</f>
        <v>0</v>
      </c>
      <c r="D263" s="309"/>
      <c r="E263" s="35"/>
      <c r="F263" s="7"/>
      <c r="G263" s="7"/>
      <c r="H263" s="7"/>
      <c r="I263" s="7"/>
      <c r="J263" s="7"/>
      <c r="K263" s="7"/>
      <c r="L263" s="7"/>
      <c r="M263" s="7"/>
      <c r="N263" s="7"/>
    </row>
    <row r="264" spans="1:14" s="3" customFormat="1" ht="15" customHeight="1" x14ac:dyDescent="0.15">
      <c r="A264" s="299"/>
      <c r="B264" s="101" t="s">
        <v>389</v>
      </c>
      <c r="C264" s="297">
        <f>[5]B!$C$109</f>
        <v>0</v>
      </c>
      <c r="D264" s="309"/>
      <c r="E264" s="35"/>
      <c r="F264" s="7"/>
      <c r="G264" s="7"/>
      <c r="H264" s="7"/>
      <c r="I264" s="7"/>
      <c r="J264" s="7"/>
      <c r="K264" s="7"/>
      <c r="L264" s="7"/>
      <c r="M264" s="7"/>
      <c r="N264" s="7"/>
    </row>
    <row r="265" spans="1:14" s="3" customFormat="1" ht="15" customHeight="1" x14ac:dyDescent="0.15">
      <c r="A265" s="299"/>
      <c r="B265" s="101" t="s">
        <v>390</v>
      </c>
      <c r="C265" s="297">
        <f>[5]B!$C$110</f>
        <v>0</v>
      </c>
      <c r="D265" s="309"/>
      <c r="E265" s="35"/>
      <c r="F265" s="7"/>
      <c r="G265" s="7"/>
      <c r="H265" s="7"/>
      <c r="I265" s="7"/>
      <c r="J265" s="7"/>
      <c r="K265" s="7"/>
      <c r="L265" s="7"/>
      <c r="M265" s="7"/>
      <c r="N265" s="7"/>
    </row>
    <row r="266" spans="1:14" s="3" customFormat="1" ht="15" customHeight="1" x14ac:dyDescent="0.15">
      <c r="A266" s="299"/>
      <c r="B266" s="101" t="s">
        <v>391</v>
      </c>
      <c r="C266" s="297">
        <f>[5]B!$C$111</f>
        <v>0</v>
      </c>
      <c r="D266" s="309"/>
      <c r="E266" s="35"/>
      <c r="F266" s="7"/>
      <c r="G266" s="7"/>
      <c r="H266" s="7"/>
      <c r="I266" s="7"/>
      <c r="J266" s="7"/>
      <c r="K266" s="7"/>
      <c r="L266" s="7"/>
      <c r="M266" s="7"/>
      <c r="N266" s="7"/>
    </row>
    <row r="267" spans="1:14" s="3" customFormat="1" ht="15" customHeight="1" x14ac:dyDescent="0.15">
      <c r="A267" s="299"/>
      <c r="B267" s="101" t="s">
        <v>392</v>
      </c>
      <c r="C267" s="297">
        <f>[5]B!$C$112</f>
        <v>0</v>
      </c>
      <c r="D267" s="309"/>
      <c r="E267" s="35"/>
      <c r="F267" s="7"/>
      <c r="G267" s="7"/>
      <c r="H267" s="7"/>
      <c r="I267" s="7"/>
      <c r="J267" s="7"/>
      <c r="K267" s="7"/>
      <c r="L267" s="7"/>
      <c r="M267" s="7"/>
      <c r="N267" s="7"/>
    </row>
    <row r="268" spans="1:14" s="3" customFormat="1" ht="15" customHeight="1" x14ac:dyDescent="0.15">
      <c r="A268" s="299">
        <v>1802100</v>
      </c>
      <c r="B268" s="101" t="s">
        <v>393</v>
      </c>
      <c r="C268" s="297">
        <f>[5]B!$C$2110</f>
        <v>0</v>
      </c>
      <c r="D268" s="297">
        <f>[5]B!$C$2110</f>
        <v>0</v>
      </c>
      <c r="E268" s="53">
        <f>[5]B!$AL$2110</f>
        <v>0</v>
      </c>
      <c r="F268" s="7"/>
      <c r="G268" s="7"/>
      <c r="H268" s="7"/>
      <c r="I268" s="7"/>
      <c r="J268" s="7"/>
      <c r="K268" s="7"/>
      <c r="L268" s="7"/>
      <c r="M268" s="7"/>
      <c r="N268" s="7"/>
    </row>
    <row r="269" spans="1:14" s="3" customFormat="1" ht="15" customHeight="1" x14ac:dyDescent="0.15">
      <c r="A269" s="299"/>
      <c r="B269" s="101" t="s">
        <v>394</v>
      </c>
      <c r="C269" s="297">
        <f>[5]B!$C$1904</f>
        <v>0</v>
      </c>
      <c r="D269" s="309"/>
      <c r="E269" s="35"/>
      <c r="F269" s="7"/>
      <c r="G269" s="7"/>
      <c r="H269" s="7"/>
      <c r="I269" s="7"/>
      <c r="J269" s="7"/>
      <c r="K269" s="7"/>
      <c r="L269" s="7"/>
      <c r="M269" s="7"/>
      <c r="N269" s="7"/>
    </row>
    <row r="270" spans="1:14" s="3" customFormat="1" ht="15" customHeight="1" x14ac:dyDescent="0.15">
      <c r="A270" s="299">
        <v>1902003</v>
      </c>
      <c r="B270" s="101" t="s">
        <v>395</v>
      </c>
      <c r="C270" s="297">
        <f>[5]B!$C$2263</f>
        <v>0</v>
      </c>
      <c r="D270" s="297">
        <f>[5]B!$C$2263</f>
        <v>0</v>
      </c>
      <c r="E270" s="53">
        <f>[5]B!$AL$2263</f>
        <v>0</v>
      </c>
      <c r="F270" s="7"/>
      <c r="G270" s="7"/>
      <c r="H270" s="7"/>
      <c r="I270" s="7"/>
      <c r="J270" s="7"/>
      <c r="K270" s="7"/>
      <c r="L270" s="7"/>
      <c r="M270" s="7"/>
      <c r="N270" s="7"/>
    </row>
    <row r="271" spans="1:14" s="3" customFormat="1" ht="15" customHeight="1" x14ac:dyDescent="0.15">
      <c r="A271" s="312"/>
      <c r="B271" s="102" t="s">
        <v>396</v>
      </c>
      <c r="C271" s="355">
        <f>[5]B!$C$113</f>
        <v>0</v>
      </c>
      <c r="D271" s="385"/>
      <c r="E271" s="36"/>
      <c r="F271" s="7"/>
      <c r="G271" s="7"/>
      <c r="H271" s="7"/>
      <c r="I271" s="7"/>
      <c r="J271" s="7"/>
      <c r="K271" s="7"/>
      <c r="L271" s="7"/>
      <c r="M271" s="7"/>
      <c r="N271" s="7"/>
    </row>
    <row r="272" spans="1:14" s="3" customFormat="1" ht="15" customHeight="1" x14ac:dyDescent="0.15">
      <c r="A272" s="338"/>
      <c r="B272" s="109" t="s">
        <v>397</v>
      </c>
      <c r="C272" s="386">
        <f>SUM(C258:C271)</f>
        <v>0</v>
      </c>
      <c r="D272" s="386">
        <f t="shared" ref="D272:E272" si="3">SUM(D258:D271)</f>
        <v>0</v>
      </c>
      <c r="E272" s="386">
        <f t="shared" si="3"/>
        <v>0</v>
      </c>
      <c r="F272" s="7"/>
      <c r="G272" s="7"/>
      <c r="H272" s="7"/>
      <c r="I272" s="7"/>
      <c r="J272" s="7"/>
      <c r="K272" s="7"/>
      <c r="L272" s="7"/>
      <c r="M272" s="7"/>
      <c r="N272" s="7"/>
    </row>
    <row r="273" spans="1:20" s="63" customFormat="1" ht="24.95" customHeight="1" x14ac:dyDescent="0.15">
      <c r="A273" s="129" t="s">
        <v>398</v>
      </c>
      <c r="B273" s="130"/>
      <c r="C273" s="387"/>
      <c r="D273" s="387"/>
      <c r="E273" s="131"/>
    </row>
    <row r="274" spans="1:20" s="63" customFormat="1" ht="35.1" customHeight="1" x14ac:dyDescent="0.15">
      <c r="A274" s="13" t="s">
        <v>4</v>
      </c>
      <c r="B274" s="13" t="s">
        <v>5</v>
      </c>
      <c r="C274" s="94" t="s">
        <v>399</v>
      </c>
      <c r="D274" s="94" t="s">
        <v>7</v>
      </c>
      <c r="E274" s="39" t="s">
        <v>8</v>
      </c>
    </row>
    <row r="275" spans="1:20" s="63" customFormat="1" ht="15" customHeight="1" x14ac:dyDescent="0.15">
      <c r="A275" s="295">
        <v>3001001</v>
      </c>
      <c r="B275" s="107" t="s">
        <v>400</v>
      </c>
      <c r="C275" s="388">
        <f>[5]B!$C$2896</f>
        <v>32</v>
      </c>
      <c r="D275" s="388">
        <f>[5]B!$E$2896</f>
        <v>32</v>
      </c>
      <c r="E275" s="30">
        <f>[5]B!$AL$2896</f>
        <v>737600</v>
      </c>
    </row>
    <row r="276" spans="1:20" s="63" customFormat="1" ht="15" customHeight="1" x14ac:dyDescent="0.15">
      <c r="A276" s="312" t="s">
        <v>401</v>
      </c>
      <c r="B276" s="102" t="s">
        <v>402</v>
      </c>
      <c r="C276" s="389">
        <f>[5]B!$C$2897</f>
        <v>0</v>
      </c>
      <c r="D276" s="389">
        <f>[5]B!$E$2897</f>
        <v>0</v>
      </c>
      <c r="E276" s="108">
        <f>[5]B!$AL$2897</f>
        <v>0</v>
      </c>
    </row>
    <row r="277" spans="1:20" s="63" customFormat="1" ht="15" customHeight="1" x14ac:dyDescent="0.15">
      <c r="A277" s="338"/>
      <c r="B277" s="102" t="s">
        <v>403</v>
      </c>
      <c r="C277" s="332">
        <f>SUM(C275:C276)</f>
        <v>32</v>
      </c>
      <c r="D277" s="332">
        <f>SUM(D275:D276)</f>
        <v>32</v>
      </c>
      <c r="E277" s="119">
        <f>SUM(E275:E276)</f>
        <v>737600</v>
      </c>
    </row>
    <row r="278" spans="1:20" s="63" customFormat="1" ht="24.95" customHeight="1" x14ac:dyDescent="0.15">
      <c r="A278" s="96" t="s">
        <v>404</v>
      </c>
      <c r="B278" s="92"/>
      <c r="C278" s="381"/>
      <c r="D278" s="381"/>
      <c r="E278" s="93"/>
    </row>
    <row r="279" spans="1:20" s="63" customFormat="1" ht="35.1" customHeight="1" x14ac:dyDescent="0.15">
      <c r="A279" s="13" t="s">
        <v>4</v>
      </c>
      <c r="B279" s="106" t="s">
        <v>5</v>
      </c>
      <c r="C279" s="94" t="s">
        <v>399</v>
      </c>
      <c r="D279" s="94" t="s">
        <v>7</v>
      </c>
      <c r="E279" s="39" t="s">
        <v>8</v>
      </c>
    </row>
    <row r="280" spans="1:20" s="63" customFormat="1" ht="15" customHeight="1" x14ac:dyDescent="0.15">
      <c r="A280" s="338" t="s">
        <v>405</v>
      </c>
      <c r="B280" s="102" t="s">
        <v>406</v>
      </c>
      <c r="C280" s="390">
        <f>[5]B!$C$1029</f>
        <v>810</v>
      </c>
      <c r="D280" s="390">
        <f>[5]B!$E$1029</f>
        <v>720</v>
      </c>
      <c r="E280" s="132">
        <f>[5]B!$AL$1029</f>
        <v>5576800</v>
      </c>
    </row>
    <row r="281" spans="1:20" s="63" customFormat="1" ht="15" customHeight="1" x14ac:dyDescent="0.15">
      <c r="A281" s="338" t="s">
        <v>405</v>
      </c>
      <c r="B281" s="102" t="s">
        <v>407</v>
      </c>
      <c r="C281" s="390">
        <f>[5]B!C1036</f>
        <v>0</v>
      </c>
      <c r="D281" s="385"/>
      <c r="E281" s="36"/>
    </row>
    <row r="282" spans="1:20" s="3" customFormat="1" ht="25.5" customHeight="1" x14ac:dyDescent="0.15">
      <c r="A282" s="9" t="s">
        <v>408</v>
      </c>
      <c r="B282" s="133"/>
      <c r="C282" s="63"/>
      <c r="D282" s="63"/>
      <c r="E282" s="63"/>
      <c r="F282" s="7"/>
      <c r="G282" s="7"/>
      <c r="H282" s="7"/>
      <c r="I282" s="7"/>
      <c r="J282" s="7"/>
      <c r="K282" s="7"/>
      <c r="L282" s="7"/>
      <c r="M282" s="7"/>
      <c r="N282" s="7"/>
    </row>
    <row r="283" spans="1:20" ht="24.95" customHeight="1" x14ac:dyDescent="0.15">
      <c r="A283" s="12" t="s">
        <v>409</v>
      </c>
    </row>
    <row r="284" spans="1:20" ht="24" customHeight="1" x14ac:dyDescent="0.15">
      <c r="A284" s="579" t="s">
        <v>107</v>
      </c>
      <c r="B284" s="580"/>
      <c r="C284" s="604" t="s">
        <v>410</v>
      </c>
      <c r="D284" s="607" t="s">
        <v>411</v>
      </c>
      <c r="E284" s="608"/>
      <c r="F284" s="608"/>
      <c r="G284" s="608"/>
      <c r="H284" s="609" t="s">
        <v>412</v>
      </c>
      <c r="I284" s="610"/>
      <c r="J284" s="611"/>
      <c r="K284" s="612" t="s">
        <v>413</v>
      </c>
      <c r="L284" s="613"/>
      <c r="M284" s="614"/>
      <c r="N284" s="632" t="s">
        <v>414</v>
      </c>
      <c r="O284" s="635" t="s">
        <v>415</v>
      </c>
      <c r="P284" s="636"/>
      <c r="Q284" s="585" t="s">
        <v>416</v>
      </c>
      <c r="R284" s="585" t="s">
        <v>417</v>
      </c>
    </row>
    <row r="285" spans="1:20" ht="18" customHeight="1" x14ac:dyDescent="0.15">
      <c r="A285" s="600"/>
      <c r="B285" s="601"/>
      <c r="C285" s="605"/>
      <c r="D285" s="588" t="s">
        <v>418</v>
      </c>
      <c r="E285" s="590" t="s">
        <v>419</v>
      </c>
      <c r="F285" s="591"/>
      <c r="G285" s="592" t="s">
        <v>420</v>
      </c>
      <c r="H285" s="594" t="s">
        <v>421</v>
      </c>
      <c r="I285" s="596" t="s">
        <v>422</v>
      </c>
      <c r="J285" s="598" t="s">
        <v>423</v>
      </c>
      <c r="K285" s="615" t="s">
        <v>424</v>
      </c>
      <c r="L285" s="616" t="s">
        <v>425</v>
      </c>
      <c r="M285" s="617" t="s">
        <v>426</v>
      </c>
      <c r="N285" s="633"/>
      <c r="O285" s="627" t="s">
        <v>427</v>
      </c>
      <c r="P285" s="628" t="s">
        <v>428</v>
      </c>
      <c r="Q285" s="586"/>
      <c r="R285" s="586"/>
    </row>
    <row r="286" spans="1:20" ht="18" customHeight="1" x14ac:dyDescent="0.15">
      <c r="A286" s="602"/>
      <c r="B286" s="603"/>
      <c r="C286" s="606"/>
      <c r="D286" s="589"/>
      <c r="E286" s="134" t="s">
        <v>429</v>
      </c>
      <c r="F286" s="134" t="s">
        <v>430</v>
      </c>
      <c r="G286" s="593"/>
      <c r="H286" s="595"/>
      <c r="I286" s="597"/>
      <c r="J286" s="599"/>
      <c r="K286" s="615"/>
      <c r="L286" s="616"/>
      <c r="M286" s="617"/>
      <c r="N286" s="634"/>
      <c r="O286" s="627"/>
      <c r="P286" s="628"/>
      <c r="Q286" s="587"/>
      <c r="R286" s="587"/>
    </row>
    <row r="287" spans="1:20" s="41" customFormat="1" ht="15" customHeight="1" x14ac:dyDescent="0.25">
      <c r="A287" s="581" t="s">
        <v>108</v>
      </c>
      <c r="B287" s="584"/>
      <c r="C287" s="391">
        <f>+C288+C289+C290+C291+C292+C293+C297+C298+C299</f>
        <v>46818</v>
      </c>
      <c r="D287" s="391">
        <f t="shared" ref="D287:P287" si="4">+D288+D289+D290+D291+D292+D293+D297+D298+D299</f>
        <v>45462</v>
      </c>
      <c r="E287" s="391">
        <f t="shared" si="4"/>
        <v>45462</v>
      </c>
      <c r="F287" s="391">
        <f t="shared" si="4"/>
        <v>0</v>
      </c>
      <c r="G287" s="391">
        <f t="shared" si="4"/>
        <v>1356</v>
      </c>
      <c r="H287" s="391">
        <f t="shared" si="4"/>
        <v>19662</v>
      </c>
      <c r="I287" s="391">
        <f t="shared" si="4"/>
        <v>5936</v>
      </c>
      <c r="J287" s="391">
        <f t="shared" si="4"/>
        <v>21220</v>
      </c>
      <c r="K287" s="391">
        <f t="shared" si="4"/>
        <v>0</v>
      </c>
      <c r="L287" s="391">
        <f t="shared" si="4"/>
        <v>0</v>
      </c>
      <c r="M287" s="391">
        <f t="shared" si="4"/>
        <v>0</v>
      </c>
      <c r="N287" s="391">
        <f t="shared" si="4"/>
        <v>0</v>
      </c>
      <c r="O287" s="391">
        <f t="shared" si="4"/>
        <v>0</v>
      </c>
      <c r="P287" s="391">
        <f t="shared" si="4"/>
        <v>82</v>
      </c>
      <c r="Q287" s="391">
        <f>+Q288+Q289+Q290+Q291+Q292+Q293+Q297+Q298+Q299</f>
        <v>0</v>
      </c>
      <c r="R287" s="391">
        <v>0</v>
      </c>
      <c r="S287" s="135"/>
      <c r="T287" s="135"/>
    </row>
    <row r="288" spans="1:20" ht="15" customHeight="1" x14ac:dyDescent="0.15">
      <c r="A288" s="42" t="s">
        <v>109</v>
      </c>
      <c r="B288" s="136" t="s">
        <v>110</v>
      </c>
      <c r="C288" s="392">
        <f>[5]B!C218</f>
        <v>23270</v>
      </c>
      <c r="D288" s="392">
        <f>[5]B!D218</f>
        <v>22427</v>
      </c>
      <c r="E288" s="392">
        <f>[5]B!E218</f>
        <v>22427</v>
      </c>
      <c r="F288" s="392">
        <f>[5]B!F218</f>
        <v>0</v>
      </c>
      <c r="G288" s="392">
        <f>[5]B!G218</f>
        <v>843</v>
      </c>
      <c r="H288" s="392">
        <f>[5]B!AA218</f>
        <v>10259</v>
      </c>
      <c r="I288" s="392">
        <f>[5]B!AB218</f>
        <v>1784</v>
      </c>
      <c r="J288" s="392">
        <f>[5]B!AC218</f>
        <v>11227</v>
      </c>
      <c r="K288" s="392">
        <f>[5]B!AD218</f>
        <v>0</v>
      </c>
      <c r="L288" s="392">
        <f>[5]B!AE218</f>
        <v>0</v>
      </c>
      <c r="M288" s="392">
        <f>[5]B!AF218</f>
        <v>0</v>
      </c>
      <c r="N288" s="392">
        <f>[5]B!AG218</f>
        <v>0</v>
      </c>
      <c r="O288" s="392">
        <f>[5]B!AH218</f>
        <v>0</v>
      </c>
      <c r="P288" s="392">
        <f>[5]B!AI218</f>
        <v>0</v>
      </c>
      <c r="Q288" s="392">
        <f>[5]B!AJ218</f>
        <v>0</v>
      </c>
      <c r="R288" s="393"/>
      <c r="S288" s="137"/>
      <c r="T288" s="137"/>
    </row>
    <row r="289" spans="1:20" ht="15" customHeight="1" x14ac:dyDescent="0.15">
      <c r="A289" s="554" t="s">
        <v>111</v>
      </c>
      <c r="B289" s="138" t="s">
        <v>112</v>
      </c>
      <c r="C289" s="394">
        <f>[5]B!C283</f>
        <v>17656</v>
      </c>
      <c r="D289" s="394">
        <f>[5]B!D283</f>
        <v>17228</v>
      </c>
      <c r="E289" s="394">
        <f>[5]B!E283</f>
        <v>17228</v>
      </c>
      <c r="F289" s="394">
        <f>[5]B!F283</f>
        <v>0</v>
      </c>
      <c r="G289" s="394">
        <f>[5]B!G283</f>
        <v>428</v>
      </c>
      <c r="H289" s="394">
        <f>[5]B!AA283</f>
        <v>8051</v>
      </c>
      <c r="I289" s="394">
        <f>[5]B!AB283</f>
        <v>1759</v>
      </c>
      <c r="J289" s="394">
        <f>[5]B!AC283</f>
        <v>7846</v>
      </c>
      <c r="K289" s="394">
        <f>[5]B!AD283</f>
        <v>0</v>
      </c>
      <c r="L289" s="394">
        <f>[5]B!AE283</f>
        <v>0</v>
      </c>
      <c r="M289" s="394">
        <f>[5]B!AF283</f>
        <v>0</v>
      </c>
      <c r="N289" s="394">
        <f>[5]B!AG283</f>
        <v>0</v>
      </c>
      <c r="O289" s="394">
        <f>[5]B!AH283</f>
        <v>0</v>
      </c>
      <c r="P289" s="394">
        <f>[5]B!AI283</f>
        <v>11</v>
      </c>
      <c r="Q289" s="394">
        <f>[5]B!AJ283</f>
        <v>0</v>
      </c>
      <c r="R289" s="395"/>
      <c r="S289" s="137"/>
      <c r="T289" s="137"/>
    </row>
    <row r="290" spans="1:20" ht="15" customHeight="1" x14ac:dyDescent="0.15">
      <c r="A290" s="554" t="s">
        <v>113</v>
      </c>
      <c r="B290" s="138" t="s">
        <v>114</v>
      </c>
      <c r="C290" s="394">
        <f>[5]B!C327</f>
        <v>399</v>
      </c>
      <c r="D290" s="394">
        <f>[5]B!D327</f>
        <v>390</v>
      </c>
      <c r="E290" s="394">
        <f>[5]B!E327</f>
        <v>390</v>
      </c>
      <c r="F290" s="394">
        <f>[5]B!F327</f>
        <v>0</v>
      </c>
      <c r="G290" s="394">
        <f>[5]B!G327</f>
        <v>9</v>
      </c>
      <c r="H290" s="394">
        <f>[5]B!AA327</f>
        <v>111</v>
      </c>
      <c r="I290" s="394">
        <f>[5]B!AB327</f>
        <v>276</v>
      </c>
      <c r="J290" s="394">
        <f>[5]B!AC327</f>
        <v>12</v>
      </c>
      <c r="K290" s="394">
        <f>[5]B!AD327</f>
        <v>0</v>
      </c>
      <c r="L290" s="394">
        <f>[5]B!AE327</f>
        <v>0</v>
      </c>
      <c r="M290" s="394">
        <f>[5]B!AF327</f>
        <v>0</v>
      </c>
      <c r="N290" s="394">
        <f>[5]B!AG327</f>
        <v>0</v>
      </c>
      <c r="O290" s="394">
        <f>[5]B!AH327</f>
        <v>0</v>
      </c>
      <c r="P290" s="394">
        <f>[5]B!AI327</f>
        <v>6</v>
      </c>
      <c r="Q290" s="394">
        <f>[5]B!AJ327</f>
        <v>0</v>
      </c>
      <c r="R290" s="395"/>
      <c r="S290" s="137"/>
      <c r="T290" s="137"/>
    </row>
    <row r="291" spans="1:20" ht="15" customHeight="1" x14ac:dyDescent="0.15">
      <c r="A291" s="554" t="s">
        <v>115</v>
      </c>
      <c r="B291" s="138" t="s">
        <v>116</v>
      </c>
      <c r="C291" s="394">
        <f>[5]B!C338</f>
        <v>0</v>
      </c>
      <c r="D291" s="394">
        <f>[5]B!D338</f>
        <v>0</v>
      </c>
      <c r="E291" s="394">
        <f>[5]B!E338</f>
        <v>0</v>
      </c>
      <c r="F291" s="394">
        <f>[5]B!F338</f>
        <v>0</v>
      </c>
      <c r="G291" s="394">
        <f>[5]B!G338</f>
        <v>0</v>
      </c>
      <c r="H291" s="394">
        <f>[5]B!AA338</f>
        <v>0</v>
      </c>
      <c r="I291" s="394">
        <f>[5]B!AB338</f>
        <v>0</v>
      </c>
      <c r="J291" s="394">
        <f>[5]B!AC338</f>
        <v>0</v>
      </c>
      <c r="K291" s="394">
        <f>[5]B!AD338</f>
        <v>0</v>
      </c>
      <c r="L291" s="394">
        <f>[5]B!AE338</f>
        <v>0</v>
      </c>
      <c r="M291" s="394">
        <f>[5]B!AF338</f>
        <v>0</v>
      </c>
      <c r="N291" s="394">
        <f>[5]B!AG338</f>
        <v>0</v>
      </c>
      <c r="O291" s="394">
        <f>[5]B!AH338</f>
        <v>0</v>
      </c>
      <c r="P291" s="394">
        <f>[5]B!AI338</f>
        <v>4</v>
      </c>
      <c r="Q291" s="394">
        <f>[5]B!AJ338</f>
        <v>0</v>
      </c>
      <c r="R291" s="395"/>
      <c r="S291" s="137"/>
      <c r="T291" s="137"/>
    </row>
    <row r="292" spans="1:20" ht="15" customHeight="1" x14ac:dyDescent="0.15">
      <c r="A292" s="139" t="s">
        <v>117</v>
      </c>
      <c r="B292" s="140" t="s">
        <v>118</v>
      </c>
      <c r="C292" s="396">
        <f>[5]B!C413</f>
        <v>76</v>
      </c>
      <c r="D292" s="396">
        <f>[5]B!D413</f>
        <v>75</v>
      </c>
      <c r="E292" s="396">
        <f>[5]B!E413</f>
        <v>75</v>
      </c>
      <c r="F292" s="396">
        <f>[5]B!F413</f>
        <v>0</v>
      </c>
      <c r="G292" s="396">
        <f>[5]B!G413</f>
        <v>1</v>
      </c>
      <c r="H292" s="396">
        <f>[5]B!AA413</f>
        <v>21</v>
      </c>
      <c r="I292" s="396">
        <f>[5]B!AB413</f>
        <v>55</v>
      </c>
      <c r="J292" s="396">
        <f>[5]B!AC413</f>
        <v>0</v>
      </c>
      <c r="K292" s="396">
        <f>[5]B!AD413</f>
        <v>0</v>
      </c>
      <c r="L292" s="396">
        <f>[5]B!AE413</f>
        <v>0</v>
      </c>
      <c r="M292" s="396">
        <f>[5]B!AF413</f>
        <v>0</v>
      </c>
      <c r="N292" s="396">
        <f>[5]B!AG413</f>
        <v>0</v>
      </c>
      <c r="O292" s="396">
        <f>[5]B!AH413</f>
        <v>0</v>
      </c>
      <c r="P292" s="396">
        <f>[5]B!AI413</f>
        <v>50</v>
      </c>
      <c r="Q292" s="396">
        <f>[5]B!AJ413</f>
        <v>0</v>
      </c>
      <c r="R292" s="397"/>
      <c r="S292" s="137"/>
      <c r="T292" s="137"/>
    </row>
    <row r="293" spans="1:20" ht="15" customHeight="1" x14ac:dyDescent="0.15">
      <c r="A293" s="629" t="s">
        <v>119</v>
      </c>
      <c r="B293" s="4" t="s">
        <v>120</v>
      </c>
      <c r="C293" s="398">
        <f>SUM(C294:C296)</f>
        <v>4662</v>
      </c>
      <c r="D293" s="399">
        <f>SUM(D294:D296)</f>
        <v>4604</v>
      </c>
      <c r="E293" s="400">
        <f t="shared" ref="E293:P293" si="5">SUM(E294:E296)</f>
        <v>4604</v>
      </c>
      <c r="F293" s="401">
        <f t="shared" si="5"/>
        <v>0</v>
      </c>
      <c r="G293" s="402">
        <f t="shared" si="5"/>
        <v>58</v>
      </c>
      <c r="H293" s="402">
        <f t="shared" si="5"/>
        <v>989</v>
      </c>
      <c r="I293" s="402">
        <f t="shared" si="5"/>
        <v>1938</v>
      </c>
      <c r="J293" s="402">
        <f t="shared" si="5"/>
        <v>1735</v>
      </c>
      <c r="K293" s="402">
        <f t="shared" si="5"/>
        <v>0</v>
      </c>
      <c r="L293" s="402">
        <f t="shared" si="5"/>
        <v>0</v>
      </c>
      <c r="M293" s="402">
        <f t="shared" si="5"/>
        <v>0</v>
      </c>
      <c r="N293" s="402">
        <f t="shared" si="5"/>
        <v>0</v>
      </c>
      <c r="O293" s="402">
        <f t="shared" si="5"/>
        <v>0</v>
      </c>
      <c r="P293" s="402">
        <f t="shared" si="5"/>
        <v>11</v>
      </c>
      <c r="Q293" s="403">
        <f>SUM(Q294:Q296)</f>
        <v>0</v>
      </c>
      <c r="R293" s="404">
        <v>0</v>
      </c>
      <c r="S293" s="137"/>
      <c r="T293" s="137"/>
    </row>
    <row r="294" spans="1:20" ht="15" customHeight="1" x14ac:dyDescent="0.15">
      <c r="A294" s="629"/>
      <c r="B294" s="141" t="s">
        <v>121</v>
      </c>
      <c r="C294" s="392">
        <f>[5]B!C464</f>
        <v>2133</v>
      </c>
      <c r="D294" s="392">
        <f>[5]B!D464</f>
        <v>2083</v>
      </c>
      <c r="E294" s="392">
        <f>[5]B!E464</f>
        <v>2083</v>
      </c>
      <c r="F294" s="392">
        <f>[5]B!F464</f>
        <v>0</v>
      </c>
      <c r="G294" s="392">
        <f>[5]B!G464</f>
        <v>50</v>
      </c>
      <c r="H294" s="392">
        <f>[5]B!AA464</f>
        <v>839</v>
      </c>
      <c r="I294" s="392">
        <f>[5]B!AB464</f>
        <v>978</v>
      </c>
      <c r="J294" s="392">
        <f>[5]B!AC464</f>
        <v>316</v>
      </c>
      <c r="K294" s="392">
        <f>[5]B!AD464</f>
        <v>0</v>
      </c>
      <c r="L294" s="392">
        <f>[5]B!AE464</f>
        <v>0</v>
      </c>
      <c r="M294" s="392">
        <f>[5]B!AF464</f>
        <v>0</v>
      </c>
      <c r="N294" s="392">
        <f>[5]B!AG464</f>
        <v>0</v>
      </c>
      <c r="O294" s="392">
        <f>[5]B!AH464</f>
        <v>0</v>
      </c>
      <c r="P294" s="392">
        <f>[5]B!AI464</f>
        <v>0</v>
      </c>
      <c r="Q294" s="392">
        <f>[5]B!AJ464</f>
        <v>0</v>
      </c>
      <c r="R294" s="393"/>
      <c r="S294" s="137"/>
      <c r="T294" s="137"/>
    </row>
    <row r="295" spans="1:20" ht="15" customHeight="1" x14ac:dyDescent="0.15">
      <c r="A295" s="629"/>
      <c r="B295" s="54" t="s">
        <v>122</v>
      </c>
      <c r="C295" s="394">
        <f>[5]B!C483</f>
        <v>1</v>
      </c>
      <c r="D295" s="394">
        <f>[5]B!D483</f>
        <v>1</v>
      </c>
      <c r="E295" s="394">
        <f>[5]B!E483</f>
        <v>1</v>
      </c>
      <c r="F295" s="394">
        <f>[5]B!F483</f>
        <v>0</v>
      </c>
      <c r="G295" s="394">
        <f>[5]B!G483</f>
        <v>0</v>
      </c>
      <c r="H295" s="394">
        <f>[5]B!AA483</f>
        <v>0</v>
      </c>
      <c r="I295" s="394">
        <f>[5]B!AB483</f>
        <v>1</v>
      </c>
      <c r="J295" s="394">
        <f>[5]B!AC483</f>
        <v>0</v>
      </c>
      <c r="K295" s="394">
        <f>[5]B!AD483</f>
        <v>0</v>
      </c>
      <c r="L295" s="394">
        <f>[5]B!AE483</f>
        <v>0</v>
      </c>
      <c r="M295" s="394">
        <f>[5]B!AF483</f>
        <v>0</v>
      </c>
      <c r="N295" s="394">
        <f>[5]B!AG483</f>
        <v>0</v>
      </c>
      <c r="O295" s="394">
        <f>[5]B!AH483</f>
        <v>0</v>
      </c>
      <c r="P295" s="394">
        <f>[5]B!AI483</f>
        <v>0</v>
      </c>
      <c r="Q295" s="394">
        <f>[5]B!AJ483</f>
        <v>0</v>
      </c>
      <c r="R295" s="395"/>
      <c r="S295" s="137"/>
      <c r="T295" s="137"/>
    </row>
    <row r="296" spans="1:20" ht="15" customHeight="1" x14ac:dyDescent="0.15">
      <c r="A296" s="630"/>
      <c r="B296" s="142" t="s">
        <v>123</v>
      </c>
      <c r="C296" s="405">
        <f>[5]B!C511</f>
        <v>2528</v>
      </c>
      <c r="D296" s="405">
        <f>[5]B!D511</f>
        <v>2520</v>
      </c>
      <c r="E296" s="405">
        <f>[5]B!E511</f>
        <v>2520</v>
      </c>
      <c r="F296" s="405">
        <f>[5]B!F511</f>
        <v>0</v>
      </c>
      <c r="G296" s="405">
        <f>[5]B!G511</f>
        <v>8</v>
      </c>
      <c r="H296" s="405">
        <f>[5]B!AA511</f>
        <v>150</v>
      </c>
      <c r="I296" s="405">
        <f>[5]B!AB511</f>
        <v>959</v>
      </c>
      <c r="J296" s="405">
        <f>[5]B!AC511</f>
        <v>1419</v>
      </c>
      <c r="K296" s="405">
        <f>[5]B!AD511</f>
        <v>0</v>
      </c>
      <c r="L296" s="405">
        <f>[5]B!AE511</f>
        <v>0</v>
      </c>
      <c r="M296" s="405">
        <f>[5]B!AF511</f>
        <v>0</v>
      </c>
      <c r="N296" s="405">
        <f>[5]B!AG511</f>
        <v>0</v>
      </c>
      <c r="O296" s="405">
        <f>[5]B!AH511</f>
        <v>0</v>
      </c>
      <c r="P296" s="405">
        <f>[5]B!AI511</f>
        <v>11</v>
      </c>
      <c r="Q296" s="405">
        <f>[5]B!AJ511</f>
        <v>0</v>
      </c>
      <c r="R296" s="406"/>
      <c r="S296" s="137"/>
      <c r="T296" s="137"/>
    </row>
    <row r="297" spans="1:20" ht="15" customHeight="1" x14ac:dyDescent="0.15">
      <c r="A297" s="42" t="s">
        <v>124</v>
      </c>
      <c r="B297" s="136" t="s">
        <v>125</v>
      </c>
      <c r="C297" s="392">
        <f>[5]B!C521</f>
        <v>0</v>
      </c>
      <c r="D297" s="392">
        <f>[5]B!D521</f>
        <v>0</v>
      </c>
      <c r="E297" s="392">
        <f>[5]B!E521</f>
        <v>0</v>
      </c>
      <c r="F297" s="392">
        <f>[5]B!F521</f>
        <v>0</v>
      </c>
      <c r="G297" s="392">
        <f>[5]B!G521</f>
        <v>0</v>
      </c>
      <c r="H297" s="392">
        <f>[5]B!AA521</f>
        <v>0</v>
      </c>
      <c r="I297" s="392">
        <f>[5]B!AB521</f>
        <v>0</v>
      </c>
      <c r="J297" s="392">
        <f>[5]B!AC521</f>
        <v>0</v>
      </c>
      <c r="K297" s="392">
        <f>[5]B!AD521</f>
        <v>0</v>
      </c>
      <c r="L297" s="392">
        <f>[5]B!AE521</f>
        <v>0</v>
      </c>
      <c r="M297" s="392">
        <f>[5]B!AF521</f>
        <v>0</v>
      </c>
      <c r="N297" s="392">
        <f>[5]B!AG521</f>
        <v>0</v>
      </c>
      <c r="O297" s="392">
        <f>[5]B!AH521</f>
        <v>0</v>
      </c>
      <c r="P297" s="392">
        <f>[5]B!AI521</f>
        <v>0</v>
      </c>
      <c r="Q297" s="392">
        <f>[5]B!AJ521</f>
        <v>0</v>
      </c>
      <c r="R297" s="393"/>
      <c r="S297" s="137"/>
      <c r="T297" s="137"/>
    </row>
    <row r="298" spans="1:20" s="56" customFormat="1" ht="15" customHeight="1" x14ac:dyDescent="0.15">
      <c r="A298" s="554" t="s">
        <v>126</v>
      </c>
      <c r="B298" s="45" t="s">
        <v>127</v>
      </c>
      <c r="C298" s="394">
        <f>[5]B!C575</f>
        <v>34</v>
      </c>
      <c r="D298" s="394">
        <f>[5]B!D575</f>
        <v>30</v>
      </c>
      <c r="E298" s="394">
        <f>[5]B!E575</f>
        <v>30</v>
      </c>
      <c r="F298" s="394">
        <f>[5]B!F575</f>
        <v>0</v>
      </c>
      <c r="G298" s="394">
        <f>[5]B!G575</f>
        <v>4</v>
      </c>
      <c r="H298" s="394">
        <f>[5]B!AA575</f>
        <v>12</v>
      </c>
      <c r="I298" s="394">
        <f>[5]B!AB575</f>
        <v>4</v>
      </c>
      <c r="J298" s="394">
        <f>[5]B!AC575</f>
        <v>18</v>
      </c>
      <c r="K298" s="394">
        <f>[5]B!AD575</f>
        <v>0</v>
      </c>
      <c r="L298" s="394">
        <f>[5]B!AE575</f>
        <v>0</v>
      </c>
      <c r="M298" s="394">
        <f>[5]B!AF575</f>
        <v>0</v>
      </c>
      <c r="N298" s="394">
        <f>[5]B!AG575</f>
        <v>0</v>
      </c>
      <c r="O298" s="394">
        <f>[5]B!AH575</f>
        <v>0</v>
      </c>
      <c r="P298" s="394">
        <f>[5]B!AI575</f>
        <v>0</v>
      </c>
      <c r="Q298" s="394">
        <f>[5]B!AJ575</f>
        <v>0</v>
      </c>
      <c r="R298" s="395"/>
      <c r="S298" s="137"/>
      <c r="T298" s="137"/>
    </row>
    <row r="299" spans="1:20" ht="15" customHeight="1" x14ac:dyDescent="0.15">
      <c r="A299" s="554" t="s">
        <v>128</v>
      </c>
      <c r="B299" s="45" t="s">
        <v>129</v>
      </c>
      <c r="C299" s="396">
        <f>[5]B!C607</f>
        <v>721</v>
      </c>
      <c r="D299" s="396">
        <f>[5]B!D607</f>
        <v>708</v>
      </c>
      <c r="E299" s="396">
        <f>[5]B!E607</f>
        <v>708</v>
      </c>
      <c r="F299" s="396">
        <f>[5]B!F607</f>
        <v>0</v>
      </c>
      <c r="G299" s="396">
        <f>[5]B!G607</f>
        <v>13</v>
      </c>
      <c r="H299" s="396">
        <f>[5]B!AA607</f>
        <v>219</v>
      </c>
      <c r="I299" s="396">
        <f>[5]B!AB607</f>
        <v>120</v>
      </c>
      <c r="J299" s="396">
        <f>[5]B!AC607</f>
        <v>382</v>
      </c>
      <c r="K299" s="396">
        <f>[5]B!AD607</f>
        <v>0</v>
      </c>
      <c r="L299" s="396">
        <f>[5]B!AE607</f>
        <v>0</v>
      </c>
      <c r="M299" s="396">
        <f>[5]B!AF607</f>
        <v>0</v>
      </c>
      <c r="N299" s="396">
        <f>[5]B!AG607</f>
        <v>0</v>
      </c>
      <c r="O299" s="396">
        <f>[5]B!AH607</f>
        <v>0</v>
      </c>
      <c r="P299" s="396">
        <f>[5]B!AI607</f>
        <v>0</v>
      </c>
      <c r="Q299" s="396">
        <f>[5]B!AJ607</f>
        <v>0</v>
      </c>
      <c r="R299" s="397"/>
      <c r="S299" s="137"/>
      <c r="T299" s="137"/>
    </row>
    <row r="300" spans="1:20" s="3" customFormat="1" ht="15" customHeight="1" x14ac:dyDescent="0.15">
      <c r="A300" s="581" t="s">
        <v>130</v>
      </c>
      <c r="B300" s="584"/>
      <c r="C300" s="407">
        <f t="shared" ref="C300:P300" si="6">+C301+C302+C303+C304+C308+C309</f>
        <v>2692</v>
      </c>
      <c r="D300" s="408">
        <f t="shared" si="6"/>
        <v>2691</v>
      </c>
      <c r="E300" s="400">
        <f t="shared" si="6"/>
        <v>2691</v>
      </c>
      <c r="F300" s="401">
        <f t="shared" si="6"/>
        <v>0</v>
      </c>
      <c r="G300" s="402">
        <f t="shared" si="6"/>
        <v>1</v>
      </c>
      <c r="H300" s="400">
        <f t="shared" si="6"/>
        <v>637</v>
      </c>
      <c r="I300" s="409">
        <f t="shared" si="6"/>
        <v>409</v>
      </c>
      <c r="J300" s="401">
        <f t="shared" si="6"/>
        <v>1646</v>
      </c>
      <c r="K300" s="400">
        <f t="shared" si="6"/>
        <v>0</v>
      </c>
      <c r="L300" s="409">
        <f t="shared" si="6"/>
        <v>0</v>
      </c>
      <c r="M300" s="401">
        <f t="shared" si="6"/>
        <v>0</v>
      </c>
      <c r="N300" s="401">
        <f t="shared" si="6"/>
        <v>0</v>
      </c>
      <c r="O300" s="410">
        <f t="shared" si="6"/>
        <v>0</v>
      </c>
      <c r="P300" s="411">
        <f t="shared" si="6"/>
        <v>37</v>
      </c>
      <c r="Q300" s="412">
        <f>+Q301+Q302+Q303+Q304+Q308+Q309</f>
        <v>0</v>
      </c>
      <c r="R300" s="413">
        <f>+R301+R302+R303</f>
        <v>0</v>
      </c>
      <c r="S300" s="143"/>
      <c r="T300" s="143"/>
    </row>
    <row r="301" spans="1:20" ht="15" customHeight="1" x14ac:dyDescent="0.15">
      <c r="A301" s="42" t="s">
        <v>131</v>
      </c>
      <c r="B301" s="43" t="s">
        <v>132</v>
      </c>
      <c r="C301" s="392">
        <f>[5]B!C669</f>
        <v>1260</v>
      </c>
      <c r="D301" s="392">
        <f>[5]B!D669</f>
        <v>1260</v>
      </c>
      <c r="E301" s="392">
        <f>[5]B!E669</f>
        <v>1260</v>
      </c>
      <c r="F301" s="392">
        <f>[5]B!F669</f>
        <v>0</v>
      </c>
      <c r="G301" s="392">
        <f>[5]B!G669</f>
        <v>0</v>
      </c>
      <c r="H301" s="414">
        <f>[5]B!AA669</f>
        <v>203</v>
      </c>
      <c r="I301" s="414">
        <f>[5]B!AB669</f>
        <v>111</v>
      </c>
      <c r="J301" s="414">
        <f>[5]B!AC669</f>
        <v>946</v>
      </c>
      <c r="K301" s="414">
        <f>[5]B!AD669</f>
        <v>0</v>
      </c>
      <c r="L301" s="414">
        <f>[5]B!AE669</f>
        <v>0</v>
      </c>
      <c r="M301" s="414">
        <f>[5]B!AF669</f>
        <v>0</v>
      </c>
      <c r="N301" s="414">
        <f>[5]B!AG669</f>
        <v>0</v>
      </c>
      <c r="O301" s="414">
        <f>[5]B!AH669</f>
        <v>0</v>
      </c>
      <c r="P301" s="414">
        <f>[5]B!AI669</f>
        <v>0</v>
      </c>
      <c r="Q301" s="414">
        <f>[5]B!AJ669</f>
        <v>0</v>
      </c>
      <c r="R301" s="415"/>
      <c r="S301" s="137"/>
      <c r="T301" s="137"/>
    </row>
    <row r="302" spans="1:20" ht="15" customHeight="1" x14ac:dyDescent="0.15">
      <c r="A302" s="139" t="s">
        <v>133</v>
      </c>
      <c r="B302" s="144" t="s">
        <v>134</v>
      </c>
      <c r="C302" s="394">
        <f>[5]B!C692</f>
        <v>0</v>
      </c>
      <c r="D302" s="394">
        <f>[5]B!D692</f>
        <v>0</v>
      </c>
      <c r="E302" s="394">
        <f>[5]B!E692</f>
        <v>0</v>
      </c>
      <c r="F302" s="394">
        <f>[5]B!F692</f>
        <v>0</v>
      </c>
      <c r="G302" s="394">
        <f>[5]B!G692</f>
        <v>0</v>
      </c>
      <c r="H302" s="416">
        <f>[5]B!AA692</f>
        <v>0</v>
      </c>
      <c r="I302" s="416">
        <f>[5]B!AB692</f>
        <v>0</v>
      </c>
      <c r="J302" s="416">
        <f>[5]B!AC692</f>
        <v>0</v>
      </c>
      <c r="K302" s="416">
        <f>[5]B!AD692</f>
        <v>0</v>
      </c>
      <c r="L302" s="416">
        <f>[5]B!AE692</f>
        <v>0</v>
      </c>
      <c r="M302" s="416">
        <f>[5]B!AF692</f>
        <v>0</v>
      </c>
      <c r="N302" s="416">
        <f>[5]B!AG692</f>
        <v>0</v>
      </c>
      <c r="O302" s="416">
        <f>[5]B!AH692</f>
        <v>0</v>
      </c>
      <c r="P302" s="416">
        <f>[5]B!AI692</f>
        <v>0</v>
      </c>
      <c r="Q302" s="416">
        <f>[5]B!AJ692</f>
        <v>0</v>
      </c>
      <c r="R302" s="417"/>
      <c r="S302" s="137"/>
      <c r="T302" s="137"/>
    </row>
    <row r="303" spans="1:20" ht="15" customHeight="1" x14ac:dyDescent="0.15">
      <c r="A303" s="560" t="s">
        <v>135</v>
      </c>
      <c r="B303" s="145" t="s">
        <v>136</v>
      </c>
      <c r="C303" s="396">
        <f>[5]B!C722</f>
        <v>948</v>
      </c>
      <c r="D303" s="396">
        <f>[5]B!D722</f>
        <v>947</v>
      </c>
      <c r="E303" s="396">
        <f>[5]B!E722</f>
        <v>947</v>
      </c>
      <c r="F303" s="396">
        <f>[5]B!F722</f>
        <v>0</v>
      </c>
      <c r="G303" s="396">
        <f>[5]B!G722</f>
        <v>1</v>
      </c>
      <c r="H303" s="418">
        <f>[5]B!AA722</f>
        <v>227</v>
      </c>
      <c r="I303" s="418">
        <f>[5]B!AB722</f>
        <v>51</v>
      </c>
      <c r="J303" s="418">
        <f>[5]B!AC722</f>
        <v>670</v>
      </c>
      <c r="K303" s="418">
        <f>[5]B!AD722</f>
        <v>0</v>
      </c>
      <c r="L303" s="418">
        <f>[5]B!AE722</f>
        <v>0</v>
      </c>
      <c r="M303" s="418">
        <f>[5]B!AF722</f>
        <v>0</v>
      </c>
      <c r="N303" s="418">
        <f>[5]B!AG722</f>
        <v>0</v>
      </c>
      <c r="O303" s="418">
        <f>[5]B!AH722</f>
        <v>0</v>
      </c>
      <c r="P303" s="418">
        <f>[5]B!AI722</f>
        <v>1</v>
      </c>
      <c r="Q303" s="418">
        <f>[5]B!AJ722</f>
        <v>0</v>
      </c>
      <c r="R303" s="419"/>
      <c r="S303" s="137"/>
      <c r="T303" s="137"/>
    </row>
    <row r="304" spans="1:20" ht="15" customHeight="1" x14ac:dyDescent="0.15">
      <c r="A304" s="631" t="s">
        <v>113</v>
      </c>
      <c r="B304" s="43" t="s">
        <v>137</v>
      </c>
      <c r="C304" s="420">
        <f>SUM(C305:C307)</f>
        <v>479</v>
      </c>
      <c r="D304" s="320">
        <f>SUM(D305:D307)</f>
        <v>479</v>
      </c>
      <c r="E304" s="354">
        <f t="shared" ref="E304:P304" si="7">SUM(E305:E307)</f>
        <v>479</v>
      </c>
      <c r="F304" s="421">
        <f t="shared" si="7"/>
        <v>0</v>
      </c>
      <c r="G304" s="422">
        <f t="shared" si="7"/>
        <v>0</v>
      </c>
      <c r="H304" s="423">
        <f t="shared" si="7"/>
        <v>206</v>
      </c>
      <c r="I304" s="424">
        <f t="shared" si="7"/>
        <v>243</v>
      </c>
      <c r="J304" s="425">
        <f t="shared" si="7"/>
        <v>30</v>
      </c>
      <c r="K304" s="423">
        <f t="shared" si="7"/>
        <v>0</v>
      </c>
      <c r="L304" s="424">
        <f t="shared" si="7"/>
        <v>0</v>
      </c>
      <c r="M304" s="425">
        <f t="shared" si="7"/>
        <v>0</v>
      </c>
      <c r="N304" s="425">
        <f>SUM(N305:N307)</f>
        <v>0</v>
      </c>
      <c r="O304" s="426">
        <f t="shared" si="7"/>
        <v>0</v>
      </c>
      <c r="P304" s="427">
        <f t="shared" si="7"/>
        <v>0</v>
      </c>
      <c r="Q304" s="428">
        <f>SUM(Q305:Q307)</f>
        <v>0</v>
      </c>
      <c r="R304" s="429">
        <f>SUM(R305:R308)</f>
        <v>0</v>
      </c>
      <c r="S304" s="137"/>
      <c r="T304" s="137"/>
    </row>
    <row r="305" spans="1:22" ht="15" customHeight="1" x14ac:dyDescent="0.15">
      <c r="A305" s="631"/>
      <c r="B305" s="54" t="s">
        <v>138</v>
      </c>
      <c r="C305" s="392">
        <f>[5]B!C746-[5]B!C724-[5]B!C725</f>
        <v>396</v>
      </c>
      <c r="D305" s="392">
        <f>[5]B!D746-[5]B!D724-[5]B!D725</f>
        <v>396</v>
      </c>
      <c r="E305" s="392">
        <f>[5]B!E746-[5]B!E724-[5]B!E725</f>
        <v>396</v>
      </c>
      <c r="F305" s="392">
        <f>[5]B!F746-[5]B!F724-[5]B!F725</f>
        <v>0</v>
      </c>
      <c r="G305" s="392">
        <f>[5]B!G746-[5]B!G724-[5]B!G725</f>
        <v>0</v>
      </c>
      <c r="H305" s="414">
        <f>[5]B!AA746-[5]B!AA724-[5]B!AA725</f>
        <v>188</v>
      </c>
      <c r="I305" s="414">
        <f>[5]B!AB746-[5]B!AB724-[5]B!AB725</f>
        <v>193</v>
      </c>
      <c r="J305" s="414">
        <f>[5]B!AC746-[5]B!AC724-[5]B!AC725</f>
        <v>15</v>
      </c>
      <c r="K305" s="414">
        <f>[5]B!AD746-[5]B!AD724-[5]B!AD725</f>
        <v>0</v>
      </c>
      <c r="L305" s="414">
        <f>[5]B!AE746-[5]B!AE724-[5]B!AE725</f>
        <v>0</v>
      </c>
      <c r="M305" s="414">
        <f>[5]B!AF746-[5]B!AF724-[5]B!AF725</f>
        <v>0</v>
      </c>
      <c r="N305" s="414">
        <f>[5]B!AG746-[5]B!AG724-[5]B!AG725</f>
        <v>0</v>
      </c>
      <c r="O305" s="414">
        <f>[5]B!AH746-[5]B!AH724-[5]B!AH725</f>
        <v>0</v>
      </c>
      <c r="P305" s="414">
        <f>[5]B!AI746-[5]B!AI724-[5]B!AI725</f>
        <v>0</v>
      </c>
      <c r="Q305" s="414">
        <f>[5]B!AJ746-[5]B!AJ724-[5]B!AJ725</f>
        <v>0</v>
      </c>
      <c r="R305" s="415"/>
      <c r="S305" s="137"/>
      <c r="T305" s="137"/>
    </row>
    <row r="306" spans="1:22" ht="15" customHeight="1" x14ac:dyDescent="0.15">
      <c r="A306" s="631"/>
      <c r="B306" s="54" t="s">
        <v>139</v>
      </c>
      <c r="C306" s="394">
        <f>[5]B!C724</f>
        <v>21</v>
      </c>
      <c r="D306" s="394">
        <f>[5]B!D724</f>
        <v>21</v>
      </c>
      <c r="E306" s="394">
        <f>[5]B!E724</f>
        <v>21</v>
      </c>
      <c r="F306" s="394">
        <f>[5]B!F724</f>
        <v>0</v>
      </c>
      <c r="G306" s="394">
        <f>[5]B!G724</f>
        <v>0</v>
      </c>
      <c r="H306" s="416">
        <f>[5]B!AA724</f>
        <v>0</v>
      </c>
      <c r="I306" s="416">
        <f>[5]B!AB724</f>
        <v>21</v>
      </c>
      <c r="J306" s="416">
        <f>[5]B!AC724</f>
        <v>0</v>
      </c>
      <c r="K306" s="416">
        <f>[5]B!AD724</f>
        <v>0</v>
      </c>
      <c r="L306" s="416">
        <f>[5]B!AE724</f>
        <v>0</v>
      </c>
      <c r="M306" s="416">
        <f>[5]B!AF724</f>
        <v>0</v>
      </c>
      <c r="N306" s="416">
        <f>[5]B!AG724</f>
        <v>0</v>
      </c>
      <c r="O306" s="416">
        <f>[5]B!AH724</f>
        <v>0</v>
      </c>
      <c r="P306" s="416">
        <f>[5]B!AI724</f>
        <v>0</v>
      </c>
      <c r="Q306" s="416">
        <f>[5]B!AJ724</f>
        <v>0</v>
      </c>
      <c r="R306" s="417"/>
      <c r="S306" s="137"/>
      <c r="T306" s="137"/>
    </row>
    <row r="307" spans="1:22" ht="15" customHeight="1" x14ac:dyDescent="0.15">
      <c r="A307" s="631"/>
      <c r="B307" s="142" t="s">
        <v>140</v>
      </c>
      <c r="C307" s="396">
        <f>[5]B!C725</f>
        <v>62</v>
      </c>
      <c r="D307" s="396">
        <f>[5]B!D725</f>
        <v>62</v>
      </c>
      <c r="E307" s="396">
        <f>[5]B!E725</f>
        <v>62</v>
      </c>
      <c r="F307" s="396">
        <f>[5]B!F725</f>
        <v>0</v>
      </c>
      <c r="G307" s="396">
        <f>[5]B!G725</f>
        <v>0</v>
      </c>
      <c r="H307" s="418">
        <f>[5]B!AA725</f>
        <v>18</v>
      </c>
      <c r="I307" s="418">
        <f>[5]B!AB725</f>
        <v>29</v>
      </c>
      <c r="J307" s="418">
        <f>[5]B!AC725</f>
        <v>15</v>
      </c>
      <c r="K307" s="418">
        <f>[5]B!AD725</f>
        <v>0</v>
      </c>
      <c r="L307" s="418">
        <f>[5]B!AE725</f>
        <v>0</v>
      </c>
      <c r="M307" s="418">
        <f>[5]B!AF725</f>
        <v>0</v>
      </c>
      <c r="N307" s="418">
        <f>[5]B!AG725</f>
        <v>0</v>
      </c>
      <c r="O307" s="418">
        <f>[5]B!AH725</f>
        <v>0</v>
      </c>
      <c r="P307" s="418">
        <f>[5]B!AI725</f>
        <v>0</v>
      </c>
      <c r="Q307" s="418">
        <f>[5]B!AJ725</f>
        <v>0</v>
      </c>
      <c r="R307" s="419"/>
      <c r="S307" s="137"/>
      <c r="T307" s="137"/>
    </row>
    <row r="308" spans="1:22" ht="15" customHeight="1" x14ac:dyDescent="0.15">
      <c r="A308" s="42" t="s">
        <v>115</v>
      </c>
      <c r="B308" s="146" t="s">
        <v>141</v>
      </c>
      <c r="C308" s="430">
        <f>[5]B!C779</f>
        <v>0</v>
      </c>
      <c r="D308" s="430">
        <f>[5]B!D779</f>
        <v>0</v>
      </c>
      <c r="E308" s="430">
        <f>[5]B!E779</f>
        <v>0</v>
      </c>
      <c r="F308" s="430">
        <f>[5]B!F779</f>
        <v>0</v>
      </c>
      <c r="G308" s="430">
        <f>[5]B!G779</f>
        <v>0</v>
      </c>
      <c r="H308" s="431">
        <f>[5]B!AA779</f>
        <v>0</v>
      </c>
      <c r="I308" s="431">
        <f>[5]B!AB779</f>
        <v>0</v>
      </c>
      <c r="J308" s="431">
        <f>[5]B!AC779</f>
        <v>0</v>
      </c>
      <c r="K308" s="431">
        <f>[5]B!AD779</f>
        <v>0</v>
      </c>
      <c r="L308" s="431">
        <f>[5]B!AE779</f>
        <v>0</v>
      </c>
      <c r="M308" s="431">
        <f>[5]B!AF779</f>
        <v>0</v>
      </c>
      <c r="N308" s="431">
        <f>[5]B!AG779</f>
        <v>0</v>
      </c>
      <c r="O308" s="431">
        <f>[5]B!AH779</f>
        <v>0</v>
      </c>
      <c r="P308" s="431">
        <f>[5]B!AI779</f>
        <v>36</v>
      </c>
      <c r="Q308" s="431">
        <f>[5]B!AJ779</f>
        <v>0</v>
      </c>
      <c r="R308" s="432"/>
      <c r="S308" s="137"/>
      <c r="T308" s="137"/>
    </row>
    <row r="309" spans="1:22" s="60" customFormat="1" ht="15" customHeight="1" x14ac:dyDescent="0.15">
      <c r="A309" s="139"/>
      <c r="B309" s="147" t="s">
        <v>142</v>
      </c>
      <c r="C309" s="396">
        <f>[5]B!C837</f>
        <v>5</v>
      </c>
      <c r="D309" s="396">
        <f>[5]B!D837</f>
        <v>5</v>
      </c>
      <c r="E309" s="396">
        <f>[5]B!E837</f>
        <v>5</v>
      </c>
      <c r="F309" s="396">
        <f>[5]B!F837</f>
        <v>0</v>
      </c>
      <c r="G309" s="396">
        <f>[5]B!G837</f>
        <v>0</v>
      </c>
      <c r="H309" s="418">
        <f>[5]B!AA837</f>
        <v>1</v>
      </c>
      <c r="I309" s="418">
        <f>[5]B!AB837</f>
        <v>4</v>
      </c>
      <c r="J309" s="418">
        <f>[5]B!AC837</f>
        <v>0</v>
      </c>
      <c r="K309" s="418">
        <f>[5]B!AD837</f>
        <v>0</v>
      </c>
      <c r="L309" s="418">
        <f>[5]B!AE837</f>
        <v>0</v>
      </c>
      <c r="M309" s="418">
        <f>[5]B!AF837</f>
        <v>0</v>
      </c>
      <c r="N309" s="418">
        <f>[5]B!AG837</f>
        <v>0</v>
      </c>
      <c r="O309" s="418">
        <f>[5]B!AH837</f>
        <v>0</v>
      </c>
      <c r="P309" s="418">
        <f>[5]B!AI837</f>
        <v>0</v>
      </c>
      <c r="Q309" s="418">
        <f>[5]B!AJ837</f>
        <v>0</v>
      </c>
      <c r="R309" s="397"/>
      <c r="S309" s="117"/>
      <c r="T309" s="117"/>
    </row>
    <row r="310" spans="1:22" s="60" customFormat="1" ht="15" customHeight="1" x14ac:dyDescent="0.15">
      <c r="A310" s="618" t="s">
        <v>431</v>
      </c>
      <c r="B310" s="619"/>
      <c r="C310" s="392">
        <f>[5]B!C533</f>
        <v>3154</v>
      </c>
      <c r="D310" s="392">
        <f>[5]B!D533</f>
        <v>3047</v>
      </c>
      <c r="E310" s="392">
        <f>[5]B!E533</f>
        <v>3047</v>
      </c>
      <c r="F310" s="392">
        <f>[5]B!F533</f>
        <v>0</v>
      </c>
      <c r="G310" s="392">
        <f>[5]B!G533</f>
        <v>107</v>
      </c>
      <c r="H310" s="414">
        <f>[5]B!AA533</f>
        <v>1756</v>
      </c>
      <c r="I310" s="414">
        <f>[5]B!AB533</f>
        <v>139</v>
      </c>
      <c r="J310" s="414">
        <f>[5]B!AC533</f>
        <v>1259</v>
      </c>
      <c r="K310" s="414">
        <f>[5]B!AD533</f>
        <v>0</v>
      </c>
      <c r="L310" s="414">
        <f>[5]B!AE533</f>
        <v>0</v>
      </c>
      <c r="M310" s="414">
        <f>[5]B!AF533</f>
        <v>0</v>
      </c>
      <c r="N310" s="414">
        <f>[5]B!AG533</f>
        <v>0</v>
      </c>
      <c r="O310" s="414">
        <f>[5]B!AH533</f>
        <v>0</v>
      </c>
      <c r="P310" s="414">
        <f>[5]B!AI533</f>
        <v>0</v>
      </c>
      <c r="Q310" s="414">
        <f>[5]B!AJ533</f>
        <v>0</v>
      </c>
      <c r="R310" s="393"/>
      <c r="S310" s="117"/>
      <c r="T310" s="117"/>
    </row>
    <row r="311" spans="1:22" s="3" customFormat="1" ht="15" customHeight="1" x14ac:dyDescent="0.15">
      <c r="A311" s="620" t="s">
        <v>143</v>
      </c>
      <c r="B311" s="621"/>
      <c r="C311" s="433">
        <f>[5]B!C1051</f>
        <v>0</v>
      </c>
      <c r="D311" s="433">
        <f>[5]B!D1051</f>
        <v>0</v>
      </c>
      <c r="E311" s="433">
        <f>[5]B!E1051</f>
        <v>0</v>
      </c>
      <c r="F311" s="433">
        <f>[5]B!F1051</f>
        <v>0</v>
      </c>
      <c r="G311" s="433">
        <f>[5]B!G1051</f>
        <v>0</v>
      </c>
      <c r="H311" s="434">
        <f>[5]B!AA1051</f>
        <v>0</v>
      </c>
      <c r="I311" s="434">
        <f>[5]B!AB1051</f>
        <v>0</v>
      </c>
      <c r="J311" s="434">
        <f>[5]B!AC1051</f>
        <v>0</v>
      </c>
      <c r="K311" s="434">
        <f>[5]B!AD1051</f>
        <v>0</v>
      </c>
      <c r="L311" s="434">
        <f>[5]B!AE1051</f>
        <v>0</v>
      </c>
      <c r="M311" s="434">
        <f>[5]B!AF1051</f>
        <v>0</v>
      </c>
      <c r="N311" s="434">
        <f>[5]B!AG1051</f>
        <v>0</v>
      </c>
      <c r="O311" s="434">
        <f>[5]B!AH1051</f>
        <v>0</v>
      </c>
      <c r="P311" s="434">
        <f>[5]B!AI1051</f>
        <v>908</v>
      </c>
      <c r="Q311" s="434">
        <f>[5]B!AJ1051</f>
        <v>0</v>
      </c>
      <c r="R311" s="435"/>
      <c r="S311" s="143"/>
      <c r="T311" s="143"/>
    </row>
    <row r="312" spans="1:22" s="149" customFormat="1" ht="22.5" customHeight="1" x14ac:dyDescent="0.15">
      <c r="A312" s="12" t="s">
        <v>432</v>
      </c>
      <c r="B312" s="148"/>
      <c r="C312" s="148"/>
      <c r="R312" s="150"/>
      <c r="S312" s="150"/>
      <c r="T312" s="150"/>
    </row>
    <row r="313" spans="1:22" ht="24" customHeight="1" x14ac:dyDescent="0.15">
      <c r="A313" s="622" t="s">
        <v>433</v>
      </c>
      <c r="B313" s="623"/>
      <c r="C313" s="604" t="s">
        <v>410</v>
      </c>
      <c r="D313" s="607" t="s">
        <v>434</v>
      </c>
      <c r="E313" s="608"/>
      <c r="F313" s="608"/>
      <c r="G313" s="624"/>
      <c r="H313" s="625" t="s">
        <v>412</v>
      </c>
      <c r="I313" s="625"/>
      <c r="J313" s="626"/>
      <c r="K313" s="637" t="s">
        <v>413</v>
      </c>
      <c r="L313" s="637"/>
      <c r="M313" s="637"/>
      <c r="N313" s="632" t="s">
        <v>414</v>
      </c>
      <c r="O313" s="635" t="s">
        <v>415</v>
      </c>
      <c r="P313" s="636"/>
      <c r="Q313" s="585" t="s">
        <v>416</v>
      </c>
    </row>
    <row r="314" spans="1:22" ht="18" customHeight="1" x14ac:dyDescent="0.15">
      <c r="A314" s="622"/>
      <c r="B314" s="623"/>
      <c r="C314" s="605"/>
      <c r="D314" s="638" t="s">
        <v>418</v>
      </c>
      <c r="E314" s="640" t="s">
        <v>419</v>
      </c>
      <c r="F314" s="641"/>
      <c r="G314" s="638" t="s">
        <v>420</v>
      </c>
      <c r="H314" s="594" t="s">
        <v>421</v>
      </c>
      <c r="I314" s="596" t="s">
        <v>422</v>
      </c>
      <c r="J314" s="598" t="s">
        <v>423</v>
      </c>
      <c r="K314" s="615" t="s">
        <v>424</v>
      </c>
      <c r="L314" s="616" t="s">
        <v>425</v>
      </c>
      <c r="M314" s="617" t="s">
        <v>426</v>
      </c>
      <c r="N314" s="633"/>
      <c r="O314" s="627" t="s">
        <v>427</v>
      </c>
      <c r="P314" s="628" t="s">
        <v>428</v>
      </c>
      <c r="Q314" s="586"/>
      <c r="R314" s="151"/>
    </row>
    <row r="315" spans="1:22" ht="18" customHeight="1" x14ac:dyDescent="0.15">
      <c r="A315" s="622"/>
      <c r="B315" s="623"/>
      <c r="C315" s="606"/>
      <c r="D315" s="639"/>
      <c r="E315" s="152" t="s">
        <v>429</v>
      </c>
      <c r="F315" s="134" t="s">
        <v>430</v>
      </c>
      <c r="G315" s="639"/>
      <c r="H315" s="595"/>
      <c r="I315" s="597"/>
      <c r="J315" s="599"/>
      <c r="K315" s="615"/>
      <c r="L315" s="616"/>
      <c r="M315" s="617"/>
      <c r="N315" s="634"/>
      <c r="O315" s="627"/>
      <c r="P315" s="628"/>
      <c r="Q315" s="587"/>
      <c r="R315" s="151"/>
      <c r="U315" s="137"/>
      <c r="V315" s="137"/>
    </row>
    <row r="316" spans="1:22" ht="14.25" customHeight="1" x14ac:dyDescent="0.15">
      <c r="A316" s="153" t="s">
        <v>435</v>
      </c>
      <c r="B316" s="154"/>
      <c r="C316" s="155"/>
      <c r="D316" s="156"/>
      <c r="E316" s="157"/>
      <c r="F316" s="158"/>
      <c r="G316" s="159"/>
      <c r="H316" s="157"/>
      <c r="I316" s="160"/>
      <c r="J316" s="161"/>
      <c r="K316" s="162"/>
      <c r="L316" s="160"/>
      <c r="M316" s="161"/>
      <c r="N316" s="163"/>
      <c r="O316" s="162"/>
      <c r="P316" s="158"/>
      <c r="Q316" s="164"/>
      <c r="R316" s="165"/>
      <c r="U316" s="137"/>
    </row>
    <row r="317" spans="1:22" ht="15" customHeight="1" x14ac:dyDescent="0.15">
      <c r="A317" s="166" t="s">
        <v>436</v>
      </c>
      <c r="B317" s="167"/>
      <c r="C317" s="155"/>
      <c r="D317" s="156"/>
      <c r="E317" s="157"/>
      <c r="F317" s="158"/>
      <c r="G317" s="159"/>
      <c r="H317" s="157"/>
      <c r="I317" s="160"/>
      <c r="J317" s="161"/>
      <c r="K317" s="162"/>
      <c r="L317" s="160"/>
      <c r="M317" s="161"/>
      <c r="N317" s="163"/>
      <c r="O317" s="162"/>
      <c r="P317" s="158"/>
      <c r="Q317" s="164"/>
      <c r="R317" s="168"/>
      <c r="U317" s="137"/>
    </row>
    <row r="318" spans="1:22" ht="15" customHeight="1" x14ac:dyDescent="0.15">
      <c r="A318" s="646" t="s">
        <v>437</v>
      </c>
      <c r="B318" s="647"/>
      <c r="C318" s="436">
        <f>SUM([5]B!C844,[5]B!C851,[5]B!C855,[5]B!C862,[5]B!C871)</f>
        <v>0</v>
      </c>
      <c r="D318" s="436">
        <f>SUM([5]B!D844,[5]B!D851,[5]B!D855,[5]B!D862,[5]B!D871)</f>
        <v>0</v>
      </c>
      <c r="E318" s="437">
        <f>SUM([5]B!E844,[5]B!E851,[5]B!E855,[5]B!E862,[5]B!E871)</f>
        <v>0</v>
      </c>
      <c r="F318" s="437">
        <f>SUM([5]B!F844,[5]B!F851,[5]B!F855,[5]B!F862,[5]B!F871)</f>
        <v>0</v>
      </c>
      <c r="G318" s="437">
        <f>SUM([5]B!G844,[5]B!G851,[5]B!G855,[5]B!G862,[5]B!G871)</f>
        <v>0</v>
      </c>
      <c r="H318" s="437">
        <f>SUM([5]B!AA844,[5]B!AA851,[5]B!AA855,[5]B!AA862,[5]B!AA871)</f>
        <v>0</v>
      </c>
      <c r="I318" s="437">
        <f>SUM([5]B!AB844,[5]B!AB851,[5]B!AB855,[5]B!AB862,[5]B!AB871)</f>
        <v>0</v>
      </c>
      <c r="J318" s="437">
        <f>SUM([5]B!AC844,[5]B!AC851,[5]B!AC855,[5]B!AC862,[5]B!AC871)</f>
        <v>0</v>
      </c>
      <c r="K318" s="437">
        <f>SUM([5]B!AD844,[5]B!AD851,[5]B!AD855,[5]B!AD862,[5]B!AD871)</f>
        <v>0</v>
      </c>
      <c r="L318" s="437">
        <f>SUM([5]B!AE844,[5]B!AE851,[5]B!AE855,[5]B!AE862,[5]B!AE871)</f>
        <v>0</v>
      </c>
      <c r="M318" s="437">
        <f>SUM([5]B!AF844,[5]B!AF851,[5]B!AF855,[5]B!AF862,[5]B!AF871)</f>
        <v>0</v>
      </c>
      <c r="N318" s="437">
        <f>SUM([5]B!AG844,[5]B!AG851,[5]B!AG855,[5]B!AG862,[5]B!AG871)</f>
        <v>0</v>
      </c>
      <c r="O318" s="437">
        <f>SUM([5]B!AH844,[5]B!AH851,[5]B!AH855,[5]B!AH862,[5]B!AH871)</f>
        <v>0</v>
      </c>
      <c r="P318" s="437">
        <f>SUM([5]B!AI844,[5]B!AI851,[5]B!AI855,[5]B!AI862,[5]B!AI871)</f>
        <v>0</v>
      </c>
      <c r="Q318" s="437">
        <f>SUM([5]B!AJ844,[5]B!AJ851,[5]B!AJ855,[5]B!AJ862,[5]B!AJ871)</f>
        <v>0</v>
      </c>
      <c r="R318" s="169"/>
      <c r="U318" s="137"/>
    </row>
    <row r="319" spans="1:22" ht="15" customHeight="1" x14ac:dyDescent="0.15">
      <c r="A319" s="642" t="s">
        <v>438</v>
      </c>
      <c r="B319" s="643"/>
      <c r="C319" s="438">
        <f>SUM([5]B!C875,[5]B!C879,[5]B!C883,[5]B!C891,[5]B!C894,[5]B!C897)</f>
        <v>0</v>
      </c>
      <c r="D319" s="438">
        <f>SUM([5]B!D875,[5]B!D879,[5]B!D883,[5]B!D891,[5]B!D894,[5]B!D897)</f>
        <v>0</v>
      </c>
      <c r="E319" s="374">
        <f>SUM([5]B!E875,[5]B!E879,[5]B!E883,[5]B!E891,[5]B!E894,[5]B!E897)</f>
        <v>0</v>
      </c>
      <c r="F319" s="374">
        <f>SUM([5]B!F875,[5]B!F879,[5]B!F883,[5]B!F891,[5]B!F894,[5]B!F897)</f>
        <v>0</v>
      </c>
      <c r="G319" s="374">
        <f>SUM([5]B!G875,[5]B!G879,[5]B!G883,[5]B!G891,[5]B!G894,[5]B!G897)</f>
        <v>0</v>
      </c>
      <c r="H319" s="374">
        <f>SUM([5]B!AA875,[5]B!AA879,[5]B!AA883,[5]B!AA891,[5]B!AA894,[5]B!AA897)</f>
        <v>0</v>
      </c>
      <c r="I319" s="374">
        <f>SUM([5]B!AB875,[5]B!AB879,[5]B!AB883,[5]B!AB891,[5]B!AB894,[5]B!AB897)</f>
        <v>0</v>
      </c>
      <c r="J319" s="374">
        <f>SUM([5]B!AC875,[5]B!AC879,[5]B!AC883,[5]B!AC891,[5]B!AC894,[5]B!AC897)</f>
        <v>0</v>
      </c>
      <c r="K319" s="374">
        <f>SUM([5]B!AD875,[5]B!AD879,[5]B!AD883,[5]B!AD891,[5]B!AD894,[5]B!AD897)</f>
        <v>0</v>
      </c>
      <c r="L319" s="374">
        <f>SUM([5]B!AE875,[5]B!AE879,[5]B!AE883,[5]B!AE891,[5]B!AE894,[5]B!AE897)</f>
        <v>0</v>
      </c>
      <c r="M319" s="374">
        <f>SUM([5]B!AF875,[5]B!AF879,[5]B!AF883,[5]B!AF891,[5]B!AF894,[5]B!AF897)</f>
        <v>0</v>
      </c>
      <c r="N319" s="374">
        <f>SUM([5]B!AG875,[5]B!AG879,[5]B!AG883,[5]B!AG891,[5]B!AG894,[5]B!AG897)</f>
        <v>0</v>
      </c>
      <c r="O319" s="374">
        <f>SUM([5]B!AH875,[5]B!AH879,[5]B!AH883,[5]B!AH891,[5]B!AH894,[5]B!AH897)</f>
        <v>0</v>
      </c>
      <c r="P319" s="374">
        <f>SUM([5]B!AI875,[5]B!AI879,[5]B!AI883,[5]B!AI891,[5]B!AI894,[5]B!AI897)</f>
        <v>0</v>
      </c>
      <c r="Q319" s="374">
        <f>SUM([5]B!AJ875,[5]B!AJ879,[5]B!AJ883,[5]B!AJ891,[5]B!AJ894,[5]B!AJ897)</f>
        <v>0</v>
      </c>
      <c r="R319" s="41"/>
      <c r="U319" s="137"/>
    </row>
    <row r="320" spans="1:22" ht="15" customHeight="1" x14ac:dyDescent="0.15">
      <c r="A320" s="170" t="s">
        <v>439</v>
      </c>
      <c r="B320" s="171"/>
      <c r="C320" s="439"/>
      <c r="D320" s="440"/>
      <c r="E320" s="441"/>
      <c r="F320" s="442"/>
      <c r="G320" s="443"/>
      <c r="H320" s="441"/>
      <c r="I320" s="444"/>
      <c r="J320" s="442"/>
      <c r="K320" s="441"/>
      <c r="L320" s="444"/>
      <c r="M320" s="442"/>
      <c r="N320" s="445"/>
      <c r="O320" s="441"/>
      <c r="P320" s="442"/>
      <c r="Q320" s="446"/>
      <c r="R320" s="169"/>
      <c r="U320" s="137"/>
    </row>
    <row r="321" spans="1:24" ht="15" customHeight="1" x14ac:dyDescent="0.15">
      <c r="A321" s="644" t="s">
        <v>440</v>
      </c>
      <c r="B321" s="645"/>
      <c r="C321" s="353">
        <f>[5]B!C905</f>
        <v>0</v>
      </c>
      <c r="D321" s="353">
        <f>[5]B!D905</f>
        <v>0</v>
      </c>
      <c r="E321" s="390">
        <f>[5]B!E905</f>
        <v>0</v>
      </c>
      <c r="F321" s="390">
        <f>[5]B!F905</f>
        <v>0</v>
      </c>
      <c r="G321" s="390">
        <f>[5]B!G905</f>
        <v>0</v>
      </c>
      <c r="H321" s="390">
        <f>[5]B!AA905</f>
        <v>0</v>
      </c>
      <c r="I321" s="390">
        <f>[5]B!AB905</f>
        <v>0</v>
      </c>
      <c r="J321" s="390">
        <f>[5]B!AC905</f>
        <v>0</v>
      </c>
      <c r="K321" s="390">
        <f>[5]B!AD905</f>
        <v>0</v>
      </c>
      <c r="L321" s="390">
        <f>[5]B!AE905</f>
        <v>0</v>
      </c>
      <c r="M321" s="390">
        <f>[5]B!AF905</f>
        <v>0</v>
      </c>
      <c r="N321" s="390">
        <f>[5]B!AG905</f>
        <v>0</v>
      </c>
      <c r="O321" s="390">
        <f>[5]B!AH905</f>
        <v>0</v>
      </c>
      <c r="P321" s="390">
        <f>[5]B!AI905</f>
        <v>0</v>
      </c>
      <c r="Q321" s="390">
        <f>[5]B!AJ905</f>
        <v>0</v>
      </c>
      <c r="R321" s="169"/>
      <c r="U321" s="137"/>
    </row>
    <row r="322" spans="1:24" ht="15" customHeight="1" x14ac:dyDescent="0.15">
      <c r="A322" s="172" t="s">
        <v>441</v>
      </c>
      <c r="B322" s="173"/>
      <c r="C322" s="439"/>
      <c r="D322" s="440"/>
      <c r="E322" s="441"/>
      <c r="F322" s="442"/>
      <c r="G322" s="443"/>
      <c r="H322" s="441"/>
      <c r="I322" s="444"/>
      <c r="J322" s="442"/>
      <c r="K322" s="441"/>
      <c r="L322" s="444"/>
      <c r="M322" s="442"/>
      <c r="N322" s="445"/>
      <c r="O322" s="441"/>
      <c r="P322" s="442"/>
      <c r="Q322" s="446"/>
      <c r="R322" s="169"/>
      <c r="U322" s="137"/>
    </row>
    <row r="323" spans="1:24" ht="15" customHeight="1" x14ac:dyDescent="0.15">
      <c r="A323" s="646" t="s">
        <v>442</v>
      </c>
      <c r="B323" s="647"/>
      <c r="C323" s="447">
        <f>[5]B!C911</f>
        <v>0</v>
      </c>
      <c r="D323" s="447">
        <f>[5]B!D911</f>
        <v>0</v>
      </c>
      <c r="E323" s="448">
        <f>[5]B!E911</f>
        <v>0</v>
      </c>
      <c r="F323" s="448">
        <f>[5]B!F911</f>
        <v>0</v>
      </c>
      <c r="G323" s="448">
        <f>[5]B!G911</f>
        <v>0</v>
      </c>
      <c r="H323" s="448">
        <f>[5]B!AA911</f>
        <v>0</v>
      </c>
      <c r="I323" s="448">
        <f>[5]B!AB911</f>
        <v>0</v>
      </c>
      <c r="J323" s="448">
        <f>[5]B!AC911</f>
        <v>0</v>
      </c>
      <c r="K323" s="448">
        <f>[5]B!AD911</f>
        <v>0</v>
      </c>
      <c r="L323" s="448">
        <f>[5]B!AE911</f>
        <v>0</v>
      </c>
      <c r="M323" s="448">
        <f>[5]B!AF911</f>
        <v>0</v>
      </c>
      <c r="N323" s="448">
        <f>[5]B!AG911</f>
        <v>0</v>
      </c>
      <c r="O323" s="448">
        <f>[5]B!AH911</f>
        <v>0</v>
      </c>
      <c r="P323" s="448">
        <f>[5]B!AI911</f>
        <v>0</v>
      </c>
      <c r="Q323" s="448">
        <f>[5]B!AJ911</f>
        <v>0</v>
      </c>
      <c r="R323" s="169"/>
      <c r="U323" s="137"/>
    </row>
    <row r="324" spans="1:24" ht="15" customHeight="1" x14ac:dyDescent="0.15">
      <c r="A324" s="648" t="s">
        <v>443</v>
      </c>
      <c r="B324" s="649"/>
      <c r="C324" s="449">
        <f>[5]B!C927</f>
        <v>0</v>
      </c>
      <c r="D324" s="449">
        <f>[5]B!D927</f>
        <v>0</v>
      </c>
      <c r="E324" s="450">
        <f>[5]B!E927</f>
        <v>0</v>
      </c>
      <c r="F324" s="450">
        <f>[5]B!F927</f>
        <v>0</v>
      </c>
      <c r="G324" s="450">
        <f>[5]B!G927</f>
        <v>0</v>
      </c>
      <c r="H324" s="450">
        <f>[5]B!AA927</f>
        <v>0</v>
      </c>
      <c r="I324" s="450">
        <f>[5]B!AB927</f>
        <v>0</v>
      </c>
      <c r="J324" s="450">
        <f>[5]B!AC927</f>
        <v>0</v>
      </c>
      <c r="K324" s="450">
        <f>[5]B!AD927</f>
        <v>0</v>
      </c>
      <c r="L324" s="450">
        <f>[5]B!AE927</f>
        <v>0</v>
      </c>
      <c r="M324" s="450">
        <f>[5]B!AF927</f>
        <v>0</v>
      </c>
      <c r="N324" s="450">
        <f>[5]B!AG927</f>
        <v>0</v>
      </c>
      <c r="O324" s="450">
        <f>[5]B!AH927</f>
        <v>0</v>
      </c>
      <c r="P324" s="450">
        <f>[5]B!AI927</f>
        <v>0</v>
      </c>
      <c r="Q324" s="450">
        <f>[5]B!AJ927</f>
        <v>0</v>
      </c>
      <c r="R324" s="169"/>
      <c r="U324" s="137"/>
    </row>
    <row r="325" spans="1:24" ht="15" customHeight="1" x14ac:dyDescent="0.15">
      <c r="A325" s="648" t="s">
        <v>444</v>
      </c>
      <c r="B325" s="649"/>
      <c r="C325" s="451">
        <f>[5]B!C950</f>
        <v>0</v>
      </c>
      <c r="D325" s="451">
        <f>[5]B!D950</f>
        <v>0</v>
      </c>
      <c r="E325" s="452">
        <f>[5]B!E950</f>
        <v>0</v>
      </c>
      <c r="F325" s="452">
        <f>[5]B!F950</f>
        <v>0</v>
      </c>
      <c r="G325" s="452">
        <f>[5]B!G950</f>
        <v>0</v>
      </c>
      <c r="H325" s="452">
        <f>[5]B!AA950</f>
        <v>0</v>
      </c>
      <c r="I325" s="452">
        <f>[5]B!AB950</f>
        <v>0</v>
      </c>
      <c r="J325" s="452">
        <f>[5]B!AC950</f>
        <v>0</v>
      </c>
      <c r="K325" s="452">
        <f>[5]B!AD950</f>
        <v>0</v>
      </c>
      <c r="L325" s="452">
        <f>[5]B!AE950</f>
        <v>0</v>
      </c>
      <c r="M325" s="452">
        <f>[5]B!AF950</f>
        <v>0</v>
      </c>
      <c r="N325" s="452">
        <f>[5]B!AG950</f>
        <v>0</v>
      </c>
      <c r="O325" s="452">
        <f>[5]B!AH950</f>
        <v>0</v>
      </c>
      <c r="P325" s="452">
        <f>[5]B!AI950</f>
        <v>0</v>
      </c>
      <c r="Q325" s="452">
        <f>[5]B!AJ950</f>
        <v>0</v>
      </c>
      <c r="R325" s="169"/>
      <c r="U325" s="137"/>
    </row>
    <row r="326" spans="1:24" ht="15" customHeight="1" x14ac:dyDescent="0.15">
      <c r="A326" s="650" t="s">
        <v>445</v>
      </c>
      <c r="B326" s="651"/>
      <c r="C326" s="453">
        <f>SUM(C318+C319+C321+C323+C324+C325)</f>
        <v>0</v>
      </c>
      <c r="D326" s="453">
        <f t="shared" ref="D326:Q326" si="8">SUM(D318+D319+D321+D323+D324+D325)</f>
        <v>0</v>
      </c>
      <c r="E326" s="453">
        <f t="shared" si="8"/>
        <v>0</v>
      </c>
      <c r="F326" s="453">
        <f t="shared" si="8"/>
        <v>0</v>
      </c>
      <c r="G326" s="453">
        <f t="shared" si="8"/>
        <v>0</v>
      </c>
      <c r="H326" s="453">
        <f t="shared" si="8"/>
        <v>0</v>
      </c>
      <c r="I326" s="453">
        <f t="shared" si="8"/>
        <v>0</v>
      </c>
      <c r="J326" s="453">
        <f t="shared" si="8"/>
        <v>0</v>
      </c>
      <c r="K326" s="453">
        <f t="shared" si="8"/>
        <v>0</v>
      </c>
      <c r="L326" s="453">
        <f t="shared" si="8"/>
        <v>0</v>
      </c>
      <c r="M326" s="453">
        <f t="shared" si="8"/>
        <v>0</v>
      </c>
      <c r="N326" s="453">
        <f t="shared" si="8"/>
        <v>0</v>
      </c>
      <c r="O326" s="453">
        <f t="shared" si="8"/>
        <v>0</v>
      </c>
      <c r="P326" s="453">
        <f t="shared" si="8"/>
        <v>0</v>
      </c>
      <c r="Q326" s="453">
        <f t="shared" si="8"/>
        <v>0</v>
      </c>
      <c r="R326" s="169"/>
      <c r="U326" s="137"/>
    </row>
    <row r="327" spans="1:24" s="177" customFormat="1" ht="24.95" customHeight="1" x14ac:dyDescent="0.15">
      <c r="A327" s="174" t="s">
        <v>446</v>
      </c>
      <c r="B327" s="175"/>
      <c r="C327" s="175"/>
      <c r="D327" s="454"/>
      <c r="E327" s="454"/>
      <c r="F327" s="454"/>
      <c r="G327" s="454"/>
      <c r="H327" s="454"/>
      <c r="I327" s="454"/>
      <c r="J327" s="454"/>
      <c r="K327" s="454"/>
      <c r="L327" s="454"/>
      <c r="M327" s="454"/>
      <c r="N327" s="454"/>
      <c r="O327" s="455"/>
      <c r="P327" s="455"/>
      <c r="Q327" s="455"/>
      <c r="R327" s="455"/>
      <c r="S327" s="176"/>
      <c r="X327" s="5"/>
    </row>
    <row r="328" spans="1:24" ht="24" customHeight="1" x14ac:dyDescent="0.15">
      <c r="A328" s="678" t="s">
        <v>447</v>
      </c>
      <c r="B328" s="679"/>
      <c r="C328" s="604" t="s">
        <v>410</v>
      </c>
      <c r="D328" s="654" t="s">
        <v>434</v>
      </c>
      <c r="E328" s="654"/>
      <c r="F328" s="654"/>
      <c r="G328" s="654"/>
      <c r="H328" s="625" t="s">
        <v>412</v>
      </c>
      <c r="I328" s="625"/>
      <c r="J328" s="626"/>
      <c r="K328" s="637" t="s">
        <v>413</v>
      </c>
      <c r="L328" s="637"/>
      <c r="M328" s="637"/>
      <c r="N328" s="632" t="s">
        <v>414</v>
      </c>
      <c r="O328" s="635" t="s">
        <v>415</v>
      </c>
      <c r="P328" s="636"/>
      <c r="Q328" s="585" t="s">
        <v>416</v>
      </c>
      <c r="S328" s="151"/>
    </row>
    <row r="329" spans="1:24" ht="18" customHeight="1" x14ac:dyDescent="0.15">
      <c r="A329" s="678"/>
      <c r="B329" s="679"/>
      <c r="C329" s="605"/>
      <c r="D329" s="588" t="s">
        <v>448</v>
      </c>
      <c r="E329" s="590" t="s">
        <v>419</v>
      </c>
      <c r="F329" s="591"/>
      <c r="G329" s="652" t="s">
        <v>449</v>
      </c>
      <c r="H329" s="594" t="s">
        <v>421</v>
      </c>
      <c r="I329" s="596" t="s">
        <v>422</v>
      </c>
      <c r="J329" s="598" t="s">
        <v>423</v>
      </c>
      <c r="K329" s="615" t="s">
        <v>424</v>
      </c>
      <c r="L329" s="616" t="s">
        <v>425</v>
      </c>
      <c r="M329" s="617" t="s">
        <v>426</v>
      </c>
      <c r="N329" s="633"/>
      <c r="O329" s="627" t="s">
        <v>427</v>
      </c>
      <c r="P329" s="628" t="s">
        <v>428</v>
      </c>
      <c r="Q329" s="586"/>
    </row>
    <row r="330" spans="1:24" ht="18" customHeight="1" x14ac:dyDescent="0.15">
      <c r="A330" s="678"/>
      <c r="B330" s="679"/>
      <c r="C330" s="606"/>
      <c r="D330" s="589"/>
      <c r="E330" s="152" t="s">
        <v>429</v>
      </c>
      <c r="F330" s="134" t="s">
        <v>430</v>
      </c>
      <c r="G330" s="653"/>
      <c r="H330" s="595"/>
      <c r="I330" s="597"/>
      <c r="J330" s="599"/>
      <c r="K330" s="615"/>
      <c r="L330" s="616"/>
      <c r="M330" s="617"/>
      <c r="N330" s="634"/>
      <c r="O330" s="627"/>
      <c r="P330" s="628"/>
      <c r="Q330" s="587"/>
    </row>
    <row r="331" spans="1:24" ht="15" customHeight="1" x14ac:dyDescent="0.15">
      <c r="A331" s="456">
        <v>1901023</v>
      </c>
      <c r="B331" s="457" t="s">
        <v>369</v>
      </c>
      <c r="C331" s="458">
        <f>[5]B!C2249</f>
        <v>0</v>
      </c>
      <c r="D331" s="458">
        <f>[5]B!D2249</f>
        <v>0</v>
      </c>
      <c r="E331" s="459">
        <f>[5]B!E2249</f>
        <v>0</v>
      </c>
      <c r="F331" s="459">
        <f>[5]B!F2249</f>
        <v>0</v>
      </c>
      <c r="G331" s="459">
        <f>[5]B!G2249</f>
        <v>0</v>
      </c>
      <c r="H331" s="460">
        <f>[5]B!AA2249</f>
        <v>0</v>
      </c>
      <c r="I331" s="460">
        <f>[5]B!AB2249</f>
        <v>0</v>
      </c>
      <c r="J331" s="460">
        <f>[5]B!AC2249</f>
        <v>0</v>
      </c>
      <c r="K331" s="460">
        <f>[5]B!AD2249</f>
        <v>0</v>
      </c>
      <c r="L331" s="460">
        <f>[5]B!AE2249</f>
        <v>0</v>
      </c>
      <c r="M331" s="460">
        <f>[5]B!AF2249</f>
        <v>0</v>
      </c>
      <c r="N331" s="460">
        <f>[5]B!AG2249</f>
        <v>0</v>
      </c>
      <c r="O331" s="460">
        <f>[5]B!AH2249</f>
        <v>0</v>
      </c>
      <c r="P331" s="460">
        <f>[5]B!AI2249</f>
        <v>0</v>
      </c>
      <c r="Q331" s="460">
        <f>[5]B!AJ2249</f>
        <v>0</v>
      </c>
      <c r="R331" s="169"/>
    </row>
    <row r="332" spans="1:24" ht="15" customHeight="1" x14ac:dyDescent="0.15">
      <c r="A332" s="461">
        <v>1901024</v>
      </c>
      <c r="B332" s="462" t="s">
        <v>370</v>
      </c>
      <c r="C332" s="458">
        <f>[5]B!C2250</f>
        <v>0</v>
      </c>
      <c r="D332" s="458">
        <f>[5]B!D2250</f>
        <v>0</v>
      </c>
      <c r="E332" s="459">
        <f>[5]B!E2250</f>
        <v>0</v>
      </c>
      <c r="F332" s="459">
        <f>[5]B!F2250</f>
        <v>0</v>
      </c>
      <c r="G332" s="459">
        <f>[5]B!G2250</f>
        <v>0</v>
      </c>
      <c r="H332" s="460">
        <f>[5]B!AA2250</f>
        <v>0</v>
      </c>
      <c r="I332" s="460">
        <f>[5]B!AB2250</f>
        <v>0</v>
      </c>
      <c r="J332" s="460">
        <f>[5]B!AC2250</f>
        <v>0</v>
      </c>
      <c r="K332" s="460">
        <f>[5]B!AD2250</f>
        <v>0</v>
      </c>
      <c r="L332" s="460">
        <f>[5]B!AE2250</f>
        <v>0</v>
      </c>
      <c r="M332" s="460">
        <f>[5]B!AF2250</f>
        <v>0</v>
      </c>
      <c r="N332" s="460">
        <f>[5]B!AG2250</f>
        <v>0</v>
      </c>
      <c r="O332" s="460">
        <f>[5]B!AH2250</f>
        <v>0</v>
      </c>
      <c r="P332" s="460">
        <f>[5]B!AI2250</f>
        <v>0</v>
      </c>
      <c r="Q332" s="460">
        <f>[5]B!AJ2250</f>
        <v>0</v>
      </c>
      <c r="R332" s="169"/>
    </row>
    <row r="333" spans="1:24" ht="15" customHeight="1" x14ac:dyDescent="0.15">
      <c r="A333" s="461">
        <v>1901025</v>
      </c>
      <c r="B333" s="462" t="s">
        <v>450</v>
      </c>
      <c r="C333" s="458">
        <f>[5]B!C2251</f>
        <v>0</v>
      </c>
      <c r="D333" s="458">
        <f>[5]B!D2251</f>
        <v>0</v>
      </c>
      <c r="E333" s="459">
        <f>[5]B!E2251</f>
        <v>0</v>
      </c>
      <c r="F333" s="459">
        <f>[5]B!F2251</f>
        <v>0</v>
      </c>
      <c r="G333" s="459">
        <f>[5]B!G2251</f>
        <v>0</v>
      </c>
      <c r="H333" s="460">
        <f>[5]B!AA2251</f>
        <v>0</v>
      </c>
      <c r="I333" s="460">
        <f>[5]B!AB2251</f>
        <v>0</v>
      </c>
      <c r="J333" s="460">
        <f>[5]B!AC2251</f>
        <v>0</v>
      </c>
      <c r="K333" s="460">
        <f>[5]B!AD2251</f>
        <v>0</v>
      </c>
      <c r="L333" s="460">
        <f>[5]B!AE2251</f>
        <v>0</v>
      </c>
      <c r="M333" s="460">
        <f>[5]B!AF2251</f>
        <v>0</v>
      </c>
      <c r="N333" s="460">
        <f>[5]B!AG2251</f>
        <v>0</v>
      </c>
      <c r="O333" s="460">
        <f>[5]B!AH2251</f>
        <v>0</v>
      </c>
      <c r="P333" s="460">
        <f>[5]B!AI2251</f>
        <v>0</v>
      </c>
      <c r="Q333" s="460">
        <f>[5]B!AJ2251</f>
        <v>0</v>
      </c>
      <c r="R333" s="169"/>
    </row>
    <row r="334" spans="1:24" ht="15" customHeight="1" x14ac:dyDescent="0.15">
      <c r="A334" s="461">
        <v>1901026</v>
      </c>
      <c r="B334" s="462" t="s">
        <v>374</v>
      </c>
      <c r="C334" s="458">
        <f>[5]B!C2252</f>
        <v>0</v>
      </c>
      <c r="D334" s="458">
        <f>[5]B!D2252</f>
        <v>0</v>
      </c>
      <c r="E334" s="459">
        <f>[5]B!E2252</f>
        <v>0</v>
      </c>
      <c r="F334" s="459">
        <f>[5]B!F2252</f>
        <v>0</v>
      </c>
      <c r="G334" s="459">
        <f>[5]B!G2252</f>
        <v>0</v>
      </c>
      <c r="H334" s="460">
        <f>[5]B!AA2252</f>
        <v>0</v>
      </c>
      <c r="I334" s="460">
        <f>[5]B!AB2252</f>
        <v>0</v>
      </c>
      <c r="J334" s="460">
        <f>[5]B!AC2252</f>
        <v>0</v>
      </c>
      <c r="K334" s="460">
        <f>[5]B!AD2252</f>
        <v>0</v>
      </c>
      <c r="L334" s="460">
        <f>[5]B!AE2252</f>
        <v>0</v>
      </c>
      <c r="M334" s="460">
        <f>[5]B!AF2252</f>
        <v>0</v>
      </c>
      <c r="N334" s="460">
        <f>[5]B!AG2252</f>
        <v>0</v>
      </c>
      <c r="O334" s="460">
        <f>[5]B!AH2252</f>
        <v>0</v>
      </c>
      <c r="P334" s="460">
        <f>[5]B!AI2252</f>
        <v>0</v>
      </c>
      <c r="Q334" s="460">
        <f>[5]B!AJ2252</f>
        <v>0</v>
      </c>
      <c r="R334" s="169"/>
    </row>
    <row r="335" spans="1:24" ht="15" customHeight="1" x14ac:dyDescent="0.15">
      <c r="A335" s="461">
        <v>1901126</v>
      </c>
      <c r="B335" s="462" t="s">
        <v>375</v>
      </c>
      <c r="C335" s="458">
        <f>[5]B!C2253</f>
        <v>0</v>
      </c>
      <c r="D335" s="458">
        <f>[5]B!D2253</f>
        <v>0</v>
      </c>
      <c r="E335" s="459">
        <f>[5]B!E2253</f>
        <v>0</v>
      </c>
      <c r="F335" s="459">
        <f>[5]B!F2253</f>
        <v>0</v>
      </c>
      <c r="G335" s="459">
        <f>[5]B!G2253</f>
        <v>0</v>
      </c>
      <c r="H335" s="460">
        <f>[5]B!AA2253</f>
        <v>0</v>
      </c>
      <c r="I335" s="460">
        <f>[5]B!AB2253</f>
        <v>0</v>
      </c>
      <c r="J335" s="460">
        <f>[5]B!AC2253</f>
        <v>0</v>
      </c>
      <c r="K335" s="460">
        <f>[5]B!AD2253</f>
        <v>0</v>
      </c>
      <c r="L335" s="460">
        <f>[5]B!AE2253</f>
        <v>0</v>
      </c>
      <c r="M335" s="460">
        <f>[5]B!AF2253</f>
        <v>0</v>
      </c>
      <c r="N335" s="460">
        <f>[5]B!AG2253</f>
        <v>0</v>
      </c>
      <c r="O335" s="460">
        <f>[5]B!AH2253</f>
        <v>0</v>
      </c>
      <c r="P335" s="460">
        <f>[5]B!AI2253</f>
        <v>0</v>
      </c>
      <c r="Q335" s="460">
        <f>[5]B!AJ2253</f>
        <v>0</v>
      </c>
      <c r="R335" s="169"/>
    </row>
    <row r="336" spans="1:24" ht="15" customHeight="1" x14ac:dyDescent="0.15">
      <c r="A336" s="461">
        <v>1901027</v>
      </c>
      <c r="B336" s="462" t="s">
        <v>451</v>
      </c>
      <c r="C336" s="458">
        <f>[5]B!C2254</f>
        <v>0</v>
      </c>
      <c r="D336" s="458">
        <f>[5]B!D2254</f>
        <v>0</v>
      </c>
      <c r="E336" s="459">
        <f>[5]B!E2254</f>
        <v>0</v>
      </c>
      <c r="F336" s="459">
        <f>[5]B!F2254</f>
        <v>0</v>
      </c>
      <c r="G336" s="459">
        <f>[5]B!G2254</f>
        <v>0</v>
      </c>
      <c r="H336" s="460">
        <f>[5]B!AA2254</f>
        <v>0</v>
      </c>
      <c r="I336" s="460">
        <f>[5]B!AB2254</f>
        <v>0</v>
      </c>
      <c r="J336" s="460">
        <f>[5]B!AC2254</f>
        <v>0</v>
      </c>
      <c r="K336" s="460">
        <f>[5]B!AD2254</f>
        <v>0</v>
      </c>
      <c r="L336" s="460">
        <f>[5]B!AE2254</f>
        <v>0</v>
      </c>
      <c r="M336" s="460">
        <f>[5]B!AF2254</f>
        <v>0</v>
      </c>
      <c r="N336" s="460">
        <f>[5]B!AG2254</f>
        <v>0</v>
      </c>
      <c r="O336" s="460">
        <f>[5]B!AH2254</f>
        <v>0</v>
      </c>
      <c r="P336" s="460">
        <f>[5]B!AI2254</f>
        <v>0</v>
      </c>
      <c r="Q336" s="460">
        <f>[5]B!AJ2254</f>
        <v>0</v>
      </c>
      <c r="R336" s="169"/>
    </row>
    <row r="337" spans="1:18" ht="15" customHeight="1" x14ac:dyDescent="0.15">
      <c r="A337" s="461">
        <v>1901028</v>
      </c>
      <c r="B337" s="462" t="s">
        <v>379</v>
      </c>
      <c r="C337" s="458">
        <f>[5]B!C2255</f>
        <v>0</v>
      </c>
      <c r="D337" s="458">
        <f>[5]B!D2255</f>
        <v>0</v>
      </c>
      <c r="E337" s="459">
        <f>[5]B!E2255</f>
        <v>0</v>
      </c>
      <c r="F337" s="459">
        <f>[5]B!F2255</f>
        <v>0</v>
      </c>
      <c r="G337" s="459">
        <f>[5]B!G2255</f>
        <v>0</v>
      </c>
      <c r="H337" s="460">
        <f>[5]B!AA2255</f>
        <v>0</v>
      </c>
      <c r="I337" s="460">
        <f>[5]B!AB2255</f>
        <v>0</v>
      </c>
      <c r="J337" s="460">
        <f>[5]B!AC2255</f>
        <v>0</v>
      </c>
      <c r="K337" s="460">
        <f>[5]B!AD2255</f>
        <v>0</v>
      </c>
      <c r="L337" s="460">
        <f>[5]B!AE2255</f>
        <v>0</v>
      </c>
      <c r="M337" s="460">
        <f>[5]B!AF2255</f>
        <v>0</v>
      </c>
      <c r="N337" s="460">
        <f>[5]B!AG2255</f>
        <v>0</v>
      </c>
      <c r="O337" s="460">
        <f>[5]B!AH2255</f>
        <v>0</v>
      </c>
      <c r="P337" s="460">
        <f>[5]B!AI2255</f>
        <v>0</v>
      </c>
      <c r="Q337" s="460">
        <f>[5]B!AJ2255</f>
        <v>0</v>
      </c>
      <c r="R337" s="169"/>
    </row>
    <row r="338" spans="1:18" ht="15" customHeight="1" x14ac:dyDescent="0.15">
      <c r="A338" s="463">
        <v>1901029</v>
      </c>
      <c r="B338" s="464" t="s">
        <v>380</v>
      </c>
      <c r="C338" s="458">
        <f>[5]B!C2256</f>
        <v>0</v>
      </c>
      <c r="D338" s="458">
        <f>[5]B!D2256</f>
        <v>0</v>
      </c>
      <c r="E338" s="459">
        <f>[5]B!E2256</f>
        <v>0</v>
      </c>
      <c r="F338" s="459">
        <f>[5]B!F2256</f>
        <v>0</v>
      </c>
      <c r="G338" s="459">
        <f>[5]B!G2256</f>
        <v>0</v>
      </c>
      <c r="H338" s="460">
        <f>[5]B!AA2256</f>
        <v>0</v>
      </c>
      <c r="I338" s="460">
        <f>[5]B!AB2256</f>
        <v>0</v>
      </c>
      <c r="J338" s="460">
        <f>[5]B!AC2256</f>
        <v>0</v>
      </c>
      <c r="K338" s="460">
        <f>[5]B!AD2256</f>
        <v>0</v>
      </c>
      <c r="L338" s="460">
        <f>[5]B!AE2256</f>
        <v>0</v>
      </c>
      <c r="M338" s="460">
        <f>[5]B!AF2256</f>
        <v>0</v>
      </c>
      <c r="N338" s="460">
        <f>[5]B!AG2256</f>
        <v>0</v>
      </c>
      <c r="O338" s="460">
        <f>[5]B!AH2256</f>
        <v>0</v>
      </c>
      <c r="P338" s="460">
        <f>[5]B!AI2256</f>
        <v>0</v>
      </c>
      <c r="Q338" s="460">
        <f>[5]B!AJ2256</f>
        <v>0</v>
      </c>
      <c r="R338" s="169"/>
    </row>
    <row r="339" spans="1:18" s="402" customFormat="1" ht="15" customHeight="1" x14ac:dyDescent="0.15">
      <c r="A339" s="655" t="s">
        <v>410</v>
      </c>
      <c r="B339" s="656"/>
      <c r="C339" s="465">
        <f>SUM(C331:C338)</f>
        <v>0</v>
      </c>
      <c r="D339" s="466">
        <f>SUM(D331:D338)</f>
        <v>0</v>
      </c>
      <c r="E339" s="467">
        <f t="shared" ref="E339:Q339" si="9">SUM(E331:E338)</f>
        <v>0</v>
      </c>
      <c r="F339" s="467">
        <f t="shared" si="9"/>
        <v>0</v>
      </c>
      <c r="G339" s="467">
        <f t="shared" si="9"/>
        <v>0</v>
      </c>
      <c r="H339" s="467">
        <f t="shared" si="9"/>
        <v>0</v>
      </c>
      <c r="I339" s="467">
        <f t="shared" si="9"/>
        <v>0</v>
      </c>
      <c r="J339" s="467">
        <f t="shared" si="9"/>
        <v>0</v>
      </c>
      <c r="K339" s="467">
        <f t="shared" si="9"/>
        <v>0</v>
      </c>
      <c r="L339" s="467">
        <f t="shared" si="9"/>
        <v>0</v>
      </c>
      <c r="M339" s="467">
        <f t="shared" si="9"/>
        <v>0</v>
      </c>
      <c r="N339" s="467">
        <f t="shared" si="9"/>
        <v>0</v>
      </c>
      <c r="O339" s="467">
        <f t="shared" si="9"/>
        <v>0</v>
      </c>
      <c r="P339" s="453">
        <f t="shared" si="9"/>
        <v>0</v>
      </c>
      <c r="Q339" s="453">
        <f t="shared" si="9"/>
        <v>0</v>
      </c>
      <c r="R339" s="169"/>
    </row>
    <row r="340" spans="1:18" ht="24.95" customHeight="1" x14ac:dyDescent="0.15">
      <c r="A340" s="657" t="s">
        <v>452</v>
      </c>
      <c r="B340" s="657"/>
      <c r="C340" s="178"/>
      <c r="D340" s="468"/>
      <c r="E340" s="468"/>
      <c r="F340" s="468"/>
      <c r="G340" s="468"/>
      <c r="H340" s="468"/>
      <c r="I340" s="468"/>
      <c r="J340" s="468"/>
      <c r="K340" s="468"/>
      <c r="L340" s="468"/>
      <c r="M340" s="468"/>
      <c r="N340" s="179"/>
      <c r="O340" s="380"/>
      <c r="P340" s="380"/>
    </row>
    <row r="341" spans="1:18" ht="15" customHeight="1" x14ac:dyDescent="0.15">
      <c r="A341" s="579" t="s">
        <v>453</v>
      </c>
      <c r="B341" s="658"/>
      <c r="C341" s="661" t="s">
        <v>6</v>
      </c>
      <c r="D341" s="664" t="s">
        <v>418</v>
      </c>
      <c r="E341" s="667" t="s">
        <v>454</v>
      </c>
      <c r="F341" s="667"/>
      <c r="G341" s="667"/>
      <c r="H341" s="667"/>
      <c r="I341" s="667"/>
      <c r="J341" s="668"/>
      <c r="K341" s="669" t="s">
        <v>455</v>
      </c>
      <c r="L341" s="672" t="s">
        <v>413</v>
      </c>
      <c r="M341" s="673"/>
      <c r="N341" s="674"/>
      <c r="O341" s="632" t="s">
        <v>414</v>
      </c>
      <c r="P341" s="681" t="s">
        <v>415</v>
      </c>
      <c r="Q341" s="682"/>
      <c r="R341" s="585" t="s">
        <v>416</v>
      </c>
    </row>
    <row r="342" spans="1:18" ht="15" customHeight="1" x14ac:dyDescent="0.15">
      <c r="A342" s="600"/>
      <c r="B342" s="659"/>
      <c r="C342" s="662"/>
      <c r="D342" s="665"/>
      <c r="E342" s="685" t="s">
        <v>456</v>
      </c>
      <c r="F342" s="686"/>
      <c r="G342" s="686"/>
      <c r="H342" s="686" t="s">
        <v>457</v>
      </c>
      <c r="I342" s="686"/>
      <c r="J342" s="686"/>
      <c r="K342" s="670"/>
      <c r="L342" s="675"/>
      <c r="M342" s="676"/>
      <c r="N342" s="677"/>
      <c r="O342" s="633"/>
      <c r="P342" s="683"/>
      <c r="Q342" s="684"/>
      <c r="R342" s="586"/>
    </row>
    <row r="343" spans="1:18" ht="45" customHeight="1" x14ac:dyDescent="0.15">
      <c r="A343" s="602"/>
      <c r="B343" s="660"/>
      <c r="C343" s="663"/>
      <c r="D343" s="666"/>
      <c r="E343" s="180" t="s">
        <v>429</v>
      </c>
      <c r="F343" s="181" t="s">
        <v>430</v>
      </c>
      <c r="G343" s="559" t="s">
        <v>449</v>
      </c>
      <c r="H343" s="180" t="s">
        <v>429</v>
      </c>
      <c r="I343" s="181" t="s">
        <v>430</v>
      </c>
      <c r="J343" s="559" t="s">
        <v>449</v>
      </c>
      <c r="K343" s="671"/>
      <c r="L343" s="183" t="s">
        <v>424</v>
      </c>
      <c r="M343" s="184" t="s">
        <v>425</v>
      </c>
      <c r="N343" s="185" t="s">
        <v>426</v>
      </c>
      <c r="O343" s="634"/>
      <c r="P343" s="469" t="s">
        <v>427</v>
      </c>
      <c r="Q343" s="470" t="s">
        <v>428</v>
      </c>
      <c r="R343" s="587"/>
    </row>
    <row r="344" spans="1:18" ht="15" customHeight="1" x14ac:dyDescent="0.15">
      <c r="A344" s="186" t="s">
        <v>458</v>
      </c>
      <c r="B344" s="187" t="s">
        <v>459</v>
      </c>
      <c r="C344" s="320">
        <f>[5]B!$C$1216</f>
        <v>0</v>
      </c>
      <c r="D344" s="458">
        <f>[5]B!H1216</f>
        <v>0</v>
      </c>
      <c r="E344" s="459">
        <f>[5]B!I1216</f>
        <v>0</v>
      </c>
      <c r="F344" s="459">
        <f>[5]B!J1216</f>
        <v>0</v>
      </c>
      <c r="G344" s="459">
        <f>[5]B!K1216</f>
        <v>0</v>
      </c>
      <c r="H344" s="459">
        <f>[5]B!L1216</f>
        <v>0</v>
      </c>
      <c r="I344" s="459">
        <f>[5]B!M1216</f>
        <v>0</v>
      </c>
      <c r="J344" s="459">
        <f>[5]B!N1216</f>
        <v>0</v>
      </c>
      <c r="K344" s="471"/>
      <c r="L344" s="459">
        <f>[5]B!AD1216</f>
        <v>0</v>
      </c>
      <c r="M344" s="459">
        <f>[5]B!AE1216</f>
        <v>0</v>
      </c>
      <c r="N344" s="459">
        <f>[5]B!AF1216</f>
        <v>0</v>
      </c>
      <c r="O344" s="459">
        <f>[5]B!AG1216</f>
        <v>0</v>
      </c>
      <c r="P344" s="459">
        <f>[5]B!AH1216</f>
        <v>0</v>
      </c>
      <c r="Q344" s="459">
        <f>[5]B!AI1216</f>
        <v>0</v>
      </c>
      <c r="R344" s="459">
        <f>[5]B!AJ1216</f>
        <v>0</v>
      </c>
    </row>
    <row r="345" spans="1:18" ht="15" customHeight="1" x14ac:dyDescent="0.15">
      <c r="A345" s="188" t="s">
        <v>460</v>
      </c>
      <c r="B345" s="189" t="s">
        <v>461</v>
      </c>
      <c r="C345" s="458">
        <f>[5]B!C1352</f>
        <v>0</v>
      </c>
      <c r="D345" s="458">
        <f>[5]B!H1352</f>
        <v>0</v>
      </c>
      <c r="E345" s="460">
        <f>[5]B!I1352</f>
        <v>0</v>
      </c>
      <c r="F345" s="460">
        <f>[5]B!J1352</f>
        <v>0</v>
      </c>
      <c r="G345" s="460">
        <f>[5]B!K1352</f>
        <v>0</v>
      </c>
      <c r="H345" s="460">
        <f>[5]B!L1352</f>
        <v>0</v>
      </c>
      <c r="I345" s="460">
        <f>[5]B!M1352</f>
        <v>0</v>
      </c>
      <c r="J345" s="460">
        <f>[5]B!N1352</f>
        <v>0</v>
      </c>
      <c r="K345" s="460">
        <v>0</v>
      </c>
      <c r="L345" s="460">
        <f>[5]B!AD1352</f>
        <v>0</v>
      </c>
      <c r="M345" s="460">
        <f>[5]B!AE1352</f>
        <v>0</v>
      </c>
      <c r="N345" s="460">
        <f>[5]B!AF1352</f>
        <v>0</v>
      </c>
      <c r="O345" s="460">
        <f>[5]B!AG1352</f>
        <v>0</v>
      </c>
      <c r="P345" s="460">
        <f>[5]B!AH1352</f>
        <v>0</v>
      </c>
      <c r="Q345" s="460">
        <f>[5]B!AI1352</f>
        <v>0</v>
      </c>
      <c r="R345" s="460">
        <f>[5]B!AJ1352</f>
        <v>0</v>
      </c>
    </row>
    <row r="346" spans="1:18" ht="15" customHeight="1" x14ac:dyDescent="0.15">
      <c r="A346" s="188" t="s">
        <v>113</v>
      </c>
      <c r="B346" s="189" t="s">
        <v>462</v>
      </c>
      <c r="C346" s="458">
        <f>[5]B!C1502</f>
        <v>6</v>
      </c>
      <c r="D346" s="458">
        <f>[5]B!H1502</f>
        <v>6</v>
      </c>
      <c r="E346" s="460">
        <f>[5]B!I1502</f>
        <v>6</v>
      </c>
      <c r="F346" s="460">
        <f>[5]B!J1502</f>
        <v>0</v>
      </c>
      <c r="G346" s="460">
        <f>[5]B!K1502</f>
        <v>0</v>
      </c>
      <c r="H346" s="460">
        <f>[5]B!L1502</f>
        <v>0</v>
      </c>
      <c r="I346" s="460">
        <f>[5]B!M1502</f>
        <v>0</v>
      </c>
      <c r="J346" s="460">
        <f>[5]B!N1502</f>
        <v>0</v>
      </c>
      <c r="K346" s="460">
        <v>5</v>
      </c>
      <c r="L346" s="460">
        <f>[5]B!AD1502</f>
        <v>0</v>
      </c>
      <c r="M346" s="460">
        <f>[5]B!AE1502</f>
        <v>0</v>
      </c>
      <c r="N346" s="460">
        <f>[5]B!AF1502</f>
        <v>0</v>
      </c>
      <c r="O346" s="460">
        <f>[5]B!AG1502</f>
        <v>0</v>
      </c>
      <c r="P346" s="460">
        <f>[5]B!AH1502</f>
        <v>0</v>
      </c>
      <c r="Q346" s="460">
        <f>[5]B!AI1502</f>
        <v>0</v>
      </c>
      <c r="R346" s="460">
        <f>[5]B!AJ1502</f>
        <v>0</v>
      </c>
    </row>
    <row r="347" spans="1:18" ht="15" customHeight="1" x14ac:dyDescent="0.15">
      <c r="A347" s="188" t="s">
        <v>115</v>
      </c>
      <c r="B347" s="189" t="s">
        <v>463</v>
      </c>
      <c r="C347" s="458">
        <f>[5]B!C1566</f>
        <v>2</v>
      </c>
      <c r="D347" s="458">
        <f>[5]B!H1566</f>
        <v>2</v>
      </c>
      <c r="E347" s="460">
        <f>[5]B!I1566</f>
        <v>2</v>
      </c>
      <c r="F347" s="460">
        <f>[5]B!J1566</f>
        <v>0</v>
      </c>
      <c r="G347" s="460">
        <f>[5]B!K1566</f>
        <v>0</v>
      </c>
      <c r="H347" s="460">
        <f>[5]B!L1566</f>
        <v>0</v>
      </c>
      <c r="I347" s="460">
        <f>[5]B!M1566</f>
        <v>0</v>
      </c>
      <c r="J347" s="460">
        <f>[5]B!N1566</f>
        <v>0</v>
      </c>
      <c r="K347" s="460">
        <v>1</v>
      </c>
      <c r="L347" s="460">
        <f>[5]B!AD1566</f>
        <v>0</v>
      </c>
      <c r="M347" s="460">
        <f>[5]B!AE1566</f>
        <v>0</v>
      </c>
      <c r="N347" s="460">
        <f>[5]B!AF1566</f>
        <v>0</v>
      </c>
      <c r="O347" s="460">
        <f>[5]B!AG1566</f>
        <v>0</v>
      </c>
      <c r="P347" s="460">
        <f>[5]B!AH1566</f>
        <v>0</v>
      </c>
      <c r="Q347" s="460">
        <f>[5]B!AI1566</f>
        <v>0</v>
      </c>
      <c r="R347" s="460">
        <f>[5]B!AJ1566</f>
        <v>0</v>
      </c>
    </row>
    <row r="348" spans="1:18" ht="15" customHeight="1" x14ac:dyDescent="0.15">
      <c r="A348" s="188" t="s">
        <v>117</v>
      </c>
      <c r="B348" s="189" t="s">
        <v>464</v>
      </c>
      <c r="C348" s="458">
        <f>[5]B!C1635</f>
        <v>35</v>
      </c>
      <c r="D348" s="458">
        <f>[5]B!H1635</f>
        <v>29</v>
      </c>
      <c r="E348" s="460">
        <f>[5]B!I1635</f>
        <v>29</v>
      </c>
      <c r="F348" s="460">
        <f>[5]B!J1635</f>
        <v>0</v>
      </c>
      <c r="G348" s="460">
        <f>[5]B!K1635</f>
        <v>0</v>
      </c>
      <c r="H348" s="460">
        <f>[5]B!L1635</f>
        <v>6</v>
      </c>
      <c r="I348" s="460">
        <f>[5]B!M1635</f>
        <v>0</v>
      </c>
      <c r="J348" s="460">
        <f>[5]B!N1635</f>
        <v>0</v>
      </c>
      <c r="K348" s="460">
        <v>24</v>
      </c>
      <c r="L348" s="460">
        <f>[5]B!AD1635</f>
        <v>0</v>
      </c>
      <c r="M348" s="460">
        <f>[5]B!AE1635</f>
        <v>0</v>
      </c>
      <c r="N348" s="460">
        <f>[5]B!AF1635</f>
        <v>0</v>
      </c>
      <c r="O348" s="460">
        <f>[5]B!AG1635</f>
        <v>0</v>
      </c>
      <c r="P348" s="460">
        <f>[5]B!AH1635</f>
        <v>0</v>
      </c>
      <c r="Q348" s="460">
        <f>[5]B!AI1635</f>
        <v>0</v>
      </c>
      <c r="R348" s="460">
        <f>[5]B!AJ1635</f>
        <v>0</v>
      </c>
    </row>
    <row r="349" spans="1:18" ht="15" customHeight="1" x14ac:dyDescent="0.15">
      <c r="A349" s="188" t="s">
        <v>465</v>
      </c>
      <c r="B349" s="189" t="s">
        <v>466</v>
      </c>
      <c r="C349" s="458">
        <f>[5]B!C1680</f>
        <v>23</v>
      </c>
      <c r="D349" s="458">
        <f>[5]B!H1680</f>
        <v>21</v>
      </c>
      <c r="E349" s="460">
        <f>[5]B!I1680</f>
        <v>18</v>
      </c>
      <c r="F349" s="460">
        <f>[5]B!J1680</f>
        <v>3</v>
      </c>
      <c r="G349" s="460">
        <f>[5]B!K1680</f>
        <v>0</v>
      </c>
      <c r="H349" s="460">
        <f>[5]B!L1680</f>
        <v>1</v>
      </c>
      <c r="I349" s="460">
        <f>[5]B!M1680</f>
        <v>1</v>
      </c>
      <c r="J349" s="460">
        <f>[5]B!N1680</f>
        <v>0</v>
      </c>
      <c r="K349" s="460">
        <v>23</v>
      </c>
      <c r="L349" s="460">
        <f>[5]B!AD1680</f>
        <v>0</v>
      </c>
      <c r="M349" s="460">
        <f>[5]B!AE1680</f>
        <v>0</v>
      </c>
      <c r="N349" s="460">
        <f>[5]B!AF1680</f>
        <v>0</v>
      </c>
      <c r="O349" s="460">
        <f>[5]B!AG1680</f>
        <v>0</v>
      </c>
      <c r="P349" s="460">
        <f>[5]B!AH1680</f>
        <v>0</v>
      </c>
      <c r="Q349" s="460">
        <f>[5]B!AI1680</f>
        <v>0</v>
      </c>
      <c r="R349" s="460">
        <f>[5]B!AJ1680</f>
        <v>3</v>
      </c>
    </row>
    <row r="350" spans="1:18" ht="15" customHeight="1" x14ac:dyDescent="0.15">
      <c r="A350" s="188" t="s">
        <v>124</v>
      </c>
      <c r="B350" s="189" t="s">
        <v>467</v>
      </c>
      <c r="C350" s="472">
        <f>[5]B!C1914</f>
        <v>3</v>
      </c>
      <c r="D350" s="472">
        <f>[5]B!H1914</f>
        <v>3</v>
      </c>
      <c r="E350" s="460">
        <f>[5]B!I1914</f>
        <v>3</v>
      </c>
      <c r="F350" s="460">
        <f>[5]B!J1914</f>
        <v>0</v>
      </c>
      <c r="G350" s="460">
        <f>[5]B!K1914</f>
        <v>0</v>
      </c>
      <c r="H350" s="460">
        <f>[5]B!L1914</f>
        <v>0</v>
      </c>
      <c r="I350" s="460">
        <f>[5]B!M1914</f>
        <v>0</v>
      </c>
      <c r="J350" s="460">
        <f>[5]B!N1914</f>
        <v>0</v>
      </c>
      <c r="K350" s="460">
        <v>0</v>
      </c>
      <c r="L350" s="460">
        <f>[5]B!AD1914</f>
        <v>0</v>
      </c>
      <c r="M350" s="460">
        <f>[5]B!AE1914</f>
        <v>0</v>
      </c>
      <c r="N350" s="460">
        <f>[5]B!AF1914</f>
        <v>0</v>
      </c>
      <c r="O350" s="460">
        <f>[5]B!AG1914</f>
        <v>0</v>
      </c>
      <c r="P350" s="460">
        <f>[5]B!AH1914</f>
        <v>0</v>
      </c>
      <c r="Q350" s="460">
        <f>[5]B!AI1914</f>
        <v>0</v>
      </c>
      <c r="R350" s="460">
        <f>[5]B!AJ1914</f>
        <v>0</v>
      </c>
    </row>
    <row r="351" spans="1:18" ht="15" customHeight="1" x14ac:dyDescent="0.15">
      <c r="A351" s="188" t="s">
        <v>468</v>
      </c>
      <c r="B351" s="189" t="s">
        <v>469</v>
      </c>
      <c r="C351" s="472">
        <f>[5]B!C1983</f>
        <v>5</v>
      </c>
      <c r="D351" s="472">
        <f>[5]B!H1983</f>
        <v>4</v>
      </c>
      <c r="E351" s="460">
        <f>[5]B!I1983</f>
        <v>4</v>
      </c>
      <c r="F351" s="460">
        <f>[5]B!J1983</f>
        <v>0</v>
      </c>
      <c r="G351" s="460">
        <f>[5]B!K1983</f>
        <v>0</v>
      </c>
      <c r="H351" s="460">
        <f>[5]B!L1983</f>
        <v>1</v>
      </c>
      <c r="I351" s="460">
        <f>[5]B!M1983</f>
        <v>0</v>
      </c>
      <c r="J351" s="460">
        <f>[5]B!N1983</f>
        <v>0</v>
      </c>
      <c r="K351" s="460">
        <v>2</v>
      </c>
      <c r="L351" s="460">
        <f>[5]B!AD1983</f>
        <v>0</v>
      </c>
      <c r="M351" s="460">
        <f>[5]B!AE1983</f>
        <v>0</v>
      </c>
      <c r="N351" s="460">
        <f>[5]B!AF1983</f>
        <v>0</v>
      </c>
      <c r="O351" s="460">
        <f>[5]B!AG1983</f>
        <v>0</v>
      </c>
      <c r="P351" s="460">
        <f>[5]B!AH1983</f>
        <v>0</v>
      </c>
      <c r="Q351" s="460">
        <f>[5]B!AI1983</f>
        <v>0</v>
      </c>
      <c r="R351" s="460">
        <f>[5]B!AJ1983</f>
        <v>0</v>
      </c>
    </row>
    <row r="352" spans="1:18" ht="15" customHeight="1" x14ac:dyDescent="0.15">
      <c r="A352" s="188" t="s">
        <v>470</v>
      </c>
      <c r="B352" s="189" t="s">
        <v>471</v>
      </c>
      <c r="C352" s="472">
        <f>[5]B!C2176</f>
        <v>155</v>
      </c>
      <c r="D352" s="472">
        <f>[5]B!H2176</f>
        <v>99</v>
      </c>
      <c r="E352" s="460">
        <f>[5]B!I2176</f>
        <v>91</v>
      </c>
      <c r="F352" s="460">
        <f>[5]B!J2176</f>
        <v>8</v>
      </c>
      <c r="G352" s="460">
        <f>[5]B!K2176</f>
        <v>6</v>
      </c>
      <c r="H352" s="460">
        <f>[5]B!L2176</f>
        <v>44</v>
      </c>
      <c r="I352" s="460">
        <f>[5]B!M2176</f>
        <v>4</v>
      </c>
      <c r="J352" s="460">
        <f>[5]B!N2176</f>
        <v>2</v>
      </c>
      <c r="K352" s="473"/>
      <c r="L352" s="460">
        <f>[5]B!AD2176</f>
        <v>1</v>
      </c>
      <c r="M352" s="460">
        <f>[5]B!AE2176</f>
        <v>0</v>
      </c>
      <c r="N352" s="460">
        <f>[5]B!AF2176</f>
        <v>0</v>
      </c>
      <c r="O352" s="460">
        <f>[5]B!AG2176</f>
        <v>0</v>
      </c>
      <c r="P352" s="460">
        <f>[5]B!AH2176</f>
        <v>0</v>
      </c>
      <c r="Q352" s="460">
        <f>[5]B!AI2176</f>
        <v>0</v>
      </c>
      <c r="R352" s="460">
        <f>[5]B!AJ2176</f>
        <v>10</v>
      </c>
    </row>
    <row r="353" spans="1:28" ht="15" customHeight="1" x14ac:dyDescent="0.15">
      <c r="A353" s="188" t="s">
        <v>472</v>
      </c>
      <c r="B353" s="189" t="s">
        <v>473</v>
      </c>
      <c r="C353" s="458">
        <f>[5]B!C2218</f>
        <v>0</v>
      </c>
      <c r="D353" s="458">
        <f>[5]B!H2218</f>
        <v>0</v>
      </c>
      <c r="E353" s="460">
        <f>[5]B!I2218</f>
        <v>0</v>
      </c>
      <c r="F353" s="460">
        <f>[5]B!J2218</f>
        <v>0</v>
      </c>
      <c r="G353" s="460">
        <f>[5]B!K2218</f>
        <v>0</v>
      </c>
      <c r="H353" s="460">
        <f>[5]B!L2218</f>
        <v>0</v>
      </c>
      <c r="I353" s="460">
        <f>[5]B!M2218</f>
        <v>0</v>
      </c>
      <c r="J353" s="460">
        <f>[5]B!N2218</f>
        <v>0</v>
      </c>
      <c r="K353" s="460">
        <v>0</v>
      </c>
      <c r="L353" s="460">
        <f>[5]B!AD2218</f>
        <v>0</v>
      </c>
      <c r="M353" s="460">
        <f>[5]B!AE2218</f>
        <v>0</v>
      </c>
      <c r="N353" s="460">
        <f>[5]B!AF2218</f>
        <v>0</v>
      </c>
      <c r="O353" s="460">
        <f>[5]B!AG2218</f>
        <v>0</v>
      </c>
      <c r="P353" s="460">
        <f>[5]B!AH2218</f>
        <v>0</v>
      </c>
      <c r="Q353" s="460">
        <f>[5]B!AI2218</f>
        <v>0</v>
      </c>
      <c r="R353" s="460">
        <f>[5]B!AJ2218</f>
        <v>0</v>
      </c>
    </row>
    <row r="354" spans="1:28" ht="15" customHeight="1" x14ac:dyDescent="0.15">
      <c r="A354" s="188" t="s">
        <v>474</v>
      </c>
      <c r="B354" s="189" t="s">
        <v>475</v>
      </c>
      <c r="C354" s="458">
        <f>[5]B!C2342</f>
        <v>11</v>
      </c>
      <c r="D354" s="458">
        <f>[5]B!H2342</f>
        <v>10</v>
      </c>
      <c r="E354" s="460">
        <f>[5]B!I2342</f>
        <v>6</v>
      </c>
      <c r="F354" s="460">
        <f>[5]B!J2342</f>
        <v>4</v>
      </c>
      <c r="G354" s="460">
        <f>[5]B!K2342</f>
        <v>0</v>
      </c>
      <c r="H354" s="460">
        <f>[5]B!L2342</f>
        <v>0</v>
      </c>
      <c r="I354" s="460">
        <f>[5]B!M2342</f>
        <v>0</v>
      </c>
      <c r="J354" s="460">
        <f>[5]B!N2342</f>
        <v>1</v>
      </c>
      <c r="K354" s="459">
        <v>0</v>
      </c>
      <c r="L354" s="460">
        <f>[5]B!AD2342</f>
        <v>0</v>
      </c>
      <c r="M354" s="460">
        <f>[5]B!AE2342</f>
        <v>0</v>
      </c>
      <c r="N354" s="460">
        <f>[5]B!AF2342</f>
        <v>0</v>
      </c>
      <c r="O354" s="460">
        <f>[5]B!AG2342</f>
        <v>0</v>
      </c>
      <c r="P354" s="460">
        <f>[5]B!AH2342</f>
        <v>0</v>
      </c>
      <c r="Q354" s="460">
        <f>[5]B!AI2342</f>
        <v>0</v>
      </c>
      <c r="R354" s="460">
        <f>[5]B!AJ2342</f>
        <v>4</v>
      </c>
    </row>
    <row r="355" spans="1:28" ht="15" customHeight="1" x14ac:dyDescent="0.15">
      <c r="A355" s="188" t="s">
        <v>476</v>
      </c>
      <c r="B355" s="189" t="s">
        <v>477</v>
      </c>
      <c r="C355" s="458">
        <f>[5]B!C2377</f>
        <v>4</v>
      </c>
      <c r="D355" s="458">
        <f>[5]B!H2377</f>
        <v>4</v>
      </c>
      <c r="E355" s="460">
        <f>[5]B!I2377</f>
        <v>4</v>
      </c>
      <c r="F355" s="460">
        <f>[5]B!J2377</f>
        <v>0</v>
      </c>
      <c r="G355" s="460">
        <f>[5]B!K2377</f>
        <v>0</v>
      </c>
      <c r="H355" s="460">
        <f>[5]B!L2377</f>
        <v>0</v>
      </c>
      <c r="I355" s="460">
        <f>[5]B!M2377</f>
        <v>0</v>
      </c>
      <c r="J355" s="460">
        <f>[5]B!N2377</f>
        <v>0</v>
      </c>
      <c r="K355" s="459">
        <v>0</v>
      </c>
      <c r="L355" s="460">
        <f>[5]B!AD2377</f>
        <v>0</v>
      </c>
      <c r="M355" s="460">
        <f>[5]B!AE2377</f>
        <v>0</v>
      </c>
      <c r="N355" s="460">
        <f>[5]B!AF2377</f>
        <v>0</v>
      </c>
      <c r="O355" s="460">
        <f>[5]B!AG2377</f>
        <v>0</v>
      </c>
      <c r="P355" s="460">
        <f>[5]B!AH2377</f>
        <v>0</v>
      </c>
      <c r="Q355" s="460">
        <f>[5]B!AI2377</f>
        <v>0</v>
      </c>
      <c r="R355" s="460">
        <f>[5]B!AJ2377</f>
        <v>0</v>
      </c>
    </row>
    <row r="356" spans="1:28" ht="15" customHeight="1" x14ac:dyDescent="0.15">
      <c r="A356" s="188" t="s">
        <v>478</v>
      </c>
      <c r="B356" s="189" t="s">
        <v>479</v>
      </c>
      <c r="C356" s="458">
        <f>[5]B!C2414</f>
        <v>9</v>
      </c>
      <c r="D356" s="458">
        <f>[5]B!H2414</f>
        <v>5</v>
      </c>
      <c r="E356" s="460">
        <f>[5]B!I2414</f>
        <v>5</v>
      </c>
      <c r="F356" s="460">
        <f>[5]B!J2414</f>
        <v>0</v>
      </c>
      <c r="G356" s="460">
        <f>[5]B!K2414</f>
        <v>1</v>
      </c>
      <c r="H356" s="460">
        <f>[5]B!L2414</f>
        <v>3</v>
      </c>
      <c r="I356" s="460">
        <f>[5]B!M2414</f>
        <v>0</v>
      </c>
      <c r="J356" s="460">
        <f>[5]B!N2414</f>
        <v>0</v>
      </c>
      <c r="K356" s="459">
        <v>0</v>
      </c>
      <c r="L356" s="460">
        <f>[5]B!AD2414</f>
        <v>1</v>
      </c>
      <c r="M356" s="460">
        <f>[5]B!AE2414</f>
        <v>0</v>
      </c>
      <c r="N356" s="460">
        <f>[5]B!AF2414</f>
        <v>0</v>
      </c>
      <c r="O356" s="460">
        <f>[5]B!AG2414</f>
        <v>0</v>
      </c>
      <c r="P356" s="460">
        <f>[5]B!AH2414</f>
        <v>0</v>
      </c>
      <c r="Q356" s="460">
        <f>[5]B!AI2414</f>
        <v>0</v>
      </c>
      <c r="R356" s="460">
        <f>[5]B!AJ2414</f>
        <v>0</v>
      </c>
    </row>
    <row r="357" spans="1:28" ht="15" customHeight="1" x14ac:dyDescent="0.15">
      <c r="A357" s="190" t="s">
        <v>480</v>
      </c>
      <c r="B357" s="189" t="s">
        <v>481</v>
      </c>
      <c r="C357" s="474">
        <f>SUM(C358:C360)</f>
        <v>113</v>
      </c>
      <c r="D357" s="474">
        <f t="shared" ref="D357:J357" si="10">SUM(D358:D360)</f>
        <v>108</v>
      </c>
      <c r="E357" s="475">
        <f t="shared" si="10"/>
        <v>29</v>
      </c>
      <c r="F357" s="475">
        <f t="shared" si="10"/>
        <v>79</v>
      </c>
      <c r="G357" s="475">
        <f t="shared" si="10"/>
        <v>5</v>
      </c>
      <c r="H357" s="475">
        <f t="shared" si="10"/>
        <v>0</v>
      </c>
      <c r="I357" s="475">
        <f t="shared" si="10"/>
        <v>0</v>
      </c>
      <c r="J357" s="475">
        <f t="shared" si="10"/>
        <v>0</v>
      </c>
      <c r="K357" s="473"/>
      <c r="L357" s="475">
        <f>SUM(L358:L360)</f>
        <v>0</v>
      </c>
      <c r="M357" s="475">
        <f t="shared" ref="M357:R357" si="11">SUM(M358:M360)</f>
        <v>0</v>
      </c>
      <c r="N357" s="475">
        <f t="shared" si="11"/>
        <v>0</v>
      </c>
      <c r="O357" s="475">
        <f t="shared" si="11"/>
        <v>0</v>
      </c>
      <c r="P357" s="475">
        <f t="shared" si="11"/>
        <v>0</v>
      </c>
      <c r="Q357" s="475">
        <f t="shared" si="11"/>
        <v>0</v>
      </c>
      <c r="R357" s="475">
        <f t="shared" si="11"/>
        <v>79</v>
      </c>
    </row>
    <row r="358" spans="1:28" ht="15" customHeight="1" x14ac:dyDescent="0.15">
      <c r="A358" s="191"/>
      <c r="B358" s="76" t="s">
        <v>184</v>
      </c>
      <c r="C358" s="474">
        <f>[5]B!C2420</f>
        <v>113</v>
      </c>
      <c r="D358" s="474">
        <f>[5]B!H2420</f>
        <v>108</v>
      </c>
      <c r="E358" s="460">
        <f>[5]B!I2420</f>
        <v>29</v>
      </c>
      <c r="F358" s="460">
        <f>[5]B!J2420</f>
        <v>79</v>
      </c>
      <c r="G358" s="460">
        <f>[5]B!K2420</f>
        <v>5</v>
      </c>
      <c r="H358" s="460">
        <f>[5]B!L2420</f>
        <v>0</v>
      </c>
      <c r="I358" s="460">
        <f>[5]B!M2420</f>
        <v>0</v>
      </c>
      <c r="J358" s="460">
        <f>[5]B!N2420</f>
        <v>0</v>
      </c>
      <c r="K358" s="473"/>
      <c r="L358" s="460">
        <f>[5]B!AD2420</f>
        <v>0</v>
      </c>
      <c r="M358" s="460">
        <f>[5]B!AE2420</f>
        <v>0</v>
      </c>
      <c r="N358" s="460">
        <f>[5]B!AF2420</f>
        <v>0</v>
      </c>
      <c r="O358" s="460">
        <f>[5]B!AG2420</f>
        <v>0</v>
      </c>
      <c r="P358" s="460">
        <f>[5]B!AH2420</f>
        <v>0</v>
      </c>
      <c r="Q358" s="460">
        <f>[5]B!AI2420</f>
        <v>0</v>
      </c>
      <c r="R358" s="460">
        <f>[5]B!AJ2420</f>
        <v>79</v>
      </c>
    </row>
    <row r="359" spans="1:28" ht="15" customHeight="1" x14ac:dyDescent="0.15">
      <c r="A359" s="191"/>
      <c r="B359" s="76" t="s">
        <v>185</v>
      </c>
      <c r="C359" s="474">
        <f>[5]B!C2421</f>
        <v>0</v>
      </c>
      <c r="D359" s="474">
        <f>[5]B!H2421</f>
        <v>0</v>
      </c>
      <c r="E359" s="460">
        <f>[5]B!I2421</f>
        <v>0</v>
      </c>
      <c r="F359" s="460">
        <f>[5]B!J2421</f>
        <v>0</v>
      </c>
      <c r="G359" s="460">
        <f>[5]B!K2421</f>
        <v>0</v>
      </c>
      <c r="H359" s="460">
        <f>[5]B!L2421</f>
        <v>0</v>
      </c>
      <c r="I359" s="460">
        <f>[5]B!M2421</f>
        <v>0</v>
      </c>
      <c r="J359" s="460">
        <f>[5]B!N2421</f>
        <v>0</v>
      </c>
      <c r="K359" s="473"/>
      <c r="L359" s="460">
        <f>[5]B!AD2421</f>
        <v>0</v>
      </c>
      <c r="M359" s="460">
        <f>[5]B!AE2421</f>
        <v>0</v>
      </c>
      <c r="N359" s="460">
        <f>[5]B!AF2421</f>
        <v>0</v>
      </c>
      <c r="O359" s="460">
        <f>[5]B!AG2421</f>
        <v>0</v>
      </c>
      <c r="P359" s="460">
        <f>[5]B!AH2421</f>
        <v>0</v>
      </c>
      <c r="Q359" s="460">
        <f>[5]B!AI2421</f>
        <v>0</v>
      </c>
      <c r="R359" s="460">
        <f>[5]B!AJ2421</f>
        <v>0</v>
      </c>
    </row>
    <row r="360" spans="1:28" ht="15" customHeight="1" x14ac:dyDescent="0.15">
      <c r="A360" s="191"/>
      <c r="B360" s="76" t="s">
        <v>186</v>
      </c>
      <c r="C360" s="327">
        <f>SUM([5]B!C2422:C2426)</f>
        <v>0</v>
      </c>
      <c r="D360" s="327">
        <f>SUM([5]B!H2422:H2426)</f>
        <v>0</v>
      </c>
      <c r="E360" s="476">
        <f>SUM([5]B!I2422:I2426)</f>
        <v>0</v>
      </c>
      <c r="F360" s="476">
        <f>SUM([5]B!J2422:J2426)</f>
        <v>0</v>
      </c>
      <c r="G360" s="476">
        <f>SUM([5]B!K2422:K2426)</f>
        <v>0</v>
      </c>
      <c r="H360" s="476">
        <f>SUM([5]B!L2422:L2426)</f>
        <v>0</v>
      </c>
      <c r="I360" s="476">
        <f>SUM([5]B!M2422:M2426)</f>
        <v>0</v>
      </c>
      <c r="J360" s="476">
        <f>SUM([5]B!N2422:N2426)</f>
        <v>0</v>
      </c>
      <c r="K360" s="473"/>
      <c r="L360" s="476">
        <f>SUM([5]B!AD2422:AD2426)</f>
        <v>0</v>
      </c>
      <c r="M360" s="476">
        <f>SUM([5]B!AE2422:AE2426)</f>
        <v>0</v>
      </c>
      <c r="N360" s="476">
        <f>SUM([5]B!AF2422:AF2426)</f>
        <v>0</v>
      </c>
      <c r="O360" s="476">
        <f>SUM([5]B!AG2422:AG2426)</f>
        <v>0</v>
      </c>
      <c r="P360" s="476">
        <f>SUM([5]B!AH2422:AH2426)</f>
        <v>0</v>
      </c>
      <c r="Q360" s="476">
        <f>SUM([5]B!AI2422:AI2426)</f>
        <v>0</v>
      </c>
      <c r="R360" s="476">
        <f>SUM([5]B!AJ2422:AJ2426)</f>
        <v>0</v>
      </c>
    </row>
    <row r="361" spans="1:28" ht="15" customHeight="1" x14ac:dyDescent="0.15">
      <c r="A361" s="188" t="s">
        <v>482</v>
      </c>
      <c r="B361" s="189" t="s">
        <v>483</v>
      </c>
      <c r="C361" s="458">
        <f>[5]B!C2660</f>
        <v>61</v>
      </c>
      <c r="D361" s="458">
        <f>[5]B!H2660</f>
        <v>58</v>
      </c>
      <c r="E361" s="460">
        <f>[5]B!I2660</f>
        <v>55</v>
      </c>
      <c r="F361" s="460">
        <f>[5]B!J2660</f>
        <v>3</v>
      </c>
      <c r="G361" s="460">
        <f>[5]B!K2660</f>
        <v>1</v>
      </c>
      <c r="H361" s="460">
        <f>[5]B!L2660</f>
        <v>2</v>
      </c>
      <c r="I361" s="460">
        <f>[5]B!M2660</f>
        <v>0</v>
      </c>
      <c r="J361" s="460">
        <f>[5]B!N2660</f>
        <v>0</v>
      </c>
      <c r="K361" s="459">
        <v>5</v>
      </c>
      <c r="L361" s="460">
        <f>[5]B!AD2660</f>
        <v>1</v>
      </c>
      <c r="M361" s="460">
        <f>[5]B!AE2660</f>
        <v>0</v>
      </c>
      <c r="N361" s="460">
        <f>[5]B!AF2660</f>
        <v>0</v>
      </c>
      <c r="O361" s="460">
        <f>[5]B!AG2660</f>
        <v>0</v>
      </c>
      <c r="P361" s="460">
        <f>[5]B!AH2660</f>
        <v>0</v>
      </c>
      <c r="Q361" s="460">
        <f>[5]B!AI2660</f>
        <v>0</v>
      </c>
      <c r="R361" s="460">
        <f>[5]B!AJ2660</f>
        <v>4</v>
      </c>
    </row>
    <row r="362" spans="1:28" ht="15" customHeight="1" x14ac:dyDescent="0.15">
      <c r="A362" s="188" t="s">
        <v>484</v>
      </c>
      <c r="B362" s="189" t="s">
        <v>485</v>
      </c>
      <c r="C362" s="477">
        <f>SUM([5]B!C2843+[5]B!C2816)</f>
        <v>1</v>
      </c>
      <c r="D362" s="477">
        <f>SUM([5]B!H2843+[5]B!H2816)</f>
        <v>1</v>
      </c>
      <c r="E362" s="476">
        <f>SUM([5]B!I2843+[5]B!I2816)</f>
        <v>1</v>
      </c>
      <c r="F362" s="476">
        <f>SUM([5]B!J2843+[5]B!J2816)</f>
        <v>0</v>
      </c>
      <c r="G362" s="476">
        <f>SUM([5]B!K2843+[5]B!K2816)</f>
        <v>0</v>
      </c>
      <c r="H362" s="476">
        <f>SUM([5]B!L2843+[5]B!L2816)</f>
        <v>0</v>
      </c>
      <c r="I362" s="476">
        <f>SUM([5]B!M2843+[5]B!M2816)</f>
        <v>0</v>
      </c>
      <c r="J362" s="476">
        <f>SUM([5]B!N2843+[5]B!N2816)</f>
        <v>0</v>
      </c>
      <c r="K362" s="459">
        <v>1</v>
      </c>
      <c r="L362" s="476">
        <f>SUM([5]B!AD2843+[5]B!AD2816)</f>
        <v>0</v>
      </c>
      <c r="M362" s="476">
        <f>SUM([5]B!AE2843+[5]B!AE2816)</f>
        <v>0</v>
      </c>
      <c r="N362" s="476">
        <f>SUM([5]B!AF2843+[5]B!AF2816)</f>
        <v>0</v>
      </c>
      <c r="O362" s="476">
        <f>SUM([5]B!AG2843+[5]B!AG2816)</f>
        <v>0</v>
      </c>
      <c r="P362" s="476">
        <f>SUM([5]B!AH2843+[5]B!AH2816)</f>
        <v>0</v>
      </c>
      <c r="Q362" s="476">
        <f>SUM([5]B!AI2843+[5]B!AI2816)</f>
        <v>0</v>
      </c>
      <c r="R362" s="476">
        <f>SUM([5]B!AJ2843+[5]B!AJ2816)</f>
        <v>0</v>
      </c>
    </row>
    <row r="363" spans="1:28" ht="15" customHeight="1" x14ac:dyDescent="0.15">
      <c r="A363" s="192" t="s">
        <v>484</v>
      </c>
      <c r="B363" s="193" t="s">
        <v>486</v>
      </c>
      <c r="C363" s="478">
        <f>[5]B!C2672</f>
        <v>16</v>
      </c>
      <c r="D363" s="458">
        <f>[5]B!H2672</f>
        <v>15</v>
      </c>
      <c r="E363" s="479">
        <f>[5]B!I2672</f>
        <v>15</v>
      </c>
      <c r="F363" s="479">
        <f>[5]B!J2672</f>
        <v>0</v>
      </c>
      <c r="G363" s="479">
        <f>[5]B!K2672</f>
        <v>1</v>
      </c>
      <c r="H363" s="479">
        <f>[5]B!L2672</f>
        <v>0</v>
      </c>
      <c r="I363" s="479">
        <f>[5]B!M2672</f>
        <v>0</v>
      </c>
      <c r="J363" s="479">
        <f>[5]B!N2672</f>
        <v>0</v>
      </c>
      <c r="K363" s="480"/>
      <c r="L363" s="479">
        <f>[5]B!AD2672</f>
        <v>0</v>
      </c>
      <c r="M363" s="479">
        <f>[5]B!AE2672</f>
        <v>0</v>
      </c>
      <c r="N363" s="479">
        <f>[5]B!AF2672</f>
        <v>0</v>
      </c>
      <c r="O363" s="479">
        <f>[5]B!AG2672</f>
        <v>0</v>
      </c>
      <c r="P363" s="479">
        <f>[5]B!AH2672</f>
        <v>0</v>
      </c>
      <c r="Q363" s="479">
        <f>[5]B!AI2672</f>
        <v>0</v>
      </c>
      <c r="R363" s="479">
        <f>[5]B!AJ2672</f>
        <v>0</v>
      </c>
    </row>
    <row r="364" spans="1:28" s="3" customFormat="1" ht="15" customHeight="1" x14ac:dyDescent="0.15">
      <c r="A364" s="678" t="s">
        <v>487</v>
      </c>
      <c r="B364" s="678"/>
      <c r="C364" s="465">
        <f>SUM(C344:C357)+C361+C362+C363</f>
        <v>444</v>
      </c>
      <c r="D364" s="465">
        <f t="shared" ref="D364:J364" si="12">SUM(D344:D357)+D361+D362+D363</f>
        <v>365</v>
      </c>
      <c r="E364" s="465">
        <f t="shared" si="12"/>
        <v>268</v>
      </c>
      <c r="F364" s="465">
        <f t="shared" si="12"/>
        <v>97</v>
      </c>
      <c r="G364" s="465">
        <f t="shared" si="12"/>
        <v>14</v>
      </c>
      <c r="H364" s="465">
        <f t="shared" si="12"/>
        <v>57</v>
      </c>
      <c r="I364" s="465">
        <f t="shared" si="12"/>
        <v>5</v>
      </c>
      <c r="J364" s="465">
        <f t="shared" si="12"/>
        <v>3</v>
      </c>
      <c r="K364" s="465">
        <f>SUM(K345:K351)+K361+K362+K353+K354+K355+K356</f>
        <v>61</v>
      </c>
      <c r="L364" s="465">
        <f t="shared" ref="L364:R364" si="13">SUM(L344:L357)+L361+L362+L363</f>
        <v>3</v>
      </c>
      <c r="M364" s="465">
        <f t="shared" si="13"/>
        <v>0</v>
      </c>
      <c r="N364" s="465">
        <f t="shared" si="13"/>
        <v>0</v>
      </c>
      <c r="O364" s="465">
        <f t="shared" si="13"/>
        <v>0</v>
      </c>
      <c r="P364" s="465">
        <f t="shared" si="13"/>
        <v>0</v>
      </c>
      <c r="Q364" s="465">
        <f t="shared" si="13"/>
        <v>0</v>
      </c>
      <c r="R364" s="465">
        <f t="shared" si="13"/>
        <v>100</v>
      </c>
    </row>
    <row r="365" spans="1:28" ht="24.95" customHeight="1" x14ac:dyDescent="0.15">
      <c r="A365" s="680" t="s">
        <v>488</v>
      </c>
      <c r="B365" s="680"/>
      <c r="C365" s="680"/>
      <c r="D365" s="680"/>
      <c r="E365" s="680"/>
      <c r="F365" s="680"/>
    </row>
    <row r="366" spans="1:28" ht="42" customHeight="1" x14ac:dyDescent="0.15">
      <c r="A366" s="579" t="s">
        <v>489</v>
      </c>
      <c r="B366" s="658"/>
      <c r="C366" s="604" t="s">
        <v>410</v>
      </c>
      <c r="D366" s="604" t="s">
        <v>490</v>
      </c>
      <c r="E366" s="632" t="s">
        <v>491</v>
      </c>
      <c r="F366" s="632" t="s">
        <v>492</v>
      </c>
      <c r="G366" s="469" t="s">
        <v>493</v>
      </c>
      <c r="H366" s="469" t="s">
        <v>494</v>
      </c>
      <c r="I366" s="469" t="s">
        <v>495</v>
      </c>
      <c r="J366" s="481" t="s">
        <v>495</v>
      </c>
    </row>
    <row r="367" spans="1:28" ht="32.25" customHeight="1" x14ac:dyDescent="0.15">
      <c r="A367" s="602"/>
      <c r="B367" s="660"/>
      <c r="C367" s="606"/>
      <c r="D367" s="606"/>
      <c r="E367" s="634"/>
      <c r="F367" s="634"/>
      <c r="G367" s="482" t="s">
        <v>491</v>
      </c>
      <c r="H367" s="482" t="s">
        <v>492</v>
      </c>
      <c r="I367" s="482" t="s">
        <v>491</v>
      </c>
      <c r="J367" s="483" t="s">
        <v>492</v>
      </c>
    </row>
    <row r="368" spans="1:28" ht="15" customHeight="1" x14ac:dyDescent="0.15">
      <c r="A368" s="646" t="s">
        <v>496</v>
      </c>
      <c r="B368" s="692"/>
      <c r="C368" s="484">
        <f>SUM(E368,F368)</f>
        <v>131</v>
      </c>
      <c r="D368" s="485">
        <v>45</v>
      </c>
      <c r="E368" s="486">
        <f>SUM([5]B!P1216,[5]B!P1352,[5]B!P1502,[5]B!P1566,[5]B!P1635,[5]B!P1680,[5]B!P1901,[5]B!P1913,[5]B!P1983,[5]B!P2176,[5]B!P2218,[5]B!P2342,[5]B!P2377,[5]B!P2414,[5]B!P2429,[5]B!P2660,[5]B!P2672,[5]B!P2843)</f>
        <v>6</v>
      </c>
      <c r="F368" s="486">
        <f>SUM([5]B!Q1216,[5]B!Q1352,[5]B!Q1502,[5]B!Q1566,[5]B!Q1635,[5]B!Q1680,[5]B!Q1901,[5]B!Q1913,[5]B!Q1983,[5]B!Q2176,[5]B!Q2218,[5]B!Q2342,[5]B!Q2377,[5]B!Q2414,[5]B!Q2429,[5]B!Q2660,[5]B!Q2672,[5]B!Q2843,[5]B!Q2676,[5]B!Q2702)</f>
        <v>125</v>
      </c>
      <c r="G368" s="485"/>
      <c r="H368" s="487"/>
      <c r="I368" s="487"/>
      <c r="J368" s="488"/>
      <c r="K368" s="165" t="str">
        <f>AA368</f>
        <v/>
      </c>
      <c r="AA368" s="194" t="str">
        <f>IF(C368&lt;D368,"Beneficiarios MAI no puede ser mayor al TOTAL","")</f>
        <v/>
      </c>
      <c r="AB368" s="194">
        <f>IF(C368&lt;D368,1,0)</f>
        <v>0</v>
      </c>
    </row>
    <row r="369" spans="1:28" ht="15" customHeight="1" x14ac:dyDescent="0.15">
      <c r="A369" s="693" t="s">
        <v>497</v>
      </c>
      <c r="B369" s="694"/>
      <c r="C369" s="489">
        <f>SUM(E369,F369)</f>
        <v>19</v>
      </c>
      <c r="D369" s="490">
        <v>18</v>
      </c>
      <c r="E369" s="491">
        <f>SUM([5]B!S1216,[5]B!S1352,[5]B!S1502,[5]B!S1566,[5]B!S1635,[5]B!S1680,[5]B!S1901,[5]B!S1913,[5]B!S1983,[5]B!S2176,[5]B!S2218,[5]B!S2342,[5]B!S2377,[5]B!S2414,[5]B!S2429,[5]B!S2660,[5]B!S2672,[5]B!S2843)</f>
        <v>12</v>
      </c>
      <c r="F369" s="491">
        <f>SUM([5]B!T1216,[5]B!T1352,[5]B!T1502,[5]B!T1566,[5]B!T1635,[5]B!T1680,[5]B!T1901,[5]B!T1913,[5]B!T1983,[5]B!T2176,[5]B!T2218,[5]B!T2342,[5]B!T2377,[5]B!T2414,[5]B!T2429,[5]B!T2660,[5]B!T2672,[5]B!T2843)</f>
        <v>7</v>
      </c>
      <c r="G369" s="490"/>
      <c r="H369" s="492"/>
      <c r="I369" s="492"/>
      <c r="J369" s="492"/>
      <c r="K369" s="165" t="str">
        <f>AA369</f>
        <v/>
      </c>
      <c r="AA369" s="194" t="str">
        <f>IF(C369&lt;D369,"Beneficiarios MAI no puede ser mayor al TOTAL","")</f>
        <v/>
      </c>
      <c r="AB369" s="194">
        <f>IF(C369&lt;D369,1,0)</f>
        <v>0</v>
      </c>
    </row>
    <row r="370" spans="1:28" ht="15" customHeight="1" x14ac:dyDescent="0.15">
      <c r="A370" s="695" t="s">
        <v>498</v>
      </c>
      <c r="B370" s="195" t="s">
        <v>499</v>
      </c>
      <c r="C370" s="484">
        <f>SUM(E370,F370)</f>
        <v>233</v>
      </c>
      <c r="D370" s="485">
        <v>204</v>
      </c>
      <c r="E370" s="486">
        <f>SUM([5]B!Y1216,[5]B!Y1352,[5]B!Y1502,[5]B!Y1566,[5]B!Y1635,[5]B!Y1680,[5]B!Y1901,[5]B!Y1913,[5]B!Y1983,[5]B!Y2176,[5]B!Y2218,[5]B!Y2342,[5]B!Y2377,[5]B!Y2414,[5]B!Y2429,[5]B!Y2660,[5]B!Y2672,[5]B!Y2843)</f>
        <v>36</v>
      </c>
      <c r="F370" s="486">
        <f>SUM([5]B!Z1216,[5]B!Z1352,[5]B!Z1502,[5]B!Z1566,[5]B!Z1635,[5]B!Z1680,[5]B!Z1901,[5]B!Z1913,[5]B!Z1983,[5]B!Z2176,[5]B!Z2218,[5]B!Z2342,[5]B!Z2377,[5]B!Z2414,[5]B!Z2429,[5]B!Z2660,[5]B!Z2672,[5]B!Z2843)</f>
        <v>197</v>
      </c>
      <c r="G370" s="485"/>
      <c r="H370" s="487"/>
      <c r="I370" s="487"/>
      <c r="J370" s="487"/>
      <c r="K370" s="165" t="str">
        <f>AA370</f>
        <v/>
      </c>
      <c r="AA370" s="194" t="str">
        <f>IF(C370&lt;D370,"Beneficiarios MAI no puede ser mayor al TOTAL","")</f>
        <v/>
      </c>
      <c r="AB370" s="194">
        <f>IF(C370&lt;D370,1,0)</f>
        <v>0</v>
      </c>
    </row>
    <row r="371" spans="1:28" ht="15" customHeight="1" x14ac:dyDescent="0.15">
      <c r="A371" s="696"/>
      <c r="B371" s="196" t="s">
        <v>500</v>
      </c>
      <c r="C371" s="493">
        <f>SUM(E371,F371)</f>
        <v>0</v>
      </c>
      <c r="D371" s="494"/>
      <c r="E371" s="495">
        <f>SUM([5]B!V1216,[5]B!V1352,[5]B!V1502,[5]B!V1566,[5]B!V1635,[5]B!V1680,[5]B!V1901,[5]B!V1913,[5]B!V1983,[5]B!V2176,[5]B!V2218,[5]B!V2342,[5]B!V2377,[5]B!V2414,[5]B!V2429,[5]B!V2660,[5]B!V2672,[5]B!V2843)</f>
        <v>0</v>
      </c>
      <c r="F371" s="495">
        <f>SUM([5]B!W1216,[5]B!W1352,[5]B!W1502,[5]B!W1566,[5]B!W1635,[5]B!W1680,[5]B!W1901,[5]B!W1913,[5]B!W1983,[5]B!W2176,[5]B!W2218,[5]B!W2342,[5]B!W2377,[5]B!W2414,[5]B!W2429,[5]B!W2660,[5]B!W2672,[5]B!W2843)</f>
        <v>0</v>
      </c>
      <c r="G371" s="494"/>
      <c r="H371" s="496"/>
      <c r="I371" s="496"/>
      <c r="J371" s="496"/>
      <c r="K371" s="165" t="str">
        <f>AA371</f>
        <v/>
      </c>
      <c r="AA371" s="194" t="str">
        <f>IF(C371&lt;D371,"Beneficiarios MAI no puede ser mayor al TOTAL","")</f>
        <v/>
      </c>
      <c r="AB371" s="194">
        <f>IF(C371&lt;D371,1,0)</f>
        <v>0</v>
      </c>
    </row>
    <row r="372" spans="1:28" ht="24.95" customHeight="1" x14ac:dyDescent="0.15">
      <c r="A372" s="680" t="s">
        <v>501</v>
      </c>
      <c r="B372" s="680"/>
      <c r="C372" s="197"/>
      <c r="D372" s="197"/>
      <c r="E372" s="2"/>
      <c r="F372" s="2"/>
      <c r="G372" s="380"/>
      <c r="H372" s="380"/>
      <c r="I372" s="380"/>
      <c r="J372" s="380"/>
      <c r="K372" s="380"/>
      <c r="L372" s="380"/>
      <c r="M372" s="380"/>
      <c r="N372" s="380"/>
      <c r="O372" s="380"/>
      <c r="P372" s="380"/>
      <c r="Q372" s="380"/>
      <c r="R372" s="380"/>
      <c r="S372" s="380"/>
      <c r="T372" s="380"/>
      <c r="U372" s="116"/>
    </row>
    <row r="373" spans="1:28" ht="29.25" customHeight="1" x14ac:dyDescent="0.15">
      <c r="A373" s="697" t="s">
        <v>502</v>
      </c>
      <c r="B373" s="698"/>
      <c r="C373" s="604" t="s">
        <v>6</v>
      </c>
      <c r="D373" s="664" t="s">
        <v>7</v>
      </c>
      <c r="E373" s="380"/>
      <c r="F373" s="380"/>
      <c r="G373" s="380"/>
      <c r="H373" s="380"/>
      <c r="I373" s="380"/>
      <c r="J373" s="380"/>
      <c r="K373" s="380"/>
      <c r="L373" s="380"/>
      <c r="M373" s="380"/>
      <c r="N373" s="380"/>
      <c r="O373" s="380"/>
      <c r="P373" s="116"/>
    </row>
    <row r="374" spans="1:28" ht="20.25" customHeight="1" x14ac:dyDescent="0.15">
      <c r="A374" s="699"/>
      <c r="B374" s="700"/>
      <c r="C374" s="606"/>
      <c r="D374" s="666"/>
      <c r="E374" s="380"/>
      <c r="F374" s="380"/>
      <c r="G374" s="380"/>
      <c r="H374" s="380"/>
      <c r="I374" s="380"/>
      <c r="J374" s="380"/>
      <c r="K374" s="380"/>
      <c r="L374" s="380"/>
      <c r="M374" s="380"/>
      <c r="N374" s="380"/>
      <c r="O374" s="380"/>
      <c r="P374" s="116"/>
    </row>
    <row r="375" spans="1:28" ht="15" customHeight="1" x14ac:dyDescent="0.15">
      <c r="A375" s="687" t="s">
        <v>503</v>
      </c>
      <c r="B375" s="688"/>
      <c r="C375" s="497">
        <f>[5]B!C2664</f>
        <v>3</v>
      </c>
      <c r="D375" s="498">
        <f>[5]B!H2664</f>
        <v>3</v>
      </c>
      <c r="E375" s="380"/>
      <c r="F375" s="380"/>
      <c r="G375" s="380"/>
      <c r="H375" s="380"/>
      <c r="I375" s="380"/>
      <c r="J375" s="380"/>
      <c r="K375" s="380"/>
      <c r="L375" s="380"/>
      <c r="M375" s="380"/>
      <c r="N375" s="380"/>
      <c r="O375" s="380"/>
      <c r="P375" s="116"/>
    </row>
    <row r="376" spans="1:28" ht="15" customHeight="1" x14ac:dyDescent="0.15">
      <c r="A376" s="689" t="s">
        <v>504</v>
      </c>
      <c r="B376" s="689"/>
      <c r="C376" s="499">
        <f>SUM([5]B!C2663+[5]B!C2665)</f>
        <v>3</v>
      </c>
      <c r="D376" s="500">
        <f>[5]B!H2663+[5]B!H2665</f>
        <v>3</v>
      </c>
      <c r="E376" s="380"/>
      <c r="F376" s="380"/>
      <c r="G376" s="380"/>
      <c r="H376" s="380"/>
      <c r="I376" s="380"/>
      <c r="J376" s="380"/>
      <c r="K376" s="380"/>
      <c r="L376" s="380"/>
      <c r="M376" s="380"/>
      <c r="N376" s="380"/>
      <c r="O376" s="380"/>
      <c r="P376" s="116"/>
    </row>
    <row r="377" spans="1:28" ht="24.95" customHeight="1" x14ac:dyDescent="0.15">
      <c r="A377" s="690" t="s">
        <v>505</v>
      </c>
      <c r="B377" s="690"/>
      <c r="C377" s="198"/>
      <c r="D377" s="501"/>
      <c r="E377" s="501"/>
      <c r="F377" s="380"/>
      <c r="G377" s="380"/>
      <c r="H377" s="380"/>
      <c r="I377" s="380"/>
      <c r="J377" s="380"/>
      <c r="K377" s="380"/>
      <c r="L377" s="380"/>
      <c r="M377" s="380"/>
      <c r="N377" s="380"/>
      <c r="O377" s="380"/>
      <c r="P377" s="380"/>
      <c r="Q377" s="380"/>
      <c r="R377" s="116"/>
    </row>
    <row r="378" spans="1:28" ht="15" customHeight="1" x14ac:dyDescent="0.15">
      <c r="A378" s="691" t="s">
        <v>433</v>
      </c>
      <c r="B378" s="691"/>
      <c r="C378" s="604" t="s">
        <v>410</v>
      </c>
      <c r="D378" s="607" t="s">
        <v>434</v>
      </c>
      <c r="E378" s="608"/>
      <c r="F378" s="608"/>
      <c r="G378" s="608"/>
      <c r="H378" s="609" t="s">
        <v>412</v>
      </c>
      <c r="I378" s="610"/>
      <c r="J378" s="611"/>
      <c r="K378" s="701" t="s">
        <v>413</v>
      </c>
      <c r="L378" s="637"/>
      <c r="M378" s="637"/>
      <c r="N378" s="632" t="s">
        <v>414</v>
      </c>
      <c r="O378" s="635" t="s">
        <v>415</v>
      </c>
      <c r="P378" s="636"/>
      <c r="Q378" s="585" t="s">
        <v>416</v>
      </c>
    </row>
    <row r="379" spans="1:28" s="63" customFormat="1" ht="32.25" customHeight="1" x14ac:dyDescent="0.15">
      <c r="A379" s="691"/>
      <c r="B379" s="691"/>
      <c r="C379" s="605"/>
      <c r="D379" s="588" t="s">
        <v>418</v>
      </c>
      <c r="E379" s="702" t="s">
        <v>419</v>
      </c>
      <c r="F379" s="702"/>
      <c r="G379" s="592" t="s">
        <v>449</v>
      </c>
      <c r="H379" s="594" t="s">
        <v>421</v>
      </c>
      <c r="I379" s="596" t="s">
        <v>422</v>
      </c>
      <c r="J379" s="598" t="s">
        <v>423</v>
      </c>
      <c r="K379" s="615" t="s">
        <v>506</v>
      </c>
      <c r="L379" s="616" t="s">
        <v>425</v>
      </c>
      <c r="M379" s="617" t="s">
        <v>426</v>
      </c>
      <c r="N379" s="633"/>
      <c r="O379" s="627" t="s">
        <v>427</v>
      </c>
      <c r="P379" s="628" t="s">
        <v>428</v>
      </c>
      <c r="Q379" s="586"/>
    </row>
    <row r="380" spans="1:28" s="63" customFormat="1" ht="20.25" customHeight="1" x14ac:dyDescent="0.15">
      <c r="A380" s="691"/>
      <c r="B380" s="691"/>
      <c r="C380" s="606"/>
      <c r="D380" s="589"/>
      <c r="E380" s="152" t="s">
        <v>429</v>
      </c>
      <c r="F380" s="134" t="s">
        <v>430</v>
      </c>
      <c r="G380" s="593"/>
      <c r="H380" s="595"/>
      <c r="I380" s="597"/>
      <c r="J380" s="599"/>
      <c r="K380" s="615"/>
      <c r="L380" s="616"/>
      <c r="M380" s="617"/>
      <c r="N380" s="634"/>
      <c r="O380" s="627"/>
      <c r="P380" s="628"/>
      <c r="Q380" s="587"/>
    </row>
    <row r="381" spans="1:28" ht="15" customHeight="1" x14ac:dyDescent="0.15">
      <c r="A381" s="703" t="s">
        <v>507</v>
      </c>
      <c r="B381" s="199" t="s">
        <v>508</v>
      </c>
      <c r="C381" s="200">
        <f>[5]B!C1091+SUM([5]B!C1093:C1127)</f>
        <v>2</v>
      </c>
      <c r="D381" s="200">
        <f>[5]B!D1091+SUM([5]B!D1093:D1127)</f>
        <v>2</v>
      </c>
      <c r="E381" s="201">
        <f>[5]B!E1091+SUM([5]B!E1093:E1127)</f>
        <v>2</v>
      </c>
      <c r="F381" s="201">
        <f>[5]B!F1091+SUM([5]B!F1093:F1127)</f>
        <v>0</v>
      </c>
      <c r="G381" s="201">
        <f>[5]B!G1091+SUM([5]B!G1093:G1127)</f>
        <v>0</v>
      </c>
      <c r="H381" s="201">
        <f>[5]B!AA1091+SUM([5]B!AA1093:AA1127)</f>
        <v>2</v>
      </c>
      <c r="I381" s="201">
        <f>[5]B!AB1091+SUM([5]B!AB1093:AB1127)</f>
        <v>0</v>
      </c>
      <c r="J381" s="201">
        <f>[5]B!AC1091+SUM([5]B!AC1093:AC1127)</f>
        <v>0</v>
      </c>
      <c r="K381" s="201">
        <f>[5]B!AD1091+SUM([5]B!AD1093:AD1127)</f>
        <v>0</v>
      </c>
      <c r="L381" s="201">
        <f>[5]B!AE1091+SUM([5]B!AE1093:AE1127)</f>
        <v>0</v>
      </c>
      <c r="M381" s="201">
        <f>[5]B!AF1091+SUM([5]B!AF1093:AF1127)</f>
        <v>0</v>
      </c>
      <c r="N381" s="201">
        <f>[5]B!AG1091+SUM([5]B!AG1093:AG1127)</f>
        <v>0</v>
      </c>
      <c r="O381" s="201">
        <f>[5]B!AH1091+SUM([5]B!AH1093:AH1127)</f>
        <v>0</v>
      </c>
      <c r="P381" s="201">
        <f>[5]B!AI1091+SUM([5]B!AI1093:AI1127)</f>
        <v>0</v>
      </c>
      <c r="Q381" s="202">
        <f>[5]B!AJ1091+SUM([5]B!AJ1093:AJ1127)</f>
        <v>0</v>
      </c>
    </row>
    <row r="382" spans="1:28" ht="15" customHeight="1" x14ac:dyDescent="0.15">
      <c r="A382" s="631"/>
      <c r="B382" s="203" t="s">
        <v>509</v>
      </c>
      <c r="C382" s="502">
        <f>SUM([5]B!C1128:C1144)</f>
        <v>0</v>
      </c>
      <c r="D382" s="502">
        <f>SUM([5]B!D1128:D1144)</f>
        <v>0</v>
      </c>
      <c r="E382" s="503">
        <f>SUM([5]B!E1128:E1144)</f>
        <v>0</v>
      </c>
      <c r="F382" s="503">
        <f>SUM([5]B!F1128:F1144)</f>
        <v>0</v>
      </c>
      <c r="G382" s="503">
        <f>SUM([5]B!G1128:G1144)</f>
        <v>0</v>
      </c>
      <c r="H382" s="503">
        <f>SUM([5]B!AA1128:AA1144)</f>
        <v>0</v>
      </c>
      <c r="I382" s="503">
        <f>SUM([5]B!AB1128:AB1144)</f>
        <v>0</v>
      </c>
      <c r="J382" s="503">
        <f>SUM([5]B!AC1128:AC1144)</f>
        <v>0</v>
      </c>
      <c r="K382" s="503">
        <f>SUM([5]B!AD1128:AD1144)</f>
        <v>0</v>
      </c>
      <c r="L382" s="503">
        <f>SUM([5]B!AE1128:AE1144)</f>
        <v>0</v>
      </c>
      <c r="M382" s="503">
        <f>SUM([5]B!AF1128:AF1144)</f>
        <v>0</v>
      </c>
      <c r="N382" s="503">
        <f>SUM([5]B!AG1128:AG1144)</f>
        <v>0</v>
      </c>
      <c r="O382" s="503">
        <f>SUM([5]B!AH1128:AH1144)</f>
        <v>0</v>
      </c>
      <c r="P382" s="503">
        <f>SUM([5]B!AI1128:AI1144)</f>
        <v>0</v>
      </c>
      <c r="Q382" s="503">
        <f>SUM([5]B!AJ1128:AJ1144)</f>
        <v>0</v>
      </c>
    </row>
    <row r="383" spans="1:28" ht="15" customHeight="1" x14ac:dyDescent="0.15">
      <c r="A383" s="704"/>
      <c r="B383" s="558" t="s">
        <v>410</v>
      </c>
      <c r="C383" s="205">
        <f>SUM(C381:C382)</f>
        <v>2</v>
      </c>
      <c r="D383" s="504">
        <f>SUM(D381:D382)</f>
        <v>2</v>
      </c>
      <c r="E383" s="505">
        <f t="shared" ref="E383:Q383" si="14">SUM(E381:E382)</f>
        <v>2</v>
      </c>
      <c r="F383" s="506">
        <f t="shared" si="14"/>
        <v>0</v>
      </c>
      <c r="G383" s="507">
        <f t="shared" si="14"/>
        <v>0</v>
      </c>
      <c r="H383" s="505">
        <f t="shared" si="14"/>
        <v>2</v>
      </c>
      <c r="I383" s="508">
        <f t="shared" si="14"/>
        <v>0</v>
      </c>
      <c r="J383" s="506">
        <f t="shared" si="14"/>
        <v>0</v>
      </c>
      <c r="K383" s="505">
        <f t="shared" si="14"/>
        <v>0</v>
      </c>
      <c r="L383" s="508">
        <f t="shared" si="14"/>
        <v>0</v>
      </c>
      <c r="M383" s="506">
        <f t="shared" si="14"/>
        <v>0</v>
      </c>
      <c r="N383" s="506">
        <f t="shared" si="14"/>
        <v>0</v>
      </c>
      <c r="O383" s="505">
        <f t="shared" si="14"/>
        <v>0</v>
      </c>
      <c r="P383" s="506">
        <f t="shared" si="14"/>
        <v>0</v>
      </c>
      <c r="Q383" s="504">
        <f t="shared" si="14"/>
        <v>0</v>
      </c>
    </row>
    <row r="384" spans="1:28" ht="15" customHeight="1" x14ac:dyDescent="0.15">
      <c r="A384" s="703" t="s">
        <v>510</v>
      </c>
      <c r="B384" s="206" t="s">
        <v>508</v>
      </c>
      <c r="C384" s="207">
        <f>[5]B!C1218+SUM([5]B!C1221:C1258)</f>
        <v>24</v>
      </c>
      <c r="D384" s="207">
        <f>[5]B!D1218+SUM([5]B!D1221:D1258)</f>
        <v>24</v>
      </c>
      <c r="E384" s="208">
        <f>[5]B!E1218+SUM([5]B!E1221:E1258)</f>
        <v>24</v>
      </c>
      <c r="F384" s="208">
        <f>[5]B!F1218+SUM([5]B!F1221:F1258)</f>
        <v>0</v>
      </c>
      <c r="G384" s="208">
        <f>[5]B!G1218+SUM([5]B!G1221:G1258)</f>
        <v>0</v>
      </c>
      <c r="H384" s="208">
        <f>[5]B!AA1218+SUM([5]B!AA1221:AA1258)</f>
        <v>0</v>
      </c>
      <c r="I384" s="208">
        <f>[5]B!AB1218+SUM([5]B!AB1221:AB1258)</f>
        <v>24</v>
      </c>
      <c r="J384" s="208">
        <f>[5]B!AC1218+SUM([5]B!AC1221:AC1258)</f>
        <v>0</v>
      </c>
      <c r="K384" s="208">
        <f>[5]B!AD1218+SUM([5]B!AD1221:AD1258)</f>
        <v>0</v>
      </c>
      <c r="L384" s="208">
        <f>[5]B!AE1218+SUM([5]B!AE1221:AE1258)</f>
        <v>0</v>
      </c>
      <c r="M384" s="208">
        <f>[5]B!AF1218+SUM([5]B!AF1221:AF1258)</f>
        <v>0</v>
      </c>
      <c r="N384" s="208">
        <f>[5]B!AG1218+SUM([5]B!AG1221:AG1258)</f>
        <v>0</v>
      </c>
      <c r="O384" s="208">
        <f>[5]B!AH1218+SUM([5]B!AH1221:AH1258)</f>
        <v>0</v>
      </c>
      <c r="P384" s="208">
        <f>[5]B!AI1218+SUM([5]B!AI1221:AI1258)</f>
        <v>0</v>
      </c>
      <c r="Q384" s="209">
        <f>[5]B!AJ1218+SUM([5]B!AJ1221:AJ1258)</f>
        <v>0</v>
      </c>
    </row>
    <row r="385" spans="1:17" ht="15" customHeight="1" x14ac:dyDescent="0.15">
      <c r="A385" s="631"/>
      <c r="B385" s="210" t="s">
        <v>509</v>
      </c>
      <c r="C385" s="507">
        <f>SUM([5]B!C1259:C1270)</f>
        <v>23</v>
      </c>
      <c r="D385" s="507">
        <f>SUM([5]B!D1259:D1270)</f>
        <v>23</v>
      </c>
      <c r="E385" s="509">
        <f>SUM([5]B!E1259:E1270)</f>
        <v>23</v>
      </c>
      <c r="F385" s="509">
        <f>SUM([5]B!F1259:F1270)</f>
        <v>0</v>
      </c>
      <c r="G385" s="509">
        <f>SUM([5]B!G1259:G1270)</f>
        <v>0</v>
      </c>
      <c r="H385" s="509">
        <f>SUM([5]B!AA1259:AA1270)</f>
        <v>0</v>
      </c>
      <c r="I385" s="509">
        <f>SUM([5]B!AB1259:AB1270)</f>
        <v>23</v>
      </c>
      <c r="J385" s="509">
        <f>SUM([5]B!AC1259:AC1270)</f>
        <v>0</v>
      </c>
      <c r="K385" s="509">
        <f>SUM([5]B!AD1259:AD1270)</f>
        <v>0</v>
      </c>
      <c r="L385" s="509">
        <f>SUM([5]B!AE1259:AE1270)</f>
        <v>0</v>
      </c>
      <c r="M385" s="509">
        <f>SUM([5]B!AF1259:AF1270)</f>
        <v>0</v>
      </c>
      <c r="N385" s="509">
        <f>SUM([5]B!AG1259:AG1270)</f>
        <v>0</v>
      </c>
      <c r="O385" s="509">
        <f>SUM([5]B!AH1259:AH1270)</f>
        <v>0</v>
      </c>
      <c r="P385" s="509">
        <f>SUM([5]B!AI1259:AI1270)</f>
        <v>0</v>
      </c>
      <c r="Q385" s="510">
        <f>SUM([5]B!AJ1259:AJ1270)</f>
        <v>0</v>
      </c>
    </row>
    <row r="386" spans="1:17" ht="15" customHeight="1" x14ac:dyDescent="0.15">
      <c r="A386" s="704"/>
      <c r="B386" s="558" t="s">
        <v>410</v>
      </c>
      <c r="C386" s="507">
        <f>SUM(C384:C385)</f>
        <v>47</v>
      </c>
      <c r="D386" s="507">
        <f t="shared" ref="D386:Q386" si="15">SUM(D384:D385)</f>
        <v>47</v>
      </c>
      <c r="E386" s="507">
        <f t="shared" si="15"/>
        <v>47</v>
      </c>
      <c r="F386" s="507">
        <f t="shared" si="15"/>
        <v>0</v>
      </c>
      <c r="G386" s="507">
        <f t="shared" si="15"/>
        <v>0</v>
      </c>
      <c r="H386" s="507">
        <f t="shared" si="15"/>
        <v>0</v>
      </c>
      <c r="I386" s="507">
        <f t="shared" si="15"/>
        <v>47</v>
      </c>
      <c r="J386" s="507">
        <f t="shared" si="15"/>
        <v>0</v>
      </c>
      <c r="K386" s="507">
        <f t="shared" si="15"/>
        <v>0</v>
      </c>
      <c r="L386" s="507">
        <f t="shared" si="15"/>
        <v>0</v>
      </c>
      <c r="M386" s="507">
        <f t="shared" si="15"/>
        <v>0</v>
      </c>
      <c r="N386" s="507">
        <f t="shared" si="15"/>
        <v>0</v>
      </c>
      <c r="O386" s="507">
        <f t="shared" si="15"/>
        <v>0</v>
      </c>
      <c r="P386" s="507">
        <f t="shared" si="15"/>
        <v>0</v>
      </c>
      <c r="Q386" s="504">
        <f t="shared" si="15"/>
        <v>0</v>
      </c>
    </row>
    <row r="387" spans="1:17" ht="15" customHeight="1" x14ac:dyDescent="0.15">
      <c r="A387" s="703" t="s">
        <v>511</v>
      </c>
      <c r="B387" s="206" t="s">
        <v>508</v>
      </c>
      <c r="C387" s="507">
        <f>SUM([5]B!C1354:C1401)</f>
        <v>83</v>
      </c>
      <c r="D387" s="507">
        <f>SUM([5]B!D1354:D1401)</f>
        <v>83</v>
      </c>
      <c r="E387" s="509">
        <f>SUM([5]B!E1354:E1401)</f>
        <v>83</v>
      </c>
      <c r="F387" s="509">
        <f>SUM([5]B!F1354:F1401)</f>
        <v>0</v>
      </c>
      <c r="G387" s="509">
        <f>SUM([5]B!G1354:G1401)</f>
        <v>0</v>
      </c>
      <c r="H387" s="509">
        <f>SUM([5]B!AA1354:AA1401)</f>
        <v>6</v>
      </c>
      <c r="I387" s="509">
        <f>SUM([5]B!AB1354:AB1401)</f>
        <v>75</v>
      </c>
      <c r="J387" s="509">
        <f>SUM([5]B!AC1354:AC1401)</f>
        <v>2</v>
      </c>
      <c r="K387" s="509">
        <f>SUM([5]B!AD1354:AD1401)</f>
        <v>0</v>
      </c>
      <c r="L387" s="509">
        <f>SUM([5]B!AE1354:AE1401)</f>
        <v>0</v>
      </c>
      <c r="M387" s="509">
        <f>SUM([5]B!AF1354:AF1401)</f>
        <v>0</v>
      </c>
      <c r="N387" s="509">
        <f>SUM([5]B!AG1354:AG1401)</f>
        <v>0</v>
      </c>
      <c r="O387" s="509">
        <f>SUM([5]B!AH1354:AH1401)</f>
        <v>0</v>
      </c>
      <c r="P387" s="509">
        <f>SUM([5]B!AI1354:AI1401)</f>
        <v>0</v>
      </c>
      <c r="Q387" s="510">
        <f>SUM([5]B!AJ1354:AJ1401)</f>
        <v>0</v>
      </c>
    </row>
    <row r="388" spans="1:17" ht="15" customHeight="1" x14ac:dyDescent="0.15">
      <c r="A388" s="631"/>
      <c r="B388" s="203" t="s">
        <v>509</v>
      </c>
      <c r="C388" s="507">
        <f>SUM([5]B!C1402:C1423)</f>
        <v>0</v>
      </c>
      <c r="D388" s="507">
        <f>SUM([5]B!D1402:D1423)</f>
        <v>0</v>
      </c>
      <c r="E388" s="509">
        <f>SUM([5]B!E1402:E1423)</f>
        <v>0</v>
      </c>
      <c r="F388" s="509">
        <f>SUM([5]B!F1402:F1423)</f>
        <v>0</v>
      </c>
      <c r="G388" s="509">
        <f>SUM([5]B!G1402:G1423)</f>
        <v>0</v>
      </c>
      <c r="H388" s="509">
        <f>SUM([5]B!AA1402:AA1423)</f>
        <v>0</v>
      </c>
      <c r="I388" s="509">
        <f>SUM([5]B!AB1402:AB1423)</f>
        <v>0</v>
      </c>
      <c r="J388" s="509">
        <f>SUM([5]B!AC1402:AC1423)</f>
        <v>0</v>
      </c>
      <c r="K388" s="509">
        <f>SUM([5]B!AD1402:AD1423)</f>
        <v>0</v>
      </c>
      <c r="L388" s="509">
        <f>SUM([5]B!AE1402:AE1423)</f>
        <v>0</v>
      </c>
      <c r="M388" s="509">
        <f>SUM([5]B!AF1402:AF1423)</f>
        <v>0</v>
      </c>
      <c r="N388" s="509">
        <f>SUM([5]B!AG1402:AG1423)</f>
        <v>0</v>
      </c>
      <c r="O388" s="509">
        <f>SUM([5]B!AH1402:AH1423)</f>
        <v>0</v>
      </c>
      <c r="P388" s="509">
        <f>SUM([5]B!AI1402:AI1423)</f>
        <v>0</v>
      </c>
      <c r="Q388" s="510">
        <f>SUM([5]B!AJ1402:AJ1423)</f>
        <v>0</v>
      </c>
    </row>
    <row r="389" spans="1:17" ht="15" customHeight="1" x14ac:dyDescent="0.15">
      <c r="A389" s="704"/>
      <c r="B389" s="558" t="s">
        <v>410</v>
      </c>
      <c r="C389" s="507">
        <f>SUM(C387:C388)</f>
        <v>83</v>
      </c>
      <c r="D389" s="507">
        <f t="shared" ref="D389:Q389" si="16">SUM(D387:D388)</f>
        <v>83</v>
      </c>
      <c r="E389" s="507">
        <f t="shared" si="16"/>
        <v>83</v>
      </c>
      <c r="F389" s="507">
        <f t="shared" si="16"/>
        <v>0</v>
      </c>
      <c r="G389" s="507">
        <f t="shared" si="16"/>
        <v>0</v>
      </c>
      <c r="H389" s="507">
        <f t="shared" si="16"/>
        <v>6</v>
      </c>
      <c r="I389" s="507">
        <f t="shared" si="16"/>
        <v>75</v>
      </c>
      <c r="J389" s="507">
        <f t="shared" si="16"/>
        <v>2</v>
      </c>
      <c r="K389" s="507">
        <f t="shared" si="16"/>
        <v>0</v>
      </c>
      <c r="L389" s="507">
        <f t="shared" si="16"/>
        <v>0</v>
      </c>
      <c r="M389" s="507">
        <f t="shared" si="16"/>
        <v>0</v>
      </c>
      <c r="N389" s="507">
        <f t="shared" si="16"/>
        <v>0</v>
      </c>
      <c r="O389" s="507">
        <f t="shared" si="16"/>
        <v>0</v>
      </c>
      <c r="P389" s="507">
        <f t="shared" si="16"/>
        <v>0</v>
      </c>
      <c r="Q389" s="504">
        <f t="shared" si="16"/>
        <v>0</v>
      </c>
    </row>
    <row r="390" spans="1:17" ht="24.75" customHeight="1" x14ac:dyDescent="0.15">
      <c r="A390" s="560" t="s">
        <v>512</v>
      </c>
      <c r="B390" s="211" t="s">
        <v>508</v>
      </c>
      <c r="C390" s="507">
        <f>[5]B!C1504</f>
        <v>0</v>
      </c>
      <c r="D390" s="507">
        <f>[5]B!D1504</f>
        <v>0</v>
      </c>
      <c r="E390" s="509">
        <f>[5]B!E1504</f>
        <v>0</v>
      </c>
      <c r="F390" s="509">
        <f>[5]B!F1504</f>
        <v>0</v>
      </c>
      <c r="G390" s="509">
        <f>[5]B!G1504</f>
        <v>0</v>
      </c>
      <c r="H390" s="509">
        <f>[5]B!AA1504</f>
        <v>0</v>
      </c>
      <c r="I390" s="509">
        <f>[5]B!AB1504</f>
        <v>0</v>
      </c>
      <c r="J390" s="509">
        <f>[5]B!AC1504</f>
        <v>0</v>
      </c>
      <c r="K390" s="509">
        <f>[5]B!AD1504</f>
        <v>0</v>
      </c>
      <c r="L390" s="509">
        <f>[5]B!AE1504</f>
        <v>0</v>
      </c>
      <c r="M390" s="509">
        <f>[5]B!AF1504</f>
        <v>0</v>
      </c>
      <c r="N390" s="509">
        <f>[5]B!AG1504</f>
        <v>0</v>
      </c>
      <c r="O390" s="509">
        <f>[5]B!AH1504</f>
        <v>0</v>
      </c>
      <c r="P390" s="509">
        <f>[5]B!AI1504</f>
        <v>0</v>
      </c>
      <c r="Q390" s="510">
        <f>[5]B!AJ1504</f>
        <v>0</v>
      </c>
    </row>
    <row r="391" spans="1:17" ht="24.75" customHeight="1" x14ac:dyDescent="0.15">
      <c r="A391" s="212" t="s">
        <v>513</v>
      </c>
      <c r="B391" s="210" t="s">
        <v>508</v>
      </c>
      <c r="C391" s="507">
        <f>[5]B!C1653</f>
        <v>1749</v>
      </c>
      <c r="D391" s="507">
        <f>[5]B!D1653</f>
        <v>1749</v>
      </c>
      <c r="E391" s="509">
        <f>[5]B!E1653</f>
        <v>1749</v>
      </c>
      <c r="F391" s="509">
        <f>[5]B!F1653</f>
        <v>0</v>
      </c>
      <c r="G391" s="509">
        <f>[5]B!G1653</f>
        <v>0</v>
      </c>
      <c r="H391" s="509">
        <f>[5]B!AA1653</f>
        <v>1749</v>
      </c>
      <c r="I391" s="509">
        <f>[5]B!AB1653</f>
        <v>0</v>
      </c>
      <c r="J391" s="509">
        <f>[5]B!AC1653</f>
        <v>0</v>
      </c>
      <c r="K391" s="509">
        <f>[5]B!AD1653</f>
        <v>0</v>
      </c>
      <c r="L391" s="509">
        <f>[5]B!AE1653</f>
        <v>0</v>
      </c>
      <c r="M391" s="509">
        <f>[5]B!AF1653</f>
        <v>0</v>
      </c>
      <c r="N391" s="509">
        <f>[5]B!AG1653</f>
        <v>0</v>
      </c>
      <c r="O391" s="509">
        <f>[5]B!AH1653</f>
        <v>0</v>
      </c>
      <c r="P391" s="509">
        <f>[5]B!AI1653</f>
        <v>0</v>
      </c>
      <c r="Q391" s="510">
        <f>[5]B!AJ1653</f>
        <v>0</v>
      </c>
    </row>
    <row r="392" spans="1:17" ht="15" customHeight="1" x14ac:dyDescent="0.15">
      <c r="A392" s="703" t="s">
        <v>514</v>
      </c>
      <c r="B392" s="213" t="s">
        <v>508</v>
      </c>
      <c r="C392" s="511">
        <f>SUM([5]B!C1682:C1690,[5]B!C1694:C1697,[5]B!C1701,[5]B!C1704:C1742,[5]B!C1753:C1758)+[5]B!C1812</f>
        <v>15276</v>
      </c>
      <c r="D392" s="511">
        <f>SUM([5]B!D1682:D1690,[5]B!D1694:D1697,[5]B!D1701,[5]B!D1704:D1742,[5]B!D1753:D1758)+[5]B!D1812</f>
        <v>15113</v>
      </c>
      <c r="E392" s="512">
        <f>SUM([5]B!E1682:E1690,[5]B!E1694:E1697,[5]B!E1701,[5]B!E1704:E1742,[5]B!E1753:E1758)+[5]B!E1812</f>
        <v>15113</v>
      </c>
      <c r="F392" s="512">
        <f>SUM([5]B!F1682:F1690,[5]B!F1694:F1697,[5]B!F1701,[5]B!F1704:F1742,[5]B!F1753:F1758)+[5]B!F1812</f>
        <v>0</v>
      </c>
      <c r="G392" s="512">
        <f>SUM([5]B!G1682:G1690,[5]B!G1694:G1697,[5]B!G1701,[5]B!G1704:G1742,[5]B!G1753:G1758)+[5]B!G1812</f>
        <v>163</v>
      </c>
      <c r="H392" s="512">
        <f>SUM([5]B!AA1682:AA1690,[5]B!AA1694:AA1697,[5]B!AA1701,[5]B!AA1704:AA1742,[5]B!AA1753:AA1758)+[5]B!AA1812</f>
        <v>14100</v>
      </c>
      <c r="I392" s="512">
        <f>SUM([5]B!AB1682:AB1690,[5]B!AB1694:AB1697,[5]B!AB1701,[5]B!AB1704:AB1742,[5]B!AB1753:AB1758)+[5]B!AB1812</f>
        <v>446</v>
      </c>
      <c r="J392" s="512">
        <f>SUM([5]B!AC1682:AC1690,[5]B!AC1694:AC1697,[5]B!AC1701,[5]B!AC1704:AC1742,[5]B!AC1753:AC1758)+[5]B!AC1812</f>
        <v>730</v>
      </c>
      <c r="K392" s="512">
        <f>SUM([5]B!AD1682:AD1690,[5]B!AD1694:AD1697,[5]B!AD1701,[5]B!AD1704:AD1742,[5]B!AD1753:AD1758)+[5]B!AD1812</f>
        <v>0</v>
      </c>
      <c r="L392" s="512">
        <f>SUM([5]B!AE1682:AE1690,[5]B!AE1694:AE1697,[5]B!AE1701,[5]B!AE1704:AE1742,[5]B!AE1753:AE1758)+[5]B!AE1812</f>
        <v>0</v>
      </c>
      <c r="M392" s="512">
        <f>SUM([5]B!AF1682:AF1690,[5]B!AF1694:AF1697,[5]B!AF1701,[5]B!AF1704:AF1742,[5]B!AF1753:AF1758)+[5]B!AF1812</f>
        <v>0</v>
      </c>
      <c r="N392" s="512">
        <f>SUM([5]B!AG1682:AG1690,[5]B!AG1694:AG1697,[5]B!AG1701,[5]B!AG1704:AG1742,[5]B!AG1753:AG1758)+[5]B!AG1812</f>
        <v>0</v>
      </c>
      <c r="O392" s="512">
        <f>SUM([5]B!AH1682:AH1690,[5]B!AH1694:AH1697,[5]B!AH1701,[5]B!AH1704:AH1742,[5]B!AH1753:AH1758)+[5]B!AH1812</f>
        <v>0</v>
      </c>
      <c r="P392" s="512">
        <f>SUM([5]B!AI1682:AI1690,[5]B!AI1694:AI1697,[5]B!AI1701,[5]B!AI1704:AI1742,[5]B!AI1753:AI1758)+[5]B!AI1812</f>
        <v>0</v>
      </c>
      <c r="Q392" s="513">
        <f>SUM([5]B!AJ1682:AJ1690,[5]B!AJ1694:AJ1697,[5]B!AJ1701,[5]B!AJ1704:AJ1742,[5]B!AJ1753:AJ1758)+[5]B!AJ1812</f>
        <v>0</v>
      </c>
    </row>
    <row r="393" spans="1:17" ht="15" customHeight="1" x14ac:dyDescent="0.15">
      <c r="A393" s="631"/>
      <c r="B393" s="203" t="s">
        <v>509</v>
      </c>
      <c r="C393" s="514">
        <f>SUM([5]B!C1691:C1693,[5]B!C1695:C1696,[5]B!C1701:C1703,[5]B!C1743:C1752,[5]B!C1759:C1785,[5]B!C1815)</f>
        <v>2411</v>
      </c>
      <c r="D393" s="514">
        <f>SUM([5]B!D1691:D1693,[5]B!D1695:D1696,[5]B!D1701:D1703,[5]B!D1743:D1752,[5]B!D1759:D1785,[5]B!D1815)</f>
        <v>2411</v>
      </c>
      <c r="E393" s="515">
        <f>SUM([5]B!E1691:E1693,[5]B!E1695:E1696,[5]B!E1701:E1703,[5]B!E1743:E1752,[5]B!E1759:E1785,[5]B!E1815)</f>
        <v>2411</v>
      </c>
      <c r="F393" s="515">
        <f>SUM([5]B!F1691:F1693,[5]B!F1695:F1696,[5]B!F1701:F1703,[5]B!F1743:F1752,[5]B!F1759:F1785,[5]B!F1815)</f>
        <v>0</v>
      </c>
      <c r="G393" s="515">
        <f>SUM([5]B!G1691:G1693,[5]B!G1695:G1696,[5]B!G1701:G1703,[5]B!G1743:G1752,[5]B!G1759:G1785,[5]B!G1815)</f>
        <v>0</v>
      </c>
      <c r="H393" s="515">
        <f>SUM([5]B!AA1691:AA1693,[5]B!AA1695:AA1696,[5]B!AA1701:AA1703,[5]B!AA1743:AA1752,[5]B!AA1759:AA1785,[5]B!AA1815)</f>
        <v>2269</v>
      </c>
      <c r="I393" s="515">
        <f>SUM([5]B!AB1691:AB1693,[5]B!AB1695:AB1696,[5]B!AB1701:AB1703,[5]B!AB1743:AB1752,[5]B!AB1759:AB1785,[5]B!AB1815)</f>
        <v>1</v>
      </c>
      <c r="J393" s="515">
        <f>SUM([5]B!AC1691:AC1693,[5]B!AC1695:AC1696,[5]B!AC1701:AC1703,[5]B!AC1743:AC1752,[5]B!AC1759:AC1785,[5]B!AC1815)</f>
        <v>141</v>
      </c>
      <c r="K393" s="515">
        <f>SUM([5]B!AD1691:AD1693,[5]B!AD1695:AD1696,[5]B!AD1701:AD1703,[5]B!AD1743:AD1752,[5]B!AD1759:AD1785,[5]B!AD1815)</f>
        <v>0</v>
      </c>
      <c r="L393" s="515">
        <f>SUM([5]B!AE1691:AE1693,[5]B!AE1695:AE1696,[5]B!AE1701:AE1703,[5]B!AE1743:AE1752,[5]B!AE1759:AE1785,[5]B!AE1815)</f>
        <v>0</v>
      </c>
      <c r="M393" s="515">
        <f>SUM([5]B!AF1691:AF1693,[5]B!AF1695:AF1696,[5]B!AF1701:AF1703,[5]B!AF1743:AF1752,[5]B!AF1759:AF1785,[5]B!AF1815)</f>
        <v>0</v>
      </c>
      <c r="N393" s="515">
        <f>SUM([5]B!AG1691:AG1693,[5]B!AG1695:AG1696,[5]B!AG1701:AG1703,[5]B!AG1743:AG1752,[5]B!AG1759:AG1785,[5]B!AG1815)</f>
        <v>0</v>
      </c>
      <c r="O393" s="515">
        <f>SUM([5]B!AH1691:AH1693,[5]B!AH1695:AH1696,[5]B!AH1701:AH1703,[5]B!AH1743:AH1752,[5]B!AH1759:AH1785,[5]B!AH1815)</f>
        <v>0</v>
      </c>
      <c r="P393" s="515">
        <f>SUM([5]B!AI1691:AI1693,[5]B!AI1695:AI1696,[5]B!AI1701:AI1703,[5]B!AI1743:AI1752,[5]B!AI1759:AI1785,[5]B!AI1815)</f>
        <v>0</v>
      </c>
      <c r="Q393" s="503">
        <f>SUM([5]B!AJ1691:AJ1693,[5]B!AJ1695:AJ1696,[5]B!AJ1701:AJ1703,[5]B!AJ1743:AJ1752,[5]B!AJ1759:AJ1785,[5]B!AJ1815)</f>
        <v>0</v>
      </c>
    </row>
    <row r="394" spans="1:17" ht="15" customHeight="1" x14ac:dyDescent="0.15">
      <c r="A394" s="704"/>
      <c r="B394" s="558" t="s">
        <v>410</v>
      </c>
      <c r="C394" s="205">
        <f t="shared" ref="C394:Q394" si="17">SUM(C392:C393)</f>
        <v>17687</v>
      </c>
      <c r="D394" s="504">
        <f t="shared" si="17"/>
        <v>17524</v>
      </c>
      <c r="E394" s="505">
        <f t="shared" si="17"/>
        <v>17524</v>
      </c>
      <c r="F394" s="506">
        <f t="shared" si="17"/>
        <v>0</v>
      </c>
      <c r="G394" s="507">
        <f t="shared" si="17"/>
        <v>163</v>
      </c>
      <c r="H394" s="505">
        <f t="shared" si="17"/>
        <v>16369</v>
      </c>
      <c r="I394" s="508">
        <f t="shared" si="17"/>
        <v>447</v>
      </c>
      <c r="J394" s="506">
        <f t="shared" si="17"/>
        <v>871</v>
      </c>
      <c r="K394" s="505">
        <f t="shared" si="17"/>
        <v>0</v>
      </c>
      <c r="L394" s="508">
        <f t="shared" si="17"/>
        <v>0</v>
      </c>
      <c r="M394" s="506">
        <f t="shared" si="17"/>
        <v>0</v>
      </c>
      <c r="N394" s="506">
        <f>SUM(N392:N393)</f>
        <v>0</v>
      </c>
      <c r="O394" s="505">
        <f t="shared" si="17"/>
        <v>0</v>
      </c>
      <c r="P394" s="506">
        <f t="shared" si="17"/>
        <v>0</v>
      </c>
      <c r="Q394" s="504">
        <f t="shared" si="17"/>
        <v>0</v>
      </c>
    </row>
    <row r="395" spans="1:17" ht="15" customHeight="1" x14ac:dyDescent="0.15">
      <c r="A395" s="631" t="s">
        <v>515</v>
      </c>
      <c r="B395" s="213" t="s">
        <v>508</v>
      </c>
      <c r="C395" s="516">
        <f>SUM([5]B!C1985:C1998,[5]B!C2000:C2033,[5]B!C2059:C2061)</f>
        <v>118</v>
      </c>
      <c r="D395" s="516">
        <f>SUM([5]B!D1985:D1998,[5]B!D2000:D2033,[5]B!D2059:D2061)</f>
        <v>118</v>
      </c>
      <c r="E395" s="517">
        <f>SUM([5]B!E1985:E1998,[5]B!E2000:E2033,[5]B!E2059:E2061)</f>
        <v>118</v>
      </c>
      <c r="F395" s="517">
        <f>SUM([5]B!F1985:F1998,[5]B!F2000:F2033,[5]B!F2059:F2061)</f>
        <v>0</v>
      </c>
      <c r="G395" s="517">
        <f>SUM([5]B!G1985:G1998,[5]B!G2000:G2033,[5]B!G2059:G2061)</f>
        <v>0</v>
      </c>
      <c r="H395" s="517">
        <f>SUM([5]B!AA1985:AA1998,[5]B!AA2000:AA2033,[5]B!AA2059:AA2061)</f>
        <v>96</v>
      </c>
      <c r="I395" s="517">
        <f>SUM([5]B!AB1985:AB1998,[5]B!AB2000:AB2033,[5]B!AB2059:AB2061)</f>
        <v>18</v>
      </c>
      <c r="J395" s="517">
        <f>SUM([5]B!AC1985:AC1998,[5]B!AC2000:AC2033,[5]B!AC2059:AC2061)</f>
        <v>4</v>
      </c>
      <c r="K395" s="517">
        <f>SUM([5]B!AD1985:AD1998,[5]B!AD2000:AD2033,[5]B!AD2059:AD2061)</f>
        <v>0</v>
      </c>
      <c r="L395" s="517">
        <f>SUM([5]B!AE1985:AE1998,[5]B!AE2000:AE2033,[5]B!AE2059:AE2061)</f>
        <v>0</v>
      </c>
      <c r="M395" s="517">
        <f>SUM([5]B!AF1985:AF1998,[5]B!AF2000:AF2033,[5]B!AF2059:AF2061)</f>
        <v>0</v>
      </c>
      <c r="N395" s="517">
        <f>SUM([5]B!AG1985:AG1998,[5]B!AG2000:AG2033,[5]B!AG2059:AG2061)</f>
        <v>0</v>
      </c>
      <c r="O395" s="517">
        <f>SUM([5]B!AH1985:AH1998,[5]B!AH2000:AH2033,[5]B!AH2059:AH2061)</f>
        <v>0</v>
      </c>
      <c r="P395" s="517">
        <f>SUM([5]B!AI1985:AI1998,[5]B!AI2000:AI2033,[5]B!AI2059:AI2061)</f>
        <v>7</v>
      </c>
      <c r="Q395" s="518">
        <f>SUM([5]B!AJ1985:AJ1998,[5]B!AJ2000:AJ2033,[5]B!AJ2059:AJ2061)</f>
        <v>0</v>
      </c>
    </row>
    <row r="396" spans="1:17" ht="15" customHeight="1" x14ac:dyDescent="0.15">
      <c r="A396" s="631"/>
      <c r="B396" s="203" t="s">
        <v>509</v>
      </c>
      <c r="C396" s="514">
        <f>SUM([5]B!C1999,[5]B!C2034:C2055)</f>
        <v>20</v>
      </c>
      <c r="D396" s="514">
        <f>SUM([5]B!D1999,[5]B!D2034:D2055)</f>
        <v>20</v>
      </c>
      <c r="E396" s="515">
        <f>SUM([5]B!E1999,[5]B!E2034:E2055)</f>
        <v>20</v>
      </c>
      <c r="F396" s="515">
        <f>SUM([5]B!F1999,[5]B!F2034:F2055)</f>
        <v>0</v>
      </c>
      <c r="G396" s="515">
        <f>SUM([5]B!G1999,[5]B!G2034:G2055)</f>
        <v>0</v>
      </c>
      <c r="H396" s="515">
        <f>SUM([5]B!AA1999,[5]B!AA2034:AA2055)</f>
        <v>0</v>
      </c>
      <c r="I396" s="515">
        <f>SUM([5]B!AB1999,[5]B!AB2034:AB2055)</f>
        <v>2</v>
      </c>
      <c r="J396" s="515">
        <f>SUM([5]B!AC1999,[5]B!AC2034:AC2055)</f>
        <v>18</v>
      </c>
      <c r="K396" s="515">
        <f>SUM([5]B!AD1999,[5]B!AD2034:AD2055)</f>
        <v>0</v>
      </c>
      <c r="L396" s="515">
        <f>SUM([5]B!AE1999,[5]B!AE2034:AE2055)</f>
        <v>0</v>
      </c>
      <c r="M396" s="515">
        <f>SUM([5]B!AF1999,[5]B!AF2034:AF2055)</f>
        <v>0</v>
      </c>
      <c r="N396" s="515">
        <f>SUM([5]B!AG1999,[5]B!AG2034:AG2055)</f>
        <v>0</v>
      </c>
      <c r="O396" s="515">
        <f>SUM([5]B!AH1999,[5]B!AH2034:AH2055)</f>
        <v>0</v>
      </c>
      <c r="P396" s="515">
        <f>SUM([5]B!AI1999,[5]B!AI2034:AI2055)</f>
        <v>0</v>
      </c>
      <c r="Q396" s="503">
        <f>SUM([5]B!AJ1999,[5]B!AJ2034:AJ2055)</f>
        <v>0</v>
      </c>
    </row>
    <row r="397" spans="1:17" ht="15" customHeight="1" x14ac:dyDescent="0.15">
      <c r="A397" s="631"/>
      <c r="B397" s="558" t="s">
        <v>410</v>
      </c>
      <c r="C397" s="205">
        <f>SUM(C395:C396)</f>
        <v>138</v>
      </c>
      <c r="D397" s="504">
        <f t="shared" ref="D397:Q397" si="18">SUM(D395:D396)</f>
        <v>138</v>
      </c>
      <c r="E397" s="505">
        <f t="shared" si="18"/>
        <v>138</v>
      </c>
      <c r="F397" s="506">
        <f t="shared" si="18"/>
        <v>0</v>
      </c>
      <c r="G397" s="507">
        <f t="shared" si="18"/>
        <v>0</v>
      </c>
      <c r="H397" s="505">
        <f t="shared" si="18"/>
        <v>96</v>
      </c>
      <c r="I397" s="508">
        <f t="shared" si="18"/>
        <v>20</v>
      </c>
      <c r="J397" s="506">
        <f t="shared" si="18"/>
        <v>22</v>
      </c>
      <c r="K397" s="505">
        <f t="shared" si="18"/>
        <v>0</v>
      </c>
      <c r="L397" s="508">
        <f t="shared" si="18"/>
        <v>0</v>
      </c>
      <c r="M397" s="506">
        <f t="shared" si="18"/>
        <v>0</v>
      </c>
      <c r="N397" s="506">
        <f t="shared" si="18"/>
        <v>0</v>
      </c>
      <c r="O397" s="505">
        <f t="shared" si="18"/>
        <v>0</v>
      </c>
      <c r="P397" s="506">
        <f t="shared" si="18"/>
        <v>7</v>
      </c>
      <c r="Q397" s="504">
        <f t="shared" si="18"/>
        <v>0</v>
      </c>
    </row>
    <row r="398" spans="1:17" ht="15" customHeight="1" x14ac:dyDescent="0.15">
      <c r="A398" s="703" t="s">
        <v>516</v>
      </c>
      <c r="B398" s="206" t="s">
        <v>508</v>
      </c>
      <c r="C398" s="214">
        <f>SUM([5]B!C2220:C2241,[5]B!C2257:C2259)</f>
        <v>99</v>
      </c>
      <c r="D398" s="214">
        <f>SUM([5]B!D2220:D2241,[5]B!D2257:D2259)</f>
        <v>94</v>
      </c>
      <c r="E398" s="214">
        <f>SUM([5]B!E2220:E2241,[5]B!E2257:E2259)</f>
        <v>94</v>
      </c>
      <c r="F398" s="214">
        <f>SUM([5]B!F2220:F2241,[5]B!F2257:F2259)</f>
        <v>0</v>
      </c>
      <c r="G398" s="214">
        <f>SUM([5]B!G2220:G2241,[5]B!G2257:G2259)</f>
        <v>5</v>
      </c>
      <c r="H398" s="215">
        <f>SUM([5]B!AA2220:AA2241,[5]B!AA2257:AA2259)</f>
        <v>71</v>
      </c>
      <c r="I398" s="215">
        <f>SUM([5]B!AB2220:AB2241,[5]B!AB2257:AB2259)</f>
        <v>4</v>
      </c>
      <c r="J398" s="215">
        <f>SUM([5]B!AC2220:AC2241,[5]B!AC2257:AC2259)</f>
        <v>24</v>
      </c>
      <c r="K398" s="215">
        <f>SUM([5]B!AD2220:AD2241,[5]B!AD2257:AD2259)</f>
        <v>0</v>
      </c>
      <c r="L398" s="215">
        <f>SUM([5]B!AE2220:AE2241,[5]B!AE2257:AE2259)</f>
        <v>0</v>
      </c>
      <c r="M398" s="215">
        <f>SUM([5]B!AF2220:AF2241,[5]B!AF2257:AF2259)</f>
        <v>0</v>
      </c>
      <c r="N398" s="215">
        <f>SUM([5]B!AG2220:AG2241,[5]B!AG2257:AG2259)</f>
        <v>0</v>
      </c>
      <c r="O398" s="215">
        <f>SUM([5]B!AH2220:AH2241,[5]B!AH2257:AH2259)</f>
        <v>0</v>
      </c>
      <c r="P398" s="215">
        <f>SUM([5]B!AI2220:AI2241,[5]B!AI2257:AI2259)</f>
        <v>0</v>
      </c>
      <c r="Q398" s="216">
        <f>SUM([5]B!AJ2220:AJ2241,[5]B!AJ2257:AJ2259)</f>
        <v>0</v>
      </c>
    </row>
    <row r="399" spans="1:17" ht="15" customHeight="1" x14ac:dyDescent="0.15">
      <c r="A399" s="631"/>
      <c r="B399" s="203" t="s">
        <v>509</v>
      </c>
      <c r="C399" s="514">
        <f>SUM([5]B!C2242:C2245)</f>
        <v>213</v>
      </c>
      <c r="D399" s="514">
        <f>SUM([5]B!D2242:D2245)</f>
        <v>126</v>
      </c>
      <c r="E399" s="515">
        <f>SUM([5]B!E2242:E2245)</f>
        <v>126</v>
      </c>
      <c r="F399" s="515">
        <f>SUM([5]B!F2242:F2245)</f>
        <v>0</v>
      </c>
      <c r="G399" s="515">
        <f>SUM([5]B!G2242:G2245)</f>
        <v>87</v>
      </c>
      <c r="H399" s="515">
        <f>SUM([5]B!AA2242:AA2245)</f>
        <v>132</v>
      </c>
      <c r="I399" s="515">
        <f>SUM([5]B!AB2242:AB2245)</f>
        <v>0</v>
      </c>
      <c r="J399" s="515">
        <f>SUM([5]B!AC2242:AC2245)</f>
        <v>81</v>
      </c>
      <c r="K399" s="515">
        <f>SUM([5]B!AD2242:AD2245)</f>
        <v>0</v>
      </c>
      <c r="L399" s="515">
        <f>SUM([5]B!AE2242:AE2245)</f>
        <v>0</v>
      </c>
      <c r="M399" s="515">
        <f>SUM([5]B!AF2242:AF2245)</f>
        <v>0</v>
      </c>
      <c r="N399" s="515">
        <f>SUM([5]B!AG2242:AG2245)</f>
        <v>0</v>
      </c>
      <c r="O399" s="515">
        <f>SUM([5]B!AH2242:AH2245)</f>
        <v>0</v>
      </c>
      <c r="P399" s="515">
        <f>SUM([5]B!AI2242:AI2245)</f>
        <v>0</v>
      </c>
      <c r="Q399" s="503">
        <f>SUM([5]B!AJ2242:AJ2245)</f>
        <v>0</v>
      </c>
    </row>
    <row r="400" spans="1:17" ht="15" customHeight="1" x14ac:dyDescent="0.15">
      <c r="A400" s="704"/>
      <c r="B400" s="558" t="s">
        <v>410</v>
      </c>
      <c r="C400" s="507">
        <f>SUM(C398:C399)</f>
        <v>312</v>
      </c>
      <c r="D400" s="507">
        <f t="shared" ref="D400:Q400" si="19">SUM(D398:D399)</f>
        <v>220</v>
      </c>
      <c r="E400" s="507">
        <f t="shared" si="19"/>
        <v>220</v>
      </c>
      <c r="F400" s="507">
        <f t="shared" si="19"/>
        <v>0</v>
      </c>
      <c r="G400" s="507">
        <f t="shared" si="19"/>
        <v>92</v>
      </c>
      <c r="H400" s="507">
        <f>SUM(H398:H399)</f>
        <v>203</v>
      </c>
      <c r="I400" s="507">
        <f t="shared" si="19"/>
        <v>4</v>
      </c>
      <c r="J400" s="507">
        <f t="shared" si="19"/>
        <v>105</v>
      </c>
      <c r="K400" s="507">
        <f t="shared" si="19"/>
        <v>0</v>
      </c>
      <c r="L400" s="507">
        <f t="shared" si="19"/>
        <v>0</v>
      </c>
      <c r="M400" s="507">
        <f t="shared" si="19"/>
        <v>0</v>
      </c>
      <c r="N400" s="507">
        <f t="shared" si="19"/>
        <v>0</v>
      </c>
      <c r="O400" s="507">
        <f t="shared" si="19"/>
        <v>0</v>
      </c>
      <c r="P400" s="507">
        <f t="shared" si="19"/>
        <v>0</v>
      </c>
      <c r="Q400" s="504">
        <f t="shared" si="19"/>
        <v>0</v>
      </c>
    </row>
    <row r="401" spans="1:19" ht="15" customHeight="1" x14ac:dyDescent="0.15">
      <c r="A401" s="697" t="s">
        <v>517</v>
      </c>
      <c r="B401" s="211" t="s">
        <v>518</v>
      </c>
      <c r="C401" s="511">
        <f>SUM([5]B!C2416:C2418)+[5]B!C2363</f>
        <v>1189</v>
      </c>
      <c r="D401" s="511">
        <f>SUM([5]B!D2416:D2418)+[5]B!D2363</f>
        <v>1115</v>
      </c>
      <c r="E401" s="512">
        <f>SUM([5]B!E2416:E2418)+[5]B!E2363</f>
        <v>1114</v>
      </c>
      <c r="F401" s="512">
        <f>SUM([5]B!F2416:F2418)+[5]B!F2363</f>
        <v>1</v>
      </c>
      <c r="G401" s="512">
        <f>SUM([5]B!G2416:G2418)+[5]B!G2363</f>
        <v>74</v>
      </c>
      <c r="H401" s="512">
        <f>SUM([5]B!AA2416:AA2418)+[5]B!AA2363</f>
        <v>1153</v>
      </c>
      <c r="I401" s="513">
        <f>SUM([5]B!AB2416:AB2418)+[5]B!AB2363</f>
        <v>18</v>
      </c>
      <c r="J401" s="513">
        <f>SUM([5]B!AC2416:AC2418)+[5]B!AC2363</f>
        <v>18</v>
      </c>
      <c r="K401" s="513">
        <f>SUM([5]B!AD2416:AD2418)+[5]B!AD2363</f>
        <v>0</v>
      </c>
      <c r="L401" s="513">
        <f>SUM([5]B!AE2416:AE2418)+[5]B!AE2363</f>
        <v>0</v>
      </c>
      <c r="M401" s="513">
        <f>SUM([5]B!AF2416:AF2418)+[5]B!AF2363</f>
        <v>0</v>
      </c>
      <c r="N401" s="513">
        <f>SUM([5]B!AG2416:AG2418)+[5]B!AG2363</f>
        <v>0</v>
      </c>
      <c r="O401" s="513">
        <f>SUM([5]B!AH2416:AH2418)+[5]B!AH2363</f>
        <v>0</v>
      </c>
      <c r="P401" s="513">
        <f>SUM([5]B!AI2416:AI2418)+[5]B!AI2363</f>
        <v>0</v>
      </c>
      <c r="Q401" s="513">
        <f>SUM([5]B!AJ2416:AJ2418)+[5]B!AJ2363</f>
        <v>1</v>
      </c>
    </row>
    <row r="402" spans="1:19" ht="15" customHeight="1" x14ac:dyDescent="0.15">
      <c r="A402" s="707"/>
      <c r="B402" s="217" t="s">
        <v>509</v>
      </c>
      <c r="C402" s="519">
        <f>[5]B!C2369</f>
        <v>0</v>
      </c>
      <c r="D402" s="519">
        <f>[5]B!D2369</f>
        <v>0</v>
      </c>
      <c r="E402" s="520">
        <f>[5]B!E2369</f>
        <v>0</v>
      </c>
      <c r="F402" s="520">
        <f>[5]B!F2369</f>
        <v>0</v>
      </c>
      <c r="G402" s="520">
        <f>[5]B!G2369</f>
        <v>0</v>
      </c>
      <c r="H402" s="520">
        <f>[5]B!AA2369</f>
        <v>0</v>
      </c>
      <c r="I402" s="503">
        <f>[5]B!AB2369</f>
        <v>0</v>
      </c>
      <c r="J402" s="503">
        <f>[5]B!AC2369</f>
        <v>0</v>
      </c>
      <c r="K402" s="503">
        <f>[5]B!AD2369</f>
        <v>0</v>
      </c>
      <c r="L402" s="503">
        <f>[5]B!AE2369</f>
        <v>0</v>
      </c>
      <c r="M402" s="503">
        <f>[5]B!AF2369</f>
        <v>0</v>
      </c>
      <c r="N402" s="503">
        <f>[5]B!AG2369</f>
        <v>0</v>
      </c>
      <c r="O402" s="503">
        <f>[5]B!AH2369</f>
        <v>0</v>
      </c>
      <c r="P402" s="503">
        <f>[5]B!AI2369</f>
        <v>0</v>
      </c>
      <c r="Q402" s="503">
        <f>[5]B!AJ2369</f>
        <v>0</v>
      </c>
    </row>
    <row r="403" spans="1:19" ht="15" customHeight="1" x14ac:dyDescent="0.15">
      <c r="A403" s="699"/>
      <c r="B403" s="558" t="s">
        <v>410</v>
      </c>
      <c r="C403" s="507">
        <f>SUM(C401:C402)</f>
        <v>1189</v>
      </c>
      <c r="D403" s="507">
        <f t="shared" ref="D403:Q403" si="20">SUM(D401:D402)</f>
        <v>1115</v>
      </c>
      <c r="E403" s="507">
        <f t="shared" si="20"/>
        <v>1114</v>
      </c>
      <c r="F403" s="507">
        <f t="shared" si="20"/>
        <v>1</v>
      </c>
      <c r="G403" s="507">
        <f t="shared" si="20"/>
        <v>74</v>
      </c>
      <c r="H403" s="507">
        <f t="shared" si="20"/>
        <v>1153</v>
      </c>
      <c r="I403" s="507">
        <f t="shared" si="20"/>
        <v>18</v>
      </c>
      <c r="J403" s="507">
        <f t="shared" si="20"/>
        <v>18</v>
      </c>
      <c r="K403" s="507">
        <f t="shared" si="20"/>
        <v>0</v>
      </c>
      <c r="L403" s="507">
        <f t="shared" si="20"/>
        <v>0</v>
      </c>
      <c r="M403" s="507">
        <f t="shared" si="20"/>
        <v>0</v>
      </c>
      <c r="N403" s="507">
        <f t="shared" si="20"/>
        <v>0</v>
      </c>
      <c r="O403" s="507">
        <f t="shared" si="20"/>
        <v>0</v>
      </c>
      <c r="P403" s="507">
        <f t="shared" si="20"/>
        <v>0</v>
      </c>
      <c r="Q403" s="504">
        <f t="shared" si="20"/>
        <v>1</v>
      </c>
    </row>
    <row r="404" spans="1:19" ht="15" customHeight="1" x14ac:dyDescent="0.15">
      <c r="A404" s="703" t="s">
        <v>519</v>
      </c>
      <c r="B404" s="213" t="s">
        <v>508</v>
      </c>
      <c r="C404" s="511">
        <f>SUM([5]B!C2438:C2450,[5]B!C2684)</f>
        <v>51</v>
      </c>
      <c r="D404" s="511">
        <f>SUM([5]B!D2438:D2450,[5]B!D2684)</f>
        <v>50</v>
      </c>
      <c r="E404" s="512">
        <f>SUM([5]B!E2438:E2450,[5]B!E2684)</f>
        <v>50</v>
      </c>
      <c r="F404" s="512">
        <f>SUM([5]B!F2438:F2450,[5]B!F2684)</f>
        <v>0</v>
      </c>
      <c r="G404" s="512">
        <f>SUM([5]B!G2438:G2450,[5]B!G2684)</f>
        <v>1</v>
      </c>
      <c r="H404" s="512">
        <f>SUM([5]B!AA2438:AA2450,[5]B!AA2684)</f>
        <v>2</v>
      </c>
      <c r="I404" s="512">
        <f>SUM([5]B!AB2438:AB2450,[5]B!AB2684)</f>
        <v>41</v>
      </c>
      <c r="J404" s="512">
        <f>SUM([5]B!AC2438:AC2450,[5]B!AC2684)</f>
        <v>8</v>
      </c>
      <c r="K404" s="512">
        <f>SUM([5]B!AD2438:AD2450,[5]B!AD2684)</f>
        <v>0</v>
      </c>
      <c r="L404" s="512">
        <f>SUM([5]B!AE2438:AE2450,[5]B!AE2684)</f>
        <v>0</v>
      </c>
      <c r="M404" s="512">
        <f>SUM([5]B!AF2438:AF2450,[5]B!AF2684)</f>
        <v>0</v>
      </c>
      <c r="N404" s="512">
        <f>SUM([5]B!AG2438:AG2450,[5]B!AG2684)</f>
        <v>0</v>
      </c>
      <c r="O404" s="512">
        <f>SUM([5]B!AH2438:AH2450,[5]B!AH2684)</f>
        <v>0</v>
      </c>
      <c r="P404" s="512">
        <f>SUM([5]B!AI2438:AI2450,[5]B!AI2684)</f>
        <v>0</v>
      </c>
      <c r="Q404" s="513">
        <f>SUM([5]B!AJ2438:AJ2450,[5]B!AJ2684)</f>
        <v>0</v>
      </c>
    </row>
    <row r="405" spans="1:19" ht="15" customHeight="1" x14ac:dyDescent="0.15">
      <c r="A405" s="631"/>
      <c r="B405" s="203" t="s">
        <v>509</v>
      </c>
      <c r="C405" s="514">
        <f>SUM([5]B!C2435:C2437,[5]B!C2451:C2452)</f>
        <v>2</v>
      </c>
      <c r="D405" s="514">
        <f>SUM([5]B!D2435:D2437,[5]B!D2451:D2452)</f>
        <v>2</v>
      </c>
      <c r="E405" s="515">
        <f>SUM([5]B!E2435:E2437,[5]B!E2451:E2452)</f>
        <v>2</v>
      </c>
      <c r="F405" s="515">
        <f>SUM([5]B!F2435:F2437,[5]B!F2451:F2452)</f>
        <v>0</v>
      </c>
      <c r="G405" s="515">
        <f>SUM([5]B!G2435:G2437,[5]B!G2451:G2452)</f>
        <v>0</v>
      </c>
      <c r="H405" s="515">
        <f>SUM([5]B!AA2435:AA2437,[5]B!AA2451:AA2452)</f>
        <v>0</v>
      </c>
      <c r="I405" s="515">
        <f>SUM([5]B!AB2435:AB2437,[5]B!AB2451:AB2452)</f>
        <v>2</v>
      </c>
      <c r="J405" s="515">
        <f>SUM([5]B!AC2435:AC2437,[5]B!AC2451:AC2452)</f>
        <v>0</v>
      </c>
      <c r="K405" s="515">
        <f>SUM([5]B!AD2435:AD2437,[5]B!AD2451:AD2452)</f>
        <v>0</v>
      </c>
      <c r="L405" s="515">
        <f>SUM([5]B!AE2435:AE2437,[5]B!AE2451:AE2452)</f>
        <v>0</v>
      </c>
      <c r="M405" s="515">
        <f>SUM([5]B!AF2435:AF2437,[5]B!AF2451:AF2452)</f>
        <v>0</v>
      </c>
      <c r="N405" s="515">
        <f>SUM([5]B!AG2435:AG2437,[5]B!AG2451:AG2452)</f>
        <v>0</v>
      </c>
      <c r="O405" s="515">
        <f>SUM([5]B!AH2435:AH2437,[5]B!AH2451:AH2452)</f>
        <v>0</v>
      </c>
      <c r="P405" s="515">
        <f>SUM([5]B!AI2435:AI2437,[5]B!AI2451:AI2452)</f>
        <v>0</v>
      </c>
      <c r="Q405" s="503">
        <f>SUM([5]B!AJ2435:AJ2437,[5]B!AJ2451:AJ2452)</f>
        <v>0</v>
      </c>
    </row>
    <row r="406" spans="1:19" ht="15" customHeight="1" x14ac:dyDescent="0.15">
      <c r="A406" s="704"/>
      <c r="B406" s="558" t="s">
        <v>410</v>
      </c>
      <c r="C406" s="205">
        <f t="shared" ref="C406:Q406" si="21">SUM(C404:C405)</f>
        <v>53</v>
      </c>
      <c r="D406" s="504">
        <f t="shared" si="21"/>
        <v>52</v>
      </c>
      <c r="E406" s="505">
        <f t="shared" si="21"/>
        <v>52</v>
      </c>
      <c r="F406" s="506">
        <f t="shared" si="21"/>
        <v>0</v>
      </c>
      <c r="G406" s="507">
        <f t="shared" si="21"/>
        <v>1</v>
      </c>
      <c r="H406" s="505">
        <f t="shared" si="21"/>
        <v>2</v>
      </c>
      <c r="I406" s="508">
        <f t="shared" si="21"/>
        <v>43</v>
      </c>
      <c r="J406" s="506">
        <f t="shared" si="21"/>
        <v>8</v>
      </c>
      <c r="K406" s="505">
        <f t="shared" si="21"/>
        <v>0</v>
      </c>
      <c r="L406" s="508">
        <f t="shared" si="21"/>
        <v>0</v>
      </c>
      <c r="M406" s="506">
        <f t="shared" si="21"/>
        <v>0</v>
      </c>
      <c r="N406" s="506">
        <f t="shared" si="21"/>
        <v>0</v>
      </c>
      <c r="O406" s="505">
        <f t="shared" si="21"/>
        <v>0</v>
      </c>
      <c r="P406" s="506">
        <f t="shared" si="21"/>
        <v>0</v>
      </c>
      <c r="Q406" s="504">
        <f t="shared" si="21"/>
        <v>0</v>
      </c>
    </row>
    <row r="407" spans="1:19" ht="32.25" customHeight="1" x14ac:dyDescent="0.15">
      <c r="A407" s="218" t="s">
        <v>520</v>
      </c>
      <c r="B407" s="203" t="s">
        <v>509</v>
      </c>
      <c r="C407" s="507">
        <f>[5]B!C1011</f>
        <v>2328</v>
      </c>
      <c r="D407" s="507">
        <f>[5]B!D1011</f>
        <v>2328</v>
      </c>
      <c r="E407" s="509">
        <f>[5]B!E1011</f>
        <v>2328</v>
      </c>
      <c r="F407" s="509">
        <f>[5]B!F1011</f>
        <v>0</v>
      </c>
      <c r="G407" s="509">
        <f>[5]B!G1011</f>
        <v>0</v>
      </c>
      <c r="H407" s="509">
        <f>[5]B!AA1011</f>
        <v>1881</v>
      </c>
      <c r="I407" s="509">
        <f>[5]B!AB1011</f>
        <v>447</v>
      </c>
      <c r="J407" s="509">
        <f>[5]B!AC1011</f>
        <v>0</v>
      </c>
      <c r="K407" s="509">
        <f>[5]B!AD1011</f>
        <v>0</v>
      </c>
      <c r="L407" s="509">
        <f>[5]B!AE1011</f>
        <v>0</v>
      </c>
      <c r="M407" s="509">
        <f>[5]B!AF1011</f>
        <v>0</v>
      </c>
      <c r="N407" s="509">
        <f>[5]B!AG1011</f>
        <v>0</v>
      </c>
      <c r="O407" s="509">
        <f>[5]B!AH1011</f>
        <v>0</v>
      </c>
      <c r="P407" s="509">
        <f>[5]B!AI1011</f>
        <v>0</v>
      </c>
      <c r="Q407" s="510">
        <f>[5]B!AJ1011</f>
        <v>0</v>
      </c>
    </row>
    <row r="408" spans="1:19" ht="15" customHeight="1" x14ac:dyDescent="0.15">
      <c r="A408" s="678" t="s">
        <v>521</v>
      </c>
      <c r="B408" s="219" t="s">
        <v>508</v>
      </c>
      <c r="C408" s="220">
        <f>D408+G408</f>
        <v>16636</v>
      </c>
      <c r="D408" s="516">
        <f>+D381+D390+D392+D395+D401+D404</f>
        <v>16398</v>
      </c>
      <c r="E408" s="516">
        <f>+E381+E390+E392+E395+E401+E404</f>
        <v>16397</v>
      </c>
      <c r="F408" s="516">
        <f>+F381+F390+F392+F395+F401+F404</f>
        <v>1</v>
      </c>
      <c r="G408" s="516">
        <f>+G381+G390+G392+G395+G401+G404</f>
        <v>238</v>
      </c>
      <c r="H408" s="516">
        <f t="shared" ref="H408:Q408" si="22">+H381+H390+H392+H395+H401+H404</f>
        <v>15353</v>
      </c>
      <c r="I408" s="516">
        <f t="shared" si="22"/>
        <v>523</v>
      </c>
      <c r="J408" s="516">
        <f t="shared" si="22"/>
        <v>760</v>
      </c>
      <c r="K408" s="516">
        <f t="shared" si="22"/>
        <v>0</v>
      </c>
      <c r="L408" s="516">
        <f t="shared" si="22"/>
        <v>0</v>
      </c>
      <c r="M408" s="516">
        <f t="shared" si="22"/>
        <v>0</v>
      </c>
      <c r="N408" s="516">
        <f t="shared" si="22"/>
        <v>0</v>
      </c>
      <c r="O408" s="516">
        <f t="shared" si="22"/>
        <v>0</v>
      </c>
      <c r="P408" s="516">
        <f t="shared" si="22"/>
        <v>7</v>
      </c>
      <c r="Q408" s="521">
        <f t="shared" si="22"/>
        <v>1</v>
      </c>
    </row>
    <row r="409" spans="1:19" ht="15" customHeight="1" x14ac:dyDescent="0.15">
      <c r="A409" s="678"/>
      <c r="B409" s="221" t="s">
        <v>509</v>
      </c>
      <c r="C409" s="222">
        <f>D409+G409</f>
        <v>6746</v>
      </c>
      <c r="D409" s="514">
        <f>+D382+D385+D388+D391+D393+D396+D399+D405+D407</f>
        <v>6659</v>
      </c>
      <c r="E409" s="514">
        <f>+E382+E385+E388+E391+E393+E396+E399+E405+E407</f>
        <v>6659</v>
      </c>
      <c r="F409" s="514">
        <f>+F382+F385+F388+F391+F393+F396+F399+F405+F407</f>
        <v>0</v>
      </c>
      <c r="G409" s="514">
        <f>+G382+G385+G388+G391+G393+G396+G399+G405+G407</f>
        <v>87</v>
      </c>
      <c r="H409" s="514">
        <f t="shared" ref="H409:Q409" si="23">+H382+H385+H388+H391+H393+H396+H399+H405+H407</f>
        <v>6031</v>
      </c>
      <c r="I409" s="514">
        <f t="shared" si="23"/>
        <v>475</v>
      </c>
      <c r="J409" s="514">
        <f t="shared" si="23"/>
        <v>240</v>
      </c>
      <c r="K409" s="514">
        <f t="shared" si="23"/>
        <v>0</v>
      </c>
      <c r="L409" s="514">
        <f t="shared" si="23"/>
        <v>0</v>
      </c>
      <c r="M409" s="514">
        <f t="shared" si="23"/>
        <v>0</v>
      </c>
      <c r="N409" s="514">
        <f t="shared" si="23"/>
        <v>0</v>
      </c>
      <c r="O409" s="514">
        <f t="shared" si="23"/>
        <v>0</v>
      </c>
      <c r="P409" s="514">
        <f t="shared" si="23"/>
        <v>0</v>
      </c>
      <c r="Q409" s="502">
        <f t="shared" si="23"/>
        <v>0</v>
      </c>
    </row>
    <row r="410" spans="1:19" ht="15" customHeight="1" x14ac:dyDescent="0.15">
      <c r="A410" s="678"/>
      <c r="B410" s="223" t="s">
        <v>522</v>
      </c>
      <c r="C410" s="205">
        <f>SUM(C408:C409)</f>
        <v>23382</v>
      </c>
      <c r="D410" s="504">
        <f>SUM(D408:D409)</f>
        <v>23057</v>
      </c>
      <c r="E410" s="505">
        <f>SUM(E408:E409)</f>
        <v>23056</v>
      </c>
      <c r="F410" s="506">
        <f>SUM(F408:F409)</f>
        <v>1</v>
      </c>
      <c r="G410" s="507">
        <f>SUM(G408:G409)</f>
        <v>325</v>
      </c>
      <c r="H410" s="507">
        <f t="shared" ref="H410:Q410" si="24">SUM(H408:H409)</f>
        <v>21384</v>
      </c>
      <c r="I410" s="507">
        <f t="shared" si="24"/>
        <v>998</v>
      </c>
      <c r="J410" s="507">
        <f t="shared" si="24"/>
        <v>1000</v>
      </c>
      <c r="K410" s="507">
        <f t="shared" si="24"/>
        <v>0</v>
      </c>
      <c r="L410" s="507">
        <f t="shared" si="24"/>
        <v>0</v>
      </c>
      <c r="M410" s="507">
        <f t="shared" si="24"/>
        <v>0</v>
      </c>
      <c r="N410" s="507">
        <f>SUM(N408:N409)</f>
        <v>0</v>
      </c>
      <c r="O410" s="507">
        <f t="shared" si="24"/>
        <v>0</v>
      </c>
      <c r="P410" s="507">
        <f t="shared" si="24"/>
        <v>7</v>
      </c>
      <c r="Q410" s="504">
        <f t="shared" si="24"/>
        <v>1</v>
      </c>
    </row>
    <row r="411" spans="1:19" ht="27.75" customHeight="1" x14ac:dyDescent="0.15">
      <c r="A411" s="224" t="s">
        <v>523</v>
      </c>
      <c r="B411" s="555"/>
      <c r="E411" s="179"/>
      <c r="F411" s="226"/>
      <c r="G411" s="226"/>
      <c r="H411" s="226"/>
      <c r="I411" s="226"/>
      <c r="J411" s="226"/>
      <c r="K411" s="226"/>
      <c r="L411" s="226"/>
      <c r="M411" s="226"/>
      <c r="N411" s="226"/>
      <c r="O411" s="226"/>
      <c r="P411" s="522"/>
      <c r="Q411" s="522"/>
      <c r="R411" s="522"/>
      <c r="S411" s="226"/>
    </row>
    <row r="412" spans="1:19" ht="39.75" customHeight="1" x14ac:dyDescent="0.15">
      <c r="A412" s="708" t="s">
        <v>524</v>
      </c>
      <c r="B412" s="709"/>
      <c r="C412" s="556" t="s">
        <v>410</v>
      </c>
      <c r="D412" s="557" t="s">
        <v>7</v>
      </c>
      <c r="E412" s="39" t="s">
        <v>8</v>
      </c>
      <c r="F412" s="226"/>
      <c r="G412" s="226"/>
      <c r="H412" s="226"/>
      <c r="I412" s="226"/>
      <c r="J412" s="226"/>
      <c r="K412" s="226"/>
      <c r="L412" s="226"/>
      <c r="M412" s="522"/>
      <c r="N412" s="522"/>
      <c r="O412" s="522"/>
    </row>
    <row r="413" spans="1:19" ht="15" customHeight="1" x14ac:dyDescent="0.2">
      <c r="A413" s="710" t="s">
        <v>525</v>
      </c>
      <c r="B413" s="711"/>
      <c r="C413" s="523">
        <f>[5]B!C1073</f>
        <v>0</v>
      </c>
      <c r="D413" s="254">
        <f>[5]B!E1073</f>
        <v>0</v>
      </c>
      <c r="E413" s="229"/>
      <c r="F413" s="226"/>
      <c r="G413" s="226"/>
      <c r="H413" s="226"/>
      <c r="I413" s="226"/>
      <c r="J413" s="226"/>
      <c r="K413" s="226"/>
      <c r="L413" s="226"/>
      <c r="M413" s="522"/>
      <c r="N413" s="522"/>
      <c r="O413" s="522"/>
    </row>
    <row r="414" spans="1:19" ht="15" customHeight="1" x14ac:dyDescent="0.15">
      <c r="A414" s="705" t="s">
        <v>526</v>
      </c>
      <c r="B414" s="706"/>
      <c r="C414" s="523">
        <f>[5]B!C2741</f>
        <v>26</v>
      </c>
      <c r="D414" s="254">
        <f>[5]B!E2741</f>
        <v>22</v>
      </c>
      <c r="E414" s="18">
        <f>[5]B!AL2741</f>
        <v>734800</v>
      </c>
      <c r="F414" s="226"/>
      <c r="G414" s="226"/>
      <c r="H414" s="226"/>
      <c r="I414" s="226"/>
      <c r="J414" s="226"/>
      <c r="K414" s="226"/>
      <c r="L414" s="226"/>
      <c r="M414" s="522"/>
      <c r="N414" s="522"/>
      <c r="O414" s="522"/>
    </row>
    <row r="415" spans="1:19" ht="15" customHeight="1" x14ac:dyDescent="0.15">
      <c r="A415" s="705" t="s">
        <v>527</v>
      </c>
      <c r="B415" s="706"/>
      <c r="C415" s="523">
        <f>[5]B!C2751</f>
        <v>113</v>
      </c>
      <c r="D415" s="524">
        <f>[5]B!E2751</f>
        <v>29</v>
      </c>
      <c r="E415" s="20"/>
      <c r="F415" s="226"/>
      <c r="G415" s="226"/>
      <c r="H415" s="226"/>
      <c r="I415" s="226"/>
      <c r="J415" s="226"/>
      <c r="K415" s="226"/>
      <c r="L415" s="226"/>
      <c r="M415" s="522"/>
      <c r="N415" s="522"/>
      <c r="O415" s="522"/>
    </row>
    <row r="416" spans="1:19" ht="15" customHeight="1" x14ac:dyDescent="0.15">
      <c r="A416" s="705" t="s">
        <v>528</v>
      </c>
      <c r="B416" s="706"/>
      <c r="C416" s="523">
        <f>[5]B!C67</f>
        <v>285</v>
      </c>
      <c r="D416" s="254">
        <f>[5]B!E67</f>
        <v>273</v>
      </c>
      <c r="E416" s="18">
        <f>[5]B!AL67</f>
        <v>215670</v>
      </c>
      <c r="F416" s="226"/>
      <c r="G416" s="226"/>
      <c r="H416" s="226"/>
      <c r="I416" s="226"/>
      <c r="J416" s="226"/>
      <c r="K416" s="226"/>
      <c r="L416" s="226"/>
      <c r="M416" s="522"/>
      <c r="N416" s="522"/>
      <c r="O416" s="522"/>
    </row>
    <row r="417" spans="1:23" ht="15" customHeight="1" x14ac:dyDescent="0.15">
      <c r="A417" s="705" t="s">
        <v>529</v>
      </c>
      <c r="B417" s="706"/>
      <c r="C417" s="523">
        <f>[5]B!C73</f>
        <v>0</v>
      </c>
      <c r="D417" s="254">
        <f>[5]B!E73</f>
        <v>0</v>
      </c>
      <c r="E417" s="20"/>
      <c r="F417" s="226"/>
      <c r="G417" s="226"/>
      <c r="H417" s="226"/>
      <c r="I417" s="226"/>
      <c r="J417" s="226"/>
      <c r="K417" s="226"/>
      <c r="L417" s="226"/>
      <c r="M417" s="522"/>
      <c r="N417" s="522"/>
      <c r="O417" s="522"/>
    </row>
    <row r="418" spans="1:23" ht="15" customHeight="1" x14ac:dyDescent="0.15">
      <c r="A418" s="705" t="s">
        <v>530</v>
      </c>
      <c r="B418" s="706"/>
      <c r="C418" s="525">
        <f>[5]B!C68</f>
        <v>482</v>
      </c>
      <c r="D418" s="254">
        <f>[5]B!E68</f>
        <v>482</v>
      </c>
      <c r="E418" s="18">
        <f>[5]B!AL68</f>
        <v>8647080</v>
      </c>
      <c r="F418" s="226"/>
      <c r="G418" s="226"/>
      <c r="H418" s="226"/>
      <c r="I418" s="226"/>
      <c r="J418" s="226"/>
      <c r="K418" s="226"/>
      <c r="L418" s="226"/>
      <c r="M418" s="522"/>
      <c r="N418" s="522"/>
      <c r="O418" s="522"/>
    </row>
    <row r="419" spans="1:23" ht="15" customHeight="1" x14ac:dyDescent="0.15">
      <c r="A419" s="705" t="s">
        <v>531</v>
      </c>
      <c r="B419" s="706"/>
      <c r="C419" s="523">
        <f>[5]B!C69</f>
        <v>81</v>
      </c>
      <c r="D419" s="254">
        <f>[5]B!E69</f>
        <v>77</v>
      </c>
      <c r="E419" s="18">
        <f>[5]B!AL69</f>
        <v>3173170</v>
      </c>
      <c r="F419" s="226"/>
      <c r="G419" s="226"/>
      <c r="H419" s="226"/>
      <c r="I419" s="226"/>
      <c r="J419" s="226"/>
      <c r="K419" s="226"/>
      <c r="L419" s="226"/>
      <c r="M419" s="522"/>
      <c r="N419" s="522"/>
      <c r="O419" s="522"/>
    </row>
    <row r="420" spans="1:23" ht="15" customHeight="1" x14ac:dyDescent="0.15">
      <c r="A420" s="705" t="s">
        <v>532</v>
      </c>
      <c r="B420" s="706"/>
      <c r="C420" s="523">
        <f>[5]B!C71</f>
        <v>0</v>
      </c>
      <c r="D420" s="254">
        <f>[5]B!E71</f>
        <v>0</v>
      </c>
      <c r="E420" s="18">
        <f>[5]B!AL71</f>
        <v>0</v>
      </c>
      <c r="F420" s="230"/>
      <c r="G420" s="230"/>
      <c r="H420" s="230"/>
      <c r="I420" s="230"/>
      <c r="J420" s="230"/>
      <c r="K420" s="230"/>
      <c r="L420" s="230"/>
      <c r="M420" s="230"/>
      <c r="N420" s="230"/>
      <c r="O420" s="230"/>
    </row>
    <row r="421" spans="1:23" ht="15" customHeight="1" x14ac:dyDescent="0.15">
      <c r="A421" s="705" t="s">
        <v>533</v>
      </c>
      <c r="B421" s="706"/>
      <c r="C421" s="525">
        <f>[5]B!C70</f>
        <v>4070</v>
      </c>
      <c r="D421" s="254">
        <f>[5]B!E70</f>
        <v>4070</v>
      </c>
      <c r="E421" s="18">
        <f>[5]B!AL70</f>
        <v>9727300</v>
      </c>
      <c r="F421" s="231"/>
      <c r="G421" s="231"/>
      <c r="H421" s="231"/>
      <c r="I421" s="231"/>
      <c r="J421" s="231"/>
      <c r="K421" s="231"/>
      <c r="L421" s="231"/>
      <c r="M421" s="231"/>
      <c r="N421" s="231"/>
      <c r="O421" s="231"/>
    </row>
    <row r="422" spans="1:23" ht="15" customHeight="1" x14ac:dyDescent="0.2">
      <c r="A422" s="705" t="s">
        <v>534</v>
      </c>
      <c r="B422" s="706"/>
      <c r="C422" s="523">
        <f>[5]B!C2739</f>
        <v>4</v>
      </c>
      <c r="D422" s="254">
        <f>[5]B!E2739</f>
        <v>4</v>
      </c>
      <c r="E422" s="232"/>
      <c r="F422" s="231"/>
      <c r="G422" s="231"/>
      <c r="H422" s="231"/>
      <c r="I422" s="231"/>
      <c r="J422" s="231"/>
      <c r="K422" s="231"/>
      <c r="L422" s="231"/>
      <c r="M422" s="231"/>
      <c r="N422" s="231"/>
      <c r="O422" s="231"/>
    </row>
    <row r="423" spans="1:23" ht="15" customHeight="1" x14ac:dyDescent="0.15">
      <c r="A423" s="721" t="s">
        <v>535</v>
      </c>
      <c r="B423" s="722"/>
      <c r="C423" s="526">
        <f>SUM(C413:C422)</f>
        <v>5061</v>
      </c>
      <c r="D423" s="527">
        <f>SUM(D413:D422)</f>
        <v>4957</v>
      </c>
      <c r="E423" s="528">
        <f>SUM(E413:E422)</f>
        <v>22498020</v>
      </c>
      <c r="F423" s="231"/>
      <c r="G423" s="231"/>
      <c r="H423" s="231"/>
      <c r="I423" s="231"/>
      <c r="J423" s="231"/>
      <c r="K423" s="231"/>
      <c r="L423" s="231"/>
      <c r="M423" s="231"/>
      <c r="N423" s="231"/>
      <c r="O423" s="231"/>
    </row>
    <row r="424" spans="1:23" s="234" customFormat="1" ht="24.95" customHeight="1" x14ac:dyDescent="0.15">
      <c r="A424" s="224" t="s">
        <v>536</v>
      </c>
      <c r="B424" s="233"/>
      <c r="F424" s="5"/>
      <c r="N424" s="235"/>
      <c r="O424" s="235"/>
      <c r="P424" s="235"/>
      <c r="Q424" s="235"/>
      <c r="R424" s="235"/>
      <c r="S424" s="235"/>
      <c r="T424" s="236"/>
      <c r="U424" s="235"/>
      <c r="V424" s="235"/>
      <c r="W424" s="235"/>
    </row>
    <row r="425" spans="1:23" ht="24.75" customHeight="1" x14ac:dyDescent="0.15">
      <c r="A425" s="723" t="s">
        <v>537</v>
      </c>
      <c r="B425" s="724"/>
      <c r="C425" s="556" t="s">
        <v>410</v>
      </c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</row>
    <row r="426" spans="1:23" ht="14.1" customHeight="1" x14ac:dyDescent="0.15">
      <c r="A426" s="725" t="s">
        <v>538</v>
      </c>
      <c r="B426" s="726"/>
      <c r="C426" s="237">
        <v>5548</v>
      </c>
      <c r="D426" s="179"/>
      <c r="E426" s="151"/>
      <c r="H426" s="233"/>
      <c r="I426" s="233"/>
      <c r="J426" s="233"/>
      <c r="K426" s="233"/>
      <c r="L426" s="233"/>
      <c r="M426" s="233"/>
      <c r="N426" s="238"/>
      <c r="O426" s="238"/>
      <c r="P426" s="235"/>
      <c r="Q426" s="236"/>
      <c r="R426" s="236"/>
      <c r="S426" s="236"/>
      <c r="T426" s="236"/>
      <c r="U426" s="236"/>
      <c r="V426" s="236"/>
      <c r="W426" s="236"/>
    </row>
    <row r="427" spans="1:23" ht="24.95" customHeight="1" x14ac:dyDescent="0.15">
      <c r="A427" s="239" t="s">
        <v>539</v>
      </c>
      <c r="B427" s="240"/>
      <c r="C427" s="241"/>
      <c r="D427" s="501"/>
      <c r="E427" s="501"/>
      <c r="F427" s="501"/>
      <c r="G427" s="226"/>
      <c r="H427" s="226"/>
      <c r="I427" s="226"/>
      <c r="J427" s="226"/>
      <c r="K427" s="226"/>
      <c r="L427" s="226"/>
      <c r="M427" s="226"/>
      <c r="N427" s="231"/>
      <c r="O427" s="231"/>
      <c r="P427" s="236"/>
      <c r="Q427" s="236"/>
      <c r="R427" s="236"/>
      <c r="S427" s="236"/>
      <c r="T427" s="236"/>
      <c r="U427" s="236"/>
      <c r="V427" s="236"/>
      <c r="W427" s="236"/>
    </row>
    <row r="428" spans="1:23" ht="21.75" customHeight="1" x14ac:dyDescent="0.15">
      <c r="A428" s="242"/>
      <c r="B428" s="243"/>
      <c r="C428" s="529" t="s">
        <v>410</v>
      </c>
      <c r="D428" s="501"/>
      <c r="E428" s="501"/>
      <c r="F428" s="501"/>
      <c r="G428" s="226"/>
      <c r="H428" s="226"/>
      <c r="I428" s="226"/>
      <c r="J428" s="226"/>
      <c r="K428" s="226"/>
      <c r="L428" s="226"/>
      <c r="M428" s="226"/>
      <c r="N428" s="226"/>
      <c r="O428" s="226"/>
    </row>
    <row r="429" spans="1:23" ht="15" customHeight="1" x14ac:dyDescent="0.15">
      <c r="A429" s="727" t="s">
        <v>540</v>
      </c>
      <c r="B429" s="213" t="s">
        <v>541</v>
      </c>
      <c r="C429" s="530"/>
      <c r="D429" s="531"/>
      <c r="E429" s="501"/>
      <c r="F429" s="501"/>
      <c r="G429" s="226"/>
      <c r="H429" s="226"/>
      <c r="I429" s="226"/>
      <c r="J429" s="226"/>
      <c r="K429" s="226"/>
      <c r="L429" s="226"/>
      <c r="M429" s="226"/>
      <c r="N429" s="226"/>
      <c r="O429" s="226"/>
    </row>
    <row r="430" spans="1:23" ht="15" customHeight="1" x14ac:dyDescent="0.15">
      <c r="A430" s="727"/>
      <c r="B430" s="217" t="s">
        <v>542</v>
      </c>
      <c r="C430" s="532">
        <v>3065</v>
      </c>
      <c r="D430" s="531"/>
      <c r="E430" s="501"/>
      <c r="F430" s="501"/>
      <c r="G430" s="226"/>
      <c r="H430" s="226"/>
      <c r="I430" s="226"/>
      <c r="J430" s="226"/>
      <c r="K430" s="226"/>
      <c r="L430" s="226"/>
      <c r="M430" s="226"/>
      <c r="N430" s="226"/>
      <c r="O430" s="226"/>
    </row>
    <row r="431" spans="1:23" ht="15" customHeight="1" x14ac:dyDescent="0.15">
      <c r="A431" s="712" t="s">
        <v>543</v>
      </c>
      <c r="B431" s="713"/>
      <c r="C431" s="533">
        <v>23921</v>
      </c>
      <c r="D431" s="531"/>
      <c r="E431" s="501"/>
      <c r="F431" s="501"/>
      <c r="G431" s="226"/>
      <c r="H431" s="226"/>
      <c r="I431" s="226"/>
      <c r="J431" s="226"/>
      <c r="K431" s="226"/>
      <c r="L431" s="226"/>
      <c r="M431" s="226"/>
      <c r="N431" s="226"/>
      <c r="O431" s="226"/>
    </row>
    <row r="432" spans="1:23" s="149" customFormat="1" ht="24.95" customHeight="1" x14ac:dyDescent="0.15">
      <c r="A432" s="174" t="s">
        <v>544</v>
      </c>
      <c r="B432" s="148"/>
    </row>
    <row r="433" spans="1:28" ht="12.75" customHeight="1" x14ac:dyDescent="0.15">
      <c r="A433" s="697" t="s">
        <v>545</v>
      </c>
      <c r="B433" s="698"/>
      <c r="C433" s="714" t="s">
        <v>105</v>
      </c>
      <c r="D433" s="716" t="s">
        <v>546</v>
      </c>
      <c r="E433" s="717"/>
      <c r="F433" s="717"/>
      <c r="G433" s="717"/>
      <c r="H433" s="717"/>
      <c r="I433" s="718"/>
      <c r="J433" s="703" t="s">
        <v>419</v>
      </c>
    </row>
    <row r="434" spans="1:28" ht="22.5" customHeight="1" x14ac:dyDescent="0.15">
      <c r="A434" s="699"/>
      <c r="B434" s="700"/>
      <c r="C434" s="715"/>
      <c r="D434" s="245" t="s">
        <v>547</v>
      </c>
      <c r="E434" s="246" t="s">
        <v>548</v>
      </c>
      <c r="F434" s="247" t="s">
        <v>549</v>
      </c>
      <c r="G434" s="247" t="s">
        <v>550</v>
      </c>
      <c r="H434" s="247" t="s">
        <v>551</v>
      </c>
      <c r="I434" s="248" t="s">
        <v>552</v>
      </c>
      <c r="J434" s="704"/>
    </row>
    <row r="435" spans="1:28" ht="15" customHeight="1" x14ac:dyDescent="0.15">
      <c r="A435" s="719" t="s">
        <v>553</v>
      </c>
      <c r="B435" s="720"/>
      <c r="C435" s="249">
        <f>SUM(D435:I435)</f>
        <v>0</v>
      </c>
      <c r="D435" s="250"/>
      <c r="E435" s="251"/>
      <c r="F435" s="251"/>
      <c r="G435" s="251"/>
      <c r="H435" s="251"/>
      <c r="I435" s="252"/>
      <c r="J435" s="253"/>
      <c r="K435" s="168" t="str">
        <f>AA435</f>
        <v/>
      </c>
      <c r="L435" s="226"/>
      <c r="M435" s="226"/>
      <c r="N435" s="226"/>
      <c r="O435" s="226"/>
      <c r="P435" s="522"/>
      <c r="Q435" s="522"/>
      <c r="R435" s="522"/>
      <c r="AA435" s="194" t="str">
        <f>IF(J435&gt;C435,"Error: Las actividades totales son menores que las realizadas en beneficiarios","")</f>
        <v/>
      </c>
      <c r="AB435" s="194">
        <f>IF(J435&gt;C435,1,0)</f>
        <v>0</v>
      </c>
    </row>
    <row r="436" spans="1:28" ht="15" customHeight="1" x14ac:dyDescent="0.15">
      <c r="A436" s="737" t="s">
        <v>554</v>
      </c>
      <c r="B436" s="738"/>
      <c r="C436" s="254">
        <f>SUM(D436:I436)</f>
        <v>0</v>
      </c>
      <c r="D436" s="255"/>
      <c r="E436" s="256"/>
      <c r="F436" s="256"/>
      <c r="G436" s="256"/>
      <c r="H436" s="256"/>
      <c r="I436" s="257"/>
      <c r="J436" s="258"/>
      <c r="K436" s="168" t="str">
        <f>AA436</f>
        <v/>
      </c>
      <c r="AA436" s="194" t="str">
        <f>IF(J436&gt;C436,"Error: Las actividades totales son menores que las realizadas en beneficiarios","")</f>
        <v/>
      </c>
      <c r="AB436" s="194">
        <f>IF(J436&gt;C436,1,0)</f>
        <v>0</v>
      </c>
    </row>
    <row r="437" spans="1:28" ht="15" customHeight="1" x14ac:dyDescent="0.15">
      <c r="A437" s="739" t="s">
        <v>555</v>
      </c>
      <c r="B437" s="740"/>
      <c r="C437" s="259">
        <f>SUM(D437:E437)</f>
        <v>0</v>
      </c>
      <c r="D437" s="260"/>
      <c r="E437" s="261"/>
      <c r="F437" s="262"/>
      <c r="G437" s="262"/>
      <c r="H437" s="262"/>
      <c r="I437" s="263"/>
      <c r="J437" s="264"/>
      <c r="K437" s="168" t="str">
        <f>AA437</f>
        <v/>
      </c>
      <c r="AA437" s="194" t="str">
        <f>IF(J437&gt;C437,"Error: Las actividades totales son menores que las realizadas en beneficiarios","")</f>
        <v/>
      </c>
      <c r="AB437" s="194">
        <f>IF(J437&gt;C437,1,0)</f>
        <v>0</v>
      </c>
    </row>
    <row r="438" spans="1:28" ht="24.95" customHeight="1" x14ac:dyDescent="0.15">
      <c r="A438" s="174" t="s">
        <v>556</v>
      </c>
      <c r="B438" s="265"/>
      <c r="C438" s="534"/>
      <c r="D438" s="534"/>
      <c r="E438" s="534"/>
      <c r="F438" s="534"/>
      <c r="G438" s="534"/>
      <c r="H438" s="534"/>
      <c r="I438" s="534"/>
      <c r="J438" s="534"/>
      <c r="K438" s="534"/>
    </row>
    <row r="439" spans="1:28" ht="39.950000000000003" customHeight="1" x14ac:dyDescent="0.15">
      <c r="A439" s="741" t="s">
        <v>557</v>
      </c>
      <c r="B439" s="742"/>
      <c r="C439" s="266" t="s">
        <v>410</v>
      </c>
      <c r="D439" s="560" t="s">
        <v>558</v>
      </c>
      <c r="E439" s="267" t="s">
        <v>559</v>
      </c>
      <c r="L439" s="5" t="s">
        <v>560</v>
      </c>
    </row>
    <row r="440" spans="1:28" ht="15" customHeight="1" x14ac:dyDescent="0.15">
      <c r="A440" s="743" t="s">
        <v>561</v>
      </c>
      <c r="B440" s="268" t="s">
        <v>562</v>
      </c>
      <c r="C440" s="269">
        <v>207</v>
      </c>
      <c r="D440" s="270">
        <v>193</v>
      </c>
      <c r="E440" s="270"/>
      <c r="F440" s="151" t="str">
        <f>AA440</f>
        <v/>
      </c>
      <c r="AA440" s="194" t="str">
        <f>IF(D440&gt;C440,"Error: Las actividades totales son menores que las realizadas en beneficiarios","")</f>
        <v/>
      </c>
      <c r="AB440" s="194">
        <f>IF(D440&gt;C440,1,0)</f>
        <v>0</v>
      </c>
    </row>
    <row r="441" spans="1:28" ht="15" customHeight="1" x14ac:dyDescent="0.15">
      <c r="A441" s="744"/>
      <c r="B441" s="271" t="s">
        <v>563</v>
      </c>
      <c r="C441" s="272"/>
      <c r="D441" s="273"/>
      <c r="E441" s="273"/>
      <c r="F441" s="151" t="str">
        <f>AA441</f>
        <v/>
      </c>
      <c r="AA441" s="194" t="str">
        <f>IF(D441&gt;C441,"Error: Las actividades totales son menores que las realizadas en beneficiarios","")</f>
        <v/>
      </c>
      <c r="AB441" s="194">
        <f>IF(D441&gt;C441,1,0)</f>
        <v>0</v>
      </c>
    </row>
    <row r="442" spans="1:28" ht="15" customHeight="1" x14ac:dyDescent="0.15">
      <c r="A442" s="745"/>
      <c r="B442" s="274" t="s">
        <v>564</v>
      </c>
      <c r="C442" s="275"/>
      <c r="D442" s="276"/>
      <c r="E442" s="276"/>
      <c r="F442" s="151" t="str">
        <f>AA442</f>
        <v/>
      </c>
      <c r="AA442" s="194" t="str">
        <f>IF(D442&gt;C442,"Error: Las actividades totales son menores que las realizadas en beneficiarios","")</f>
        <v/>
      </c>
      <c r="AB442" s="194">
        <f>IF(D442&gt;C442,1,0)</f>
        <v>0</v>
      </c>
    </row>
    <row r="443" spans="1:28" ht="24.95" customHeight="1" x14ac:dyDescent="0.15">
      <c r="A443" s="277" t="s">
        <v>565</v>
      </c>
      <c r="B443" s="278"/>
      <c r="C443" s="279"/>
      <c r="D443" s="280"/>
      <c r="E443" s="280"/>
    </row>
    <row r="444" spans="1:28" ht="18.75" customHeight="1" x14ac:dyDescent="0.15">
      <c r="A444" s="746" t="s">
        <v>566</v>
      </c>
      <c r="B444" s="747"/>
      <c r="C444" s="281" t="s">
        <v>105</v>
      </c>
    </row>
    <row r="445" spans="1:28" ht="15" customHeight="1" x14ac:dyDescent="0.15">
      <c r="A445" s="748" t="s">
        <v>567</v>
      </c>
      <c r="B445" s="749"/>
      <c r="C445" s="535">
        <f>[5]B!C2916</f>
        <v>0</v>
      </c>
    </row>
    <row r="446" spans="1:28" ht="15" customHeight="1" x14ac:dyDescent="0.15">
      <c r="A446" s="728" t="s">
        <v>568</v>
      </c>
      <c r="B446" s="729"/>
      <c r="C446" s="536">
        <f>[5]B!C2917</f>
        <v>0</v>
      </c>
    </row>
    <row r="449" spans="1:13" ht="12.75" x14ac:dyDescent="0.2">
      <c r="A449" s="282" t="s">
        <v>569</v>
      </c>
      <c r="B449" s="283"/>
    </row>
    <row r="450" spans="1:13" ht="50.25" customHeight="1" x14ac:dyDescent="0.15">
      <c r="A450" s="730" t="s">
        <v>489</v>
      </c>
      <c r="B450" s="731"/>
      <c r="C450" s="604" t="s">
        <v>410</v>
      </c>
      <c r="D450" s="604" t="s">
        <v>490</v>
      </c>
      <c r="E450" s="734" t="s">
        <v>570</v>
      </c>
      <c r="F450" s="735"/>
      <c r="G450" s="734" t="s">
        <v>571</v>
      </c>
      <c r="H450" s="736"/>
      <c r="I450" s="735"/>
      <c r="J450" s="469" t="s">
        <v>493</v>
      </c>
      <c r="K450" s="469" t="s">
        <v>494</v>
      </c>
      <c r="L450" s="469" t="s">
        <v>495</v>
      </c>
      <c r="M450" s="481" t="s">
        <v>495</v>
      </c>
    </row>
    <row r="451" spans="1:13" ht="54.75" customHeight="1" x14ac:dyDescent="0.15">
      <c r="A451" s="732"/>
      <c r="B451" s="733"/>
      <c r="C451" s="605"/>
      <c r="D451" s="605"/>
      <c r="E451" s="284" t="s">
        <v>572</v>
      </c>
      <c r="F451" s="284" t="s">
        <v>573</v>
      </c>
      <c r="G451" s="537" t="s">
        <v>574</v>
      </c>
      <c r="H451" s="537" t="s">
        <v>575</v>
      </c>
      <c r="I451" s="538" t="s">
        <v>576</v>
      </c>
      <c r="J451" s="284" t="s">
        <v>572</v>
      </c>
      <c r="K451" s="284" t="s">
        <v>573</v>
      </c>
      <c r="L451" s="284" t="s">
        <v>572</v>
      </c>
      <c r="M451" s="284" t="s">
        <v>573</v>
      </c>
    </row>
    <row r="452" spans="1:13" ht="15" customHeight="1" x14ac:dyDescent="0.15">
      <c r="A452" s="754" t="s">
        <v>194</v>
      </c>
      <c r="B452" s="755" t="s">
        <v>194</v>
      </c>
      <c r="C452" s="539">
        <f>SUM(E452:F452)</f>
        <v>0</v>
      </c>
      <c r="D452" s="540"/>
      <c r="E452" s="540"/>
      <c r="F452" s="540"/>
      <c r="G452" s="540"/>
      <c r="H452" s="540"/>
      <c r="I452" s="540"/>
      <c r="J452" s="540"/>
      <c r="K452" s="540"/>
      <c r="L452" s="540"/>
      <c r="M452" s="540"/>
    </row>
    <row r="453" spans="1:13" ht="15" customHeight="1" x14ac:dyDescent="0.15">
      <c r="A453" s="754" t="s">
        <v>196</v>
      </c>
      <c r="B453" s="755" t="s">
        <v>196</v>
      </c>
      <c r="C453" s="539">
        <f>SUM(E453:F453)</f>
        <v>0</v>
      </c>
      <c r="D453" s="540"/>
      <c r="E453" s="540"/>
      <c r="F453" s="540"/>
      <c r="G453" s="540"/>
      <c r="H453" s="540"/>
      <c r="I453" s="540"/>
      <c r="J453" s="540"/>
      <c r="K453" s="540"/>
      <c r="L453" s="540"/>
      <c r="M453" s="540"/>
    </row>
    <row r="454" spans="1:13" ht="15" customHeight="1" x14ac:dyDescent="0.15">
      <c r="A454" s="754" t="s">
        <v>200</v>
      </c>
      <c r="B454" s="755"/>
      <c r="C454" s="539">
        <f>SUM(E454:F454)</f>
        <v>0</v>
      </c>
      <c r="D454" s="540"/>
      <c r="E454" s="540"/>
      <c r="F454" s="540"/>
      <c r="G454" s="540"/>
      <c r="H454" s="540"/>
      <c r="I454" s="540"/>
      <c r="J454" s="540"/>
      <c r="K454" s="540"/>
      <c r="L454" s="540"/>
      <c r="M454" s="540"/>
    </row>
    <row r="455" spans="1:13" ht="15" customHeight="1" x14ac:dyDescent="0.15">
      <c r="A455" s="754" t="s">
        <v>206</v>
      </c>
      <c r="B455" s="755"/>
      <c r="C455" s="539">
        <f>SUM(E455:F455)</f>
        <v>0</v>
      </c>
      <c r="D455" s="540"/>
      <c r="E455" s="540"/>
      <c r="F455" s="540"/>
      <c r="G455" s="540"/>
      <c r="H455" s="540"/>
      <c r="I455" s="540"/>
      <c r="J455" s="540"/>
      <c r="K455" s="540"/>
      <c r="L455" s="540"/>
      <c r="M455" s="540"/>
    </row>
    <row r="456" spans="1:13" ht="15" customHeight="1" x14ac:dyDescent="0.15">
      <c r="A456" s="754" t="s">
        <v>226</v>
      </c>
      <c r="B456" s="755"/>
      <c r="C456" s="539">
        <f>SUM(E456:F456)</f>
        <v>0</v>
      </c>
      <c r="D456" s="540"/>
      <c r="E456" s="540"/>
      <c r="F456" s="540"/>
      <c r="G456" s="540"/>
      <c r="H456" s="540"/>
      <c r="I456" s="540"/>
      <c r="J456" s="540"/>
      <c r="K456" s="540"/>
      <c r="L456" s="540"/>
      <c r="M456" s="540"/>
    </row>
    <row r="457" spans="1:13" ht="15" customHeight="1" x14ac:dyDescent="0.15">
      <c r="A457" s="562"/>
      <c r="B457" s="561" t="s">
        <v>577</v>
      </c>
      <c r="C457" s="539">
        <f t="shared" ref="C457:I457" si="25">SUM(C452:C456)</f>
        <v>0</v>
      </c>
      <c r="D457" s="539">
        <f t="shared" si="25"/>
        <v>0</v>
      </c>
      <c r="E457" s="539">
        <f t="shared" si="25"/>
        <v>0</v>
      </c>
      <c r="F457" s="539">
        <f t="shared" si="25"/>
        <v>0</v>
      </c>
      <c r="G457" s="539">
        <f t="shared" si="25"/>
        <v>0</v>
      </c>
      <c r="H457" s="539">
        <f t="shared" si="25"/>
        <v>0</v>
      </c>
      <c r="I457" s="539">
        <f t="shared" si="25"/>
        <v>0</v>
      </c>
      <c r="J457" s="539">
        <f>SUM(J452:J456)</f>
        <v>0</v>
      </c>
      <c r="K457" s="539">
        <f t="shared" ref="K457" si="26">SUM(K452:K456)</f>
        <v>0</v>
      </c>
      <c r="L457" s="539">
        <f>SUM(L452:L456)</f>
        <v>0</v>
      </c>
      <c r="M457" s="539">
        <f t="shared" ref="M457" si="27">SUM(M452:M456)</f>
        <v>0</v>
      </c>
    </row>
    <row r="458" spans="1:13" ht="24" customHeight="1" x14ac:dyDescent="0.15">
      <c r="A458" s="750" t="s">
        <v>578</v>
      </c>
      <c r="B458" s="751"/>
      <c r="C458" s="539">
        <f>SUM(E458:F458)</f>
        <v>0</v>
      </c>
      <c r="D458" s="540"/>
      <c r="E458" s="540"/>
      <c r="F458" s="540"/>
      <c r="G458" s="540"/>
      <c r="H458" s="540"/>
      <c r="I458" s="540"/>
      <c r="J458" s="540"/>
      <c r="K458" s="540"/>
      <c r="L458" s="540"/>
      <c r="M458" s="540"/>
    </row>
    <row r="459" spans="1:13" ht="15" customHeight="1" x14ac:dyDescent="0.15">
      <c r="A459" s="750" t="s">
        <v>579</v>
      </c>
      <c r="B459" s="751"/>
      <c r="C459" s="539">
        <f>SUM(E459:F459)</f>
        <v>0</v>
      </c>
      <c r="D459" s="540"/>
      <c r="E459" s="540"/>
      <c r="F459" s="540"/>
      <c r="G459" s="540"/>
      <c r="H459" s="540"/>
      <c r="I459" s="540"/>
      <c r="J459" s="540"/>
      <c r="K459" s="540"/>
      <c r="L459" s="540"/>
      <c r="M459" s="540"/>
    </row>
    <row r="460" spans="1:13" ht="15" customHeight="1" x14ac:dyDescent="0.15">
      <c r="A460" s="750" t="s">
        <v>580</v>
      </c>
      <c r="B460" s="751"/>
      <c r="C460" s="539">
        <f>SUM(E460:F460)</f>
        <v>0</v>
      </c>
      <c r="D460" s="540"/>
      <c r="E460" s="540"/>
      <c r="F460" s="540"/>
      <c r="G460" s="540"/>
      <c r="H460" s="540"/>
      <c r="I460" s="540"/>
      <c r="J460" s="540"/>
      <c r="K460" s="540"/>
      <c r="L460" s="540"/>
      <c r="M460" s="540"/>
    </row>
    <row r="461" spans="1:13" ht="15" customHeight="1" x14ac:dyDescent="0.15">
      <c r="A461" s="752" t="s">
        <v>581</v>
      </c>
      <c r="B461" s="753"/>
      <c r="C461" s="539">
        <f t="shared" ref="C461:M461" si="28">SUM(C458:C460)</f>
        <v>0</v>
      </c>
      <c r="D461" s="539">
        <f t="shared" si="28"/>
        <v>0</v>
      </c>
      <c r="E461" s="539">
        <f t="shared" si="28"/>
        <v>0</v>
      </c>
      <c r="F461" s="539">
        <f t="shared" si="28"/>
        <v>0</v>
      </c>
      <c r="G461" s="539">
        <f t="shared" si="28"/>
        <v>0</v>
      </c>
      <c r="H461" s="539">
        <f t="shared" si="28"/>
        <v>0</v>
      </c>
      <c r="I461" s="539">
        <f t="shared" si="28"/>
        <v>0</v>
      </c>
      <c r="J461" s="539">
        <f t="shared" si="28"/>
        <v>0</v>
      </c>
      <c r="K461" s="539">
        <f t="shared" si="28"/>
        <v>0</v>
      </c>
      <c r="L461" s="539">
        <f t="shared" si="28"/>
        <v>0</v>
      </c>
      <c r="M461" s="539">
        <f t="shared" si="28"/>
        <v>0</v>
      </c>
    </row>
    <row r="462" spans="1:13" ht="15" customHeight="1" x14ac:dyDescent="0.15">
      <c r="A462" s="750" t="s">
        <v>582</v>
      </c>
      <c r="B462" s="751"/>
      <c r="C462" s="539">
        <f t="shared" ref="C462" si="29">SUM(E462:F462)</f>
        <v>0</v>
      </c>
      <c r="D462" s="540"/>
      <c r="E462" s="540"/>
      <c r="F462" s="540"/>
      <c r="G462" s="540"/>
      <c r="H462" s="540"/>
      <c r="I462" s="540"/>
      <c r="J462" s="540"/>
      <c r="K462" s="540"/>
      <c r="L462" s="540"/>
      <c r="M462" s="540"/>
    </row>
    <row r="463" spans="1:13" ht="15" customHeight="1" x14ac:dyDescent="0.15">
      <c r="A463" s="750" t="s">
        <v>583</v>
      </c>
      <c r="B463" s="751"/>
      <c r="C463" s="539">
        <f>SUM(E463:F463)</f>
        <v>0</v>
      </c>
      <c r="D463" s="540"/>
      <c r="E463" s="540"/>
      <c r="F463" s="540"/>
      <c r="G463" s="540"/>
      <c r="H463" s="540"/>
      <c r="I463" s="540"/>
      <c r="J463" s="540"/>
      <c r="K463" s="540"/>
      <c r="L463" s="540"/>
      <c r="M463" s="540"/>
    </row>
    <row r="464" spans="1:13" ht="15" customHeight="1" x14ac:dyDescent="0.15">
      <c r="A464" s="750" t="s">
        <v>584</v>
      </c>
      <c r="B464" s="751"/>
      <c r="C464" s="539">
        <f>SUM(E464:F464)</f>
        <v>0</v>
      </c>
      <c r="D464" s="540"/>
      <c r="E464" s="540"/>
      <c r="F464" s="540"/>
      <c r="G464" s="540"/>
      <c r="H464" s="540"/>
      <c r="I464" s="540"/>
      <c r="J464" s="540"/>
      <c r="K464" s="540"/>
      <c r="L464" s="540"/>
      <c r="M464" s="540"/>
    </row>
    <row r="465" spans="1:13" ht="15" customHeight="1" x14ac:dyDescent="0.15">
      <c r="A465" s="562"/>
      <c r="B465" s="287" t="s">
        <v>585</v>
      </c>
      <c r="C465" s="539">
        <f t="shared" ref="C465:M465" si="30">SUM(C462:C464)</f>
        <v>0</v>
      </c>
      <c r="D465" s="539">
        <f t="shared" si="30"/>
        <v>0</v>
      </c>
      <c r="E465" s="539">
        <f t="shared" si="30"/>
        <v>0</v>
      </c>
      <c r="F465" s="539">
        <f t="shared" si="30"/>
        <v>0</v>
      </c>
      <c r="G465" s="539">
        <f t="shared" si="30"/>
        <v>0</v>
      </c>
      <c r="H465" s="539">
        <f t="shared" si="30"/>
        <v>0</v>
      </c>
      <c r="I465" s="539">
        <f t="shared" si="30"/>
        <v>0</v>
      </c>
      <c r="J465" s="539">
        <f t="shared" si="30"/>
        <v>0</v>
      </c>
      <c r="K465" s="539">
        <f t="shared" si="30"/>
        <v>0</v>
      </c>
      <c r="L465" s="539">
        <f t="shared" si="30"/>
        <v>0</v>
      </c>
      <c r="M465" s="539">
        <f t="shared" si="30"/>
        <v>0</v>
      </c>
    </row>
    <row r="466" spans="1:13" ht="15" customHeight="1" x14ac:dyDescent="0.15">
      <c r="A466" s="750" t="s">
        <v>586</v>
      </c>
      <c r="B466" s="751"/>
      <c r="C466" s="539">
        <f>SUM(E466:F466)</f>
        <v>0</v>
      </c>
      <c r="D466" s="540"/>
      <c r="E466" s="540"/>
      <c r="F466" s="540"/>
      <c r="G466" s="540"/>
      <c r="H466" s="540"/>
      <c r="I466" s="540"/>
      <c r="J466" s="540"/>
      <c r="K466" s="540"/>
      <c r="L466" s="540"/>
      <c r="M466" s="540"/>
    </row>
    <row r="467" spans="1:13" ht="15" customHeight="1" x14ac:dyDescent="0.15">
      <c r="A467" s="758" t="s">
        <v>587</v>
      </c>
      <c r="B467" s="759"/>
      <c r="C467" s="539">
        <f>SUM(E467:F467)</f>
        <v>0</v>
      </c>
      <c r="D467" s="540"/>
      <c r="E467" s="540"/>
      <c r="F467" s="540"/>
      <c r="G467" s="540"/>
      <c r="H467" s="540"/>
      <c r="I467" s="540"/>
      <c r="J467" s="540"/>
      <c r="K467" s="540"/>
      <c r="L467" s="540"/>
      <c r="M467" s="540"/>
    </row>
    <row r="468" spans="1:13" ht="15" customHeight="1" x14ac:dyDescent="0.15">
      <c r="A468" s="750" t="s">
        <v>588</v>
      </c>
      <c r="B468" s="751"/>
      <c r="C468" s="539">
        <f>SUM(E468:F468)</f>
        <v>0</v>
      </c>
      <c r="D468" s="540"/>
      <c r="E468" s="540"/>
      <c r="F468" s="540"/>
      <c r="G468" s="540"/>
      <c r="H468" s="540"/>
      <c r="I468" s="540"/>
      <c r="J468" s="540"/>
      <c r="K468" s="540"/>
      <c r="L468" s="540"/>
      <c r="M468" s="540"/>
    </row>
    <row r="469" spans="1:13" ht="15" customHeight="1" x14ac:dyDescent="0.15">
      <c r="A469" s="562"/>
      <c r="B469" s="287" t="s">
        <v>589</v>
      </c>
      <c r="C469" s="539">
        <f>SUM(C466:C468)</f>
        <v>0</v>
      </c>
      <c r="D469" s="539">
        <f t="shared" ref="D469:F469" si="31">SUM(D466:D468)</f>
        <v>0</v>
      </c>
      <c r="E469" s="539">
        <f t="shared" si="31"/>
        <v>0</v>
      </c>
      <c r="F469" s="539">
        <f t="shared" si="31"/>
        <v>0</v>
      </c>
      <c r="G469" s="539">
        <f>SUM(G466:G468)</f>
        <v>0</v>
      </c>
      <c r="H469" s="539">
        <f>SUM(H466:H468)</f>
        <v>0</v>
      </c>
      <c r="I469" s="539">
        <f>SUM(I466:I468)</f>
        <v>0</v>
      </c>
      <c r="J469" s="539">
        <f t="shared" ref="J469:M469" si="32">SUM(J466:J468)</f>
        <v>0</v>
      </c>
      <c r="K469" s="539">
        <f t="shared" si="32"/>
        <v>0</v>
      </c>
      <c r="L469" s="539">
        <f t="shared" si="32"/>
        <v>0</v>
      </c>
      <c r="M469" s="539">
        <f t="shared" si="32"/>
        <v>0</v>
      </c>
    </row>
    <row r="470" spans="1:13" ht="15" customHeight="1" x14ac:dyDescent="0.15">
      <c r="A470" s="760" t="s">
        <v>590</v>
      </c>
      <c r="B470" s="761" t="s">
        <v>47</v>
      </c>
      <c r="C470" s="539">
        <f t="shared" ref="C470:C477" si="33">SUM(E470:F470)</f>
        <v>0</v>
      </c>
      <c r="D470" s="540"/>
      <c r="E470" s="540"/>
      <c r="F470" s="540"/>
      <c r="G470" s="540"/>
      <c r="H470" s="540"/>
      <c r="I470" s="540"/>
      <c r="J470" s="540"/>
      <c r="K470" s="540"/>
      <c r="L470" s="540"/>
      <c r="M470" s="540"/>
    </row>
    <row r="471" spans="1:13" ht="15" customHeight="1" x14ac:dyDescent="0.15">
      <c r="A471" s="760" t="s">
        <v>591</v>
      </c>
      <c r="B471" s="761" t="s">
        <v>591</v>
      </c>
      <c r="C471" s="539">
        <f t="shared" si="33"/>
        <v>0</v>
      </c>
      <c r="D471" s="540"/>
      <c r="E471" s="540"/>
      <c r="F471" s="540"/>
      <c r="G471" s="540"/>
      <c r="H471" s="540"/>
      <c r="I471" s="540"/>
      <c r="J471" s="540"/>
      <c r="K471" s="540"/>
      <c r="L471" s="540"/>
      <c r="M471" s="540"/>
    </row>
    <row r="472" spans="1:13" ht="15" customHeight="1" x14ac:dyDescent="0.15">
      <c r="A472" s="760" t="s">
        <v>592</v>
      </c>
      <c r="B472" s="761" t="s">
        <v>592</v>
      </c>
      <c r="C472" s="539">
        <f t="shared" si="33"/>
        <v>0</v>
      </c>
      <c r="D472" s="540"/>
      <c r="E472" s="540"/>
      <c r="F472" s="540"/>
      <c r="G472" s="540"/>
      <c r="H472" s="540"/>
      <c r="I472" s="540"/>
      <c r="J472" s="540"/>
      <c r="K472" s="540"/>
      <c r="L472" s="540"/>
      <c r="M472" s="540"/>
    </row>
    <row r="473" spans="1:13" ht="15" customHeight="1" x14ac:dyDescent="0.15">
      <c r="A473" s="756" t="s">
        <v>50</v>
      </c>
      <c r="B473" s="757"/>
      <c r="C473" s="539">
        <f t="shared" si="33"/>
        <v>0</v>
      </c>
      <c r="D473" s="540"/>
      <c r="E473" s="540"/>
      <c r="F473" s="540"/>
      <c r="G473" s="540"/>
      <c r="H473" s="540"/>
      <c r="I473" s="540"/>
      <c r="J473" s="540"/>
      <c r="K473" s="540"/>
      <c r="L473" s="540"/>
      <c r="M473" s="540"/>
    </row>
    <row r="474" spans="1:13" ht="15" customHeight="1" x14ac:dyDescent="0.15">
      <c r="A474" s="756" t="s">
        <v>90</v>
      </c>
      <c r="B474" s="757" t="s">
        <v>90</v>
      </c>
      <c r="C474" s="539">
        <f t="shared" si="33"/>
        <v>0</v>
      </c>
      <c r="D474" s="540"/>
      <c r="E474" s="540"/>
      <c r="F474" s="540"/>
      <c r="G474" s="540"/>
      <c r="H474" s="540"/>
      <c r="I474" s="540"/>
      <c r="J474" s="540"/>
      <c r="K474" s="540"/>
      <c r="L474" s="540"/>
      <c r="M474" s="540"/>
    </row>
    <row r="475" spans="1:13" ht="15" customHeight="1" x14ac:dyDescent="0.15">
      <c r="A475" s="750" t="s">
        <v>72</v>
      </c>
      <c r="B475" s="751"/>
      <c r="C475" s="539">
        <f t="shared" si="33"/>
        <v>0</v>
      </c>
      <c r="D475" s="540"/>
      <c r="E475" s="540"/>
      <c r="F475" s="540"/>
      <c r="G475" s="540"/>
      <c r="H475" s="540"/>
      <c r="I475" s="540"/>
      <c r="J475" s="540"/>
      <c r="K475" s="540"/>
      <c r="L475" s="540"/>
      <c r="M475" s="540"/>
    </row>
    <row r="476" spans="1:13" ht="24" customHeight="1" x14ac:dyDescent="0.15">
      <c r="A476" s="756" t="s">
        <v>593</v>
      </c>
      <c r="B476" s="757" t="s">
        <v>593</v>
      </c>
      <c r="C476" s="539">
        <f t="shared" si="33"/>
        <v>0</v>
      </c>
      <c r="D476" s="540"/>
      <c r="E476" s="540"/>
      <c r="F476" s="540"/>
      <c r="G476" s="540"/>
      <c r="H476" s="540"/>
      <c r="I476" s="540"/>
      <c r="J476" s="540"/>
      <c r="K476" s="540"/>
      <c r="L476" s="540"/>
      <c r="M476" s="540"/>
    </row>
    <row r="477" spans="1:13" ht="15" customHeight="1" x14ac:dyDescent="0.15">
      <c r="A477" s="756" t="s">
        <v>68</v>
      </c>
      <c r="B477" s="757" t="s">
        <v>68</v>
      </c>
      <c r="C477" s="539">
        <f t="shared" si="33"/>
        <v>0</v>
      </c>
      <c r="D477" s="540"/>
      <c r="E477" s="540"/>
      <c r="F477" s="540"/>
      <c r="G477" s="540"/>
      <c r="H477" s="540"/>
      <c r="I477" s="540"/>
      <c r="J477" s="540"/>
      <c r="K477" s="540"/>
      <c r="L477" s="540"/>
      <c r="M477" s="540"/>
    </row>
    <row r="478" spans="1:13" ht="15" customHeight="1" x14ac:dyDescent="0.15">
      <c r="A478" s="563"/>
      <c r="B478" s="287" t="s">
        <v>594</v>
      </c>
      <c r="C478" s="539">
        <f>SUM(C470:C477)</f>
        <v>0</v>
      </c>
      <c r="D478" s="539">
        <f>SUM(D470:D477)</f>
        <v>0</v>
      </c>
      <c r="E478" s="539">
        <f t="shared" ref="E478:M478" si="34">SUM(E470:E477)</f>
        <v>0</v>
      </c>
      <c r="F478" s="539">
        <f t="shared" si="34"/>
        <v>0</v>
      </c>
      <c r="G478" s="539">
        <f t="shared" si="34"/>
        <v>0</v>
      </c>
      <c r="H478" s="539">
        <f t="shared" si="34"/>
        <v>0</v>
      </c>
      <c r="I478" s="539">
        <f t="shared" si="34"/>
        <v>0</v>
      </c>
      <c r="J478" s="539">
        <f t="shared" si="34"/>
        <v>0</v>
      </c>
      <c r="K478" s="539">
        <f t="shared" si="34"/>
        <v>0</v>
      </c>
      <c r="L478" s="539">
        <f t="shared" si="34"/>
        <v>0</v>
      </c>
      <c r="M478" s="539">
        <f t="shared" si="34"/>
        <v>0</v>
      </c>
    </row>
    <row r="479" spans="1:13" ht="15" customHeight="1" x14ac:dyDescent="0.15">
      <c r="A479" s="758" t="s">
        <v>595</v>
      </c>
      <c r="B479" s="759"/>
      <c r="C479" s="539">
        <f t="shared" ref="C479:C484" si="35">SUM(E479:F479)</f>
        <v>0</v>
      </c>
      <c r="D479" s="540"/>
      <c r="E479" s="540"/>
      <c r="F479" s="540"/>
      <c r="G479" s="540"/>
      <c r="H479" s="540"/>
      <c r="I479" s="540"/>
      <c r="J479" s="540"/>
      <c r="K479" s="540"/>
      <c r="L479" s="540"/>
      <c r="M479" s="540"/>
    </row>
    <row r="480" spans="1:13" ht="15" customHeight="1" x14ac:dyDescent="0.15">
      <c r="A480" s="758" t="s">
        <v>596</v>
      </c>
      <c r="B480" s="759"/>
      <c r="C480" s="539">
        <f t="shared" si="35"/>
        <v>0</v>
      </c>
      <c r="D480" s="540"/>
      <c r="E480" s="540"/>
      <c r="F480" s="540"/>
      <c r="G480" s="540"/>
      <c r="H480" s="540"/>
      <c r="I480" s="540"/>
      <c r="J480" s="540"/>
      <c r="K480" s="540"/>
      <c r="L480" s="540"/>
      <c r="M480" s="540"/>
    </row>
    <row r="481" spans="1:13" ht="15" customHeight="1" x14ac:dyDescent="0.15">
      <c r="A481" s="758" t="s">
        <v>597</v>
      </c>
      <c r="B481" s="759"/>
      <c r="C481" s="539">
        <f t="shared" si="35"/>
        <v>0</v>
      </c>
      <c r="D481" s="540"/>
      <c r="E481" s="540"/>
      <c r="F481" s="540"/>
      <c r="G481" s="540"/>
      <c r="H481" s="540"/>
      <c r="I481" s="540"/>
      <c r="J481" s="540"/>
      <c r="K481" s="540"/>
      <c r="L481" s="540"/>
      <c r="M481" s="540"/>
    </row>
    <row r="482" spans="1:13" ht="15" customHeight="1" x14ac:dyDescent="0.15">
      <c r="A482" s="750" t="s">
        <v>598</v>
      </c>
      <c r="B482" s="751"/>
      <c r="C482" s="539">
        <f t="shared" si="35"/>
        <v>0</v>
      </c>
      <c r="D482" s="540"/>
      <c r="E482" s="540"/>
      <c r="F482" s="540"/>
      <c r="G482" s="540"/>
      <c r="H482" s="540"/>
      <c r="I482" s="540"/>
      <c r="J482" s="540"/>
      <c r="K482" s="540"/>
      <c r="L482" s="540"/>
      <c r="M482" s="540"/>
    </row>
    <row r="483" spans="1:13" ht="15" customHeight="1" x14ac:dyDescent="0.15">
      <c r="A483" s="750" t="s">
        <v>599</v>
      </c>
      <c r="B483" s="751"/>
      <c r="C483" s="539">
        <f t="shared" si="35"/>
        <v>0</v>
      </c>
      <c r="D483" s="540"/>
      <c r="E483" s="540"/>
      <c r="F483" s="540"/>
      <c r="G483" s="540"/>
      <c r="H483" s="540"/>
      <c r="I483" s="540"/>
      <c r="J483" s="540"/>
      <c r="K483" s="540"/>
      <c r="L483" s="540"/>
      <c r="M483" s="540"/>
    </row>
    <row r="484" spans="1:13" ht="15" customHeight="1" x14ac:dyDescent="0.15">
      <c r="A484" s="750" t="s">
        <v>600</v>
      </c>
      <c r="B484" s="751"/>
      <c r="C484" s="539">
        <f t="shared" si="35"/>
        <v>0</v>
      </c>
      <c r="D484" s="540"/>
      <c r="E484" s="540"/>
      <c r="F484" s="540"/>
      <c r="G484" s="540"/>
      <c r="H484" s="540"/>
      <c r="I484" s="540"/>
      <c r="J484" s="540"/>
      <c r="K484" s="540"/>
      <c r="L484" s="540"/>
      <c r="M484" s="540"/>
    </row>
    <row r="485" spans="1:13" ht="15" customHeight="1" x14ac:dyDescent="0.15">
      <c r="A485" s="563"/>
      <c r="B485" s="287" t="s">
        <v>445</v>
      </c>
      <c r="C485" s="539">
        <f>SUM(C479:C484)</f>
        <v>0</v>
      </c>
      <c r="D485" s="539">
        <f>SUM(D479:D484)</f>
        <v>0</v>
      </c>
      <c r="E485" s="539">
        <f t="shared" ref="E485:M485" si="36">SUM(E479:E484)</f>
        <v>0</v>
      </c>
      <c r="F485" s="539">
        <f t="shared" si="36"/>
        <v>0</v>
      </c>
      <c r="G485" s="539">
        <f t="shared" si="36"/>
        <v>0</v>
      </c>
      <c r="H485" s="539">
        <f t="shared" si="36"/>
        <v>0</v>
      </c>
      <c r="I485" s="539">
        <f t="shared" si="36"/>
        <v>0</v>
      </c>
      <c r="J485" s="539">
        <f t="shared" si="36"/>
        <v>0</v>
      </c>
      <c r="K485" s="539">
        <f t="shared" si="36"/>
        <v>0</v>
      </c>
      <c r="L485" s="539">
        <f t="shared" si="36"/>
        <v>0</v>
      </c>
      <c r="M485" s="539">
        <f t="shared" si="36"/>
        <v>0</v>
      </c>
    </row>
    <row r="486" spans="1:13" ht="15" customHeight="1" x14ac:dyDescent="0.15">
      <c r="A486" s="750" t="s">
        <v>353</v>
      </c>
      <c r="B486" s="751" t="s">
        <v>353</v>
      </c>
      <c r="C486" s="539">
        <f>SUM(E486:F486)</f>
        <v>0</v>
      </c>
      <c r="D486" s="541"/>
      <c r="E486" s="540"/>
      <c r="F486" s="540"/>
      <c r="G486" s="540"/>
      <c r="H486" s="540"/>
      <c r="I486" s="540"/>
      <c r="J486" s="540"/>
      <c r="K486" s="540"/>
      <c r="L486" s="540"/>
      <c r="M486" s="540"/>
    </row>
    <row r="487" spans="1:13" ht="15" customHeight="1" x14ac:dyDescent="0.15">
      <c r="A487" s="750" t="s">
        <v>355</v>
      </c>
      <c r="B487" s="751" t="s">
        <v>355</v>
      </c>
      <c r="C487" s="539">
        <f>SUM(E487:F487)</f>
        <v>0</v>
      </c>
      <c r="D487" s="541"/>
      <c r="E487" s="540"/>
      <c r="F487" s="540"/>
      <c r="G487" s="540"/>
      <c r="H487" s="540"/>
      <c r="I487" s="540"/>
      <c r="J487" s="540"/>
      <c r="K487" s="540"/>
      <c r="L487" s="540"/>
      <c r="M487" s="540"/>
    </row>
    <row r="488" spans="1:13" ht="24" customHeight="1" x14ac:dyDescent="0.15">
      <c r="A488" s="750" t="s">
        <v>601</v>
      </c>
      <c r="B488" s="751"/>
      <c r="C488" s="539">
        <f>SUM(E488:F488)</f>
        <v>0</v>
      </c>
      <c r="D488" s="541"/>
      <c r="E488" s="541"/>
      <c r="F488" s="541"/>
      <c r="G488" s="541"/>
      <c r="H488" s="541"/>
      <c r="I488" s="541"/>
      <c r="J488" s="541"/>
      <c r="K488" s="541"/>
      <c r="L488" s="541"/>
      <c r="M488" s="541"/>
    </row>
    <row r="489" spans="1:13" ht="15" customHeight="1" x14ac:dyDescent="0.15">
      <c r="A489" s="750" t="s">
        <v>184</v>
      </c>
      <c r="B489" s="751"/>
      <c r="C489" s="539">
        <f t="shared" ref="C489:C490" si="37">SUM(E489:F489)</f>
        <v>0</v>
      </c>
      <c r="D489" s="541"/>
      <c r="E489" s="541"/>
      <c r="F489" s="541"/>
      <c r="G489" s="541"/>
      <c r="H489" s="541"/>
      <c r="I489" s="541"/>
      <c r="J489" s="541"/>
      <c r="K489" s="541"/>
      <c r="L489" s="541"/>
      <c r="M489" s="541"/>
    </row>
    <row r="490" spans="1:13" ht="15" customHeight="1" x14ac:dyDescent="0.15">
      <c r="A490" s="750" t="s">
        <v>185</v>
      </c>
      <c r="B490" s="751"/>
      <c r="C490" s="539">
        <f t="shared" si="37"/>
        <v>0</v>
      </c>
      <c r="D490" s="541"/>
      <c r="E490" s="541"/>
      <c r="F490" s="541"/>
      <c r="G490" s="541"/>
      <c r="H490" s="541"/>
      <c r="I490" s="541"/>
      <c r="J490" s="541"/>
      <c r="K490" s="541"/>
      <c r="L490" s="541"/>
      <c r="M490" s="541"/>
    </row>
    <row r="491" spans="1:13" ht="15" customHeight="1" x14ac:dyDescent="0.15">
      <c r="A491" s="289"/>
      <c r="B491" s="290" t="s">
        <v>602</v>
      </c>
      <c r="C491" s="539">
        <f>SUM(C486:C490)</f>
        <v>0</v>
      </c>
      <c r="D491" s="539">
        <f>SUM(D486:D490)</f>
        <v>0</v>
      </c>
      <c r="E491" s="539">
        <f t="shared" ref="E491:M491" si="38">SUM(E486:E490)</f>
        <v>0</v>
      </c>
      <c r="F491" s="539">
        <f t="shared" si="38"/>
        <v>0</v>
      </c>
      <c r="G491" s="539">
        <f t="shared" si="38"/>
        <v>0</v>
      </c>
      <c r="H491" s="539">
        <f t="shared" si="38"/>
        <v>0</v>
      </c>
      <c r="I491" s="539">
        <f t="shared" si="38"/>
        <v>0</v>
      </c>
      <c r="J491" s="539">
        <f t="shared" si="38"/>
        <v>0</v>
      </c>
      <c r="K491" s="539">
        <f t="shared" si="38"/>
        <v>0</v>
      </c>
      <c r="L491" s="539">
        <f t="shared" si="38"/>
        <v>0</v>
      </c>
      <c r="M491" s="539">
        <f t="shared" si="38"/>
        <v>0</v>
      </c>
    </row>
    <row r="492" spans="1:13" ht="15" customHeight="1" x14ac:dyDescent="0.15">
      <c r="A492" s="291"/>
      <c r="B492" s="290" t="s">
        <v>410</v>
      </c>
      <c r="C492" s="292">
        <f t="shared" ref="C492:M492" si="39">SUM(C457+C461+C465+C469+C478+C485+C491)</f>
        <v>0</v>
      </c>
      <c r="D492" s="292">
        <f t="shared" si="39"/>
        <v>0</v>
      </c>
      <c r="E492" s="292">
        <f t="shared" si="39"/>
        <v>0</v>
      </c>
      <c r="F492" s="292">
        <f t="shared" si="39"/>
        <v>0</v>
      </c>
      <c r="G492" s="292">
        <f t="shared" si="39"/>
        <v>0</v>
      </c>
      <c r="H492" s="292">
        <f t="shared" si="39"/>
        <v>0</v>
      </c>
      <c r="I492" s="292">
        <f t="shared" si="39"/>
        <v>0</v>
      </c>
      <c r="J492" s="292">
        <f t="shared" si="39"/>
        <v>0</v>
      </c>
      <c r="K492" s="292">
        <f t="shared" si="39"/>
        <v>0</v>
      </c>
      <c r="L492" s="292">
        <f t="shared" si="39"/>
        <v>0</v>
      </c>
      <c r="M492" s="292">
        <f t="shared" si="39"/>
        <v>0</v>
      </c>
    </row>
  </sheetData>
  <mergeCells count="209">
    <mergeCell ref="A487:B487"/>
    <mergeCell ref="A488:B488"/>
    <mergeCell ref="A489:B489"/>
    <mergeCell ref="A490:B490"/>
    <mergeCell ref="A480:B480"/>
    <mergeCell ref="A481:B481"/>
    <mergeCell ref="A482:B482"/>
    <mergeCell ref="A483:B483"/>
    <mergeCell ref="A484:B484"/>
    <mergeCell ref="A486:B486"/>
    <mergeCell ref="A473:B473"/>
    <mergeCell ref="A474:B474"/>
    <mergeCell ref="A475:B475"/>
    <mergeCell ref="A476:B476"/>
    <mergeCell ref="A477:B477"/>
    <mergeCell ref="A479:B479"/>
    <mergeCell ref="A466:B466"/>
    <mergeCell ref="A467:B467"/>
    <mergeCell ref="A468:B468"/>
    <mergeCell ref="A470:B470"/>
    <mergeCell ref="A471:B471"/>
    <mergeCell ref="A472:B472"/>
    <mergeCell ref="A459:B459"/>
    <mergeCell ref="A460:B460"/>
    <mergeCell ref="A461:B461"/>
    <mergeCell ref="A462:B462"/>
    <mergeCell ref="A463:B463"/>
    <mergeCell ref="A464:B464"/>
    <mergeCell ref="A452:B452"/>
    <mergeCell ref="A453:B453"/>
    <mergeCell ref="A454:B454"/>
    <mergeCell ref="A455:B455"/>
    <mergeCell ref="A456:B456"/>
    <mergeCell ref="A458:B458"/>
    <mergeCell ref="A446:B446"/>
    <mergeCell ref="A450:B451"/>
    <mergeCell ref="C450:C451"/>
    <mergeCell ref="D450:D451"/>
    <mergeCell ref="E450:F450"/>
    <mergeCell ref="G450:I450"/>
    <mergeCell ref="A436:B436"/>
    <mergeCell ref="A437:B437"/>
    <mergeCell ref="A439:B439"/>
    <mergeCell ref="A440:A442"/>
    <mergeCell ref="A444:B444"/>
    <mergeCell ref="A445:B445"/>
    <mergeCell ref="A431:B431"/>
    <mergeCell ref="A433:B434"/>
    <mergeCell ref="C433:C434"/>
    <mergeCell ref="D433:I433"/>
    <mergeCell ref="J433:J434"/>
    <mergeCell ref="A435:B435"/>
    <mergeCell ref="A421:B421"/>
    <mergeCell ref="A422:B422"/>
    <mergeCell ref="A423:B423"/>
    <mergeCell ref="A425:B425"/>
    <mergeCell ref="A426:B426"/>
    <mergeCell ref="A429:A430"/>
    <mergeCell ref="A415:B415"/>
    <mergeCell ref="A416:B416"/>
    <mergeCell ref="A417:B417"/>
    <mergeCell ref="A418:B418"/>
    <mergeCell ref="A419:B419"/>
    <mergeCell ref="A420:B420"/>
    <mergeCell ref="A401:A403"/>
    <mergeCell ref="A404:A406"/>
    <mergeCell ref="A408:A410"/>
    <mergeCell ref="A412:B412"/>
    <mergeCell ref="A413:B413"/>
    <mergeCell ref="A414:B414"/>
    <mergeCell ref="A381:A383"/>
    <mergeCell ref="A384:A386"/>
    <mergeCell ref="A387:A389"/>
    <mergeCell ref="A392:A394"/>
    <mergeCell ref="A395:A397"/>
    <mergeCell ref="A398:A400"/>
    <mergeCell ref="J379:J380"/>
    <mergeCell ref="K379:K380"/>
    <mergeCell ref="L379:L380"/>
    <mergeCell ref="M379:M380"/>
    <mergeCell ref="O379:O380"/>
    <mergeCell ref="P379:P380"/>
    <mergeCell ref="H378:J378"/>
    <mergeCell ref="K378:M378"/>
    <mergeCell ref="N378:N380"/>
    <mergeCell ref="O378:P378"/>
    <mergeCell ref="Q378:Q380"/>
    <mergeCell ref="D379:D380"/>
    <mergeCell ref="E379:F379"/>
    <mergeCell ref="G379:G380"/>
    <mergeCell ref="H379:H380"/>
    <mergeCell ref="I379:I380"/>
    <mergeCell ref="D373:D374"/>
    <mergeCell ref="A375:B375"/>
    <mergeCell ref="A376:B376"/>
    <mergeCell ref="A377:B377"/>
    <mergeCell ref="A378:B380"/>
    <mergeCell ref="C378:C380"/>
    <mergeCell ref="D378:G378"/>
    <mergeCell ref="A368:B368"/>
    <mergeCell ref="A369:B369"/>
    <mergeCell ref="A370:A371"/>
    <mergeCell ref="A372:B372"/>
    <mergeCell ref="A373:B374"/>
    <mergeCell ref="C373:C374"/>
    <mergeCell ref="A365:F365"/>
    <mergeCell ref="A366:B367"/>
    <mergeCell ref="C366:C367"/>
    <mergeCell ref="D366:D367"/>
    <mergeCell ref="E366:E367"/>
    <mergeCell ref="F366:F367"/>
    <mergeCell ref="O341:O343"/>
    <mergeCell ref="P341:Q342"/>
    <mergeCell ref="R341:R343"/>
    <mergeCell ref="E342:G342"/>
    <mergeCell ref="H342:J342"/>
    <mergeCell ref="A364:B364"/>
    <mergeCell ref="A339:B339"/>
    <mergeCell ref="A340:B340"/>
    <mergeCell ref="A341:B343"/>
    <mergeCell ref="C341:C343"/>
    <mergeCell ref="D341:D343"/>
    <mergeCell ref="E341:J341"/>
    <mergeCell ref="K341:K343"/>
    <mergeCell ref="L341:N342"/>
    <mergeCell ref="A328:B330"/>
    <mergeCell ref="C328:C330"/>
    <mergeCell ref="Q328:Q330"/>
    <mergeCell ref="D329:D330"/>
    <mergeCell ref="E329:F329"/>
    <mergeCell ref="G329:G330"/>
    <mergeCell ref="H329:H330"/>
    <mergeCell ref="I329:I330"/>
    <mergeCell ref="J329:J330"/>
    <mergeCell ref="K329:K330"/>
    <mergeCell ref="L329:L330"/>
    <mergeCell ref="D328:G328"/>
    <mergeCell ref="H328:J328"/>
    <mergeCell ref="K328:M328"/>
    <mergeCell ref="N328:N330"/>
    <mergeCell ref="M329:M330"/>
    <mergeCell ref="O329:O330"/>
    <mergeCell ref="P329:P330"/>
    <mergeCell ref="A323:B323"/>
    <mergeCell ref="A324:B324"/>
    <mergeCell ref="A325:B325"/>
    <mergeCell ref="A326:B326"/>
    <mergeCell ref="K314:K315"/>
    <mergeCell ref="L314:L315"/>
    <mergeCell ref="M314:M315"/>
    <mergeCell ref="A318:B318"/>
    <mergeCell ref="O328:P328"/>
    <mergeCell ref="Q313:Q315"/>
    <mergeCell ref="D314:D315"/>
    <mergeCell ref="E314:F314"/>
    <mergeCell ref="G314:G315"/>
    <mergeCell ref="H314:H315"/>
    <mergeCell ref="I314:I315"/>
    <mergeCell ref="J314:J315"/>
    <mergeCell ref="A319:B319"/>
    <mergeCell ref="A321:B321"/>
    <mergeCell ref="A310:B310"/>
    <mergeCell ref="A311:B311"/>
    <mergeCell ref="A313:B315"/>
    <mergeCell ref="C313:C315"/>
    <mergeCell ref="D313:G313"/>
    <mergeCell ref="H313:J313"/>
    <mergeCell ref="O285:O286"/>
    <mergeCell ref="P285:P286"/>
    <mergeCell ref="A287:B287"/>
    <mergeCell ref="A293:A296"/>
    <mergeCell ref="A300:B300"/>
    <mergeCell ref="A304:A307"/>
    <mergeCell ref="N284:N286"/>
    <mergeCell ref="O284:P284"/>
    <mergeCell ref="O314:O315"/>
    <mergeCell ref="P314:P315"/>
    <mergeCell ref="K313:M313"/>
    <mergeCell ref="N313:N315"/>
    <mergeCell ref="O313:P313"/>
    <mergeCell ref="Q284:Q286"/>
    <mergeCell ref="R284:R286"/>
    <mergeCell ref="D285:D286"/>
    <mergeCell ref="E285:F285"/>
    <mergeCell ref="G285:G286"/>
    <mergeCell ref="H285:H286"/>
    <mergeCell ref="I285:I286"/>
    <mergeCell ref="J285:J286"/>
    <mergeCell ref="A256:B256"/>
    <mergeCell ref="A284:B286"/>
    <mergeCell ref="C284:C286"/>
    <mergeCell ref="D284:G284"/>
    <mergeCell ref="H284:J284"/>
    <mergeCell ref="K284:M284"/>
    <mergeCell ref="K285:K286"/>
    <mergeCell ref="L285:L286"/>
    <mergeCell ref="M285:M286"/>
    <mergeCell ref="A97:E97"/>
    <mergeCell ref="A125:B125"/>
    <mergeCell ref="A221:B221"/>
    <mergeCell ref="A231:B231"/>
    <mergeCell ref="A237:B237"/>
    <mergeCell ref="A244:B244"/>
    <mergeCell ref="A8:C8"/>
    <mergeCell ref="A72:B72"/>
    <mergeCell ref="A73:B73"/>
    <mergeCell ref="A79:A82"/>
    <mergeCell ref="A86:B86"/>
    <mergeCell ref="A90:A93"/>
  </mergeCells>
  <dataValidations count="1">
    <dataValidation allowBlank="1" showInputMessage="1" showErrorMessage="1" errorTitle="ERROR" error="Por favor ingrese solo Números." sqref="A1:XFD1048576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2"/>
  <sheetViews>
    <sheetView workbookViewId="0">
      <selection activeCell="G9" sqref="G9"/>
    </sheetView>
  </sheetViews>
  <sheetFormatPr baseColWidth="10" defaultColWidth="11.42578125" defaultRowHeight="10.5" x14ac:dyDescent="0.15"/>
  <cols>
    <col min="1" max="1" width="18" style="5" customWidth="1"/>
    <col min="2" max="2" width="86.42578125" style="4" customWidth="1"/>
    <col min="3" max="3" width="21.85546875" style="5" customWidth="1"/>
    <col min="4" max="4" width="19" style="5" customWidth="1"/>
    <col min="5" max="5" width="18.5703125" style="5" customWidth="1"/>
    <col min="6" max="6" width="18.42578125" style="5" customWidth="1"/>
    <col min="7" max="7" width="16.85546875" style="5" customWidth="1"/>
    <col min="8" max="13" width="15.7109375" style="5" customWidth="1"/>
    <col min="14" max="16" width="12.7109375" style="5" customWidth="1"/>
    <col min="17" max="17" width="13.7109375" style="5" customWidth="1"/>
    <col min="18" max="18" width="18.5703125" style="5" customWidth="1"/>
    <col min="19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ht="15" customHeight="1" x14ac:dyDescent="0.15">
      <c r="A1" s="1" t="s">
        <v>0</v>
      </c>
      <c r="B1" s="2"/>
    </row>
    <row r="2" spans="1:14" s="3" customFormat="1" ht="15" customHeight="1" x14ac:dyDescent="0.15">
      <c r="A2" s="1" t="str">
        <f>CONCATENATE("COMUNA: ",[6]NOMBRE!B2," - ","( ",[6]NOMBRE!C2,[6]NOMBRE!D2,[6]NOMBRE!E2,[6]NOMBRE!F2,[6]NOMBRE!G2," )")</f>
        <v>COMUNA: LINARES - ( 07401 )</v>
      </c>
      <c r="B2" s="2"/>
    </row>
    <row r="3" spans="1:14" ht="15" customHeight="1" x14ac:dyDescent="0.1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14" ht="15" customHeight="1" x14ac:dyDescent="0.15">
      <c r="A4" s="1" t="str">
        <f>CONCATENATE("MES: ",[6]NOMBRE!B6," - ","( ",[6]NOMBRE!C6,[6]NOMBRE!D6," )")</f>
        <v>MES: MAYO - ( 05 )</v>
      </c>
    </row>
    <row r="5" spans="1:14" s="3" customFormat="1" ht="15" customHeight="1" x14ac:dyDescent="0.15">
      <c r="A5" s="1" t="str">
        <f>CONCATENATE("AÑO: ",[6]NOMBRE!B7)</f>
        <v>AÑO: 2020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8"/>
      <c r="D6" s="8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2" customFormat="1" ht="14.25" customHeight="1" x14ac:dyDescent="0.15">
      <c r="A7" s="9" t="s">
        <v>2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s="3" customFormat="1" ht="15.95" customHeight="1" x14ac:dyDescent="0.15">
      <c r="A8" s="578" t="s">
        <v>3</v>
      </c>
      <c r="B8" s="578"/>
      <c r="C8" s="578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5.1" customHeight="1" x14ac:dyDescent="0.15">
      <c r="A9" s="13" t="s">
        <v>4</v>
      </c>
      <c r="B9" s="13" t="s">
        <v>5</v>
      </c>
      <c r="C9" s="14" t="s">
        <v>6</v>
      </c>
      <c r="D9" s="14" t="s">
        <v>7</v>
      </c>
      <c r="E9" s="14" t="s">
        <v>8</v>
      </c>
      <c r="F9" s="7"/>
      <c r="G9" s="542">
        <f>+E70+E73+E86+E102+H124+E159+E164+E201+E220+E230+E236+E243+E277+E280</f>
        <v>544857450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15">
      <c r="A10" s="15"/>
      <c r="B10" s="16" t="s">
        <v>9</v>
      </c>
      <c r="C10" s="293">
        <f>SUM(C11:C23)</f>
        <v>4669</v>
      </c>
      <c r="D10" s="294">
        <f>SUM(D11:D23)</f>
        <v>4409</v>
      </c>
      <c r="E10" s="17">
        <f>SUM(E11:E23)</f>
        <v>52970500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5" customHeight="1" x14ac:dyDescent="0.15">
      <c r="A11" s="295" t="s">
        <v>10</v>
      </c>
      <c r="B11" s="296" t="s">
        <v>11</v>
      </c>
      <c r="C11" s="297">
        <f>[6]B!C5</f>
        <v>0</v>
      </c>
      <c r="D11" s="298">
        <f>[6]B!E5</f>
        <v>0</v>
      </c>
      <c r="E11" s="18">
        <f>[6]B!AL5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5" customHeight="1" x14ac:dyDescent="0.15">
      <c r="A12" s="299" t="s">
        <v>12</v>
      </c>
      <c r="B12" s="300" t="s">
        <v>13</v>
      </c>
      <c r="C12" s="297">
        <f>[6]B!C6</f>
        <v>0</v>
      </c>
      <c r="D12" s="298">
        <f>[6]B!E6</f>
        <v>0</v>
      </c>
      <c r="E12" s="18">
        <f>[6]B!AL6</f>
        <v>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5" customHeight="1" x14ac:dyDescent="0.15">
      <c r="A13" s="299" t="s">
        <v>14</v>
      </c>
      <c r="B13" s="300" t="s">
        <v>15</v>
      </c>
      <c r="C13" s="297">
        <f>[6]B!C7</f>
        <v>3083</v>
      </c>
      <c r="D13" s="298">
        <f>[6]B!E7</f>
        <v>2892</v>
      </c>
      <c r="E13" s="18">
        <f>[6]B!AL7</f>
        <v>38839560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5" customHeight="1" x14ac:dyDescent="0.15">
      <c r="A14" s="299" t="s">
        <v>16</v>
      </c>
      <c r="B14" s="300" t="s">
        <v>17</v>
      </c>
      <c r="C14" s="297">
        <f>[6]B!C8</f>
        <v>0</v>
      </c>
      <c r="D14" s="298">
        <f>[6]B!E8</f>
        <v>0</v>
      </c>
      <c r="E14" s="18">
        <f>[6]B!AL8</f>
        <v>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5" customHeight="1" x14ac:dyDescent="0.15">
      <c r="A15" s="299" t="s">
        <v>18</v>
      </c>
      <c r="B15" s="300" t="s">
        <v>19</v>
      </c>
      <c r="C15" s="297">
        <f>[6]B!C9</f>
        <v>0</v>
      </c>
      <c r="D15" s="298">
        <f>[6]B!E9</f>
        <v>0</v>
      </c>
      <c r="E15" s="18">
        <f>[6]B!AL9</f>
        <v>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5" customHeight="1" x14ac:dyDescent="0.15">
      <c r="A16" s="299" t="s">
        <v>20</v>
      </c>
      <c r="B16" s="300" t="s">
        <v>21</v>
      </c>
      <c r="C16" s="297">
        <f>[6]B!C10</f>
        <v>0</v>
      </c>
      <c r="D16" s="298">
        <f>[6]B!E10</f>
        <v>0</v>
      </c>
      <c r="E16" s="18">
        <f>[6]B!AL10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5" customHeight="1" x14ac:dyDescent="0.15">
      <c r="A17" s="299" t="s">
        <v>22</v>
      </c>
      <c r="B17" s="300" t="s">
        <v>23</v>
      </c>
      <c r="C17" s="297">
        <f>[6]B!C11</f>
        <v>175</v>
      </c>
      <c r="D17" s="298">
        <f>[6]B!E11</f>
        <v>110</v>
      </c>
      <c r="E17" s="18">
        <f>[6]B!AL11</f>
        <v>1852400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24" customHeight="1" x14ac:dyDescent="0.15">
      <c r="A18" s="299" t="s">
        <v>24</v>
      </c>
      <c r="B18" s="300" t="s">
        <v>25</v>
      </c>
      <c r="C18" s="297">
        <f>[6]B!C12</f>
        <v>0</v>
      </c>
      <c r="D18" s="298">
        <f>[6]B!E12</f>
        <v>0</v>
      </c>
      <c r="E18" s="18">
        <f>[6]B!AL12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24" customHeight="1" x14ac:dyDescent="0.15">
      <c r="A19" s="299" t="s">
        <v>26</v>
      </c>
      <c r="B19" s="300" t="s">
        <v>27</v>
      </c>
      <c r="C19" s="297">
        <f>[6]B!C13</f>
        <v>0</v>
      </c>
      <c r="D19" s="298">
        <f>[6]B!E13</f>
        <v>0</v>
      </c>
      <c r="E19" s="18">
        <f>[6]B!AL13</f>
        <v>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24" customHeight="1" x14ac:dyDescent="0.15">
      <c r="A20" s="299" t="s">
        <v>28</v>
      </c>
      <c r="B20" s="300" t="s">
        <v>29</v>
      </c>
      <c r="C20" s="297">
        <f>[6]B!C14</f>
        <v>0</v>
      </c>
      <c r="D20" s="298">
        <f>[6]B!E14</f>
        <v>0</v>
      </c>
      <c r="E20" s="18">
        <f>[6]B!AL14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24" customHeight="1" x14ac:dyDescent="0.15">
      <c r="A21" s="299" t="s">
        <v>30</v>
      </c>
      <c r="B21" s="300" t="s">
        <v>31</v>
      </c>
      <c r="C21" s="297">
        <f>[6]B!C15</f>
        <v>488</v>
      </c>
      <c r="D21" s="298">
        <f>[6]B!E15</f>
        <v>488</v>
      </c>
      <c r="E21" s="18">
        <f>[6]B!AL15</f>
        <v>3308640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24" customHeight="1" x14ac:dyDescent="0.15">
      <c r="A22" s="299" t="s">
        <v>32</v>
      </c>
      <c r="B22" s="301" t="s">
        <v>33</v>
      </c>
      <c r="C22" s="297">
        <f>[6]B!C16</f>
        <v>160</v>
      </c>
      <c r="D22" s="298">
        <f>[6]B!E16</f>
        <v>160</v>
      </c>
      <c r="E22" s="18">
        <f>[6]B!AL16</f>
        <v>1304000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24" customHeight="1" x14ac:dyDescent="0.15">
      <c r="A23" s="299" t="s">
        <v>34</v>
      </c>
      <c r="B23" s="300" t="s">
        <v>35</v>
      </c>
      <c r="C23" s="297">
        <f>[6]B!C17</f>
        <v>763</v>
      </c>
      <c r="D23" s="298">
        <f>[6]B!E17</f>
        <v>759</v>
      </c>
      <c r="E23" s="18">
        <f>[6]B!AL17</f>
        <v>7665900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24" customHeight="1" x14ac:dyDescent="0.15">
      <c r="A24" s="302" t="s">
        <v>36</v>
      </c>
      <c r="B24" s="303" t="s">
        <v>37</v>
      </c>
      <c r="C24" s="297">
        <f>[6]B!C18</f>
        <v>3</v>
      </c>
      <c r="D24" s="298">
        <f>[6]B!E18</f>
        <v>3</v>
      </c>
      <c r="E24" s="18">
        <f>[6]B!AL18</f>
        <v>45450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15" customHeight="1" x14ac:dyDescent="0.15">
      <c r="A25" s="299" t="s">
        <v>38</v>
      </c>
      <c r="B25" s="300" t="s">
        <v>39</v>
      </c>
      <c r="C25" s="297">
        <f>[6]B!C1080</f>
        <v>0</v>
      </c>
      <c r="D25" s="298">
        <f>[6]B!E1080</f>
        <v>0</v>
      </c>
      <c r="E25" s="18">
        <f>[6]B!AL1080</f>
        <v>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21.75" customHeight="1" x14ac:dyDescent="0.15">
      <c r="A26" s="304"/>
      <c r="B26" s="305" t="s">
        <v>40</v>
      </c>
      <c r="C26" s="306">
        <f>SUM(C27:C32)</f>
        <v>699</v>
      </c>
      <c r="D26" s="307"/>
      <c r="E26" s="19"/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5" customHeight="1" x14ac:dyDescent="0.15">
      <c r="A27" s="299" t="s">
        <v>41</v>
      </c>
      <c r="B27" s="300" t="s">
        <v>42</v>
      </c>
      <c r="C27" s="308">
        <f>[6]B!C20</f>
        <v>0</v>
      </c>
      <c r="D27" s="309"/>
      <c r="E27" s="20"/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5" customHeight="1" x14ac:dyDescent="0.15">
      <c r="A28" s="310"/>
      <c r="B28" s="300" t="s">
        <v>43</v>
      </c>
      <c r="C28" s="308">
        <f>[6]B!C21</f>
        <v>0</v>
      </c>
      <c r="D28" s="309"/>
      <c r="E28" s="20"/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5" customHeight="1" x14ac:dyDescent="0.15">
      <c r="A29" s="299"/>
      <c r="B29" s="300" t="s">
        <v>44</v>
      </c>
      <c r="C29" s="308">
        <f>[6]B!C22</f>
        <v>0</v>
      </c>
      <c r="D29" s="309"/>
      <c r="E29" s="20"/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5" customHeight="1" x14ac:dyDescent="0.15">
      <c r="A30" s="311"/>
      <c r="B30" s="300" t="s">
        <v>45</v>
      </c>
      <c r="C30" s="308">
        <f>[6]B!C23</f>
        <v>0</v>
      </c>
      <c r="D30" s="309"/>
      <c r="E30" s="20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5" customHeight="1" x14ac:dyDescent="0.15">
      <c r="A31" s="311"/>
      <c r="B31" s="300" t="s">
        <v>46</v>
      </c>
      <c r="C31" s="308">
        <f>[6]B!C24</f>
        <v>699</v>
      </c>
      <c r="D31" s="309"/>
      <c r="E31" s="20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15" customHeight="1" x14ac:dyDescent="0.15">
      <c r="A32" s="312">
        <v>101308</v>
      </c>
      <c r="B32" s="300" t="s">
        <v>47</v>
      </c>
      <c r="C32" s="308">
        <f>[6]B!C25</f>
        <v>0</v>
      </c>
      <c r="D32" s="309"/>
      <c r="E32" s="20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20.100000000000001" customHeight="1" x14ac:dyDescent="0.15">
      <c r="A33" s="21"/>
      <c r="B33" s="22" t="s">
        <v>48</v>
      </c>
      <c r="C33" s="313">
        <f>SUM(C34:C44)</f>
        <v>1456</v>
      </c>
      <c r="D33" s="314">
        <f t="shared" ref="D33:E33" si="0">SUM(D34:D44)</f>
        <v>1454</v>
      </c>
      <c r="E33" s="314">
        <f t="shared" si="0"/>
        <v>2926530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15">
      <c r="A34" s="295" t="s">
        <v>49</v>
      </c>
      <c r="B34" s="296" t="s">
        <v>50</v>
      </c>
      <c r="C34" s="315">
        <f>[6]B!$C$29</f>
        <v>1109</v>
      </c>
      <c r="D34" s="315">
        <f>[6]B!$E$29</f>
        <v>1107</v>
      </c>
      <c r="E34" s="23">
        <f>[6]B!$AL$29</f>
        <v>1461240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15">
      <c r="A35" s="299" t="s">
        <v>51</v>
      </c>
      <c r="B35" s="300" t="s">
        <v>52</v>
      </c>
      <c r="C35" s="308">
        <f>[6]B!$C$30</f>
        <v>0</v>
      </c>
      <c r="D35" s="308">
        <f>[6]B!$E$30</f>
        <v>0</v>
      </c>
      <c r="E35" s="24">
        <f>[6]B!$AL$30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15">
      <c r="A36" s="299" t="s">
        <v>53</v>
      </c>
      <c r="B36" s="300" t="s">
        <v>54</v>
      </c>
      <c r="C36" s="308">
        <f>[6]B!$C$31</f>
        <v>0</v>
      </c>
      <c r="D36" s="308">
        <f>[6]B!$E$31</f>
        <v>0</v>
      </c>
      <c r="E36" s="24">
        <f>[6]B!$AL$31</f>
        <v>0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5" customHeight="1" x14ac:dyDescent="0.15">
      <c r="A37" s="299" t="s">
        <v>55</v>
      </c>
      <c r="B37" s="300" t="s">
        <v>56</v>
      </c>
      <c r="C37" s="308">
        <f>[6]B!$C$32</f>
        <v>0</v>
      </c>
      <c r="D37" s="308">
        <f>[6]B!$E$32</f>
        <v>0</v>
      </c>
      <c r="E37" s="24">
        <f>[6]B!$AL$32</f>
        <v>0</v>
      </c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15" customHeight="1" x14ac:dyDescent="0.15">
      <c r="A38" s="299" t="s">
        <v>57</v>
      </c>
      <c r="B38" s="300" t="s">
        <v>58</v>
      </c>
      <c r="C38" s="308">
        <f>[6]B!$C$33</f>
        <v>178</v>
      </c>
      <c r="D38" s="308">
        <f>[6]B!$E$33</f>
        <v>178</v>
      </c>
      <c r="E38" s="24">
        <f>[6]B!$AL$33</f>
        <v>258100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15">
      <c r="A39" s="299" t="s">
        <v>59</v>
      </c>
      <c r="B39" s="300" t="s">
        <v>60</v>
      </c>
      <c r="C39" s="308">
        <f>[6]B!$C$34</f>
        <v>0</v>
      </c>
      <c r="D39" s="308">
        <f>[6]B!$E$34</f>
        <v>0</v>
      </c>
      <c r="E39" s="24">
        <f>[6]B!$AL$34</f>
        <v>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15">
      <c r="A40" s="299" t="s">
        <v>61</v>
      </c>
      <c r="B40" s="300" t="s">
        <v>62</v>
      </c>
      <c r="C40" s="308">
        <f>[6]B!$C$1076</f>
        <v>17</v>
      </c>
      <c r="D40" s="308">
        <f>[6]B!$E$1076</f>
        <v>17</v>
      </c>
      <c r="E40" s="24">
        <f>[6]B!$AL$1076</f>
        <v>54910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15">
      <c r="A41" s="299" t="s">
        <v>63</v>
      </c>
      <c r="B41" s="300" t="s">
        <v>64</v>
      </c>
      <c r="C41" s="308">
        <f>[6]B!$C$1077</f>
        <v>20</v>
      </c>
      <c r="D41" s="308">
        <f>[6]B!$E$1077</f>
        <v>20</v>
      </c>
      <c r="E41" s="24">
        <f>[6]B!$AL$1077</f>
        <v>64600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15">
      <c r="A42" s="299" t="s">
        <v>65</v>
      </c>
      <c r="B42" s="300" t="s">
        <v>66</v>
      </c>
      <c r="C42" s="308">
        <f>[6]B!$C$1078</f>
        <v>0</v>
      </c>
      <c r="D42" s="308">
        <f>[6]B!$E$1078</f>
        <v>0</v>
      </c>
      <c r="E42" s="24">
        <f>[6]B!$AL$1078</f>
        <v>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15">
      <c r="A43" s="299" t="s">
        <v>67</v>
      </c>
      <c r="B43" s="300" t="s">
        <v>68</v>
      </c>
      <c r="C43" s="308">
        <f>[6]B!$C$1079</f>
        <v>0</v>
      </c>
      <c r="D43" s="308">
        <f>[6]B!$E$1079</f>
        <v>0</v>
      </c>
      <c r="E43" s="24">
        <f>[6]B!$AL$1079</f>
        <v>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15">
      <c r="A44" s="299" t="s">
        <v>69</v>
      </c>
      <c r="B44" s="300" t="s">
        <v>70</v>
      </c>
      <c r="C44" s="308">
        <f>[6]B!$C$1075</f>
        <v>132</v>
      </c>
      <c r="D44" s="308">
        <f>[6]B!$E$1075</f>
        <v>132</v>
      </c>
      <c r="E44" s="24">
        <f>[6]B!$AL$1075</f>
        <v>1087680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15">
      <c r="A45" s="304"/>
      <c r="B45" s="305" t="s">
        <v>40</v>
      </c>
      <c r="C45" s="316">
        <f>SUM(C46:C50)</f>
        <v>87</v>
      </c>
      <c r="D45" s="316"/>
      <c r="E45" s="25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15">
      <c r="A46" s="26"/>
      <c r="B46" s="300" t="s">
        <v>71</v>
      </c>
      <c r="C46" s="308">
        <f>[6]B!$C$36</f>
        <v>0</v>
      </c>
      <c r="D46" s="317"/>
      <c r="E46" s="27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15" customHeight="1" x14ac:dyDescent="0.15">
      <c r="A47" s="26"/>
      <c r="B47" s="300" t="s">
        <v>72</v>
      </c>
      <c r="C47" s="308">
        <f>[6]B!$C$37</f>
        <v>87</v>
      </c>
      <c r="D47" s="317"/>
      <c r="E47" s="27"/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15">
      <c r="A48" s="26"/>
      <c r="B48" s="300" t="s">
        <v>73</v>
      </c>
      <c r="C48" s="308">
        <f>[6]B!$C$38</f>
        <v>0</v>
      </c>
      <c r="D48" s="317"/>
      <c r="E48" s="27"/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15">
      <c r="A49" s="26"/>
      <c r="B49" s="300" t="s">
        <v>74</v>
      </c>
      <c r="C49" s="308">
        <f>[6]B!$C$39</f>
        <v>0</v>
      </c>
      <c r="D49" s="317"/>
      <c r="E49" s="27"/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15" customHeight="1" x14ac:dyDescent="0.15">
      <c r="A50" s="28"/>
      <c r="B50" s="318" t="s">
        <v>75</v>
      </c>
      <c r="C50" s="319">
        <f>[6]B!$C$40</f>
        <v>0</v>
      </c>
      <c r="D50" s="317"/>
      <c r="E50" s="27"/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20.100000000000001" customHeight="1" x14ac:dyDescent="0.15">
      <c r="A51" s="21"/>
      <c r="B51" s="22" t="s">
        <v>76</v>
      </c>
      <c r="C51" s="313">
        <f>SUM(C52:C53)</f>
        <v>0</v>
      </c>
      <c r="D51" s="314">
        <f>SUM(D52:D53)</f>
        <v>0</v>
      </c>
      <c r="E51" s="29">
        <f>SUM(E52:E53)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15">
      <c r="A52" s="295" t="s">
        <v>77</v>
      </c>
      <c r="B52" s="296" t="s">
        <v>78</v>
      </c>
      <c r="C52" s="320">
        <f>[6]B!$C$1081</f>
        <v>0</v>
      </c>
      <c r="D52" s="320">
        <f>[6]B!$E$1081</f>
        <v>0</v>
      </c>
      <c r="E52" s="30">
        <f>[6]B!$AL$1081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15">
      <c r="A53" s="299" t="s">
        <v>79</v>
      </c>
      <c r="B53" s="300" t="s">
        <v>80</v>
      </c>
      <c r="C53" s="321">
        <f>[6]B!$C$1082</f>
        <v>0</v>
      </c>
      <c r="D53" s="321">
        <f>[6]B!$E$1082</f>
        <v>0</v>
      </c>
      <c r="E53" s="31">
        <f>[6]B!$AL$1082</f>
        <v>0</v>
      </c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15" customHeight="1" x14ac:dyDescent="0.15">
      <c r="A54" s="304"/>
      <c r="B54" s="322" t="s">
        <v>81</v>
      </c>
      <c r="C54" s="323">
        <f>C55</f>
        <v>0</v>
      </c>
      <c r="D54" s="323"/>
      <c r="E54" s="32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24" customHeight="1" x14ac:dyDescent="0.15">
      <c r="A55" s="299" t="s">
        <v>82</v>
      </c>
      <c r="B55" s="318" t="s">
        <v>83</v>
      </c>
      <c r="C55" s="319">
        <f>[6]B!$C$1054</f>
        <v>0</v>
      </c>
      <c r="D55" s="317"/>
      <c r="E55" s="27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20.100000000000001" customHeight="1" x14ac:dyDescent="0.15">
      <c r="A56" s="33"/>
      <c r="B56" s="22" t="s">
        <v>84</v>
      </c>
      <c r="C56" s="313">
        <f>SUM(C57:C60)</f>
        <v>749</v>
      </c>
      <c r="D56" s="314">
        <f>SUM(D57:D60)</f>
        <v>749</v>
      </c>
      <c r="E56" s="29">
        <f>SUM(E57:E60)</f>
        <v>1441510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15" customHeight="1" x14ac:dyDescent="0.15">
      <c r="A57" s="295" t="s">
        <v>85</v>
      </c>
      <c r="B57" s="296" t="s">
        <v>86</v>
      </c>
      <c r="C57" s="320">
        <f>[6]B!$C$44</f>
        <v>0</v>
      </c>
      <c r="D57" s="320">
        <f>[6]B!$E$44</f>
        <v>0</v>
      </c>
      <c r="E57" s="30">
        <f>[6]B!$AL$44</f>
        <v>0</v>
      </c>
      <c r="F57" s="7"/>
      <c r="G57" s="7"/>
      <c r="H57" s="7"/>
      <c r="I57" s="7"/>
      <c r="J57" s="7"/>
      <c r="K57" s="7"/>
      <c r="L57" s="7"/>
      <c r="M57" s="7"/>
      <c r="N57" s="7"/>
    </row>
    <row r="58" spans="1:14" s="3" customFormat="1" ht="15" customHeight="1" x14ac:dyDescent="0.15">
      <c r="A58" s="299" t="s">
        <v>87</v>
      </c>
      <c r="B58" s="300" t="s">
        <v>88</v>
      </c>
      <c r="C58" s="321">
        <f>[6]B!$C$45</f>
        <v>539</v>
      </c>
      <c r="D58" s="321">
        <f>[6]B!$E$45</f>
        <v>539</v>
      </c>
      <c r="E58" s="31">
        <f>[6]B!$AL$45</f>
        <v>1288210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s="3" customFormat="1" ht="15" customHeight="1" x14ac:dyDescent="0.15">
      <c r="A59" s="299" t="s">
        <v>89</v>
      </c>
      <c r="B59" s="300" t="s">
        <v>90</v>
      </c>
      <c r="C59" s="321">
        <f>[6]B!$C$46</f>
        <v>0</v>
      </c>
      <c r="D59" s="321">
        <f>[6]B!$E$46</f>
        <v>0</v>
      </c>
      <c r="E59" s="31">
        <f>[6]B!$AL$46</f>
        <v>0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s="3" customFormat="1" ht="15" customHeight="1" x14ac:dyDescent="0.15">
      <c r="A60" s="299" t="s">
        <v>91</v>
      </c>
      <c r="B60" s="300" t="s">
        <v>92</v>
      </c>
      <c r="C60" s="321">
        <f>[6]B!$C$47</f>
        <v>210</v>
      </c>
      <c r="D60" s="321">
        <f>[6]B!$E$47</f>
        <v>210</v>
      </c>
      <c r="E60" s="31">
        <f>[6]B!$AL$47</f>
        <v>153300</v>
      </c>
      <c r="F60" s="7"/>
      <c r="G60" s="7"/>
      <c r="H60" s="7"/>
      <c r="I60" s="7"/>
      <c r="J60" s="7"/>
      <c r="K60" s="7"/>
      <c r="L60" s="7"/>
      <c r="M60" s="7"/>
      <c r="N60" s="7"/>
    </row>
    <row r="61" spans="1:14" s="3" customFormat="1" ht="15" customHeight="1" x14ac:dyDescent="0.15">
      <c r="A61" s="324"/>
      <c r="B61" s="322" t="s">
        <v>93</v>
      </c>
      <c r="C61" s="325">
        <f>C62</f>
        <v>0</v>
      </c>
      <c r="D61" s="323"/>
      <c r="E61" s="32"/>
      <c r="F61" s="7"/>
      <c r="G61" s="7"/>
      <c r="H61" s="7"/>
      <c r="I61" s="7"/>
      <c r="J61" s="7"/>
      <c r="K61" s="7"/>
      <c r="L61" s="7"/>
      <c r="M61" s="7"/>
      <c r="N61" s="7"/>
    </row>
    <row r="62" spans="1:14" s="3" customFormat="1" ht="15" customHeight="1" x14ac:dyDescent="0.15">
      <c r="A62" s="312"/>
      <c r="B62" s="318" t="s">
        <v>94</v>
      </c>
      <c r="C62" s="326">
        <f>[6]B!$C$49</f>
        <v>0</v>
      </c>
      <c r="D62" s="317"/>
      <c r="E62" s="27"/>
      <c r="F62" s="7"/>
      <c r="G62" s="7"/>
      <c r="H62" s="7"/>
      <c r="I62" s="7"/>
      <c r="J62" s="7"/>
      <c r="K62" s="7"/>
      <c r="L62" s="7"/>
      <c r="M62" s="7"/>
      <c r="N62" s="7"/>
    </row>
    <row r="63" spans="1:14" s="3" customFormat="1" ht="20.100000000000001" customHeight="1" x14ac:dyDescent="0.15">
      <c r="A63" s="33"/>
      <c r="B63" s="22" t="s">
        <v>95</v>
      </c>
      <c r="C63" s="313">
        <f>SUM(C64:C66)</f>
        <v>924</v>
      </c>
      <c r="D63" s="314">
        <f>SUM(D64:D66)</f>
        <v>924</v>
      </c>
      <c r="E63" s="29">
        <f>SUM(E64:E66)</f>
        <v>1553640</v>
      </c>
      <c r="F63" s="7"/>
      <c r="G63" s="7"/>
      <c r="H63" s="7"/>
      <c r="I63" s="7"/>
      <c r="J63" s="7"/>
      <c r="K63" s="7"/>
      <c r="L63" s="7"/>
      <c r="M63" s="7"/>
      <c r="N63" s="7"/>
    </row>
    <row r="64" spans="1:14" s="3" customFormat="1" ht="15" customHeight="1" x14ac:dyDescent="0.15">
      <c r="A64" s="295" t="s">
        <v>96</v>
      </c>
      <c r="B64" s="296" t="s">
        <v>97</v>
      </c>
      <c r="C64" s="320">
        <f>[6]B!$C$53</f>
        <v>516</v>
      </c>
      <c r="D64" s="320">
        <f>[6]B!$E$53</f>
        <v>516</v>
      </c>
      <c r="E64" s="30">
        <f>[6]B!$AL$53</f>
        <v>1068120</v>
      </c>
      <c r="F64" s="7"/>
      <c r="G64" s="7"/>
      <c r="H64" s="7"/>
      <c r="I64" s="7"/>
      <c r="J64" s="7"/>
      <c r="K64" s="7"/>
      <c r="L64" s="7"/>
      <c r="M64" s="7"/>
      <c r="N64" s="7"/>
    </row>
    <row r="65" spans="1:14" s="3" customFormat="1" ht="15" customHeight="1" x14ac:dyDescent="0.15">
      <c r="A65" s="299" t="s">
        <v>98</v>
      </c>
      <c r="B65" s="300" t="s">
        <v>99</v>
      </c>
      <c r="C65" s="321">
        <f>[6]B!$C$54</f>
        <v>0</v>
      </c>
      <c r="D65" s="321">
        <f>[6]B!$E$54</f>
        <v>0</v>
      </c>
      <c r="E65" s="31">
        <f>[6]B!$AL$54</f>
        <v>0</v>
      </c>
      <c r="F65" s="7"/>
      <c r="G65" s="7"/>
      <c r="H65" s="7"/>
      <c r="I65" s="7"/>
      <c r="J65" s="7"/>
      <c r="K65" s="7"/>
      <c r="L65" s="7"/>
      <c r="M65" s="7"/>
      <c r="N65" s="7"/>
    </row>
    <row r="66" spans="1:14" s="3" customFormat="1" ht="15" customHeight="1" x14ac:dyDescent="0.15">
      <c r="A66" s="299" t="s">
        <v>100</v>
      </c>
      <c r="B66" s="300" t="s">
        <v>101</v>
      </c>
      <c r="C66" s="321">
        <f>[6]B!$C$55</f>
        <v>408</v>
      </c>
      <c r="D66" s="321">
        <f>[6]B!$E$55</f>
        <v>408</v>
      </c>
      <c r="E66" s="31">
        <f>[6]B!$AL$55</f>
        <v>485520</v>
      </c>
      <c r="F66" s="7"/>
      <c r="G66" s="7"/>
      <c r="H66" s="7"/>
      <c r="I66" s="7"/>
      <c r="J66" s="7"/>
      <c r="K66" s="7"/>
      <c r="L66" s="7"/>
      <c r="M66" s="7"/>
      <c r="N66" s="7"/>
    </row>
    <row r="67" spans="1:14" s="3" customFormat="1" ht="15" customHeight="1" x14ac:dyDescent="0.15">
      <c r="A67" s="304"/>
      <c r="B67" s="305" t="s">
        <v>102</v>
      </c>
      <c r="C67" s="327">
        <f>SUM(C68:C69)</f>
        <v>0</v>
      </c>
      <c r="D67" s="327"/>
      <c r="E67" s="34"/>
      <c r="F67" s="7"/>
      <c r="G67" s="7"/>
      <c r="H67" s="7"/>
      <c r="I67" s="7"/>
      <c r="J67" s="7"/>
      <c r="K67" s="7"/>
      <c r="L67" s="7"/>
      <c r="M67" s="7"/>
      <c r="N67" s="7"/>
    </row>
    <row r="68" spans="1:14" s="3" customFormat="1" ht="15" customHeight="1" x14ac:dyDescent="0.15">
      <c r="A68" s="26"/>
      <c r="B68" s="300" t="s">
        <v>103</v>
      </c>
      <c r="C68" s="321">
        <f xml:space="preserve"> [6]B!$C$57</f>
        <v>0</v>
      </c>
      <c r="D68" s="317"/>
      <c r="E68" s="35"/>
      <c r="F68" s="7"/>
      <c r="G68" s="7"/>
      <c r="H68" s="7"/>
      <c r="I68" s="7"/>
      <c r="J68" s="7"/>
      <c r="K68" s="7"/>
      <c r="L68" s="7"/>
      <c r="M68" s="7"/>
      <c r="N68" s="7"/>
    </row>
    <row r="69" spans="1:14" s="3" customFormat="1" ht="15" customHeight="1" x14ac:dyDescent="0.15">
      <c r="A69" s="28"/>
      <c r="B69" s="318" t="s">
        <v>104</v>
      </c>
      <c r="C69" s="326">
        <f>[6]B!$C$58</f>
        <v>0</v>
      </c>
      <c r="D69" s="328"/>
      <c r="E69" s="36"/>
      <c r="F69" s="7"/>
      <c r="G69" s="7"/>
      <c r="H69" s="7"/>
      <c r="I69" s="7"/>
      <c r="J69" s="7"/>
      <c r="K69" s="7"/>
      <c r="L69" s="7"/>
      <c r="M69" s="7"/>
      <c r="N69" s="7"/>
    </row>
    <row r="70" spans="1:14" s="3" customFormat="1" ht="15" customHeight="1" x14ac:dyDescent="0.15">
      <c r="A70" s="37"/>
      <c r="B70" s="13" t="s">
        <v>105</v>
      </c>
      <c r="C70" s="313">
        <f>C10+C33+C51+C56+C63+C25+C26+C45+C54+C61+C67</f>
        <v>8584</v>
      </c>
      <c r="D70" s="313">
        <f>D10+D33+D51+D56+D63+D25</f>
        <v>7536</v>
      </c>
      <c r="E70" s="38">
        <f>E10+E33+E51+E56+E63+E25</f>
        <v>58892180</v>
      </c>
      <c r="F70" s="7"/>
      <c r="G70" s="7"/>
      <c r="H70" s="7"/>
      <c r="I70" s="7"/>
      <c r="J70" s="7"/>
      <c r="K70" s="7"/>
      <c r="L70" s="7"/>
      <c r="M70" s="7"/>
      <c r="N70" s="7"/>
    </row>
    <row r="71" spans="1:14" ht="24.95" customHeight="1" x14ac:dyDescent="0.15">
      <c r="A71" s="12" t="s">
        <v>106</v>
      </c>
    </row>
    <row r="72" spans="1:14" ht="35.1" customHeight="1" x14ac:dyDescent="0.15">
      <c r="A72" s="579" t="s">
        <v>107</v>
      </c>
      <c r="B72" s="580"/>
      <c r="C72" s="39" t="s">
        <v>6</v>
      </c>
      <c r="D72" s="39" t="s">
        <v>7</v>
      </c>
      <c r="E72" s="39" t="s">
        <v>8</v>
      </c>
    </row>
    <row r="73" spans="1:14" s="41" customFormat="1" ht="15" customHeight="1" x14ac:dyDescent="0.25">
      <c r="A73" s="581" t="s">
        <v>108</v>
      </c>
      <c r="B73" s="582"/>
      <c r="C73" s="313">
        <f>SUM(C74:C79,C83:C85)</f>
        <v>52695</v>
      </c>
      <c r="D73" s="329">
        <f>SUM(D74:D78,D79,D83:D85)</f>
        <v>51345</v>
      </c>
      <c r="E73" s="40">
        <f>SUM(E74:E78,E79,E83:E85)</f>
        <v>96474450</v>
      </c>
    </row>
    <row r="74" spans="1:14" ht="15" customHeight="1" x14ac:dyDescent="0.15">
      <c r="A74" s="42" t="s">
        <v>109</v>
      </c>
      <c r="B74" s="43" t="s">
        <v>110</v>
      </c>
      <c r="C74" s="320">
        <f>[6]B!$C$218</f>
        <v>26149</v>
      </c>
      <c r="D74" s="320">
        <f>[6]B!$E$218</f>
        <v>25221</v>
      </c>
      <c r="E74" s="44">
        <f>[6]B!$AL$218</f>
        <v>30324230</v>
      </c>
    </row>
    <row r="75" spans="1:14" ht="15" customHeight="1" x14ac:dyDescent="0.15">
      <c r="A75" s="554" t="s">
        <v>111</v>
      </c>
      <c r="B75" s="45" t="s">
        <v>112</v>
      </c>
      <c r="C75" s="321">
        <f>[6]B!C283</f>
        <v>21193</v>
      </c>
      <c r="D75" s="330">
        <f>[6]B!$E$283</f>
        <v>20827</v>
      </c>
      <c r="E75" s="46">
        <f>[6]B!$AL$283</f>
        <v>35604400</v>
      </c>
    </row>
    <row r="76" spans="1:14" ht="15" customHeight="1" x14ac:dyDescent="0.15">
      <c r="A76" s="554" t="s">
        <v>113</v>
      </c>
      <c r="B76" s="45" t="s">
        <v>114</v>
      </c>
      <c r="C76" s="321">
        <f>[6]B!$C$327</f>
        <v>860</v>
      </c>
      <c r="D76" s="321">
        <f>[6]B!$E$327</f>
        <v>846</v>
      </c>
      <c r="E76" s="46">
        <f>[6]B!$AL$327</f>
        <v>3507160</v>
      </c>
    </row>
    <row r="77" spans="1:14" ht="15" customHeight="1" x14ac:dyDescent="0.15">
      <c r="A77" s="554" t="s">
        <v>115</v>
      </c>
      <c r="B77" s="45" t="s">
        <v>116</v>
      </c>
      <c r="C77" s="321">
        <f>[6]B!$C$338</f>
        <v>0</v>
      </c>
      <c r="D77" s="321">
        <f>[6]B!$E$338</f>
        <v>0</v>
      </c>
      <c r="E77" s="46">
        <f>[6]B!$AL$338</f>
        <v>0</v>
      </c>
    </row>
    <row r="78" spans="1:14" ht="15" customHeight="1" x14ac:dyDescent="0.15">
      <c r="A78" s="554" t="s">
        <v>117</v>
      </c>
      <c r="B78" s="47" t="s">
        <v>118</v>
      </c>
      <c r="C78" s="331">
        <f>[6]B!$C$413</f>
        <v>199</v>
      </c>
      <c r="D78" s="331">
        <f>[6]B!$E$413</f>
        <v>195</v>
      </c>
      <c r="E78" s="48">
        <f>[6]B!$AL$413</f>
        <v>1379420</v>
      </c>
    </row>
    <row r="79" spans="1:14" ht="15" customHeight="1" x14ac:dyDescent="0.15">
      <c r="A79" s="583" t="s">
        <v>119</v>
      </c>
      <c r="B79" s="50" t="s">
        <v>120</v>
      </c>
      <c r="C79" s="332">
        <f>SUM(C80:C82)</f>
        <v>3419</v>
      </c>
      <c r="D79" s="332">
        <f>SUM(D80:D82)</f>
        <v>3391</v>
      </c>
      <c r="E79" s="51">
        <f>SUM(E80:E82)</f>
        <v>24565810</v>
      </c>
    </row>
    <row r="80" spans="1:14" ht="15" customHeight="1" x14ac:dyDescent="0.15">
      <c r="A80" s="583"/>
      <c r="B80" s="52" t="s">
        <v>121</v>
      </c>
      <c r="C80" s="330">
        <f>[6]B!$C$464</f>
        <v>1877</v>
      </c>
      <c r="D80" s="330">
        <f>[6]B!$E$464</f>
        <v>1849</v>
      </c>
      <c r="E80" s="53">
        <f>[6]B!$AL$464</f>
        <v>7755820</v>
      </c>
    </row>
    <row r="81" spans="1:5" ht="15" customHeight="1" x14ac:dyDescent="0.15">
      <c r="A81" s="583"/>
      <c r="B81" s="54" t="s">
        <v>122</v>
      </c>
      <c r="C81" s="321">
        <f>[6]B!$C$483</f>
        <v>5</v>
      </c>
      <c r="D81" s="330">
        <f>[6]B!$E$483</f>
        <v>5</v>
      </c>
      <c r="E81" s="46">
        <f>[6]B!$AL$483</f>
        <v>16100</v>
      </c>
    </row>
    <row r="82" spans="1:5" ht="15" customHeight="1" x14ac:dyDescent="0.15">
      <c r="A82" s="583"/>
      <c r="B82" s="54" t="s">
        <v>123</v>
      </c>
      <c r="C82" s="321">
        <f>[6]B!$C$511</f>
        <v>1537</v>
      </c>
      <c r="D82" s="321">
        <f>[6]B!$E$511</f>
        <v>1537</v>
      </c>
      <c r="E82" s="46">
        <f>[6]B!$AL$511</f>
        <v>16793890</v>
      </c>
    </row>
    <row r="83" spans="1:5" ht="15" customHeight="1" x14ac:dyDescent="0.15">
      <c r="A83" s="554" t="s">
        <v>124</v>
      </c>
      <c r="B83" s="45" t="s">
        <v>125</v>
      </c>
      <c r="C83" s="321">
        <f>[6]B!$C$521</f>
        <v>0</v>
      </c>
      <c r="D83" s="321">
        <f>[6]B!$E$521</f>
        <v>0</v>
      </c>
      <c r="E83" s="46">
        <f>[6]B!$AL$521</f>
        <v>0</v>
      </c>
    </row>
    <row r="84" spans="1:5" s="56" customFormat="1" ht="15" customHeight="1" x14ac:dyDescent="0.15">
      <c r="A84" s="554" t="s">
        <v>126</v>
      </c>
      <c r="B84" s="45" t="s">
        <v>127</v>
      </c>
      <c r="C84" s="333">
        <f>[6]B!$C$575</f>
        <v>37</v>
      </c>
      <c r="D84" s="321">
        <f>[6]B!$E$575</f>
        <v>37</v>
      </c>
      <c r="E84" s="55">
        <f>[6]B!$AL$575</f>
        <v>57120</v>
      </c>
    </row>
    <row r="85" spans="1:5" ht="15" customHeight="1" x14ac:dyDescent="0.15">
      <c r="A85" s="554" t="s">
        <v>128</v>
      </c>
      <c r="B85" s="45" t="s">
        <v>129</v>
      </c>
      <c r="C85" s="321">
        <f>[6]B!$C$607</f>
        <v>838</v>
      </c>
      <c r="D85" s="321">
        <f>[6]B!$E$607</f>
        <v>828</v>
      </c>
      <c r="E85" s="46">
        <f>[6]B!$AL$607</f>
        <v>1036310</v>
      </c>
    </row>
    <row r="86" spans="1:5" s="3" customFormat="1" ht="15" customHeight="1" x14ac:dyDescent="0.15">
      <c r="A86" s="581" t="s">
        <v>130</v>
      </c>
      <c r="B86" s="584"/>
      <c r="C86" s="332">
        <f>+C87+C88+C89+C90+C94+C95</f>
        <v>2777</v>
      </c>
      <c r="D86" s="332">
        <f>+D87+D88+D89+D90+D94</f>
        <v>2763</v>
      </c>
      <c r="E86" s="51">
        <f>+E87+E88+E89+E90+E94</f>
        <v>80890520</v>
      </c>
    </row>
    <row r="87" spans="1:5" ht="15" customHeight="1" x14ac:dyDescent="0.15">
      <c r="A87" s="57" t="s">
        <v>131</v>
      </c>
      <c r="B87" s="58" t="s">
        <v>132</v>
      </c>
      <c r="C87" s="330">
        <f>[6]B!$C$669</f>
        <v>1236</v>
      </c>
      <c r="D87" s="321">
        <f>[6]B!$E$669</f>
        <v>1230</v>
      </c>
      <c r="E87" s="53">
        <f>[6]B!$AL$669</f>
        <v>11314130</v>
      </c>
    </row>
    <row r="88" spans="1:5" ht="15" customHeight="1" x14ac:dyDescent="0.15">
      <c r="A88" s="554" t="s">
        <v>133</v>
      </c>
      <c r="B88" s="45" t="s">
        <v>134</v>
      </c>
      <c r="C88" s="321">
        <f>[6]B!$C$692</f>
        <v>1</v>
      </c>
      <c r="D88" s="321">
        <f>[6]B!$E$692</f>
        <v>1</v>
      </c>
      <c r="E88" s="46">
        <f>[6]B!$AL$692</f>
        <v>27810</v>
      </c>
    </row>
    <row r="89" spans="1:5" ht="15" customHeight="1" x14ac:dyDescent="0.15">
      <c r="A89" s="554" t="s">
        <v>135</v>
      </c>
      <c r="B89" s="45" t="s">
        <v>136</v>
      </c>
      <c r="C89" s="321">
        <f>[6]B!$C$722</f>
        <v>971</v>
      </c>
      <c r="D89" s="321">
        <f>[6]B!$E$722</f>
        <v>971</v>
      </c>
      <c r="E89" s="46">
        <f>[6]B!$AL$722</f>
        <v>57719900</v>
      </c>
    </row>
    <row r="90" spans="1:5" ht="15" customHeight="1" x14ac:dyDescent="0.15">
      <c r="A90" s="583" t="s">
        <v>113</v>
      </c>
      <c r="B90" s="45" t="s">
        <v>137</v>
      </c>
      <c r="C90" s="321">
        <f>SUM(C91:C93)</f>
        <v>561</v>
      </c>
      <c r="D90" s="321">
        <f>SUM(D91:D93)</f>
        <v>561</v>
      </c>
      <c r="E90" s="46">
        <f>SUM(E91:E93)</f>
        <v>11828680</v>
      </c>
    </row>
    <row r="91" spans="1:5" ht="15" customHeight="1" x14ac:dyDescent="0.15">
      <c r="A91" s="583"/>
      <c r="B91" s="54" t="s">
        <v>138</v>
      </c>
      <c r="C91" s="321">
        <f>[6]B!$C$746-[6]B!C724-[6]B!C725</f>
        <v>456</v>
      </c>
      <c r="D91" s="321">
        <f>[6]B!$E$746-[6]B!E724-[6]B!E725</f>
        <v>456</v>
      </c>
      <c r="E91" s="46">
        <f>[6]B!$AL$746-[6]B!$AL$676724-[6]B!$AL$725</f>
        <v>10107940</v>
      </c>
    </row>
    <row r="92" spans="1:5" ht="15" customHeight="1" x14ac:dyDescent="0.15">
      <c r="A92" s="583"/>
      <c r="B92" s="54" t="s">
        <v>139</v>
      </c>
      <c r="C92" s="321">
        <f>[6]B!$C$724</f>
        <v>38</v>
      </c>
      <c r="D92" s="321">
        <f>[6]B!$E$724</f>
        <v>38</v>
      </c>
      <c r="E92" s="46">
        <f>[6]B!$AL$724</f>
        <v>230660</v>
      </c>
    </row>
    <row r="93" spans="1:5" ht="15" customHeight="1" x14ac:dyDescent="0.15">
      <c r="A93" s="583"/>
      <c r="B93" s="54" t="s">
        <v>140</v>
      </c>
      <c r="C93" s="321">
        <f>[6]B!$C$725</f>
        <v>67</v>
      </c>
      <c r="D93" s="321">
        <f>[6]B!$E$725</f>
        <v>67</v>
      </c>
      <c r="E93" s="46">
        <f>[6]B!$AL$725</f>
        <v>1490080</v>
      </c>
    </row>
    <row r="94" spans="1:5" ht="15" customHeight="1" x14ac:dyDescent="0.15">
      <c r="A94" s="554" t="s">
        <v>115</v>
      </c>
      <c r="B94" s="45" t="s">
        <v>141</v>
      </c>
      <c r="C94" s="321">
        <f>[6]B!$C$779</f>
        <v>0</v>
      </c>
      <c r="D94" s="321">
        <f>[6]B!$E$779</f>
        <v>0</v>
      </c>
      <c r="E94" s="46">
        <f>[6]B!$AL$779</f>
        <v>0</v>
      </c>
    </row>
    <row r="95" spans="1:5" s="60" customFormat="1" ht="15" customHeight="1" x14ac:dyDescent="0.15">
      <c r="A95" s="554"/>
      <c r="B95" s="45" t="s">
        <v>142</v>
      </c>
      <c r="C95" s="321">
        <f>[6]B!$C$837</f>
        <v>8</v>
      </c>
      <c r="D95" s="59"/>
      <c r="E95" s="59"/>
    </row>
    <row r="96" spans="1:5" s="3" customFormat="1" ht="15" customHeight="1" x14ac:dyDescent="0.15">
      <c r="A96" s="61"/>
      <c r="B96" s="61" t="s">
        <v>143</v>
      </c>
      <c r="C96" s="334">
        <f>[6]B!$C$1051</f>
        <v>0</v>
      </c>
      <c r="D96" s="335">
        <f>[6]B!$E$1051</f>
        <v>0</v>
      </c>
      <c r="E96" s="62">
        <f>[6]B!$AL$1051</f>
        <v>0</v>
      </c>
    </row>
    <row r="97" spans="1:8" s="63" customFormat="1" ht="24.95" customHeight="1" x14ac:dyDescent="0.15">
      <c r="A97" s="574" t="s">
        <v>144</v>
      </c>
      <c r="B97" s="574"/>
      <c r="C97" s="574"/>
      <c r="D97" s="574"/>
      <c r="E97" s="574"/>
    </row>
    <row r="98" spans="1:8" s="63" customFormat="1" ht="35.1" customHeight="1" x14ac:dyDescent="0.15">
      <c r="A98" s="13" t="s">
        <v>145</v>
      </c>
      <c r="B98" s="64" t="s">
        <v>5</v>
      </c>
      <c r="C98" s="39" t="s">
        <v>6</v>
      </c>
      <c r="D98" s="39" t="s">
        <v>7</v>
      </c>
      <c r="E98" s="39" t="s">
        <v>8</v>
      </c>
    </row>
    <row r="99" spans="1:8" s="63" customFormat="1" ht="15" customHeight="1" x14ac:dyDescent="0.15">
      <c r="A99" s="295" t="s">
        <v>146</v>
      </c>
      <c r="B99" s="43" t="s">
        <v>147</v>
      </c>
      <c r="C99" s="336">
        <f>[6]B!C844+[6]B!C851+[6]B!C855+[6]B!C862+[6]B!C871+[6]B!C875+[6]B!C879+[6]B!C883+[6]B!C894+[6]B!C897+[6]B!C905+[6]B!C911+[6]B!C921+[6]B!C926+[6]B!C891</f>
        <v>0</v>
      </c>
      <c r="D99" s="336">
        <f>[6]B!E844+[6]B!E851+[6]B!E855+[6]B!E862+[6]B!E871+[6]B!E875+[6]B!E879+[6]B!E883+[6]B!E894+[6]B!E897+[6]B!E905+[6]B!E911+[6]B!E921+[6]B!E926+[6]B!E891</f>
        <v>0</v>
      </c>
      <c r="E99" s="336">
        <f>[6]B!AL844+[6]B!AL851+[6]B!AL855+[6]B!AL862+[6]B!AL871+[6]B!AL875+[6]B!AL879+[6]B!AL883+[6]B!AL894+[6]B!AL897+[6]B!AL905+[6]B!AL911+[6]B!AL921+[6]B!AL926+[6]B!AL891</f>
        <v>0</v>
      </c>
    </row>
    <row r="100" spans="1:8" s="63" customFormat="1" ht="15" customHeight="1" x14ac:dyDescent="0.15">
      <c r="A100" s="299">
        <v>2001</v>
      </c>
      <c r="B100" s="45" t="s">
        <v>148</v>
      </c>
      <c r="C100" s="321">
        <f>SUM([6]B!C2370,[6]B!C2416:C2418)</f>
        <v>1449</v>
      </c>
      <c r="D100" s="321">
        <f>SUM([6]B!E2370,[6]B!E2416:E2418)</f>
        <v>1343</v>
      </c>
      <c r="E100" s="46">
        <f>[6]B!AL2369+[6]B!AL2416+[6]B!AL2417+[6]B!AL2418</f>
        <v>3461670</v>
      </c>
    </row>
    <row r="101" spans="1:8" s="63" customFormat="1" ht="15" customHeight="1" x14ac:dyDescent="0.15">
      <c r="A101" s="312" t="s">
        <v>149</v>
      </c>
      <c r="B101" s="65" t="s">
        <v>150</v>
      </c>
      <c r="C101" s="326">
        <f>[6]B!C2684</f>
        <v>0</v>
      </c>
      <c r="D101" s="326">
        <f>[6]B!E2684</f>
        <v>0</v>
      </c>
      <c r="E101" s="48">
        <f>[6]B!AL2684</f>
        <v>0</v>
      </c>
    </row>
    <row r="102" spans="1:8" s="63" customFormat="1" ht="15" customHeight="1" x14ac:dyDescent="0.15">
      <c r="A102" s="37"/>
      <c r="B102" s="66" t="s">
        <v>151</v>
      </c>
      <c r="C102" s="337">
        <f>SUM(C99:C101)</f>
        <v>1449</v>
      </c>
      <c r="D102" s="337">
        <f>SUM(D99:D101)</f>
        <v>1343</v>
      </c>
      <c r="E102" s="67">
        <f>SUM(E99:E101)</f>
        <v>3461670</v>
      </c>
    </row>
    <row r="103" spans="1:8" s="71" customFormat="1" ht="24.95" customHeight="1" x14ac:dyDescent="0.15">
      <c r="A103" s="68" t="s">
        <v>152</v>
      </c>
      <c r="B103" s="69"/>
      <c r="C103" s="68"/>
      <c r="D103" s="68"/>
      <c r="E103" s="68"/>
      <c r="F103" s="70"/>
      <c r="G103" s="70"/>
    </row>
    <row r="104" spans="1:8" s="63" customFormat="1" ht="33.75" customHeight="1" x14ac:dyDescent="0.15">
      <c r="A104" s="72" t="s">
        <v>4</v>
      </c>
      <c r="B104" s="72" t="s">
        <v>5</v>
      </c>
      <c r="C104" s="39" t="s">
        <v>6</v>
      </c>
      <c r="D104" s="39" t="s">
        <v>7</v>
      </c>
      <c r="E104" s="39" t="s">
        <v>153</v>
      </c>
      <c r="F104" s="39" t="s">
        <v>154</v>
      </c>
      <c r="G104" s="39" t="s">
        <v>155</v>
      </c>
      <c r="H104" s="39" t="s">
        <v>8</v>
      </c>
    </row>
    <row r="105" spans="1:8" s="63" customFormat="1" ht="15" customHeight="1" x14ac:dyDescent="0.15">
      <c r="A105" s="295" t="s">
        <v>156</v>
      </c>
      <c r="B105" s="43" t="s">
        <v>157</v>
      </c>
      <c r="C105" s="320">
        <f>[6]B!$C$1216</f>
        <v>0</v>
      </c>
      <c r="D105" s="320">
        <f>[6]B!$I$1216</f>
        <v>0</v>
      </c>
      <c r="E105" s="320">
        <f>[6]B!$I$1216</f>
        <v>0</v>
      </c>
      <c r="F105" s="320">
        <f>[6]B!$L$1216</f>
        <v>0</v>
      </c>
      <c r="G105" s="73"/>
      <c r="H105" s="44">
        <f>[6]B!$AL$1216</f>
        <v>0</v>
      </c>
    </row>
    <row r="106" spans="1:8" s="63" customFormat="1" ht="15" customHeight="1" x14ac:dyDescent="0.15">
      <c r="A106" s="299" t="s">
        <v>158</v>
      </c>
      <c r="B106" s="45" t="s">
        <v>159</v>
      </c>
      <c r="C106" s="321">
        <f>[6]B!C1352</f>
        <v>3</v>
      </c>
      <c r="D106" s="321">
        <f>[6]B!I1352</f>
        <v>3</v>
      </c>
      <c r="E106" s="321">
        <f>[6]B!I1352</f>
        <v>3</v>
      </c>
      <c r="F106" s="321">
        <f>[6]B!L1352</f>
        <v>0</v>
      </c>
      <c r="G106" s="74"/>
      <c r="H106" s="46">
        <f>[6]B!$AL$1352</f>
        <v>1288330</v>
      </c>
    </row>
    <row r="107" spans="1:8" s="63" customFormat="1" ht="15" customHeight="1" x14ac:dyDescent="0.15">
      <c r="A107" s="299" t="s">
        <v>160</v>
      </c>
      <c r="B107" s="45" t="s">
        <v>161</v>
      </c>
      <c r="C107" s="321">
        <f>[6]B!C1502</f>
        <v>10</v>
      </c>
      <c r="D107" s="321">
        <f>[6]B!I1502</f>
        <v>6</v>
      </c>
      <c r="E107" s="321">
        <f>[6]B!I1502</f>
        <v>6</v>
      </c>
      <c r="F107" s="321">
        <f>[6]B!L1502</f>
        <v>1</v>
      </c>
      <c r="G107" s="74"/>
      <c r="H107" s="46">
        <f>[6]B!$AL$1502</f>
        <v>511675</v>
      </c>
    </row>
    <row r="108" spans="1:8" s="63" customFormat="1" ht="15" customHeight="1" x14ac:dyDescent="0.15">
      <c r="A108" s="299" t="s">
        <v>162</v>
      </c>
      <c r="B108" s="45" t="s">
        <v>163</v>
      </c>
      <c r="C108" s="321">
        <f>[6]B!C1566</f>
        <v>3</v>
      </c>
      <c r="D108" s="321">
        <f>[6]B!I1566</f>
        <v>2</v>
      </c>
      <c r="E108" s="321">
        <f>[6]B!I1566</f>
        <v>2</v>
      </c>
      <c r="F108" s="321">
        <f>[6]B!L1566</f>
        <v>1</v>
      </c>
      <c r="G108" s="74"/>
      <c r="H108" s="46">
        <f>[6]B!AL1566</f>
        <v>422050</v>
      </c>
    </row>
    <row r="109" spans="1:8" s="63" customFormat="1" ht="15" customHeight="1" x14ac:dyDescent="0.15">
      <c r="A109" s="299" t="s">
        <v>164</v>
      </c>
      <c r="B109" s="45" t="s">
        <v>165</v>
      </c>
      <c r="C109" s="321">
        <f>[6]B!$C$1635</f>
        <v>51</v>
      </c>
      <c r="D109" s="321">
        <f>[6]B!$I$1635</f>
        <v>38</v>
      </c>
      <c r="E109" s="321">
        <f>[6]B!$I$1635</f>
        <v>38</v>
      </c>
      <c r="F109" s="321">
        <f>[6]B!$L$1635</f>
        <v>13</v>
      </c>
      <c r="G109" s="74"/>
      <c r="H109" s="46">
        <f>[6]B!$AL$1635</f>
        <v>2534855</v>
      </c>
    </row>
    <row r="110" spans="1:8" s="63" customFormat="1" ht="15" customHeight="1" x14ac:dyDescent="0.15">
      <c r="A110" s="299" t="s">
        <v>166</v>
      </c>
      <c r="B110" s="45" t="s">
        <v>167</v>
      </c>
      <c r="C110" s="321">
        <f>[6]B!$C$1680</f>
        <v>20</v>
      </c>
      <c r="D110" s="321">
        <f>[6]B!$I$1680</f>
        <v>10</v>
      </c>
      <c r="E110" s="321">
        <f>[6]B!$I$1680</f>
        <v>10</v>
      </c>
      <c r="F110" s="321">
        <f>[6]B!$L$1680</f>
        <v>4</v>
      </c>
      <c r="G110" s="74"/>
      <c r="H110" s="46">
        <f>[6]B!$AL$1680</f>
        <v>591500</v>
      </c>
    </row>
    <row r="111" spans="1:8" s="63" customFormat="1" ht="15" customHeight="1" x14ac:dyDescent="0.15">
      <c r="A111" s="299" t="s">
        <v>168</v>
      </c>
      <c r="B111" s="45" t="s">
        <v>169</v>
      </c>
      <c r="C111" s="321">
        <f>[6]B!$C$1914</f>
        <v>7</v>
      </c>
      <c r="D111" s="321">
        <f>[6]B!$I$1914</f>
        <v>6</v>
      </c>
      <c r="E111" s="321">
        <f>[6]B!$I$1914</f>
        <v>6</v>
      </c>
      <c r="F111" s="321">
        <f>[6]B!$L$1914</f>
        <v>1</v>
      </c>
      <c r="G111" s="74"/>
      <c r="H111" s="46">
        <f>[6]B!$AL$1914</f>
        <v>8851095</v>
      </c>
    </row>
    <row r="112" spans="1:8" s="63" customFormat="1" ht="15" customHeight="1" x14ac:dyDescent="0.15">
      <c r="A112" s="299" t="s">
        <v>170</v>
      </c>
      <c r="B112" s="45" t="s">
        <v>171</v>
      </c>
      <c r="C112" s="321">
        <f>[6]B!$C$1983</f>
        <v>10</v>
      </c>
      <c r="D112" s="321">
        <f>[6]B!$I$1983</f>
        <v>9</v>
      </c>
      <c r="E112" s="321">
        <f>[6]B!$I$1983</f>
        <v>9</v>
      </c>
      <c r="F112" s="321">
        <f>[6]B!$L$1983</f>
        <v>1</v>
      </c>
      <c r="G112" s="74"/>
      <c r="H112" s="46">
        <f>[6]B!$AL$1983</f>
        <v>2790825</v>
      </c>
    </row>
    <row r="113" spans="1:12" s="63" customFormat="1" ht="15" customHeight="1" x14ac:dyDescent="0.15">
      <c r="A113" s="299" t="s">
        <v>172</v>
      </c>
      <c r="B113" s="45" t="s">
        <v>173</v>
      </c>
      <c r="C113" s="321">
        <f>[6]B!$C$2176</f>
        <v>118</v>
      </c>
      <c r="D113" s="321">
        <f>[6]B!$I$2176</f>
        <v>87</v>
      </c>
      <c r="E113" s="321">
        <f>[6]B!$I$2176</f>
        <v>87</v>
      </c>
      <c r="F113" s="321">
        <f>[6]B!$L$2176</f>
        <v>18</v>
      </c>
      <c r="G113" s="74"/>
      <c r="H113" s="46">
        <f>[6]B!$AL$2176</f>
        <v>25803580</v>
      </c>
    </row>
    <row r="114" spans="1:12" s="63" customFormat="1" ht="15" customHeight="1" x14ac:dyDescent="0.15">
      <c r="A114" s="299" t="s">
        <v>174</v>
      </c>
      <c r="B114" s="45" t="s">
        <v>175</v>
      </c>
      <c r="C114" s="321">
        <f>[6]B!C2218</f>
        <v>4</v>
      </c>
      <c r="D114" s="321">
        <f>[6]B!I2218</f>
        <v>3</v>
      </c>
      <c r="E114" s="321">
        <f>[6]B!I2218</f>
        <v>3</v>
      </c>
      <c r="F114" s="321">
        <f>[6]B!L2218</f>
        <v>1</v>
      </c>
      <c r="G114" s="74"/>
      <c r="H114" s="46">
        <f>[6]B!AL2218</f>
        <v>435745</v>
      </c>
    </row>
    <row r="115" spans="1:12" s="63" customFormat="1" ht="15" customHeight="1" x14ac:dyDescent="0.15">
      <c r="A115" s="299" t="s">
        <v>176</v>
      </c>
      <c r="B115" s="45" t="s">
        <v>177</v>
      </c>
      <c r="C115" s="321">
        <f>[6]B!$C$2342</f>
        <v>22</v>
      </c>
      <c r="D115" s="321">
        <f>[6]B!I2342</f>
        <v>10</v>
      </c>
      <c r="E115" s="321">
        <f>[6]B!I2342</f>
        <v>10</v>
      </c>
      <c r="F115" s="321">
        <f>[6]B!L2342</f>
        <v>3</v>
      </c>
      <c r="G115" s="74"/>
      <c r="H115" s="46">
        <f>[6]B!AL2342</f>
        <v>3655605</v>
      </c>
    </row>
    <row r="116" spans="1:12" s="63" customFormat="1" ht="15" customHeight="1" x14ac:dyDescent="0.15">
      <c r="A116" s="299" t="s">
        <v>178</v>
      </c>
      <c r="B116" s="45" t="s">
        <v>179</v>
      </c>
      <c r="C116" s="321">
        <f>[6]B!$C$2377</f>
        <v>6</v>
      </c>
      <c r="D116" s="321">
        <f>[6]B!I2377</f>
        <v>6</v>
      </c>
      <c r="E116" s="321">
        <f>[6]B!I2377</f>
        <v>6</v>
      </c>
      <c r="F116" s="321">
        <f>[6]B!L2377</f>
        <v>0</v>
      </c>
      <c r="G116" s="74"/>
      <c r="H116" s="46">
        <f>[6]B!$AL$2377</f>
        <v>1620420</v>
      </c>
    </row>
    <row r="117" spans="1:12" s="63" customFormat="1" ht="15" customHeight="1" x14ac:dyDescent="0.15">
      <c r="A117" s="299" t="s">
        <v>180</v>
      </c>
      <c r="B117" s="45" t="s">
        <v>181</v>
      </c>
      <c r="C117" s="321">
        <f>[6]B!$C$2414</f>
        <v>10</v>
      </c>
      <c r="D117" s="321">
        <f>[6]B!$I$2414</f>
        <v>7</v>
      </c>
      <c r="E117" s="321">
        <f>[6]B!$I$2414</f>
        <v>7</v>
      </c>
      <c r="F117" s="321">
        <f>[6]B!$L$2414</f>
        <v>0</v>
      </c>
      <c r="G117" s="74"/>
      <c r="H117" s="46">
        <f>[6]B!$AL$2414</f>
        <v>1307930</v>
      </c>
    </row>
    <row r="118" spans="1:12" s="75" customFormat="1" ht="15" customHeight="1" x14ac:dyDescent="0.15">
      <c r="A118" s="299" t="s">
        <v>182</v>
      </c>
      <c r="B118" s="45" t="s">
        <v>183</v>
      </c>
      <c r="C118" s="321">
        <f>SUM(C119:C121)</f>
        <v>93</v>
      </c>
      <c r="D118" s="321">
        <f t="shared" ref="D118:F118" si="1">SUM(D119:D121)</f>
        <v>31</v>
      </c>
      <c r="E118" s="321">
        <f t="shared" si="1"/>
        <v>31</v>
      </c>
      <c r="F118" s="321">
        <f t="shared" si="1"/>
        <v>0</v>
      </c>
      <c r="G118" s="74"/>
      <c r="H118" s="46">
        <f>SUM(H119:H121)</f>
        <v>4921660</v>
      </c>
    </row>
    <row r="119" spans="1:12" s="75" customFormat="1" ht="15" customHeight="1" x14ac:dyDescent="0.15">
      <c r="A119" s="299"/>
      <c r="B119" s="76" t="s">
        <v>184</v>
      </c>
      <c r="C119" s="321">
        <f>[6]B!C2420</f>
        <v>92</v>
      </c>
      <c r="D119" s="321">
        <f>[6]B!$I$2420</f>
        <v>30</v>
      </c>
      <c r="E119" s="321">
        <f>[6]B!$I$2420</f>
        <v>30</v>
      </c>
      <c r="F119" s="321">
        <f>[6]B!$L$2420</f>
        <v>0</v>
      </c>
      <c r="G119" s="74"/>
      <c r="H119" s="46">
        <f>[6]B!$AL$2420</f>
        <v>4619100</v>
      </c>
    </row>
    <row r="120" spans="1:12" s="75" customFormat="1" ht="15" customHeight="1" x14ac:dyDescent="0.15">
      <c r="A120" s="299"/>
      <c r="B120" s="76" t="s">
        <v>185</v>
      </c>
      <c r="C120" s="321">
        <f>[6]B!C2421</f>
        <v>1</v>
      </c>
      <c r="D120" s="321">
        <f>[6]B!$I$2421</f>
        <v>1</v>
      </c>
      <c r="E120" s="321">
        <f>[6]B!$I$2421</f>
        <v>1</v>
      </c>
      <c r="F120" s="321">
        <f>[6]B!$L$2421</f>
        <v>0</v>
      </c>
      <c r="G120" s="74"/>
      <c r="H120" s="46">
        <f>[6]B!$AL$2421</f>
        <v>302560</v>
      </c>
    </row>
    <row r="121" spans="1:12" s="75" customFormat="1" ht="15" customHeight="1" x14ac:dyDescent="0.15">
      <c r="A121" s="299"/>
      <c r="B121" s="76" t="s">
        <v>186</v>
      </c>
      <c r="C121" s="321">
        <f>SUM([6]B!C2422:C2426)</f>
        <v>0</v>
      </c>
      <c r="D121" s="321">
        <f>SUM([6]B!I2422:I2426)</f>
        <v>0</v>
      </c>
      <c r="E121" s="321">
        <f>SUM([6]B!I2422:I2426)</f>
        <v>0</v>
      </c>
      <c r="F121" s="321">
        <f>SUM([6]B!L2422:L2426)</f>
        <v>0</v>
      </c>
      <c r="G121" s="74"/>
      <c r="H121" s="46">
        <f>SUM([6]B!AL2422:AL2426)</f>
        <v>0</v>
      </c>
    </row>
    <row r="122" spans="1:12" s="63" customFormat="1" ht="15" customHeight="1" x14ac:dyDescent="0.15">
      <c r="A122" s="299" t="s">
        <v>187</v>
      </c>
      <c r="B122" s="45" t="s">
        <v>188</v>
      </c>
      <c r="C122" s="321">
        <f>[6]B!$C$2660</f>
        <v>53</v>
      </c>
      <c r="D122" s="321">
        <f>[6]B!$I$2660</f>
        <v>46</v>
      </c>
      <c r="E122" s="321">
        <f>[6]B!$I$2660</f>
        <v>46</v>
      </c>
      <c r="F122" s="321">
        <f>[6]B!$L$2660</f>
        <v>1</v>
      </c>
      <c r="G122" s="74"/>
      <c r="H122" s="46">
        <f>[6]B!$AL$2660</f>
        <v>10696740</v>
      </c>
    </row>
    <row r="123" spans="1:12" s="63" customFormat="1" ht="15" customHeight="1" x14ac:dyDescent="0.15">
      <c r="A123" s="312">
        <v>2106</v>
      </c>
      <c r="B123" s="65" t="s">
        <v>189</v>
      </c>
      <c r="C123" s="326">
        <f>[6]B!$C2672</f>
        <v>9</v>
      </c>
      <c r="D123" s="326">
        <f>[6]B!$I2672</f>
        <v>9</v>
      </c>
      <c r="E123" s="74"/>
      <c r="F123" s="74"/>
      <c r="G123" s="326">
        <f>[6]B!C2672</f>
        <v>9</v>
      </c>
      <c r="H123" s="326">
        <f>+([6]B!$AL2672)*0.75</f>
        <v>559380</v>
      </c>
    </row>
    <row r="124" spans="1:12" s="63" customFormat="1" ht="15" customHeight="1" x14ac:dyDescent="0.15">
      <c r="A124" s="338"/>
      <c r="B124" s="66" t="s">
        <v>190</v>
      </c>
      <c r="C124" s="332">
        <f>SUM(C105:C118)+C122+C123</f>
        <v>419</v>
      </c>
      <c r="D124" s="332">
        <f>SUM(D105:D118)+D122+D123</f>
        <v>273</v>
      </c>
      <c r="E124" s="332">
        <f>SUM(E105:E118)+E122+E123</f>
        <v>264</v>
      </c>
      <c r="F124" s="332">
        <f>SUM(F105:F118)+F122+F123</f>
        <v>44</v>
      </c>
      <c r="G124" s="326">
        <f>SUM(G123)</f>
        <v>9</v>
      </c>
      <c r="H124" s="51">
        <f>SUM(H105:H118)+H122+H123</f>
        <v>65991390</v>
      </c>
    </row>
    <row r="125" spans="1:12" s="12" customFormat="1" ht="24.95" customHeight="1" x14ac:dyDescent="0.15">
      <c r="A125" s="575" t="s">
        <v>191</v>
      </c>
      <c r="B125" s="574"/>
      <c r="C125" s="339"/>
      <c r="D125" s="339"/>
      <c r="E125" s="77"/>
      <c r="F125" s="11"/>
      <c r="G125" s="11"/>
      <c r="H125" s="11"/>
      <c r="I125" s="11"/>
      <c r="J125" s="11"/>
      <c r="K125" s="11"/>
      <c r="L125" s="11"/>
    </row>
    <row r="126" spans="1:12" s="3" customFormat="1" ht="35.1" customHeight="1" x14ac:dyDescent="0.15">
      <c r="A126" s="13" t="s">
        <v>4</v>
      </c>
      <c r="B126" s="13" t="s">
        <v>5</v>
      </c>
      <c r="C126" s="39" t="s">
        <v>6</v>
      </c>
      <c r="D126" s="39" t="s">
        <v>7</v>
      </c>
      <c r="E126" s="39" t="s">
        <v>8</v>
      </c>
      <c r="F126" s="7"/>
      <c r="G126" s="7"/>
      <c r="H126" s="7"/>
      <c r="I126" s="7"/>
      <c r="J126" s="7"/>
      <c r="K126" s="7"/>
      <c r="L126" s="7"/>
    </row>
    <row r="127" spans="1:12" s="3" customFormat="1" ht="20.100000000000001" customHeight="1" x14ac:dyDescent="0.15">
      <c r="A127" s="13"/>
      <c r="B127" s="340" t="s">
        <v>192</v>
      </c>
      <c r="C127" s="313"/>
      <c r="D127" s="313"/>
      <c r="E127" s="40"/>
      <c r="F127" s="7"/>
      <c r="G127" s="7"/>
      <c r="H127" s="7"/>
      <c r="I127" s="7"/>
      <c r="J127" s="7"/>
      <c r="K127" s="7"/>
      <c r="L127" s="7"/>
    </row>
    <row r="128" spans="1:12" s="3" customFormat="1" ht="24" customHeight="1" x14ac:dyDescent="0.15">
      <c r="A128" s="295" t="s">
        <v>193</v>
      </c>
      <c r="B128" s="43" t="s">
        <v>194</v>
      </c>
      <c r="C128" s="341">
        <f>[6]B!$C$116</f>
        <v>3623</v>
      </c>
      <c r="D128" s="341">
        <f>[6]B!$E$116</f>
        <v>3362</v>
      </c>
      <c r="E128" s="78">
        <f>[6]B!$AL$116</f>
        <v>132563660</v>
      </c>
      <c r="F128" s="7"/>
      <c r="G128" s="7"/>
      <c r="H128" s="7"/>
      <c r="I128" s="7"/>
      <c r="J128" s="7"/>
      <c r="K128" s="7"/>
      <c r="L128" s="7"/>
    </row>
    <row r="129" spans="1:12" s="3" customFormat="1" ht="24" customHeight="1" x14ac:dyDescent="0.15">
      <c r="A129" s="299" t="s">
        <v>195</v>
      </c>
      <c r="B129" s="45" t="s">
        <v>196</v>
      </c>
      <c r="C129" s="342">
        <f>[6]B!$C$117</f>
        <v>0</v>
      </c>
      <c r="D129" s="342">
        <f>[6]B!$E$117</f>
        <v>0</v>
      </c>
      <c r="E129" s="79">
        <f>[6]B!$AL$117</f>
        <v>0</v>
      </c>
      <c r="F129" s="7"/>
      <c r="G129" s="7"/>
      <c r="H129" s="7"/>
      <c r="I129" s="7"/>
      <c r="J129" s="7"/>
      <c r="K129" s="7"/>
      <c r="L129" s="7"/>
    </row>
    <row r="130" spans="1:12" s="3" customFormat="1" ht="24" customHeight="1" x14ac:dyDescent="0.15">
      <c r="A130" s="299" t="s">
        <v>197</v>
      </c>
      <c r="B130" s="45" t="s">
        <v>198</v>
      </c>
      <c r="C130" s="342">
        <f>[6]B!$C$118</f>
        <v>0</v>
      </c>
      <c r="D130" s="342">
        <f>[6]B!$E$118</f>
        <v>0</v>
      </c>
      <c r="E130" s="79">
        <f>[6]B!$AL$118</f>
        <v>0</v>
      </c>
      <c r="F130" s="7"/>
      <c r="G130" s="7"/>
      <c r="H130" s="7"/>
      <c r="I130" s="7"/>
      <c r="J130" s="7"/>
      <c r="K130" s="7"/>
      <c r="L130" s="7"/>
    </row>
    <row r="131" spans="1:12" s="3" customFormat="1" ht="15" customHeight="1" x14ac:dyDescent="0.15">
      <c r="A131" s="299" t="s">
        <v>199</v>
      </c>
      <c r="B131" s="45" t="s">
        <v>200</v>
      </c>
      <c r="C131" s="342">
        <f>[6]B!$C$119</f>
        <v>139</v>
      </c>
      <c r="D131" s="342">
        <f>[6]B!$E$119</f>
        <v>138</v>
      </c>
      <c r="E131" s="79">
        <f>[6]B!$AL$119</f>
        <v>22619580</v>
      </c>
      <c r="F131" s="7"/>
      <c r="G131" s="7"/>
      <c r="H131" s="7"/>
      <c r="I131" s="7"/>
      <c r="J131" s="7"/>
      <c r="K131" s="7"/>
      <c r="L131" s="7"/>
    </row>
    <row r="132" spans="1:12" s="3" customFormat="1" ht="15" customHeight="1" x14ac:dyDescent="0.15">
      <c r="A132" s="299" t="s">
        <v>201</v>
      </c>
      <c r="B132" s="45" t="s">
        <v>202</v>
      </c>
      <c r="C132" s="342">
        <f>[6]B!$C$120</f>
        <v>0</v>
      </c>
      <c r="D132" s="342">
        <f>[6]B!$E$120</f>
        <v>0</v>
      </c>
      <c r="E132" s="79">
        <f>[6]B!$AL$120</f>
        <v>0</v>
      </c>
      <c r="F132" s="7"/>
      <c r="G132" s="7"/>
      <c r="H132" s="7"/>
      <c r="I132" s="7"/>
      <c r="J132" s="7"/>
      <c r="K132" s="7"/>
      <c r="L132" s="7"/>
    </row>
    <row r="133" spans="1:12" s="3" customFormat="1" ht="15" customHeight="1" x14ac:dyDescent="0.15">
      <c r="A133" s="299" t="s">
        <v>203</v>
      </c>
      <c r="B133" s="45" t="s">
        <v>204</v>
      </c>
      <c r="C133" s="342">
        <f>[6]B!$C$121</f>
        <v>0</v>
      </c>
      <c r="D133" s="342">
        <f>[6]B!$E$121</f>
        <v>0</v>
      </c>
      <c r="E133" s="79">
        <f>[6]B!$AL$121</f>
        <v>0</v>
      </c>
      <c r="F133" s="7"/>
      <c r="G133" s="7"/>
      <c r="H133" s="7"/>
      <c r="I133" s="7"/>
      <c r="J133" s="7"/>
      <c r="K133" s="7"/>
      <c r="L133" s="7"/>
    </row>
    <row r="134" spans="1:12" s="3" customFormat="1" ht="15" customHeight="1" x14ac:dyDescent="0.15">
      <c r="A134" s="299" t="s">
        <v>205</v>
      </c>
      <c r="B134" s="45" t="s">
        <v>206</v>
      </c>
      <c r="C134" s="342">
        <f>[6]B!$C$122</f>
        <v>226</v>
      </c>
      <c r="D134" s="342">
        <f>[6]B!$E$122</f>
        <v>223</v>
      </c>
      <c r="E134" s="79">
        <f>[6]B!$AL$122</f>
        <v>17657140</v>
      </c>
      <c r="F134" s="7"/>
      <c r="G134" s="7"/>
      <c r="H134" s="7"/>
      <c r="I134" s="7"/>
      <c r="J134" s="7"/>
      <c r="K134" s="7"/>
      <c r="L134" s="7"/>
    </row>
    <row r="135" spans="1:12" s="3" customFormat="1" ht="15" customHeight="1" x14ac:dyDescent="0.15">
      <c r="A135" s="299" t="s">
        <v>207</v>
      </c>
      <c r="B135" s="45" t="s">
        <v>208</v>
      </c>
      <c r="C135" s="342">
        <f>[6]B!$C$123</f>
        <v>88</v>
      </c>
      <c r="D135" s="342">
        <f>[6]B!$E$123</f>
        <v>87</v>
      </c>
      <c r="E135" s="79">
        <f>[6]B!$AL$123</f>
        <v>6888660</v>
      </c>
      <c r="F135" s="7"/>
      <c r="G135" s="7"/>
      <c r="H135" s="7"/>
      <c r="I135" s="7"/>
      <c r="J135" s="7"/>
      <c r="K135" s="7"/>
      <c r="L135" s="7"/>
    </row>
    <row r="136" spans="1:12" s="3" customFormat="1" ht="15" customHeight="1" x14ac:dyDescent="0.15">
      <c r="A136" s="299" t="s">
        <v>209</v>
      </c>
      <c r="B136" s="45" t="s">
        <v>210</v>
      </c>
      <c r="C136" s="342">
        <f>[6]B!$C$124</f>
        <v>0</v>
      </c>
      <c r="D136" s="342">
        <f>[6]B!$E$124</f>
        <v>0</v>
      </c>
      <c r="E136" s="79">
        <f>[6]B!$AL$124</f>
        <v>0</v>
      </c>
      <c r="F136" s="7"/>
      <c r="G136" s="7"/>
      <c r="H136" s="7"/>
      <c r="I136" s="7"/>
      <c r="J136" s="7"/>
      <c r="K136" s="7"/>
      <c r="L136" s="7"/>
    </row>
    <row r="137" spans="1:12" s="3" customFormat="1" ht="15" customHeight="1" x14ac:dyDescent="0.15">
      <c r="A137" s="299" t="s">
        <v>211</v>
      </c>
      <c r="B137" s="45" t="s">
        <v>212</v>
      </c>
      <c r="C137" s="342">
        <f>[6]B!$C$125</f>
        <v>164</v>
      </c>
      <c r="D137" s="342">
        <f>[6]B!$E$125</f>
        <v>164</v>
      </c>
      <c r="E137" s="79">
        <f>[6]B!$AL$125</f>
        <v>11648920</v>
      </c>
      <c r="F137" s="7"/>
      <c r="G137" s="7"/>
      <c r="H137" s="7"/>
      <c r="I137" s="7"/>
      <c r="J137" s="7"/>
      <c r="K137" s="7"/>
      <c r="L137" s="7"/>
    </row>
    <row r="138" spans="1:12" s="3" customFormat="1" ht="15" customHeight="1" x14ac:dyDescent="0.15">
      <c r="A138" s="299" t="s">
        <v>213</v>
      </c>
      <c r="B138" s="45" t="s">
        <v>214</v>
      </c>
      <c r="C138" s="342">
        <f>[6]B!$C$126</f>
        <v>0</v>
      </c>
      <c r="D138" s="342">
        <f>[6]B!$E$126</f>
        <v>0</v>
      </c>
      <c r="E138" s="79">
        <f>[6]B!$AL$126</f>
        <v>0</v>
      </c>
      <c r="F138" s="7"/>
      <c r="G138" s="7"/>
      <c r="H138" s="7"/>
      <c r="I138" s="7"/>
      <c r="J138" s="7"/>
      <c r="K138" s="7"/>
      <c r="L138" s="7"/>
    </row>
    <row r="139" spans="1:12" s="3" customFormat="1" ht="15" customHeight="1" x14ac:dyDescent="0.15">
      <c r="A139" s="299" t="s">
        <v>215</v>
      </c>
      <c r="B139" s="45" t="s">
        <v>216</v>
      </c>
      <c r="C139" s="342">
        <f>[6]B!$C$127</f>
        <v>0</v>
      </c>
      <c r="D139" s="342">
        <f>[6]B!$E$127</f>
        <v>0</v>
      </c>
      <c r="E139" s="79">
        <f>[6]B!$AL$127</f>
        <v>0</v>
      </c>
      <c r="F139" s="7"/>
      <c r="G139" s="7"/>
      <c r="H139" s="7"/>
      <c r="I139" s="7"/>
      <c r="J139" s="7"/>
      <c r="K139" s="7"/>
      <c r="L139" s="7"/>
    </row>
    <row r="140" spans="1:12" s="3" customFormat="1" ht="15" customHeight="1" x14ac:dyDescent="0.15">
      <c r="A140" s="312" t="s">
        <v>217</v>
      </c>
      <c r="B140" s="65" t="s">
        <v>218</v>
      </c>
      <c r="C140" s="343">
        <f>[6]B!$C$128</f>
        <v>0</v>
      </c>
      <c r="D140" s="343">
        <f>[6]B!$E$128</f>
        <v>0</v>
      </c>
      <c r="E140" s="80">
        <f>[6]B!$AL$128</f>
        <v>0</v>
      </c>
      <c r="F140" s="7"/>
      <c r="G140" s="7"/>
      <c r="H140" s="7"/>
      <c r="I140" s="7"/>
      <c r="J140" s="7"/>
      <c r="K140" s="7"/>
      <c r="L140" s="7"/>
    </row>
    <row r="141" spans="1:12" s="3" customFormat="1" ht="20.100000000000001" customHeight="1" x14ac:dyDescent="0.15">
      <c r="A141" s="338"/>
      <c r="B141" s="66" t="s">
        <v>219</v>
      </c>
      <c r="C141" s="344">
        <f>SUM(C128:C140)</f>
        <v>4240</v>
      </c>
      <c r="D141" s="344">
        <f>SUM(D128:D140)</f>
        <v>3974</v>
      </c>
      <c r="E141" s="51">
        <f>SUM(E128:E140)</f>
        <v>191377960</v>
      </c>
      <c r="F141" s="7"/>
      <c r="G141" s="7"/>
      <c r="H141" s="7"/>
      <c r="I141" s="7"/>
      <c r="J141" s="7"/>
      <c r="K141" s="7"/>
      <c r="L141" s="7"/>
    </row>
    <row r="142" spans="1:12" s="3" customFormat="1" ht="20.100000000000001" customHeight="1" x14ac:dyDescent="0.15">
      <c r="A142" s="338"/>
      <c r="B142" s="81" t="s">
        <v>220</v>
      </c>
      <c r="C142" s="344">
        <f>SUM(C143:C152)</f>
        <v>600</v>
      </c>
      <c r="D142" s="344">
        <f>SUM(D143:D152)</f>
        <v>566</v>
      </c>
      <c r="E142" s="51">
        <f>SUM(E143:E152)</f>
        <v>3357900</v>
      </c>
      <c r="F142" s="7"/>
      <c r="G142" s="7"/>
      <c r="H142" s="7"/>
      <c r="I142" s="7"/>
      <c r="J142" s="7"/>
      <c r="K142" s="7"/>
      <c r="L142" s="7"/>
    </row>
    <row r="143" spans="1:12" s="3" customFormat="1" ht="15" customHeight="1" x14ac:dyDescent="0.15">
      <c r="A143" s="295" t="s">
        <v>221</v>
      </c>
      <c r="B143" s="43" t="s">
        <v>222</v>
      </c>
      <c r="C143" s="345">
        <f>[6]B!$C$131</f>
        <v>0</v>
      </c>
      <c r="D143" s="345">
        <f>[6]B!$E$131</f>
        <v>0</v>
      </c>
      <c r="E143" s="78">
        <f>[6]B!$AL$131</f>
        <v>0</v>
      </c>
      <c r="F143" s="7"/>
      <c r="G143" s="7"/>
      <c r="H143" s="7"/>
      <c r="I143" s="7"/>
      <c r="J143" s="7"/>
      <c r="K143" s="7"/>
      <c r="L143" s="7"/>
    </row>
    <row r="144" spans="1:12" s="3" customFormat="1" ht="15" customHeight="1" x14ac:dyDescent="0.15">
      <c r="A144" s="299" t="s">
        <v>223</v>
      </c>
      <c r="B144" s="45" t="s">
        <v>224</v>
      </c>
      <c r="C144" s="346">
        <f>[6]B!$C$132</f>
        <v>0</v>
      </c>
      <c r="D144" s="346">
        <f>[6]B!$E$132</f>
        <v>0</v>
      </c>
      <c r="E144" s="79">
        <f>[6]B!$AL$132</f>
        <v>0</v>
      </c>
      <c r="F144" s="7"/>
      <c r="G144" s="7"/>
      <c r="H144" s="7"/>
      <c r="I144" s="7"/>
      <c r="J144" s="7"/>
      <c r="K144" s="7"/>
      <c r="L144" s="7"/>
    </row>
    <row r="145" spans="1:12" s="3" customFormat="1" ht="15" customHeight="1" x14ac:dyDescent="0.15">
      <c r="A145" s="299" t="s">
        <v>225</v>
      </c>
      <c r="B145" s="45" t="s">
        <v>226</v>
      </c>
      <c r="C145" s="346">
        <f>[6]B!$C$133</f>
        <v>0</v>
      </c>
      <c r="D145" s="346">
        <f>[6]B!$E$133</f>
        <v>0</v>
      </c>
      <c r="E145" s="79">
        <f>[6]B!$AL$133</f>
        <v>0</v>
      </c>
      <c r="F145" s="7"/>
      <c r="G145" s="7"/>
      <c r="H145" s="7"/>
      <c r="I145" s="7"/>
      <c r="J145" s="7"/>
      <c r="K145" s="7"/>
      <c r="L145" s="7"/>
    </row>
    <row r="146" spans="1:12" s="3" customFormat="1" ht="15" customHeight="1" x14ac:dyDescent="0.15">
      <c r="A146" s="299" t="s">
        <v>227</v>
      </c>
      <c r="B146" s="45" t="s">
        <v>228</v>
      </c>
      <c r="C146" s="346">
        <f>[6]B!$C$134</f>
        <v>574</v>
      </c>
      <c r="D146" s="346">
        <f>[6]B!$E$134</f>
        <v>540</v>
      </c>
      <c r="E146" s="79">
        <f>[6]B!$AL$134</f>
        <v>3159000</v>
      </c>
      <c r="F146" s="7"/>
      <c r="G146" s="7"/>
      <c r="H146" s="7"/>
      <c r="I146" s="7"/>
      <c r="J146" s="7"/>
      <c r="K146" s="7"/>
      <c r="L146" s="7"/>
    </row>
    <row r="147" spans="1:12" s="3" customFormat="1" ht="15" customHeight="1" x14ac:dyDescent="0.15">
      <c r="A147" s="299" t="s">
        <v>229</v>
      </c>
      <c r="B147" s="45" t="s">
        <v>230</v>
      </c>
      <c r="C147" s="346">
        <f>[6]B!$C$135</f>
        <v>0</v>
      </c>
      <c r="D147" s="346">
        <f>[6]B!$E$135</f>
        <v>0</v>
      </c>
      <c r="E147" s="79">
        <f>[6]B!$AL$135</f>
        <v>0</v>
      </c>
      <c r="F147" s="7"/>
      <c r="G147" s="7"/>
      <c r="H147" s="7"/>
      <c r="I147" s="7"/>
      <c r="J147" s="7"/>
      <c r="K147" s="7"/>
      <c r="L147" s="7"/>
    </row>
    <row r="148" spans="1:12" s="3" customFormat="1" ht="15" customHeight="1" x14ac:dyDescent="0.15">
      <c r="A148" s="299" t="s">
        <v>231</v>
      </c>
      <c r="B148" s="45" t="s">
        <v>232</v>
      </c>
      <c r="C148" s="346">
        <f>[6]B!$C$136</f>
        <v>0</v>
      </c>
      <c r="D148" s="346">
        <f>[6]B!$E$136</f>
        <v>0</v>
      </c>
      <c r="E148" s="79">
        <f>[6]B!$AL$136</f>
        <v>0</v>
      </c>
      <c r="F148" s="7"/>
      <c r="G148" s="7"/>
      <c r="H148" s="7"/>
      <c r="I148" s="7"/>
      <c r="J148" s="7"/>
      <c r="K148" s="7"/>
      <c r="L148" s="7"/>
    </row>
    <row r="149" spans="1:12" s="3" customFormat="1" ht="15" customHeight="1" x14ac:dyDescent="0.15">
      <c r="A149" s="299" t="s">
        <v>233</v>
      </c>
      <c r="B149" s="45" t="s">
        <v>234</v>
      </c>
      <c r="C149" s="346">
        <f>[6]B!$C$137</f>
        <v>0</v>
      </c>
      <c r="D149" s="346">
        <f>[6]B!$E$137</f>
        <v>0</v>
      </c>
      <c r="E149" s="79">
        <f>[6]B!$AL$137</f>
        <v>0</v>
      </c>
      <c r="F149" s="7"/>
      <c r="G149" s="7"/>
      <c r="H149" s="7"/>
      <c r="I149" s="7"/>
      <c r="J149" s="7"/>
      <c r="K149" s="7"/>
      <c r="L149" s="7"/>
    </row>
    <row r="150" spans="1:12" s="3" customFormat="1" ht="15" customHeight="1" x14ac:dyDescent="0.15">
      <c r="A150" s="299" t="s">
        <v>235</v>
      </c>
      <c r="B150" s="45" t="s">
        <v>236</v>
      </c>
      <c r="C150" s="346">
        <f>[6]B!$C$138</f>
        <v>26</v>
      </c>
      <c r="D150" s="346">
        <f>[6]B!$E$138</f>
        <v>26</v>
      </c>
      <c r="E150" s="79">
        <f>[6]B!$AL$138</f>
        <v>198900</v>
      </c>
      <c r="F150" s="7"/>
      <c r="G150" s="7"/>
      <c r="H150" s="7"/>
      <c r="I150" s="7"/>
      <c r="J150" s="7"/>
      <c r="K150" s="7"/>
      <c r="L150" s="7"/>
    </row>
    <row r="151" spans="1:12" s="3" customFormat="1" ht="14.1" customHeight="1" x14ac:dyDescent="0.15">
      <c r="A151" s="299" t="s">
        <v>237</v>
      </c>
      <c r="B151" s="45" t="s">
        <v>238</v>
      </c>
      <c r="C151" s="346">
        <f>[6]B!$C$139</f>
        <v>0</v>
      </c>
      <c r="D151" s="346">
        <f>[6]B!$E$139</f>
        <v>0</v>
      </c>
      <c r="E151" s="79">
        <f>[6]B!$AL$139</f>
        <v>0</v>
      </c>
      <c r="F151" s="7"/>
      <c r="G151" s="7"/>
      <c r="H151" s="7"/>
      <c r="I151" s="7"/>
      <c r="J151" s="7"/>
      <c r="K151" s="7"/>
      <c r="L151" s="7"/>
    </row>
    <row r="152" spans="1:12" s="3" customFormat="1" ht="15" customHeight="1" x14ac:dyDescent="0.15">
      <c r="A152" s="312" t="s">
        <v>239</v>
      </c>
      <c r="B152" s="65" t="s">
        <v>240</v>
      </c>
      <c r="C152" s="347">
        <f>[6]B!$C$140</f>
        <v>0</v>
      </c>
      <c r="D152" s="347">
        <f>[6]B!$E$140</f>
        <v>0</v>
      </c>
      <c r="E152" s="80">
        <f>[6]B!$AL$140</f>
        <v>0</v>
      </c>
      <c r="F152" s="7"/>
      <c r="G152" s="7"/>
      <c r="H152" s="7"/>
      <c r="I152" s="7"/>
      <c r="J152" s="7"/>
      <c r="K152" s="7"/>
      <c r="L152" s="7"/>
    </row>
    <row r="153" spans="1:12" s="3" customFormat="1" ht="15" customHeight="1" x14ac:dyDescent="0.15">
      <c r="A153" s="348"/>
      <c r="B153" s="82" t="s">
        <v>241</v>
      </c>
      <c r="C153" s="349">
        <f>SUM(C154:C158)</f>
        <v>0</v>
      </c>
      <c r="D153" s="349"/>
      <c r="E153" s="83"/>
      <c r="F153" s="7"/>
      <c r="G153" s="7"/>
      <c r="H153" s="7"/>
      <c r="I153" s="7"/>
      <c r="J153" s="7"/>
      <c r="K153" s="7"/>
      <c r="L153" s="7"/>
    </row>
    <row r="154" spans="1:12" s="3" customFormat="1" ht="14.1" customHeight="1" x14ac:dyDescent="0.15">
      <c r="A154" s="312">
        <v>203211</v>
      </c>
      <c r="B154" s="65" t="s">
        <v>242</v>
      </c>
      <c r="C154" s="346">
        <f>[6]B!$C$142</f>
        <v>0</v>
      </c>
      <c r="D154" s="350"/>
      <c r="E154" s="84"/>
      <c r="F154" s="7"/>
      <c r="G154" s="7"/>
      <c r="H154" s="7"/>
      <c r="I154" s="7"/>
      <c r="J154" s="7"/>
      <c r="K154" s="7"/>
      <c r="L154" s="7"/>
    </row>
    <row r="155" spans="1:12" s="3" customFormat="1" ht="23.25" customHeight="1" x14ac:dyDescent="0.15">
      <c r="A155" s="351" t="s">
        <v>243</v>
      </c>
      <c r="B155" s="85" t="s">
        <v>244</v>
      </c>
      <c r="C155" s="346">
        <f>[6]B!C143</f>
        <v>0</v>
      </c>
      <c r="D155" s="352"/>
      <c r="E155" s="86"/>
      <c r="F155" s="7"/>
      <c r="G155" s="7"/>
      <c r="H155" s="7"/>
      <c r="I155" s="7"/>
      <c r="J155" s="7"/>
      <c r="K155" s="7"/>
      <c r="L155" s="7"/>
    </row>
    <row r="156" spans="1:12" s="3" customFormat="1" ht="14.1" customHeight="1" x14ac:dyDescent="0.15">
      <c r="A156" s="351" t="s">
        <v>245</v>
      </c>
      <c r="B156" s="85" t="s">
        <v>246</v>
      </c>
      <c r="C156" s="346">
        <f>[6]B!C144</f>
        <v>0</v>
      </c>
      <c r="D156" s="352"/>
      <c r="E156" s="86"/>
      <c r="F156" s="7"/>
      <c r="G156" s="7"/>
      <c r="H156" s="7"/>
      <c r="I156" s="7"/>
      <c r="J156" s="7"/>
      <c r="K156" s="7"/>
      <c r="L156" s="7"/>
    </row>
    <row r="157" spans="1:12" s="3" customFormat="1" ht="14.1" customHeight="1" x14ac:dyDescent="0.15">
      <c r="A157" s="351" t="s">
        <v>247</v>
      </c>
      <c r="B157" s="85" t="s">
        <v>248</v>
      </c>
      <c r="C157" s="346">
        <f>[6]B!C145</f>
        <v>0</v>
      </c>
      <c r="D157" s="352"/>
      <c r="E157" s="86"/>
      <c r="F157" s="7"/>
      <c r="G157" s="7"/>
      <c r="H157" s="7"/>
      <c r="I157" s="7"/>
      <c r="J157" s="7"/>
      <c r="K157" s="7"/>
      <c r="L157" s="7"/>
    </row>
    <row r="158" spans="1:12" s="3" customFormat="1" ht="24" customHeight="1" x14ac:dyDescent="0.15">
      <c r="A158" s="351" t="s">
        <v>249</v>
      </c>
      <c r="B158" s="85" t="s">
        <v>250</v>
      </c>
      <c r="C158" s="346">
        <f>[6]B!C146</f>
        <v>0</v>
      </c>
      <c r="D158" s="352"/>
      <c r="E158" s="86"/>
      <c r="F158" s="7"/>
      <c r="G158" s="7"/>
      <c r="H158" s="7"/>
      <c r="I158" s="7"/>
      <c r="J158" s="7"/>
      <c r="K158" s="7"/>
      <c r="L158" s="7"/>
    </row>
    <row r="159" spans="1:12" s="3" customFormat="1" ht="15" customHeight="1" x14ac:dyDescent="0.15">
      <c r="A159" s="338"/>
      <c r="B159" s="87" t="s">
        <v>251</v>
      </c>
      <c r="C159" s="353">
        <f>(C141+C142+C153)</f>
        <v>4840</v>
      </c>
      <c r="D159" s="353">
        <f>(D141+D142)</f>
        <v>4540</v>
      </c>
      <c r="E159" s="51">
        <f>(E141+E142)</f>
        <v>194735860</v>
      </c>
      <c r="F159" s="7"/>
      <c r="G159" s="7"/>
      <c r="H159" s="7"/>
      <c r="I159" s="7"/>
      <c r="J159" s="7"/>
      <c r="K159" s="7"/>
      <c r="L159" s="7"/>
    </row>
    <row r="160" spans="1:12" s="12" customFormat="1" ht="24.95" customHeight="1" x14ac:dyDescent="0.15">
      <c r="A160" s="68" t="s">
        <v>252</v>
      </c>
      <c r="B160" s="88"/>
      <c r="C160" s="339"/>
      <c r="D160" s="339"/>
      <c r="E160" s="77"/>
      <c r="F160" s="11"/>
      <c r="G160" s="11"/>
      <c r="H160" s="11"/>
      <c r="I160" s="11"/>
      <c r="J160" s="11"/>
      <c r="K160" s="11"/>
      <c r="L160" s="11"/>
    </row>
    <row r="161" spans="1:14" s="3" customFormat="1" ht="35.1" customHeight="1" x14ac:dyDescent="0.15">
      <c r="A161" s="13" t="s">
        <v>4</v>
      </c>
      <c r="B161" s="13" t="s">
        <v>5</v>
      </c>
      <c r="C161" s="39" t="s">
        <v>6</v>
      </c>
      <c r="D161" s="39" t="s">
        <v>7</v>
      </c>
      <c r="E161" s="39" t="s">
        <v>8</v>
      </c>
      <c r="F161" s="7"/>
      <c r="G161" s="7"/>
      <c r="H161" s="7"/>
      <c r="I161" s="7"/>
      <c r="J161" s="7"/>
      <c r="K161" s="7"/>
      <c r="L161" s="7"/>
    </row>
    <row r="162" spans="1:14" s="3" customFormat="1" ht="15" customHeight="1" x14ac:dyDescent="0.15">
      <c r="A162" s="295" t="s">
        <v>253</v>
      </c>
      <c r="B162" s="43" t="s">
        <v>254</v>
      </c>
      <c r="C162" s="354">
        <f>[6]B!C62</f>
        <v>325</v>
      </c>
      <c r="D162" s="354">
        <f>[6]B!$E$62</f>
        <v>325</v>
      </c>
      <c r="E162" s="79">
        <f>[6]B!$AL$62</f>
        <v>292500</v>
      </c>
      <c r="F162" s="7"/>
      <c r="G162" s="7"/>
      <c r="H162" s="7"/>
      <c r="I162" s="7"/>
      <c r="J162" s="7"/>
      <c r="K162" s="7"/>
      <c r="L162" s="7"/>
    </row>
    <row r="163" spans="1:14" s="3" customFormat="1" ht="15" customHeight="1" x14ac:dyDescent="0.15">
      <c r="A163" s="312" t="s">
        <v>255</v>
      </c>
      <c r="B163" s="65" t="s">
        <v>256</v>
      </c>
      <c r="C163" s="326">
        <f>SUM([6]B!$C$63+[6]B!$C$64)</f>
        <v>0</v>
      </c>
      <c r="D163" s="355">
        <f>SUM([6]B!$E$63+[6]B!$E$64)</f>
        <v>0</v>
      </c>
      <c r="E163" s="79">
        <f>SUM([6]B!$AL$63+[6]B!$AL$64)</f>
        <v>0</v>
      </c>
      <c r="F163" s="7"/>
      <c r="G163" s="7"/>
      <c r="H163" s="7"/>
      <c r="I163" s="7"/>
      <c r="J163" s="7"/>
      <c r="K163" s="7"/>
      <c r="L163" s="7"/>
    </row>
    <row r="164" spans="1:14" s="3" customFormat="1" ht="15" customHeight="1" x14ac:dyDescent="0.15">
      <c r="A164" s="89"/>
      <c r="B164" s="90" t="s">
        <v>257</v>
      </c>
      <c r="C164" s="356">
        <f>SUM(C162:C163)</f>
        <v>325</v>
      </c>
      <c r="D164" s="356">
        <f>SUM(D162:D163)</f>
        <v>325</v>
      </c>
      <c r="E164" s="91">
        <f>SUM(E162:E163)</f>
        <v>292500</v>
      </c>
      <c r="F164" s="7"/>
      <c r="G164" s="7"/>
      <c r="H164" s="7"/>
      <c r="I164" s="7"/>
      <c r="J164" s="7"/>
      <c r="K164" s="7"/>
      <c r="L164" s="7"/>
    </row>
    <row r="165" spans="1:14" s="3" customFormat="1" ht="24.95" customHeight="1" x14ac:dyDescent="0.15">
      <c r="A165" s="68" t="s">
        <v>258</v>
      </c>
      <c r="B165" s="92"/>
      <c r="C165" s="357"/>
      <c r="D165" s="357"/>
      <c r="E165" s="93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" customFormat="1" ht="35.1" customHeight="1" x14ac:dyDescent="0.15">
      <c r="A166" s="13" t="s">
        <v>4</v>
      </c>
      <c r="B166" s="13" t="s">
        <v>5</v>
      </c>
      <c r="C166" s="39" t="s">
        <v>6</v>
      </c>
      <c r="D166" s="94" t="s">
        <v>7</v>
      </c>
      <c r="E166" s="39" t="s">
        <v>8</v>
      </c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" customFormat="1" ht="15" customHeight="1" x14ac:dyDescent="0.15">
      <c r="A167" s="295">
        <v>1101004</v>
      </c>
      <c r="B167" s="43" t="s">
        <v>259</v>
      </c>
      <c r="C167" s="320">
        <f>[6]B!C1085</f>
        <v>9</v>
      </c>
      <c r="D167" s="358">
        <f>[6]B!$E$1085</f>
        <v>9</v>
      </c>
      <c r="E167" s="79">
        <f>[6]B!$AL$1085</f>
        <v>153270</v>
      </c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" customFormat="1" ht="15" customHeight="1" x14ac:dyDescent="0.15">
      <c r="A168" s="299">
        <v>1101006</v>
      </c>
      <c r="B168" s="45" t="s">
        <v>260</v>
      </c>
      <c r="C168" s="359">
        <f>[6]B!C1086</f>
        <v>0</v>
      </c>
      <c r="D168" s="360">
        <f>[6]B!$E$1086</f>
        <v>0</v>
      </c>
      <c r="E168" s="79">
        <f>[6]B!$AL$1086</f>
        <v>0</v>
      </c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" customFormat="1" ht="15" customHeight="1" x14ac:dyDescent="0.15">
      <c r="A169" s="299">
        <v>1701001</v>
      </c>
      <c r="B169" s="45" t="s">
        <v>261</v>
      </c>
      <c r="C169" s="360">
        <f>[6]B!C1788</f>
        <v>734</v>
      </c>
      <c r="D169" s="360">
        <f>[6]B!$E$1788</f>
        <v>732</v>
      </c>
      <c r="E169" s="79">
        <f>[6]B!$AL$1788</f>
        <v>4274880</v>
      </c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" customFormat="1" ht="24" customHeight="1" x14ac:dyDescent="0.15">
      <c r="A170" s="299">
        <v>1701003</v>
      </c>
      <c r="B170" s="45" t="s">
        <v>262</v>
      </c>
      <c r="C170" s="360">
        <f>[6]B!C1789</f>
        <v>1</v>
      </c>
      <c r="D170" s="360">
        <f>[6]B!$E$1789</f>
        <v>1</v>
      </c>
      <c r="E170" s="79">
        <f>[6]B!$AL$1789</f>
        <v>16440</v>
      </c>
      <c r="F170" s="7"/>
      <c r="G170" s="7"/>
      <c r="H170" s="7"/>
      <c r="I170" s="7"/>
      <c r="J170" s="7"/>
      <c r="K170" s="7"/>
      <c r="L170" s="7"/>
      <c r="M170" s="7"/>
      <c r="N170" s="7"/>
    </row>
    <row r="171" spans="1:14" s="3" customFormat="1" ht="24" customHeight="1" x14ac:dyDescent="0.15">
      <c r="A171" s="299" t="s">
        <v>263</v>
      </c>
      <c r="B171" s="45" t="s">
        <v>264</v>
      </c>
      <c r="C171" s="360">
        <f>[6]B!C1790</f>
        <v>12</v>
      </c>
      <c r="D171" s="360">
        <f>[6]B!$E$1790</f>
        <v>12</v>
      </c>
      <c r="E171" s="79">
        <f>[6]B!$AL$1790</f>
        <v>334560</v>
      </c>
      <c r="F171" s="7"/>
      <c r="G171" s="7"/>
      <c r="H171" s="7"/>
      <c r="I171" s="7"/>
      <c r="J171" s="7"/>
      <c r="K171" s="7"/>
      <c r="L171" s="7"/>
      <c r="M171" s="7"/>
      <c r="N171" s="7"/>
    </row>
    <row r="172" spans="1:14" s="3" customFormat="1" ht="15" customHeight="1" x14ac:dyDescent="0.15">
      <c r="A172" s="299" t="s">
        <v>265</v>
      </c>
      <c r="B172" s="45" t="s">
        <v>266</v>
      </c>
      <c r="C172" s="360">
        <f>[6]B!C1791</f>
        <v>0</v>
      </c>
      <c r="D172" s="360">
        <f>[6]B!$E$1791</f>
        <v>0</v>
      </c>
      <c r="E172" s="79">
        <f>[6]B!$AL$1791</f>
        <v>0</v>
      </c>
      <c r="F172" s="7"/>
      <c r="G172" s="7"/>
      <c r="H172" s="7"/>
      <c r="I172" s="7"/>
      <c r="J172" s="7"/>
      <c r="K172" s="7"/>
      <c r="L172" s="7"/>
      <c r="M172" s="7"/>
      <c r="N172" s="7"/>
    </row>
    <row r="173" spans="1:14" s="3" customFormat="1" ht="15" customHeight="1" x14ac:dyDescent="0.15">
      <c r="A173" s="299" t="s">
        <v>267</v>
      </c>
      <c r="B173" s="45" t="s">
        <v>268</v>
      </c>
      <c r="C173" s="360">
        <f>[6]B!C1792</f>
        <v>38</v>
      </c>
      <c r="D173" s="360">
        <f>[6]B!$E$1792</f>
        <v>38</v>
      </c>
      <c r="E173" s="79">
        <f>[6]B!$AL$1792</f>
        <v>2253780</v>
      </c>
      <c r="F173" s="7"/>
      <c r="G173" s="7"/>
      <c r="H173" s="7"/>
      <c r="I173" s="7"/>
      <c r="J173" s="7"/>
      <c r="K173" s="7"/>
      <c r="L173" s="7"/>
      <c r="M173" s="7"/>
      <c r="N173" s="7"/>
    </row>
    <row r="174" spans="1:14" s="3" customFormat="1" ht="24" customHeight="1" x14ac:dyDescent="0.15">
      <c r="A174" s="299" t="s">
        <v>269</v>
      </c>
      <c r="B174" s="45" t="s">
        <v>270</v>
      </c>
      <c r="C174" s="360">
        <f>[6]B!C1793</f>
        <v>0</v>
      </c>
      <c r="D174" s="360">
        <f>[6]B!$E$1793</f>
        <v>0</v>
      </c>
      <c r="E174" s="79">
        <f>[6]B!$AL$1793</f>
        <v>0</v>
      </c>
      <c r="F174" s="7"/>
      <c r="G174" s="7"/>
      <c r="H174" s="7"/>
      <c r="I174" s="7"/>
      <c r="J174" s="7"/>
      <c r="K174" s="7"/>
      <c r="L174" s="7"/>
      <c r="M174" s="7"/>
      <c r="N174" s="7"/>
    </row>
    <row r="175" spans="1:14" s="3" customFormat="1" ht="15" customHeight="1" x14ac:dyDescent="0.15">
      <c r="A175" s="299" t="s">
        <v>271</v>
      </c>
      <c r="B175" s="45" t="s">
        <v>272</v>
      </c>
      <c r="C175" s="360">
        <f>[6]B!C1794</f>
        <v>0</v>
      </c>
      <c r="D175" s="360">
        <f>[6]B!$E$1794</f>
        <v>0</v>
      </c>
      <c r="E175" s="79">
        <f>[6]B!$AL$1794</f>
        <v>0</v>
      </c>
      <c r="F175" s="7"/>
      <c r="G175" s="7"/>
      <c r="H175" s="7"/>
      <c r="I175" s="7"/>
      <c r="J175" s="7"/>
      <c r="K175" s="7"/>
      <c r="L175" s="7"/>
      <c r="M175" s="7"/>
      <c r="N175" s="7"/>
    </row>
    <row r="176" spans="1:14" s="3" customFormat="1" ht="15" customHeight="1" x14ac:dyDescent="0.15">
      <c r="A176" s="299" t="s">
        <v>273</v>
      </c>
      <c r="B176" s="45" t="s">
        <v>274</v>
      </c>
      <c r="C176" s="360">
        <f>[6]B!C1795</f>
        <v>0</v>
      </c>
      <c r="D176" s="360">
        <f>[6]B!$E$1795</f>
        <v>0</v>
      </c>
      <c r="E176" s="79">
        <f>[6]B!$AL$1795</f>
        <v>0</v>
      </c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3" customFormat="1" ht="15" customHeight="1" x14ac:dyDescent="0.15">
      <c r="A177" s="299" t="s">
        <v>275</v>
      </c>
      <c r="B177" s="45" t="s">
        <v>276</v>
      </c>
      <c r="C177" s="360">
        <f>[6]B!C1796</f>
        <v>0</v>
      </c>
      <c r="D177" s="360">
        <f>[6]B!$E$1796</f>
        <v>0</v>
      </c>
      <c r="E177" s="79">
        <f>[6]B!$AL$1796</f>
        <v>0</v>
      </c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3" customFormat="1" ht="15" customHeight="1" x14ac:dyDescent="0.15">
      <c r="A178" s="299" t="s">
        <v>277</v>
      </c>
      <c r="B178" s="45" t="s">
        <v>278</v>
      </c>
      <c r="C178" s="360">
        <f>[6]B!C1797</f>
        <v>0</v>
      </c>
      <c r="D178" s="360">
        <f>[6]B!$E$1797</f>
        <v>0</v>
      </c>
      <c r="E178" s="79">
        <f>[6]B!$AL$1797</f>
        <v>0</v>
      </c>
      <c r="F178" s="7"/>
      <c r="G178" s="7"/>
      <c r="H178" s="7"/>
      <c r="I178" s="7"/>
      <c r="J178" s="7"/>
      <c r="K178" s="7"/>
      <c r="L178" s="7"/>
      <c r="M178" s="7"/>
      <c r="N178" s="7"/>
    </row>
    <row r="179" spans="1:14" s="3" customFormat="1" ht="15" customHeight="1" x14ac:dyDescent="0.15">
      <c r="A179" s="299" t="s">
        <v>279</v>
      </c>
      <c r="B179" s="45" t="s">
        <v>280</v>
      </c>
      <c r="C179" s="360">
        <f>[6]B!C1798</f>
        <v>0</v>
      </c>
      <c r="D179" s="360">
        <f>[6]B!$E$1798</f>
        <v>0</v>
      </c>
      <c r="E179" s="79">
        <f>[6]B!$AL$1798</f>
        <v>0</v>
      </c>
      <c r="F179" s="7"/>
      <c r="G179" s="7"/>
      <c r="H179" s="7"/>
      <c r="I179" s="7"/>
      <c r="J179" s="7"/>
      <c r="K179" s="7"/>
      <c r="L179" s="7"/>
      <c r="M179" s="7"/>
      <c r="N179" s="7"/>
    </row>
    <row r="180" spans="1:14" s="3" customFormat="1" ht="15" customHeight="1" x14ac:dyDescent="0.15">
      <c r="A180" s="299" t="s">
        <v>281</v>
      </c>
      <c r="B180" s="45" t="s">
        <v>282</v>
      </c>
      <c r="C180" s="360">
        <f>[6]B!C1799</f>
        <v>0</v>
      </c>
      <c r="D180" s="360">
        <f>[6]B!$E$1799</f>
        <v>0</v>
      </c>
      <c r="E180" s="79">
        <f>[6]B!$AL$1799</f>
        <v>0</v>
      </c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3" customFormat="1" ht="15" customHeight="1" x14ac:dyDescent="0.15">
      <c r="A181" s="299" t="s">
        <v>283</v>
      </c>
      <c r="B181" s="45" t="s">
        <v>284</v>
      </c>
      <c r="C181" s="360">
        <f>[6]B!C1800</f>
        <v>0</v>
      </c>
      <c r="D181" s="360">
        <f>[6]B!$E$1800</f>
        <v>0</v>
      </c>
      <c r="E181" s="79">
        <f>[6]B!$AL$1800</f>
        <v>0</v>
      </c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3" customFormat="1" ht="15" customHeight="1" x14ac:dyDescent="0.15">
      <c r="A182" s="299" t="s">
        <v>285</v>
      </c>
      <c r="B182" s="45" t="s">
        <v>286</v>
      </c>
      <c r="C182" s="360">
        <f>[6]B!C1801</f>
        <v>0</v>
      </c>
      <c r="D182" s="360">
        <f>[6]B!$E$1801</f>
        <v>0</v>
      </c>
      <c r="E182" s="79">
        <f>[6]B!$AL$1801</f>
        <v>0</v>
      </c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3" customFormat="1" ht="24" customHeight="1" x14ac:dyDescent="0.15">
      <c r="A183" s="299" t="s">
        <v>287</v>
      </c>
      <c r="B183" s="45" t="s">
        <v>288</v>
      </c>
      <c r="C183" s="360">
        <f>[6]B!C1802</f>
        <v>0</v>
      </c>
      <c r="D183" s="360">
        <f>[6]B!$E$1802</f>
        <v>0</v>
      </c>
      <c r="E183" s="79">
        <f>[6]B!$AL$1802</f>
        <v>0</v>
      </c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3" customFormat="1" ht="15" customHeight="1" x14ac:dyDescent="0.15">
      <c r="A184" s="299" t="s">
        <v>289</v>
      </c>
      <c r="B184" s="45" t="s">
        <v>290</v>
      </c>
      <c r="C184" s="360">
        <f>[6]B!C1803</f>
        <v>0</v>
      </c>
      <c r="D184" s="360">
        <f>[6]B!$E$1803</f>
        <v>0</v>
      </c>
      <c r="E184" s="79">
        <f>[6]B!$AL$1803</f>
        <v>0</v>
      </c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3" customFormat="1" ht="15" customHeight="1" x14ac:dyDescent="0.15">
      <c r="A185" s="299" t="s">
        <v>291</v>
      </c>
      <c r="B185" s="45" t="s">
        <v>292</v>
      </c>
      <c r="C185" s="360">
        <f>[6]B!C1804</f>
        <v>0</v>
      </c>
      <c r="D185" s="360">
        <f>[6]B!$E$1804</f>
        <v>0</v>
      </c>
      <c r="E185" s="79">
        <f>[6]B!$AL$1804</f>
        <v>0</v>
      </c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3" customFormat="1" ht="15" customHeight="1" x14ac:dyDescent="0.15">
      <c r="A186" s="299" t="s">
        <v>293</v>
      </c>
      <c r="B186" s="45" t="s">
        <v>294</v>
      </c>
      <c r="C186" s="360">
        <f>[6]B!C1805</f>
        <v>0</v>
      </c>
      <c r="D186" s="360">
        <f>[6]B!$E$1805</f>
        <v>0</v>
      </c>
      <c r="E186" s="79">
        <f>[6]B!$AL$1805</f>
        <v>0</v>
      </c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3" customFormat="1" ht="15" customHeight="1" x14ac:dyDescent="0.15">
      <c r="A187" s="299" t="s">
        <v>295</v>
      </c>
      <c r="B187" s="45" t="s">
        <v>296</v>
      </c>
      <c r="C187" s="360">
        <f>[6]B!C1806</f>
        <v>0</v>
      </c>
      <c r="D187" s="360">
        <f>[6]B!$E$1806</f>
        <v>0</v>
      </c>
      <c r="E187" s="79">
        <f>[6]B!$AL$1806</f>
        <v>0</v>
      </c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3" customFormat="1" ht="15" customHeight="1" x14ac:dyDescent="0.15">
      <c r="A188" s="299" t="s">
        <v>297</v>
      </c>
      <c r="B188" s="45" t="s">
        <v>298</v>
      </c>
      <c r="C188" s="360">
        <f>[6]B!C1807</f>
        <v>0</v>
      </c>
      <c r="D188" s="360">
        <f>[6]B!$E$1807</f>
        <v>0</v>
      </c>
      <c r="E188" s="79">
        <f>[6]B!$AL$1807</f>
        <v>0</v>
      </c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3" customFormat="1" ht="15" customHeight="1" x14ac:dyDescent="0.15">
      <c r="A189" s="299" t="s">
        <v>299</v>
      </c>
      <c r="B189" s="45" t="s">
        <v>300</v>
      </c>
      <c r="C189" s="360">
        <f>[6]B!C1808</f>
        <v>0</v>
      </c>
      <c r="D189" s="360">
        <f>[6]B!$E$1808</f>
        <v>0</v>
      </c>
      <c r="E189" s="79">
        <f>[6]B!$AL$1808</f>
        <v>0</v>
      </c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3" customFormat="1" ht="15" customHeight="1" x14ac:dyDescent="0.15">
      <c r="A190" s="299">
        <v>1701035</v>
      </c>
      <c r="B190" s="45" t="s">
        <v>301</v>
      </c>
      <c r="C190" s="360">
        <f>[6]B!C1809</f>
        <v>0</v>
      </c>
      <c r="D190" s="360">
        <f>[6]B!$E$1809</f>
        <v>0</v>
      </c>
      <c r="E190" s="79">
        <f>[6]B!$AL$1809</f>
        <v>0</v>
      </c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3" customFormat="1" ht="15" customHeight="1" x14ac:dyDescent="0.15">
      <c r="A191" s="299" t="s">
        <v>302</v>
      </c>
      <c r="B191" s="45" t="s">
        <v>303</v>
      </c>
      <c r="C191" s="360">
        <f>[6]B!C1810</f>
        <v>0</v>
      </c>
      <c r="D191" s="360">
        <f>[6]B!$E$1810</f>
        <v>0</v>
      </c>
      <c r="E191" s="79">
        <f>[6]B!$AL$1810</f>
        <v>0</v>
      </c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3" customFormat="1" ht="15" customHeight="1" x14ac:dyDescent="0.15">
      <c r="A192" s="299" t="s">
        <v>304</v>
      </c>
      <c r="B192" s="45" t="s">
        <v>305</v>
      </c>
      <c r="C192" s="360">
        <f>[6]B!C1811</f>
        <v>0</v>
      </c>
      <c r="D192" s="360">
        <f>[6]B!$E$1811</f>
        <v>0</v>
      </c>
      <c r="E192" s="79">
        <f>[6]B!$AL$1811</f>
        <v>0</v>
      </c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3" customFormat="1" ht="15" customHeight="1" x14ac:dyDescent="0.15">
      <c r="A193" s="299">
        <v>1801001</v>
      </c>
      <c r="B193" s="45" t="s">
        <v>306</v>
      </c>
      <c r="C193" s="360">
        <f>[6]B!C2059</f>
        <v>6</v>
      </c>
      <c r="D193" s="360">
        <f>[6]B!$E$2059</f>
        <v>6</v>
      </c>
      <c r="E193" s="79">
        <f>[6]B!$AL$2059</f>
        <v>241560</v>
      </c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3" customFormat="1" ht="15" customHeight="1" x14ac:dyDescent="0.15">
      <c r="A194" s="299">
        <v>1801003</v>
      </c>
      <c r="B194" s="45" t="s">
        <v>307</v>
      </c>
      <c r="C194" s="360">
        <f>[6]B!C2060</f>
        <v>0</v>
      </c>
      <c r="D194" s="360">
        <f>[6]B!$E$2060</f>
        <v>0</v>
      </c>
      <c r="E194" s="79">
        <f>[6]B!$AL$2060</f>
        <v>0</v>
      </c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3" customFormat="1" ht="15" customHeight="1" x14ac:dyDescent="0.15">
      <c r="A195" s="299">
        <v>1801006</v>
      </c>
      <c r="B195" s="45" t="s">
        <v>308</v>
      </c>
      <c r="C195" s="360">
        <f>[6]B!C2061</f>
        <v>4</v>
      </c>
      <c r="D195" s="360">
        <f>[6]B!$E$2061</f>
        <v>4</v>
      </c>
      <c r="E195" s="79">
        <f>[6]B!$AL$2061</f>
        <v>206920</v>
      </c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3" customFormat="1" ht="15" customHeight="1" x14ac:dyDescent="0.15">
      <c r="A196" s="299">
        <v>1401001</v>
      </c>
      <c r="B196" s="45" t="s">
        <v>309</v>
      </c>
      <c r="C196" s="360">
        <f>[6]B!C1504</f>
        <v>0</v>
      </c>
      <c r="D196" s="360">
        <f>[6]B!$E$1504</f>
        <v>0</v>
      </c>
      <c r="E196" s="79">
        <f>[6]B!$AL$1504</f>
        <v>0</v>
      </c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3" customFormat="1" ht="24" customHeight="1" x14ac:dyDescent="0.15">
      <c r="A197" s="299">
        <v>1101113</v>
      </c>
      <c r="B197" s="45" t="s">
        <v>310</v>
      </c>
      <c r="C197" s="360">
        <f>[6]B!C1087</f>
        <v>0</v>
      </c>
      <c r="D197" s="360">
        <f>[6]B!$E$1087</f>
        <v>0</v>
      </c>
      <c r="E197" s="79">
        <f>[6]B!$AL$1087</f>
        <v>0</v>
      </c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3" customFormat="1" ht="24" customHeight="1" x14ac:dyDescent="0.15">
      <c r="A198" s="299">
        <v>1101140</v>
      </c>
      <c r="B198" s="45" t="s">
        <v>311</v>
      </c>
      <c r="C198" s="360">
        <f>[6]B!C1088</f>
        <v>0</v>
      </c>
      <c r="D198" s="360">
        <f>[6]B!$E$1088</f>
        <v>0</v>
      </c>
      <c r="E198" s="79">
        <f>[6]B!$AL$1088</f>
        <v>0</v>
      </c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3" customFormat="1" ht="15" customHeight="1" x14ac:dyDescent="0.15">
      <c r="A199" s="299">
        <v>1101141</v>
      </c>
      <c r="B199" s="45" t="s">
        <v>312</v>
      </c>
      <c r="C199" s="360">
        <f>[6]B!C1089</f>
        <v>0</v>
      </c>
      <c r="D199" s="360">
        <f>[6]B!$E$1089</f>
        <v>0</v>
      </c>
      <c r="E199" s="79">
        <f>[6]B!$AL$1089</f>
        <v>0</v>
      </c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3" customFormat="1" ht="15" customHeight="1" x14ac:dyDescent="0.15">
      <c r="A200" s="312">
        <v>1101142</v>
      </c>
      <c r="B200" s="65" t="s">
        <v>313</v>
      </c>
      <c r="C200" s="360">
        <f>[6]B!C1090</f>
        <v>0</v>
      </c>
      <c r="D200" s="361">
        <f>[6]B!$E$1090</f>
        <v>0</v>
      </c>
      <c r="E200" s="79">
        <f>[6]B!$AL$1090</f>
        <v>0</v>
      </c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3" customFormat="1" ht="15" customHeight="1" x14ac:dyDescent="0.15">
      <c r="A201" s="338"/>
      <c r="B201" s="66" t="s">
        <v>314</v>
      </c>
      <c r="C201" s="362">
        <f>SUM(C167:C200)</f>
        <v>804</v>
      </c>
      <c r="D201" s="362">
        <f>SUM(D167:D200)</f>
        <v>802</v>
      </c>
      <c r="E201" s="95">
        <f>SUM(E167:E200)</f>
        <v>7481410</v>
      </c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3" customFormat="1" ht="24.95" customHeight="1" x14ac:dyDescent="0.15">
      <c r="A202" s="96" t="s">
        <v>315</v>
      </c>
      <c r="B202" s="97"/>
      <c r="C202" s="363"/>
      <c r="D202" s="363"/>
      <c r="E202" s="98"/>
      <c r="F202" s="7"/>
      <c r="G202" s="7"/>
      <c r="H202" s="7"/>
      <c r="I202" s="7"/>
      <c r="J202" s="7"/>
      <c r="K202" s="7"/>
      <c r="L202" s="7"/>
      <c r="M202" s="7"/>
      <c r="N202" s="7"/>
    </row>
    <row r="203" spans="1:14" s="3" customFormat="1" ht="30" customHeight="1" x14ac:dyDescent="0.15">
      <c r="A203" s="13" t="s">
        <v>4</v>
      </c>
      <c r="B203" s="13" t="s">
        <v>5</v>
      </c>
      <c r="C203" s="14" t="s">
        <v>6</v>
      </c>
      <c r="D203" s="39" t="s">
        <v>7</v>
      </c>
      <c r="E203" s="39" t="s">
        <v>8</v>
      </c>
      <c r="F203" s="7"/>
      <c r="G203" s="7"/>
      <c r="H203" s="7"/>
      <c r="I203" s="7"/>
      <c r="J203" s="7"/>
      <c r="K203" s="7"/>
      <c r="L203" s="7"/>
      <c r="M203" s="7"/>
      <c r="N203" s="7"/>
    </row>
    <row r="204" spans="1:14" s="3" customFormat="1" ht="15" customHeight="1" x14ac:dyDescent="0.15">
      <c r="A204" s="310"/>
      <c r="B204" s="99" t="s">
        <v>316</v>
      </c>
      <c r="C204" s="345">
        <f>[6]B!C947</f>
        <v>0</v>
      </c>
      <c r="D204" s="364">
        <f>[6]B!E947</f>
        <v>0</v>
      </c>
      <c r="E204" s="30">
        <f>[6]B!$AL$947</f>
        <v>0</v>
      </c>
      <c r="F204" s="7"/>
      <c r="G204" s="7"/>
      <c r="H204" s="7"/>
      <c r="I204" s="7"/>
      <c r="J204" s="7"/>
      <c r="K204" s="7"/>
      <c r="L204" s="7"/>
      <c r="M204" s="7"/>
      <c r="N204" s="7"/>
    </row>
    <row r="205" spans="1:14" s="3" customFormat="1" ht="15" customHeight="1" x14ac:dyDescent="0.15">
      <c r="A205" s="310"/>
      <c r="B205" s="99" t="s">
        <v>317</v>
      </c>
      <c r="C205" s="365">
        <f>[6]B!C2900</f>
        <v>0</v>
      </c>
      <c r="D205" s="366"/>
      <c r="E205" s="100"/>
      <c r="F205" s="7"/>
      <c r="G205" s="7"/>
      <c r="H205" s="7"/>
      <c r="I205" s="7"/>
      <c r="J205" s="7"/>
      <c r="K205" s="7"/>
      <c r="L205" s="7"/>
    </row>
    <row r="206" spans="1:14" s="3" customFormat="1" ht="15" customHeight="1" x14ac:dyDescent="0.15">
      <c r="A206" s="299"/>
      <c r="B206" s="101" t="s">
        <v>318</v>
      </c>
      <c r="C206" s="346">
        <f>[6]B!C2901</f>
        <v>0</v>
      </c>
      <c r="D206" s="350"/>
      <c r="E206" s="84"/>
      <c r="F206" s="7"/>
      <c r="G206" s="7"/>
      <c r="H206" s="7"/>
      <c r="I206" s="7"/>
      <c r="J206" s="7"/>
      <c r="K206" s="7"/>
      <c r="L206" s="7"/>
    </row>
    <row r="207" spans="1:14" s="3" customFormat="1" ht="15" customHeight="1" x14ac:dyDescent="0.15">
      <c r="A207" s="299"/>
      <c r="B207" s="101" t="s">
        <v>319</v>
      </c>
      <c r="C207" s="346">
        <f>[6]B!$C$2902</f>
        <v>0</v>
      </c>
      <c r="D207" s="350"/>
      <c r="E207" s="84"/>
      <c r="F207" s="7"/>
      <c r="G207" s="7"/>
      <c r="H207" s="7"/>
      <c r="I207" s="7"/>
      <c r="J207" s="7"/>
      <c r="K207" s="7"/>
      <c r="L207" s="7"/>
    </row>
    <row r="208" spans="1:14" s="3" customFormat="1" ht="15" customHeight="1" x14ac:dyDescent="0.15">
      <c r="A208" s="299"/>
      <c r="B208" s="101" t="s">
        <v>320</v>
      </c>
      <c r="C208" s="346">
        <f>[6]B!$C$2903</f>
        <v>0</v>
      </c>
      <c r="D208" s="350"/>
      <c r="E208" s="84"/>
      <c r="F208" s="7"/>
      <c r="G208" s="7"/>
      <c r="H208" s="7"/>
      <c r="I208" s="7"/>
      <c r="J208" s="7"/>
      <c r="K208" s="7"/>
      <c r="L208" s="7"/>
    </row>
    <row r="209" spans="1:12" s="3" customFormat="1" ht="15" customHeight="1" x14ac:dyDescent="0.15">
      <c r="A209" s="299"/>
      <c r="B209" s="101" t="s">
        <v>321</v>
      </c>
      <c r="C209" s="346">
        <f>[6]B!$C$2904</f>
        <v>0</v>
      </c>
      <c r="D209" s="350"/>
      <c r="E209" s="84"/>
      <c r="F209" s="7"/>
      <c r="G209" s="7"/>
      <c r="H209" s="7"/>
      <c r="I209" s="7"/>
      <c r="J209" s="7"/>
      <c r="K209" s="7"/>
      <c r="L209" s="7"/>
    </row>
    <row r="210" spans="1:12" s="3" customFormat="1" ht="15" customHeight="1" x14ac:dyDescent="0.15">
      <c r="A210" s="299"/>
      <c r="B210" s="101" t="s">
        <v>322</v>
      </c>
      <c r="C210" s="346">
        <f>[6]B!$C$2905</f>
        <v>0</v>
      </c>
      <c r="D210" s="350"/>
      <c r="E210" s="84"/>
      <c r="F210" s="7"/>
      <c r="G210" s="7"/>
      <c r="H210" s="7"/>
      <c r="I210" s="7"/>
      <c r="J210" s="7"/>
      <c r="K210" s="7"/>
      <c r="L210" s="7"/>
    </row>
    <row r="211" spans="1:12" s="3" customFormat="1" ht="15" customHeight="1" x14ac:dyDescent="0.15">
      <c r="A211" s="312"/>
      <c r="B211" s="102" t="s">
        <v>323</v>
      </c>
      <c r="C211" s="347">
        <f>[6]B!$C$2906</f>
        <v>0</v>
      </c>
      <c r="D211" s="367"/>
      <c r="E211" s="103"/>
      <c r="F211" s="7"/>
      <c r="G211" s="7"/>
      <c r="H211" s="7"/>
      <c r="I211" s="7"/>
      <c r="J211" s="7"/>
      <c r="K211" s="7"/>
      <c r="L211" s="7"/>
    </row>
    <row r="212" spans="1:12" s="3" customFormat="1" ht="15" customHeight="1" x14ac:dyDescent="0.15">
      <c r="A212" s="338"/>
      <c r="B212" s="104" t="s">
        <v>105</v>
      </c>
      <c r="C212" s="368">
        <f>SUM(C204:C211)</f>
        <v>0</v>
      </c>
      <c r="D212" s="368">
        <f>SUM(D204:D211)</f>
        <v>0</v>
      </c>
      <c r="E212" s="368">
        <f t="shared" ref="E212" si="2">SUM(E204:E211)</f>
        <v>0</v>
      </c>
      <c r="F212" s="7"/>
      <c r="G212" s="7"/>
      <c r="H212" s="7"/>
      <c r="I212" s="7"/>
      <c r="J212" s="7"/>
      <c r="K212" s="7"/>
      <c r="L212" s="7"/>
    </row>
    <row r="213" spans="1:12" s="3" customFormat="1" ht="24.95" customHeight="1" x14ac:dyDescent="0.15">
      <c r="A213" s="96" t="s">
        <v>324</v>
      </c>
      <c r="B213" s="97"/>
      <c r="C213" s="369"/>
      <c r="D213" s="369"/>
      <c r="E213" s="105"/>
      <c r="F213" s="7"/>
      <c r="G213" s="7"/>
      <c r="H213" s="7"/>
      <c r="I213" s="7"/>
      <c r="J213" s="7"/>
      <c r="K213" s="7"/>
      <c r="L213" s="7"/>
    </row>
    <row r="214" spans="1:12" s="3" customFormat="1" ht="30" customHeight="1" x14ac:dyDescent="0.15">
      <c r="A214" s="13" t="s">
        <v>4</v>
      </c>
      <c r="B214" s="106" t="s">
        <v>325</v>
      </c>
      <c r="C214" s="39" t="s">
        <v>6</v>
      </c>
      <c r="D214" s="94" t="s">
        <v>7</v>
      </c>
      <c r="E214" s="39" t="s">
        <v>8</v>
      </c>
      <c r="F214" s="7"/>
      <c r="G214" s="7"/>
      <c r="H214" s="7"/>
      <c r="I214" s="7"/>
      <c r="J214" s="7"/>
      <c r="K214" s="7"/>
      <c r="L214" s="7"/>
    </row>
    <row r="215" spans="1:12" s="3" customFormat="1" ht="15" customHeight="1" x14ac:dyDescent="0.15">
      <c r="A215" s="295">
        <v>3003001</v>
      </c>
      <c r="B215" s="107" t="s">
        <v>326</v>
      </c>
      <c r="C215" s="370">
        <f>[6]B!C2909</f>
        <v>6</v>
      </c>
      <c r="D215" s="371">
        <f>[6]B!$E$2909</f>
        <v>6</v>
      </c>
      <c r="E215" s="30">
        <f>[6]B!$AL$2909</f>
        <v>49380</v>
      </c>
      <c r="F215" s="7"/>
      <c r="G215" s="7"/>
      <c r="H215" s="7"/>
      <c r="I215" s="7"/>
      <c r="J215" s="7"/>
      <c r="K215" s="7"/>
      <c r="L215" s="7"/>
    </row>
    <row r="216" spans="1:12" s="3" customFormat="1" ht="15" customHeight="1" x14ac:dyDescent="0.15">
      <c r="A216" s="299" t="s">
        <v>327</v>
      </c>
      <c r="B216" s="101" t="s">
        <v>328</v>
      </c>
      <c r="C216" s="372">
        <f>[6]B!C2910</f>
        <v>0</v>
      </c>
      <c r="D216" s="373">
        <f>[6]B!$E$2910</f>
        <v>0</v>
      </c>
      <c r="E216" s="31">
        <f>[6]B!$AL$2910</f>
        <v>0</v>
      </c>
      <c r="F216" s="7"/>
      <c r="G216" s="7"/>
      <c r="H216" s="7"/>
      <c r="I216" s="7"/>
      <c r="J216" s="7"/>
      <c r="K216" s="7"/>
      <c r="L216" s="7"/>
    </row>
    <row r="217" spans="1:12" s="3" customFormat="1" ht="15" customHeight="1" x14ac:dyDescent="0.15">
      <c r="A217" s="299" t="s">
        <v>329</v>
      </c>
      <c r="B217" s="101" t="s">
        <v>330</v>
      </c>
      <c r="C217" s="372">
        <f>[6]B!C2911</f>
        <v>0</v>
      </c>
      <c r="D217" s="372">
        <f>[6]B!$E$2911</f>
        <v>0</v>
      </c>
      <c r="E217" s="31">
        <f>[6]B!$AL$2911</f>
        <v>0</v>
      </c>
      <c r="F217" s="7"/>
      <c r="G217" s="7"/>
      <c r="H217" s="7"/>
      <c r="I217" s="7"/>
      <c r="J217" s="7"/>
      <c r="K217" s="7"/>
      <c r="L217" s="7"/>
    </row>
    <row r="218" spans="1:12" s="3" customFormat="1" ht="15" customHeight="1" x14ac:dyDescent="0.15">
      <c r="A218" s="299" t="s">
        <v>331</v>
      </c>
      <c r="B218" s="101" t="s">
        <v>332</v>
      </c>
      <c r="C218" s="372">
        <f>[6]B!C2912</f>
        <v>0</v>
      </c>
      <c r="D218" s="372">
        <f>[6]B!$E$2912</f>
        <v>0</v>
      </c>
      <c r="E218" s="31">
        <f>[6]B!$AL$2912</f>
        <v>0</v>
      </c>
      <c r="F218" s="7"/>
      <c r="G218" s="7"/>
      <c r="H218" s="7"/>
      <c r="I218" s="7"/>
      <c r="J218" s="7"/>
      <c r="K218" s="7"/>
      <c r="L218" s="7"/>
    </row>
    <row r="219" spans="1:12" s="3" customFormat="1" ht="15" customHeight="1" x14ac:dyDescent="0.15">
      <c r="A219" s="312" t="s">
        <v>333</v>
      </c>
      <c r="B219" s="102" t="s">
        <v>334</v>
      </c>
      <c r="C219" s="374">
        <f>[6]B!C2913</f>
        <v>0</v>
      </c>
      <c r="D219" s="374">
        <f>[6]B!$E$2913</f>
        <v>0</v>
      </c>
      <c r="E219" s="108">
        <f>[6]B!$AL$2913</f>
        <v>0</v>
      </c>
      <c r="F219" s="7"/>
      <c r="G219" s="7"/>
      <c r="H219" s="7"/>
      <c r="I219" s="7"/>
      <c r="J219" s="7"/>
      <c r="K219" s="7"/>
      <c r="L219" s="7"/>
    </row>
    <row r="220" spans="1:12" s="3" customFormat="1" ht="15" customHeight="1" x14ac:dyDescent="0.15">
      <c r="A220" s="338"/>
      <c r="B220" s="109" t="s">
        <v>335</v>
      </c>
      <c r="C220" s="375">
        <f>SUM(C215:C219)</f>
        <v>6</v>
      </c>
      <c r="D220" s="375">
        <f>SUM(D215:D219)</f>
        <v>6</v>
      </c>
      <c r="E220" s="95">
        <f>SUM(E215:E219)</f>
        <v>49380</v>
      </c>
      <c r="F220" s="7"/>
      <c r="G220" s="7"/>
      <c r="H220" s="7"/>
      <c r="I220" s="7"/>
      <c r="J220" s="7"/>
      <c r="K220" s="7"/>
      <c r="L220" s="7"/>
    </row>
    <row r="221" spans="1:12" s="111" customFormat="1" ht="24.95" customHeight="1" x14ac:dyDescent="0.15">
      <c r="A221" s="576" t="s">
        <v>336</v>
      </c>
      <c r="B221" s="576"/>
      <c r="C221" s="376"/>
      <c r="D221" s="376"/>
      <c r="E221" s="110"/>
    </row>
    <row r="222" spans="1:12" s="3" customFormat="1" ht="35.1" customHeight="1" x14ac:dyDescent="0.15">
      <c r="A222" s="13" t="s">
        <v>4</v>
      </c>
      <c r="B222" s="106" t="s">
        <v>337</v>
      </c>
      <c r="C222" s="39" t="s">
        <v>6</v>
      </c>
      <c r="D222" s="94" t="s">
        <v>7</v>
      </c>
      <c r="E222" s="39" t="s">
        <v>8</v>
      </c>
      <c r="F222" s="7"/>
      <c r="G222" s="7"/>
      <c r="H222" s="7"/>
      <c r="I222" s="7"/>
      <c r="J222" s="7"/>
      <c r="K222" s="7"/>
      <c r="L222" s="7"/>
    </row>
    <row r="223" spans="1:12" s="3" customFormat="1" ht="15" customHeight="1" x14ac:dyDescent="0.15">
      <c r="A223" s="295">
        <v>2401061</v>
      </c>
      <c r="B223" s="107" t="s">
        <v>338</v>
      </c>
      <c r="C223" s="370">
        <f>[6]B!$C$2753</f>
        <v>133</v>
      </c>
      <c r="D223" s="370">
        <f>[6]B!$E$2753</f>
        <v>133</v>
      </c>
      <c r="E223" s="30">
        <f>[6]B!$AL$2753</f>
        <v>2926000</v>
      </c>
      <c r="F223" s="7"/>
      <c r="G223" s="7"/>
      <c r="H223" s="7"/>
      <c r="I223" s="7"/>
      <c r="J223" s="7"/>
      <c r="K223" s="7"/>
      <c r="L223" s="7"/>
    </row>
    <row r="224" spans="1:12" s="3" customFormat="1" ht="15" customHeight="1" x14ac:dyDescent="0.15">
      <c r="A224" s="299" t="s">
        <v>339</v>
      </c>
      <c r="B224" s="101" t="s">
        <v>340</v>
      </c>
      <c r="C224" s="372">
        <f>[6]B!$C$2754</f>
        <v>251</v>
      </c>
      <c r="D224" s="372">
        <f>[6]B!$E$2754</f>
        <v>251</v>
      </c>
      <c r="E224" s="31">
        <f>[6]B!$AL$2754</f>
        <v>17374220</v>
      </c>
      <c r="F224" s="7"/>
      <c r="G224" s="7"/>
      <c r="H224" s="7"/>
      <c r="I224" s="7"/>
      <c r="J224" s="7"/>
      <c r="K224" s="7"/>
      <c r="L224" s="7"/>
    </row>
    <row r="225" spans="1:22" s="3" customFormat="1" ht="15" customHeight="1" x14ac:dyDescent="0.15">
      <c r="A225" s="299" t="s">
        <v>341</v>
      </c>
      <c r="B225" s="101" t="s">
        <v>342</v>
      </c>
      <c r="C225" s="372">
        <f>[6]B!$C$2755</f>
        <v>0</v>
      </c>
      <c r="D225" s="372">
        <f>[6]B!$E$2755</f>
        <v>0</v>
      </c>
      <c r="E225" s="31">
        <f>[6]B!$AL$2755</f>
        <v>0</v>
      </c>
      <c r="F225" s="7"/>
      <c r="G225" s="7"/>
      <c r="H225" s="7"/>
      <c r="I225" s="7"/>
      <c r="J225" s="7"/>
      <c r="K225" s="7"/>
      <c r="L225" s="7"/>
    </row>
    <row r="226" spans="1:22" s="3" customFormat="1" ht="15" customHeight="1" x14ac:dyDescent="0.15">
      <c r="A226" s="299" t="s">
        <v>343</v>
      </c>
      <c r="B226" s="101" t="s">
        <v>344</v>
      </c>
      <c r="C226" s="372">
        <f>[6]B!$C$2756</f>
        <v>231</v>
      </c>
      <c r="D226" s="372">
        <f>[6]B!$E$2756</f>
        <v>216</v>
      </c>
      <c r="E226" s="31">
        <f>[6]B!$AL$2756</f>
        <v>652320</v>
      </c>
      <c r="F226" s="7"/>
      <c r="G226" s="7"/>
      <c r="H226" s="7"/>
      <c r="I226" s="7"/>
      <c r="J226" s="7"/>
      <c r="K226" s="7"/>
      <c r="L226" s="7"/>
    </row>
    <row r="227" spans="1:22" s="3" customFormat="1" ht="15" customHeight="1" x14ac:dyDescent="0.15">
      <c r="A227" s="299" t="s">
        <v>345</v>
      </c>
      <c r="B227" s="101" t="s">
        <v>346</v>
      </c>
      <c r="C227" s="372">
        <f>[6]B!$C$2757</f>
        <v>0</v>
      </c>
      <c r="D227" s="372">
        <f>[6]B!$E$2757</f>
        <v>0</v>
      </c>
      <c r="E227" s="31">
        <f>[6]B!$AL$2757</f>
        <v>0</v>
      </c>
      <c r="F227" s="7"/>
      <c r="G227" s="7"/>
      <c r="H227" s="7"/>
      <c r="I227" s="7"/>
      <c r="J227" s="7"/>
      <c r="K227" s="7"/>
      <c r="L227" s="7"/>
    </row>
    <row r="228" spans="1:22" s="3" customFormat="1" ht="15" customHeight="1" x14ac:dyDescent="0.15">
      <c r="A228" s="299" t="s">
        <v>347</v>
      </c>
      <c r="B228" s="101" t="s">
        <v>348</v>
      </c>
      <c r="C228" s="372">
        <f>[6]B!$C$2758</f>
        <v>0</v>
      </c>
      <c r="D228" s="372">
        <f>[6]B!$E$2758</f>
        <v>0</v>
      </c>
      <c r="E228" s="31">
        <f>[6]B!$AL$2758</f>
        <v>0</v>
      </c>
      <c r="F228" s="7"/>
      <c r="G228" s="7"/>
      <c r="H228" s="7"/>
      <c r="I228" s="7"/>
      <c r="J228" s="7"/>
      <c r="K228" s="7"/>
      <c r="L228" s="7"/>
      <c r="V228" s="112"/>
    </row>
    <row r="229" spans="1:22" s="3" customFormat="1" ht="15" customHeight="1" x14ac:dyDescent="0.15">
      <c r="A229" s="312" t="s">
        <v>349</v>
      </c>
      <c r="B229" s="102" t="s">
        <v>350</v>
      </c>
      <c r="C229" s="374">
        <f>[6]B!$C$2759</f>
        <v>0</v>
      </c>
      <c r="D229" s="374">
        <f>[6]B!$E$2759</f>
        <v>0</v>
      </c>
      <c r="E229" s="108">
        <f>[6]B!$AL$2759</f>
        <v>0</v>
      </c>
      <c r="F229" s="7"/>
      <c r="G229" s="7"/>
      <c r="H229" s="7"/>
      <c r="I229" s="7"/>
      <c r="J229" s="7"/>
      <c r="K229" s="7"/>
      <c r="L229" s="7"/>
      <c r="V229" s="112"/>
    </row>
    <row r="230" spans="1:22" s="3" customFormat="1" ht="15" customHeight="1" x14ac:dyDescent="0.15">
      <c r="A230" s="338"/>
      <c r="B230" s="109" t="s">
        <v>351</v>
      </c>
      <c r="C230" s="377">
        <f>SUM(C223:C229)</f>
        <v>615</v>
      </c>
      <c r="D230" s="377">
        <f>SUM(D223:D229)</f>
        <v>600</v>
      </c>
      <c r="E230" s="95">
        <f>SUM(E223:E229)</f>
        <v>20952540</v>
      </c>
      <c r="F230" s="7"/>
      <c r="G230" s="7"/>
      <c r="H230" s="7"/>
      <c r="I230" s="7"/>
      <c r="J230" s="7"/>
      <c r="K230" s="7"/>
      <c r="L230" s="7"/>
      <c r="V230" s="112"/>
    </row>
    <row r="231" spans="1:22" s="114" customFormat="1" ht="24.95" customHeight="1" x14ac:dyDescent="0.15">
      <c r="A231" s="574" t="s">
        <v>352</v>
      </c>
      <c r="B231" s="574"/>
      <c r="C231" s="378"/>
      <c r="D231" s="378"/>
      <c r="E231" s="93"/>
      <c r="F231" s="379"/>
      <c r="G231" s="379"/>
      <c r="H231" s="379"/>
      <c r="I231" s="379"/>
      <c r="J231" s="379"/>
      <c r="K231" s="379"/>
      <c r="L231" s="379"/>
      <c r="M231" s="379"/>
      <c r="N231" s="379"/>
      <c r="O231" s="113"/>
      <c r="V231" s="115"/>
    </row>
    <row r="232" spans="1:22" ht="35.1" customHeight="1" x14ac:dyDescent="0.15">
      <c r="A232" s="13" t="s">
        <v>4</v>
      </c>
      <c r="B232" s="13" t="s">
        <v>5</v>
      </c>
      <c r="C232" s="39" t="s">
        <v>6</v>
      </c>
      <c r="D232" s="94" t="s">
        <v>7</v>
      </c>
      <c r="E232" s="39" t="s">
        <v>8</v>
      </c>
      <c r="F232" s="380"/>
      <c r="G232" s="380"/>
      <c r="H232" s="380"/>
      <c r="I232" s="380"/>
      <c r="J232" s="380"/>
      <c r="K232" s="380"/>
      <c r="L232" s="380"/>
      <c r="M232" s="380"/>
      <c r="N232" s="380"/>
      <c r="O232" s="116"/>
      <c r="V232" s="117"/>
    </row>
    <row r="233" spans="1:22" ht="15" customHeight="1" x14ac:dyDescent="0.15">
      <c r="A233" s="295">
        <v>2004103</v>
      </c>
      <c r="B233" s="107" t="s">
        <v>353</v>
      </c>
      <c r="C233" s="370">
        <f>[6]B!$C$2427</f>
        <v>54</v>
      </c>
      <c r="D233" s="370">
        <f>[6]B!$E$2427</f>
        <v>51</v>
      </c>
      <c r="E233" s="30">
        <f>[6]B!$AL$2427</f>
        <v>7851960</v>
      </c>
      <c r="F233" s="380"/>
      <c r="G233" s="380"/>
      <c r="H233" s="380"/>
      <c r="I233" s="380"/>
      <c r="J233" s="380"/>
      <c r="K233" s="380"/>
      <c r="L233" s="380"/>
      <c r="M233" s="380"/>
      <c r="N233" s="380"/>
      <c r="O233" s="116"/>
      <c r="V233" s="117"/>
    </row>
    <row r="234" spans="1:22" ht="15" customHeight="1" x14ac:dyDescent="0.15">
      <c r="A234" s="312" t="s">
        <v>354</v>
      </c>
      <c r="B234" s="102" t="s">
        <v>355</v>
      </c>
      <c r="C234" s="372">
        <f>[6]B!$C$2428</f>
        <v>0</v>
      </c>
      <c r="D234" s="372">
        <f>[6]B!$E$2428</f>
        <v>0</v>
      </c>
      <c r="E234" s="31">
        <f>[6]B!$AL$2428</f>
        <v>0</v>
      </c>
      <c r="F234" s="380"/>
      <c r="G234" s="380"/>
      <c r="H234" s="380"/>
      <c r="I234" s="380"/>
      <c r="J234" s="380"/>
      <c r="K234" s="380"/>
      <c r="L234" s="380"/>
      <c r="M234" s="380"/>
      <c r="N234" s="380"/>
      <c r="O234" s="116"/>
      <c r="V234" s="117"/>
    </row>
    <row r="235" spans="1:22" ht="23.25" customHeight="1" x14ac:dyDescent="0.15">
      <c r="A235" s="351">
        <v>2004003</v>
      </c>
      <c r="B235" s="102" t="s">
        <v>356</v>
      </c>
      <c r="C235" s="374">
        <f>[6]B!C2431</f>
        <v>0</v>
      </c>
      <c r="D235" s="374">
        <f>[6]B!E2431</f>
        <v>0</v>
      </c>
      <c r="E235" s="108">
        <f>[6]B!$AL$2431</f>
        <v>0</v>
      </c>
      <c r="F235" s="380"/>
      <c r="G235" s="380"/>
      <c r="H235" s="380"/>
      <c r="I235" s="380"/>
      <c r="J235" s="380"/>
      <c r="K235" s="380"/>
      <c r="L235" s="380"/>
      <c r="M235" s="380"/>
      <c r="N235" s="380"/>
      <c r="O235" s="116"/>
      <c r="V235" s="117"/>
    </row>
    <row r="236" spans="1:22" ht="15" customHeight="1" x14ac:dyDescent="0.15">
      <c r="A236" s="338"/>
      <c r="B236" s="109" t="s">
        <v>357</v>
      </c>
      <c r="C236" s="375">
        <f>SUM(C233:C235)</f>
        <v>54</v>
      </c>
      <c r="D236" s="375">
        <f>SUM(D233:D235)</f>
        <v>51</v>
      </c>
      <c r="E236" s="95">
        <f>SUM(E233:E235)</f>
        <v>7851960</v>
      </c>
      <c r="F236" s="380"/>
      <c r="G236" s="380"/>
      <c r="H236" s="380"/>
      <c r="I236" s="380"/>
      <c r="J236" s="380"/>
      <c r="K236" s="380"/>
      <c r="L236" s="380"/>
      <c r="M236" s="380"/>
      <c r="N236" s="380"/>
      <c r="O236" s="116"/>
      <c r="V236" s="117"/>
    </row>
    <row r="237" spans="1:22" s="114" customFormat="1" ht="24.95" customHeight="1" x14ac:dyDescent="0.15">
      <c r="A237" s="574" t="s">
        <v>358</v>
      </c>
      <c r="B237" s="574"/>
      <c r="C237" s="381"/>
      <c r="D237" s="381"/>
      <c r="E237" s="93"/>
      <c r="F237" s="379"/>
      <c r="G237" s="379"/>
      <c r="H237" s="379"/>
      <c r="I237" s="379"/>
      <c r="J237" s="379"/>
      <c r="K237" s="379"/>
      <c r="L237" s="379"/>
      <c r="M237" s="379"/>
      <c r="N237" s="379"/>
      <c r="O237" s="379"/>
      <c r="P237" s="379"/>
      <c r="Q237" s="113"/>
      <c r="V237" s="118"/>
    </row>
    <row r="238" spans="1:22" ht="35.1" customHeight="1" x14ac:dyDescent="0.15">
      <c r="A238" s="13"/>
      <c r="B238" s="13" t="s">
        <v>359</v>
      </c>
      <c r="C238" s="39" t="s">
        <v>6</v>
      </c>
      <c r="D238" s="94" t="s">
        <v>7</v>
      </c>
      <c r="E238" s="14" t="s">
        <v>8</v>
      </c>
      <c r="F238" s="380"/>
      <c r="G238" s="380"/>
      <c r="H238" s="380"/>
      <c r="I238" s="380"/>
      <c r="J238" s="380"/>
      <c r="K238" s="380"/>
      <c r="L238" s="380"/>
      <c r="M238" s="380"/>
      <c r="N238" s="380"/>
      <c r="O238" s="380"/>
      <c r="P238" s="380"/>
      <c r="Q238" s="116"/>
    </row>
    <row r="239" spans="1:22" ht="15" customHeight="1" x14ac:dyDescent="0.15">
      <c r="A239" s="295" t="s">
        <v>360</v>
      </c>
      <c r="B239" s="107" t="s">
        <v>361</v>
      </c>
      <c r="C239" s="345">
        <f>[6]B!$C$2780</f>
        <v>83</v>
      </c>
      <c r="D239" s="345">
        <f>[6]B!$E$2780</f>
        <v>83</v>
      </c>
      <c r="E239" s="30">
        <f>[6]B!$AL$2780</f>
        <v>416630</v>
      </c>
      <c r="F239" s="380"/>
      <c r="G239" s="380"/>
      <c r="H239" s="380"/>
      <c r="I239" s="380"/>
      <c r="J239" s="380"/>
      <c r="K239" s="380"/>
      <c r="L239" s="380"/>
      <c r="M239" s="380"/>
      <c r="N239" s="380"/>
      <c r="O239" s="380"/>
      <c r="P239" s="380"/>
      <c r="Q239" s="116"/>
    </row>
    <row r="240" spans="1:22" ht="15" customHeight="1" x14ac:dyDescent="0.15">
      <c r="A240" s="299" t="s">
        <v>362</v>
      </c>
      <c r="B240" s="101" t="s">
        <v>363</v>
      </c>
      <c r="C240" s="346">
        <f>[6]B!C2806+[6]B!C2839+[6]B!C2840</f>
        <v>17</v>
      </c>
      <c r="D240" s="346">
        <f>[6]B!E2806+[6]B!E2839+[6]B!E2840</f>
        <v>17</v>
      </c>
      <c r="E240" s="31">
        <f>[6]B!$AL$2806+[6]B!AL2839+[6]B!AL2840</f>
        <v>352220</v>
      </c>
      <c r="F240" s="380"/>
      <c r="G240" s="380"/>
      <c r="H240" s="380"/>
      <c r="I240" s="380"/>
      <c r="J240" s="380"/>
      <c r="K240" s="380"/>
      <c r="L240" s="380"/>
      <c r="M240" s="380"/>
      <c r="N240" s="380"/>
      <c r="O240" s="380"/>
      <c r="P240" s="380"/>
      <c r="Q240" s="116"/>
    </row>
    <row r="241" spans="1:17" ht="15" customHeight="1" x14ac:dyDescent="0.15">
      <c r="A241" s="299" t="s">
        <v>364</v>
      </c>
      <c r="B241" s="101" t="s">
        <v>365</v>
      </c>
      <c r="C241" s="346">
        <f>[6]B!$C$2843</f>
        <v>8</v>
      </c>
      <c r="D241" s="346">
        <f>[6]B!$C$2843</f>
        <v>8</v>
      </c>
      <c r="E241" s="31">
        <f>[6]B!$AL$2843</f>
        <v>513000</v>
      </c>
      <c r="F241" s="380"/>
      <c r="G241" s="380"/>
      <c r="H241" s="380"/>
      <c r="I241" s="380"/>
      <c r="J241" s="380"/>
      <c r="K241" s="380"/>
      <c r="L241" s="380"/>
      <c r="M241" s="380"/>
      <c r="N241" s="380"/>
      <c r="O241" s="380"/>
      <c r="P241" s="380"/>
      <c r="Q241" s="116"/>
    </row>
    <row r="242" spans="1:17" ht="15" customHeight="1" x14ac:dyDescent="0.15">
      <c r="A242" s="312"/>
      <c r="B242" s="102" t="s">
        <v>366</v>
      </c>
      <c r="C242" s="347">
        <f>[6]B!$C$2893</f>
        <v>0</v>
      </c>
      <c r="D242" s="367"/>
      <c r="E242" s="36"/>
      <c r="F242" s="380"/>
      <c r="G242" s="380"/>
      <c r="H242" s="380"/>
      <c r="I242" s="380"/>
      <c r="J242" s="380"/>
      <c r="K242" s="380"/>
      <c r="L242" s="380"/>
      <c r="M242" s="380"/>
      <c r="N242" s="380"/>
      <c r="O242" s="380"/>
      <c r="P242" s="380"/>
      <c r="Q242" s="116"/>
    </row>
    <row r="243" spans="1:17" ht="15" customHeight="1" x14ac:dyDescent="0.15">
      <c r="A243" s="338"/>
      <c r="B243" s="109" t="s">
        <v>367</v>
      </c>
      <c r="C243" s="382">
        <f>SUM(C239:C242)</f>
        <v>108</v>
      </c>
      <c r="D243" s="382">
        <f>SUM(D239:D241)</f>
        <v>108</v>
      </c>
      <c r="E243" s="119">
        <f>SUM(E239:E241)</f>
        <v>1281850</v>
      </c>
      <c r="F243" s="380"/>
      <c r="G243" s="380"/>
      <c r="H243" s="380"/>
      <c r="I243" s="380"/>
      <c r="J243" s="380"/>
      <c r="K243" s="380"/>
      <c r="L243" s="380"/>
      <c r="M243" s="380"/>
      <c r="N243" s="380"/>
      <c r="O243" s="380"/>
      <c r="P243" s="380"/>
      <c r="Q243" s="116"/>
    </row>
    <row r="244" spans="1:17" ht="15" customHeight="1" x14ac:dyDescent="0.15">
      <c r="A244" s="577" t="s">
        <v>368</v>
      </c>
      <c r="B244" s="577"/>
      <c r="C244" s="383"/>
      <c r="D244" s="383"/>
      <c r="E244" s="120"/>
      <c r="F244" s="380"/>
      <c r="G244" s="380"/>
      <c r="H244" s="380"/>
      <c r="I244" s="380"/>
      <c r="J244" s="380"/>
      <c r="K244" s="380"/>
      <c r="L244" s="380"/>
      <c r="M244" s="380"/>
      <c r="N244" s="380"/>
      <c r="O244" s="380"/>
      <c r="P244" s="380"/>
      <c r="Q244" s="116"/>
    </row>
    <row r="245" spans="1:17" ht="32.25" customHeight="1" x14ac:dyDescent="0.15">
      <c r="A245" s="13" t="s">
        <v>4</v>
      </c>
      <c r="B245" s="13" t="s">
        <v>5</v>
      </c>
      <c r="C245" s="39" t="s">
        <v>6</v>
      </c>
      <c r="D245" s="94" t="s">
        <v>7</v>
      </c>
      <c r="E245" s="39" t="s">
        <v>8</v>
      </c>
      <c r="F245" s="380"/>
      <c r="G245" s="380"/>
      <c r="H245" s="380"/>
      <c r="I245" s="380"/>
      <c r="J245" s="380"/>
      <c r="K245" s="380"/>
      <c r="L245" s="380"/>
      <c r="M245" s="380"/>
      <c r="N245" s="380"/>
      <c r="O245" s="380"/>
      <c r="P245" s="380"/>
      <c r="Q245" s="116"/>
    </row>
    <row r="246" spans="1:17" ht="15" customHeight="1" x14ac:dyDescent="0.15">
      <c r="A246" s="295">
        <v>1901023</v>
      </c>
      <c r="B246" s="107" t="s">
        <v>369</v>
      </c>
      <c r="C246" s="345">
        <f>[6]B!$C$2249</f>
        <v>0</v>
      </c>
      <c r="D246" s="345">
        <f>[6]B!$E$2249</f>
        <v>0</v>
      </c>
      <c r="E246" s="121">
        <f>[6]B!$AL$2249</f>
        <v>0</v>
      </c>
      <c r="F246" s="380"/>
      <c r="G246" s="380"/>
      <c r="H246" s="380"/>
      <c r="I246" s="380"/>
      <c r="J246" s="380"/>
      <c r="K246" s="380"/>
      <c r="L246" s="380"/>
      <c r="M246" s="380"/>
      <c r="N246" s="380"/>
      <c r="O246" s="380"/>
      <c r="P246" s="380"/>
      <c r="Q246" s="116"/>
    </row>
    <row r="247" spans="1:17" ht="15" customHeight="1" x14ac:dyDescent="0.15">
      <c r="A247" s="299">
        <v>1901024</v>
      </c>
      <c r="B247" s="101" t="s">
        <v>370</v>
      </c>
      <c r="C247" s="346">
        <f>[6]B!$C$2250</f>
        <v>0</v>
      </c>
      <c r="D247" s="346">
        <f>[6]B!$E$2250</f>
        <v>0</v>
      </c>
      <c r="E247" s="18">
        <f>[6]B!$AL$2250</f>
        <v>0</v>
      </c>
      <c r="F247" s="380"/>
      <c r="G247" s="380"/>
      <c r="H247" s="380"/>
      <c r="I247" s="380"/>
      <c r="J247" s="380"/>
      <c r="K247" s="380"/>
      <c r="L247" s="380"/>
      <c r="M247" s="380"/>
      <c r="N247" s="380"/>
      <c r="O247" s="380"/>
      <c r="P247" s="380"/>
      <c r="Q247" s="116"/>
    </row>
    <row r="248" spans="1:17" ht="15" customHeight="1" x14ac:dyDescent="0.15">
      <c r="A248" s="299" t="s">
        <v>371</v>
      </c>
      <c r="B248" s="101" t="s">
        <v>372</v>
      </c>
      <c r="C248" s="346">
        <f>[6]B!$C$2251</f>
        <v>0</v>
      </c>
      <c r="D248" s="346">
        <f>[6]B!$E$2251</f>
        <v>0</v>
      </c>
      <c r="E248" s="18">
        <f>[6]B!$AL$2251</f>
        <v>0</v>
      </c>
      <c r="F248" s="380"/>
      <c r="G248" s="380"/>
      <c r="H248" s="380"/>
      <c r="I248" s="380"/>
      <c r="J248" s="380"/>
      <c r="K248" s="380"/>
      <c r="L248" s="380"/>
      <c r="M248" s="380"/>
      <c r="N248" s="380"/>
      <c r="O248" s="380"/>
      <c r="P248" s="380"/>
      <c r="Q248" s="116"/>
    </row>
    <row r="249" spans="1:17" ht="15" customHeight="1" x14ac:dyDescent="0.15">
      <c r="A249" s="299" t="s">
        <v>373</v>
      </c>
      <c r="B249" s="101" t="s">
        <v>374</v>
      </c>
      <c r="C249" s="346">
        <f>[6]B!$C$2252</f>
        <v>0</v>
      </c>
      <c r="D249" s="346">
        <f>[6]B!$E$2252</f>
        <v>0</v>
      </c>
      <c r="E249" s="18">
        <f>[6]B!$AL$2252</f>
        <v>0</v>
      </c>
      <c r="F249" s="380"/>
      <c r="G249" s="380"/>
      <c r="H249" s="380"/>
      <c r="I249" s="380"/>
      <c r="J249" s="380"/>
      <c r="K249" s="380"/>
      <c r="L249" s="380"/>
      <c r="M249" s="380"/>
      <c r="N249" s="380"/>
      <c r="O249" s="380"/>
      <c r="P249" s="380"/>
      <c r="Q249" s="116"/>
    </row>
    <row r="250" spans="1:17" ht="15" customHeight="1" x14ac:dyDescent="0.15">
      <c r="A250" s="299">
        <v>1901126</v>
      </c>
      <c r="B250" s="101" t="s">
        <v>375</v>
      </c>
      <c r="C250" s="346">
        <f>[6]B!$C$2253</f>
        <v>0</v>
      </c>
      <c r="D250" s="346">
        <f>[6]B!$E$2253</f>
        <v>0</v>
      </c>
      <c r="E250" s="18">
        <f>[6]B!$AL$2253</f>
        <v>0</v>
      </c>
      <c r="F250" s="380"/>
      <c r="G250" s="380"/>
      <c r="H250" s="380"/>
      <c r="I250" s="380"/>
      <c r="J250" s="380"/>
      <c r="K250" s="380"/>
      <c r="L250" s="380"/>
      <c r="M250" s="380"/>
      <c r="N250" s="380"/>
      <c r="O250" s="380"/>
      <c r="P250" s="380"/>
      <c r="Q250" s="116"/>
    </row>
    <row r="251" spans="1:17" ht="15" customHeight="1" x14ac:dyDescent="0.15">
      <c r="A251" s="299" t="s">
        <v>376</v>
      </c>
      <c r="B251" s="101" t="s">
        <v>377</v>
      </c>
      <c r="C251" s="346">
        <f>[6]B!$C$2254</f>
        <v>0</v>
      </c>
      <c r="D251" s="346">
        <f>[6]B!$E$2254</f>
        <v>0</v>
      </c>
      <c r="E251" s="18">
        <f>[6]B!$AL$2254</f>
        <v>0</v>
      </c>
      <c r="F251" s="380"/>
      <c r="G251" s="380"/>
      <c r="H251" s="380"/>
      <c r="I251" s="380"/>
      <c r="J251" s="380"/>
      <c r="K251" s="380"/>
      <c r="L251" s="380"/>
      <c r="M251" s="380"/>
      <c r="N251" s="380"/>
      <c r="O251" s="380"/>
      <c r="P251" s="380"/>
      <c r="Q251" s="116"/>
    </row>
    <row r="252" spans="1:17" ht="15" customHeight="1" x14ac:dyDescent="0.15">
      <c r="A252" s="299" t="s">
        <v>378</v>
      </c>
      <c r="B252" s="101" t="s">
        <v>379</v>
      </c>
      <c r="C252" s="346">
        <f>[6]B!$C$2255</f>
        <v>0</v>
      </c>
      <c r="D252" s="346">
        <f>[6]B!$E$2255</f>
        <v>0</v>
      </c>
      <c r="E252" s="18">
        <f>[6]B!$AL$2255</f>
        <v>0</v>
      </c>
      <c r="F252" s="380"/>
      <c r="G252" s="380"/>
      <c r="H252" s="380"/>
      <c r="I252" s="380"/>
      <c r="J252" s="380"/>
      <c r="K252" s="380"/>
      <c r="L252" s="380"/>
      <c r="M252" s="380"/>
      <c r="N252" s="380"/>
      <c r="O252" s="380"/>
      <c r="P252" s="380"/>
      <c r="Q252" s="116"/>
    </row>
    <row r="253" spans="1:17" ht="15" customHeight="1" x14ac:dyDescent="0.15">
      <c r="A253" s="312">
        <v>1901029</v>
      </c>
      <c r="B253" s="102" t="s">
        <v>380</v>
      </c>
      <c r="C253" s="347">
        <f>[6]B!$C$2256</f>
        <v>0</v>
      </c>
      <c r="D253" s="347">
        <f>[6]B!$E$2256</f>
        <v>0</v>
      </c>
      <c r="E253" s="122">
        <f>[6]B!$AL$2256</f>
        <v>0</v>
      </c>
      <c r="F253" s="380"/>
      <c r="G253" s="380"/>
      <c r="H253" s="380"/>
      <c r="I253" s="380"/>
      <c r="J253" s="380"/>
      <c r="K253" s="380"/>
      <c r="L253" s="380"/>
      <c r="M253" s="380"/>
      <c r="N253" s="380"/>
      <c r="O253" s="380"/>
      <c r="P253" s="380"/>
      <c r="Q253" s="116"/>
    </row>
    <row r="254" spans="1:17" ht="15" customHeight="1" x14ac:dyDescent="0.15">
      <c r="A254" s="351"/>
      <c r="B254" s="123" t="s">
        <v>381</v>
      </c>
      <c r="C254" s="124">
        <f>SUM(C246:C253)</f>
        <v>0</v>
      </c>
      <c r="D254" s="124">
        <f>SUM(D246:D253)</f>
        <v>0</v>
      </c>
      <c r="E254" s="119">
        <f>SUM(E246:E253)</f>
        <v>0</v>
      </c>
      <c r="F254" s="380"/>
      <c r="G254" s="380"/>
      <c r="H254" s="380"/>
      <c r="I254" s="380"/>
      <c r="J254" s="380"/>
      <c r="K254" s="380"/>
      <c r="L254" s="380"/>
      <c r="M254" s="380"/>
      <c r="N254" s="380"/>
      <c r="O254" s="380"/>
      <c r="P254" s="380"/>
      <c r="Q254" s="116"/>
    </row>
    <row r="255" spans="1:17" ht="15" customHeight="1" x14ac:dyDescent="0.15">
      <c r="A255" s="125"/>
      <c r="B255" s="126"/>
      <c r="C255" s="383"/>
      <c r="D255" s="383"/>
      <c r="E255" s="120"/>
      <c r="F255" s="380"/>
      <c r="G255" s="380"/>
      <c r="H255" s="380"/>
      <c r="I255" s="380"/>
      <c r="J255" s="380"/>
      <c r="K255" s="380"/>
      <c r="L255" s="380"/>
      <c r="M255" s="380"/>
      <c r="N255" s="380"/>
      <c r="O255" s="380"/>
      <c r="P255" s="380"/>
      <c r="Q255" s="116"/>
    </row>
    <row r="256" spans="1:17" s="111" customFormat="1" ht="24.95" customHeight="1" x14ac:dyDescent="0.15">
      <c r="A256" s="574" t="s">
        <v>382</v>
      </c>
      <c r="B256" s="574"/>
      <c r="C256" s="378"/>
      <c r="D256" s="378"/>
      <c r="E256" s="93"/>
    </row>
    <row r="257" spans="1:14" s="3" customFormat="1" ht="35.1" customHeight="1" x14ac:dyDescent="0.15">
      <c r="A257" s="13" t="s">
        <v>4</v>
      </c>
      <c r="B257" s="127" t="s">
        <v>5</v>
      </c>
      <c r="C257" s="39" t="s">
        <v>6</v>
      </c>
      <c r="D257" s="94" t="s">
        <v>7</v>
      </c>
      <c r="E257" s="39" t="s">
        <v>8</v>
      </c>
      <c r="F257" s="7"/>
      <c r="G257" s="7"/>
      <c r="H257" s="7"/>
      <c r="I257" s="7"/>
      <c r="J257" s="7"/>
      <c r="K257" s="7"/>
      <c r="L257" s="7"/>
      <c r="M257" s="7"/>
      <c r="N257" s="7"/>
    </row>
    <row r="258" spans="1:14" s="3" customFormat="1" ht="15" customHeight="1" x14ac:dyDescent="0.15">
      <c r="A258" s="295"/>
      <c r="B258" s="107" t="s">
        <v>383</v>
      </c>
      <c r="C258" s="354">
        <f>[6]B!$C$103</f>
        <v>0</v>
      </c>
      <c r="D258" s="384"/>
      <c r="E258" s="128"/>
      <c r="F258" s="7"/>
      <c r="G258" s="7"/>
      <c r="H258" s="7"/>
      <c r="I258" s="7"/>
      <c r="J258" s="7"/>
      <c r="K258" s="7"/>
      <c r="L258" s="7"/>
      <c r="M258" s="7"/>
      <c r="N258" s="7"/>
    </row>
    <row r="259" spans="1:14" s="3" customFormat="1" ht="15" customHeight="1" x14ac:dyDescent="0.15">
      <c r="A259" s="299"/>
      <c r="B259" s="101" t="s">
        <v>384</v>
      </c>
      <c r="C259" s="297">
        <f>[6]B!$C$104</f>
        <v>0</v>
      </c>
      <c r="D259" s="309"/>
      <c r="E259" s="35"/>
      <c r="F259" s="7"/>
      <c r="G259" s="7"/>
      <c r="H259" s="7"/>
      <c r="I259" s="7"/>
      <c r="J259" s="7"/>
      <c r="K259" s="7"/>
      <c r="L259" s="7"/>
      <c r="M259" s="7"/>
      <c r="N259" s="7"/>
    </row>
    <row r="260" spans="1:14" s="3" customFormat="1" ht="15" customHeight="1" x14ac:dyDescent="0.15">
      <c r="A260" s="299"/>
      <c r="B260" s="101" t="s">
        <v>385</v>
      </c>
      <c r="C260" s="297">
        <f>[6]B!$C$105</f>
        <v>0</v>
      </c>
      <c r="D260" s="309"/>
      <c r="E260" s="35"/>
      <c r="F260" s="7"/>
      <c r="G260" s="7"/>
      <c r="H260" s="7"/>
      <c r="I260" s="7"/>
      <c r="J260" s="7"/>
      <c r="K260" s="7"/>
      <c r="L260" s="7"/>
      <c r="M260" s="7"/>
      <c r="N260" s="7"/>
    </row>
    <row r="261" spans="1:14" s="3" customFormat="1" ht="15" customHeight="1" x14ac:dyDescent="0.15">
      <c r="A261" s="299"/>
      <c r="B261" s="101" t="s">
        <v>386</v>
      </c>
      <c r="C261" s="297">
        <f>[6]B!$C$106</f>
        <v>0</v>
      </c>
      <c r="D261" s="309"/>
      <c r="E261" s="35"/>
      <c r="F261" s="7"/>
      <c r="G261" s="7"/>
      <c r="H261" s="7"/>
      <c r="I261" s="7"/>
      <c r="J261" s="7"/>
      <c r="K261" s="7"/>
      <c r="L261" s="7"/>
      <c r="M261" s="7"/>
      <c r="N261" s="7"/>
    </row>
    <row r="262" spans="1:14" s="3" customFormat="1" ht="15" customHeight="1" x14ac:dyDescent="0.15">
      <c r="A262" s="299"/>
      <c r="B262" s="101" t="s">
        <v>387</v>
      </c>
      <c r="C262" s="297">
        <f>[6]B!$C$107</f>
        <v>0</v>
      </c>
      <c r="D262" s="309"/>
      <c r="E262" s="35"/>
      <c r="F262" s="7"/>
      <c r="G262" s="7"/>
      <c r="H262" s="7"/>
      <c r="I262" s="7"/>
      <c r="J262" s="7"/>
      <c r="K262" s="7"/>
      <c r="L262" s="7"/>
      <c r="M262" s="7"/>
      <c r="N262" s="7"/>
    </row>
    <row r="263" spans="1:14" s="3" customFormat="1" ht="15" customHeight="1" x14ac:dyDescent="0.15">
      <c r="A263" s="299"/>
      <c r="B263" s="101" t="s">
        <v>388</v>
      </c>
      <c r="C263" s="297">
        <f>[6]B!$C$108</f>
        <v>0</v>
      </c>
      <c r="D263" s="309"/>
      <c r="E263" s="35"/>
      <c r="F263" s="7"/>
      <c r="G263" s="7"/>
      <c r="H263" s="7"/>
      <c r="I263" s="7"/>
      <c r="J263" s="7"/>
      <c r="K263" s="7"/>
      <c r="L263" s="7"/>
      <c r="M263" s="7"/>
      <c r="N263" s="7"/>
    </row>
    <row r="264" spans="1:14" s="3" customFormat="1" ht="15" customHeight="1" x14ac:dyDescent="0.15">
      <c r="A264" s="299"/>
      <c r="B264" s="101" t="s">
        <v>389</v>
      </c>
      <c r="C264" s="297">
        <f>[6]B!$C$109</f>
        <v>0</v>
      </c>
      <c r="D264" s="309"/>
      <c r="E264" s="35"/>
      <c r="F264" s="7"/>
      <c r="G264" s="7"/>
      <c r="H264" s="7"/>
      <c r="I264" s="7"/>
      <c r="J264" s="7"/>
      <c r="K264" s="7"/>
      <c r="L264" s="7"/>
      <c r="M264" s="7"/>
      <c r="N264" s="7"/>
    </row>
    <row r="265" spans="1:14" s="3" customFormat="1" ht="15" customHeight="1" x14ac:dyDescent="0.15">
      <c r="A265" s="299"/>
      <c r="B265" s="101" t="s">
        <v>390</v>
      </c>
      <c r="C265" s="297">
        <f>[6]B!$C$110</f>
        <v>0</v>
      </c>
      <c r="D265" s="309"/>
      <c r="E265" s="35"/>
      <c r="F265" s="7"/>
      <c r="G265" s="7"/>
      <c r="H265" s="7"/>
      <c r="I265" s="7"/>
      <c r="J265" s="7"/>
      <c r="K265" s="7"/>
      <c r="L265" s="7"/>
      <c r="M265" s="7"/>
      <c r="N265" s="7"/>
    </row>
    <row r="266" spans="1:14" s="3" customFormat="1" ht="15" customHeight="1" x14ac:dyDescent="0.15">
      <c r="A266" s="299"/>
      <c r="B266" s="101" t="s">
        <v>391</v>
      </c>
      <c r="C266" s="297">
        <f>[6]B!$C$111</f>
        <v>0</v>
      </c>
      <c r="D266" s="309"/>
      <c r="E266" s="35"/>
      <c r="F266" s="7"/>
      <c r="G266" s="7"/>
      <c r="H266" s="7"/>
      <c r="I266" s="7"/>
      <c r="J266" s="7"/>
      <c r="K266" s="7"/>
      <c r="L266" s="7"/>
      <c r="M266" s="7"/>
      <c r="N266" s="7"/>
    </row>
    <row r="267" spans="1:14" s="3" customFormat="1" ht="15" customHeight="1" x14ac:dyDescent="0.15">
      <c r="A267" s="299"/>
      <c r="B267" s="101" t="s">
        <v>392</v>
      </c>
      <c r="C267" s="297">
        <f>[6]B!$C$112</f>
        <v>0</v>
      </c>
      <c r="D267" s="309"/>
      <c r="E267" s="35"/>
      <c r="F267" s="7"/>
      <c r="G267" s="7"/>
      <c r="H267" s="7"/>
      <c r="I267" s="7"/>
      <c r="J267" s="7"/>
      <c r="K267" s="7"/>
      <c r="L267" s="7"/>
      <c r="M267" s="7"/>
      <c r="N267" s="7"/>
    </row>
    <row r="268" spans="1:14" s="3" customFormat="1" ht="15" customHeight="1" x14ac:dyDescent="0.15">
      <c r="A268" s="299">
        <v>1802100</v>
      </c>
      <c r="B268" s="101" t="s">
        <v>393</v>
      </c>
      <c r="C268" s="297">
        <f>[6]B!$C$2110</f>
        <v>0</v>
      </c>
      <c r="D268" s="297">
        <f>[6]B!$C$2110</f>
        <v>0</v>
      </c>
      <c r="E268" s="53">
        <f>[6]B!$AL$2110</f>
        <v>0</v>
      </c>
      <c r="F268" s="7"/>
      <c r="G268" s="7"/>
      <c r="H268" s="7"/>
      <c r="I268" s="7"/>
      <c r="J268" s="7"/>
      <c r="K268" s="7"/>
      <c r="L268" s="7"/>
      <c r="M268" s="7"/>
      <c r="N268" s="7"/>
    </row>
    <row r="269" spans="1:14" s="3" customFormat="1" ht="15" customHeight="1" x14ac:dyDescent="0.15">
      <c r="A269" s="299"/>
      <c r="B269" s="101" t="s">
        <v>394</v>
      </c>
      <c r="C269" s="297">
        <f>[6]B!$C$1904</f>
        <v>0</v>
      </c>
      <c r="D269" s="309"/>
      <c r="E269" s="35"/>
      <c r="F269" s="7"/>
      <c r="G269" s="7"/>
      <c r="H269" s="7"/>
      <c r="I269" s="7"/>
      <c r="J269" s="7"/>
      <c r="K269" s="7"/>
      <c r="L269" s="7"/>
      <c r="M269" s="7"/>
      <c r="N269" s="7"/>
    </row>
    <row r="270" spans="1:14" s="3" customFormat="1" ht="15" customHeight="1" x14ac:dyDescent="0.15">
      <c r="A270" s="299">
        <v>1902003</v>
      </c>
      <c r="B270" s="101" t="s">
        <v>395</v>
      </c>
      <c r="C270" s="297">
        <f>[6]B!$C$2263</f>
        <v>0</v>
      </c>
      <c r="D270" s="297">
        <f>[6]B!$C$2263</f>
        <v>0</v>
      </c>
      <c r="E270" s="53">
        <f>[6]B!$AL$2263</f>
        <v>0</v>
      </c>
      <c r="F270" s="7"/>
      <c r="G270" s="7"/>
      <c r="H270" s="7"/>
      <c r="I270" s="7"/>
      <c r="J270" s="7"/>
      <c r="K270" s="7"/>
      <c r="L270" s="7"/>
      <c r="M270" s="7"/>
      <c r="N270" s="7"/>
    </row>
    <row r="271" spans="1:14" s="3" customFormat="1" ht="15" customHeight="1" x14ac:dyDescent="0.15">
      <c r="A271" s="312"/>
      <c r="B271" s="102" t="s">
        <v>396</v>
      </c>
      <c r="C271" s="355">
        <f>[6]B!$C$113</f>
        <v>0</v>
      </c>
      <c r="D271" s="385"/>
      <c r="E271" s="36"/>
      <c r="F271" s="7"/>
      <c r="G271" s="7"/>
      <c r="H271" s="7"/>
      <c r="I271" s="7"/>
      <c r="J271" s="7"/>
      <c r="K271" s="7"/>
      <c r="L271" s="7"/>
      <c r="M271" s="7"/>
      <c r="N271" s="7"/>
    </row>
    <row r="272" spans="1:14" s="3" customFormat="1" ht="15" customHeight="1" x14ac:dyDescent="0.15">
      <c r="A272" s="338"/>
      <c r="B272" s="109" t="s">
        <v>397</v>
      </c>
      <c r="C272" s="386">
        <f>SUM(C258:C271)</f>
        <v>0</v>
      </c>
      <c r="D272" s="386">
        <f t="shared" ref="D272:E272" si="3">SUM(D258:D271)</f>
        <v>0</v>
      </c>
      <c r="E272" s="386">
        <f t="shared" si="3"/>
        <v>0</v>
      </c>
      <c r="F272" s="7"/>
      <c r="G272" s="7"/>
      <c r="H272" s="7"/>
      <c r="I272" s="7"/>
      <c r="J272" s="7"/>
      <c r="K272" s="7"/>
      <c r="L272" s="7"/>
      <c r="M272" s="7"/>
      <c r="N272" s="7"/>
    </row>
    <row r="273" spans="1:20" s="63" customFormat="1" ht="24.95" customHeight="1" x14ac:dyDescent="0.15">
      <c r="A273" s="129" t="s">
        <v>398</v>
      </c>
      <c r="B273" s="130"/>
      <c r="C273" s="387"/>
      <c r="D273" s="387"/>
      <c r="E273" s="131"/>
    </row>
    <row r="274" spans="1:20" s="63" customFormat="1" ht="35.1" customHeight="1" x14ac:dyDescent="0.15">
      <c r="A274" s="13" t="s">
        <v>4</v>
      </c>
      <c r="B274" s="13" t="s">
        <v>5</v>
      </c>
      <c r="C274" s="94" t="s">
        <v>399</v>
      </c>
      <c r="D274" s="94" t="s">
        <v>7</v>
      </c>
      <c r="E274" s="39" t="s">
        <v>8</v>
      </c>
    </row>
    <row r="275" spans="1:20" s="63" customFormat="1" ht="15" customHeight="1" x14ac:dyDescent="0.15">
      <c r="A275" s="295">
        <v>3001001</v>
      </c>
      <c r="B275" s="107" t="s">
        <v>400</v>
      </c>
      <c r="C275" s="388">
        <f>[6]B!$C$2896</f>
        <v>56</v>
      </c>
      <c r="D275" s="388">
        <f>[6]B!$E$2896</f>
        <v>56</v>
      </c>
      <c r="E275" s="30">
        <f>[6]B!$AL$2896</f>
        <v>1290800</v>
      </c>
    </row>
    <row r="276" spans="1:20" s="63" customFormat="1" ht="15" customHeight="1" x14ac:dyDescent="0.15">
      <c r="A276" s="312" t="s">
        <v>401</v>
      </c>
      <c r="B276" s="102" t="s">
        <v>402</v>
      </c>
      <c r="C276" s="389">
        <f>[6]B!$C$2897</f>
        <v>0</v>
      </c>
      <c r="D276" s="389">
        <f>[6]B!$E$2897</f>
        <v>0</v>
      </c>
      <c r="E276" s="108">
        <f>[6]B!$AL$2897</f>
        <v>0</v>
      </c>
    </row>
    <row r="277" spans="1:20" s="63" customFormat="1" ht="15" customHeight="1" x14ac:dyDescent="0.15">
      <c r="A277" s="338"/>
      <c r="B277" s="102" t="s">
        <v>403</v>
      </c>
      <c r="C277" s="332">
        <f>SUM(C275:C276)</f>
        <v>56</v>
      </c>
      <c r="D277" s="332">
        <f>SUM(D275:D276)</f>
        <v>56</v>
      </c>
      <c r="E277" s="119">
        <f>SUM(E275:E276)</f>
        <v>1290800</v>
      </c>
    </row>
    <row r="278" spans="1:20" s="63" customFormat="1" ht="24.95" customHeight="1" x14ac:dyDescent="0.15">
      <c r="A278" s="96" t="s">
        <v>404</v>
      </c>
      <c r="B278" s="92"/>
      <c r="C278" s="381"/>
      <c r="D278" s="381"/>
      <c r="E278" s="93"/>
    </row>
    <row r="279" spans="1:20" s="63" customFormat="1" ht="35.1" customHeight="1" x14ac:dyDescent="0.15">
      <c r="A279" s="13" t="s">
        <v>4</v>
      </c>
      <c r="B279" s="106" t="s">
        <v>5</v>
      </c>
      <c r="C279" s="94" t="s">
        <v>399</v>
      </c>
      <c r="D279" s="94" t="s">
        <v>7</v>
      </c>
      <c r="E279" s="39" t="s">
        <v>8</v>
      </c>
    </row>
    <row r="280" spans="1:20" s="63" customFormat="1" ht="15" customHeight="1" x14ac:dyDescent="0.15">
      <c r="A280" s="338" t="s">
        <v>405</v>
      </c>
      <c r="B280" s="102" t="s">
        <v>406</v>
      </c>
      <c r="C280" s="390">
        <f>[6]B!$C$1029</f>
        <v>717</v>
      </c>
      <c r="D280" s="390">
        <f>[6]B!$E$1029</f>
        <v>669</v>
      </c>
      <c r="E280" s="132">
        <f>[6]B!$AL$1029</f>
        <v>5210940</v>
      </c>
    </row>
    <row r="281" spans="1:20" s="63" customFormat="1" ht="15" customHeight="1" x14ac:dyDescent="0.15">
      <c r="A281" s="338" t="s">
        <v>405</v>
      </c>
      <c r="B281" s="102" t="s">
        <v>407</v>
      </c>
      <c r="C281" s="390">
        <f>[6]B!C1036</f>
        <v>0</v>
      </c>
      <c r="D281" s="385"/>
      <c r="E281" s="36"/>
    </row>
    <row r="282" spans="1:20" s="3" customFormat="1" ht="25.5" customHeight="1" x14ac:dyDescent="0.15">
      <c r="A282" s="9" t="s">
        <v>408</v>
      </c>
      <c r="B282" s="133"/>
      <c r="C282" s="63"/>
      <c r="D282" s="63"/>
      <c r="E282" s="63"/>
      <c r="F282" s="7"/>
      <c r="G282" s="7"/>
      <c r="H282" s="7"/>
      <c r="I282" s="7"/>
      <c r="J282" s="7"/>
      <c r="K282" s="7"/>
      <c r="L282" s="7"/>
      <c r="M282" s="7"/>
      <c r="N282" s="7"/>
    </row>
    <row r="283" spans="1:20" ht="24.95" customHeight="1" x14ac:dyDescent="0.15">
      <c r="A283" s="12" t="s">
        <v>409</v>
      </c>
    </row>
    <row r="284" spans="1:20" ht="24" customHeight="1" x14ac:dyDescent="0.15">
      <c r="A284" s="579" t="s">
        <v>107</v>
      </c>
      <c r="B284" s="580"/>
      <c r="C284" s="604" t="s">
        <v>410</v>
      </c>
      <c r="D284" s="607" t="s">
        <v>411</v>
      </c>
      <c r="E284" s="608"/>
      <c r="F284" s="608"/>
      <c r="G284" s="608"/>
      <c r="H284" s="609" t="s">
        <v>412</v>
      </c>
      <c r="I284" s="610"/>
      <c r="J284" s="611"/>
      <c r="K284" s="612" t="s">
        <v>413</v>
      </c>
      <c r="L284" s="613"/>
      <c r="M284" s="614"/>
      <c r="N284" s="632" t="s">
        <v>414</v>
      </c>
      <c r="O284" s="635" t="s">
        <v>415</v>
      </c>
      <c r="P284" s="636"/>
      <c r="Q284" s="585" t="s">
        <v>416</v>
      </c>
      <c r="R284" s="585" t="s">
        <v>417</v>
      </c>
    </row>
    <row r="285" spans="1:20" ht="18" customHeight="1" x14ac:dyDescent="0.15">
      <c r="A285" s="600"/>
      <c r="B285" s="601"/>
      <c r="C285" s="605"/>
      <c r="D285" s="588" t="s">
        <v>418</v>
      </c>
      <c r="E285" s="590" t="s">
        <v>419</v>
      </c>
      <c r="F285" s="591"/>
      <c r="G285" s="592" t="s">
        <v>420</v>
      </c>
      <c r="H285" s="594" t="s">
        <v>421</v>
      </c>
      <c r="I285" s="596" t="s">
        <v>422</v>
      </c>
      <c r="J285" s="598" t="s">
        <v>423</v>
      </c>
      <c r="K285" s="615" t="s">
        <v>424</v>
      </c>
      <c r="L285" s="616" t="s">
        <v>425</v>
      </c>
      <c r="M285" s="617" t="s">
        <v>426</v>
      </c>
      <c r="N285" s="633"/>
      <c r="O285" s="627" t="s">
        <v>427</v>
      </c>
      <c r="P285" s="628" t="s">
        <v>428</v>
      </c>
      <c r="Q285" s="586"/>
      <c r="R285" s="586"/>
    </row>
    <row r="286" spans="1:20" ht="18" customHeight="1" x14ac:dyDescent="0.15">
      <c r="A286" s="602"/>
      <c r="B286" s="603"/>
      <c r="C286" s="606"/>
      <c r="D286" s="589"/>
      <c r="E286" s="134" t="s">
        <v>429</v>
      </c>
      <c r="F286" s="134" t="s">
        <v>430</v>
      </c>
      <c r="G286" s="593"/>
      <c r="H286" s="595"/>
      <c r="I286" s="597"/>
      <c r="J286" s="599"/>
      <c r="K286" s="615"/>
      <c r="L286" s="616"/>
      <c r="M286" s="617"/>
      <c r="N286" s="634"/>
      <c r="O286" s="627"/>
      <c r="P286" s="628"/>
      <c r="Q286" s="587"/>
      <c r="R286" s="587"/>
    </row>
    <row r="287" spans="1:20" s="41" customFormat="1" ht="15" customHeight="1" x14ac:dyDescent="0.25">
      <c r="A287" s="581" t="s">
        <v>108</v>
      </c>
      <c r="B287" s="584"/>
      <c r="C287" s="391">
        <f>+C288+C289+C290+C291+C292+C293+C297+C298+C299</f>
        <v>52695</v>
      </c>
      <c r="D287" s="391">
        <f t="shared" ref="D287:P287" si="4">+D288+D289+D290+D291+D292+D293+D297+D298+D299</f>
        <v>51345</v>
      </c>
      <c r="E287" s="391">
        <f t="shared" si="4"/>
        <v>51345</v>
      </c>
      <c r="F287" s="391">
        <f t="shared" si="4"/>
        <v>0</v>
      </c>
      <c r="G287" s="391">
        <f t="shared" si="4"/>
        <v>1350</v>
      </c>
      <c r="H287" s="391">
        <f t="shared" si="4"/>
        <v>25904</v>
      </c>
      <c r="I287" s="391">
        <f t="shared" si="4"/>
        <v>8031</v>
      </c>
      <c r="J287" s="391">
        <f t="shared" si="4"/>
        <v>18760</v>
      </c>
      <c r="K287" s="391">
        <f t="shared" si="4"/>
        <v>0</v>
      </c>
      <c r="L287" s="391">
        <f t="shared" si="4"/>
        <v>0</v>
      </c>
      <c r="M287" s="391">
        <f t="shared" si="4"/>
        <v>0</v>
      </c>
      <c r="N287" s="391">
        <f t="shared" si="4"/>
        <v>0</v>
      </c>
      <c r="O287" s="391">
        <f t="shared" si="4"/>
        <v>0</v>
      </c>
      <c r="P287" s="391">
        <f t="shared" si="4"/>
        <v>107</v>
      </c>
      <c r="Q287" s="391">
        <f>+Q288+Q289+Q290+Q291+Q292+Q293+Q297+Q298+Q299</f>
        <v>0</v>
      </c>
      <c r="R287" s="391">
        <v>0</v>
      </c>
      <c r="S287" s="135"/>
      <c r="T287" s="135"/>
    </row>
    <row r="288" spans="1:20" ht="15" customHeight="1" x14ac:dyDescent="0.15">
      <c r="A288" s="42" t="s">
        <v>109</v>
      </c>
      <c r="B288" s="136" t="s">
        <v>110</v>
      </c>
      <c r="C288" s="392">
        <f>[6]B!C218</f>
        <v>26149</v>
      </c>
      <c r="D288" s="392">
        <f>[6]B!D218</f>
        <v>25221</v>
      </c>
      <c r="E288" s="392">
        <f>[6]B!E218</f>
        <v>25221</v>
      </c>
      <c r="F288" s="392">
        <f>[6]B!F218</f>
        <v>0</v>
      </c>
      <c r="G288" s="392">
        <f>[6]B!G218</f>
        <v>928</v>
      </c>
      <c r="H288" s="392">
        <f>[6]B!AA218</f>
        <v>13761</v>
      </c>
      <c r="I288" s="392">
        <f>[6]B!AB218</f>
        <v>2447</v>
      </c>
      <c r="J288" s="392">
        <f>[6]B!AC218</f>
        <v>9941</v>
      </c>
      <c r="K288" s="392">
        <f>[6]B!AD218</f>
        <v>0</v>
      </c>
      <c r="L288" s="392">
        <f>[6]B!AE218</f>
        <v>0</v>
      </c>
      <c r="M288" s="392">
        <f>[6]B!AF218</f>
        <v>0</v>
      </c>
      <c r="N288" s="392">
        <f>[6]B!AG218</f>
        <v>0</v>
      </c>
      <c r="O288" s="392">
        <f>[6]B!AH218</f>
        <v>0</v>
      </c>
      <c r="P288" s="392">
        <f>[6]B!AI218</f>
        <v>6</v>
      </c>
      <c r="Q288" s="392">
        <f>[6]B!AJ218</f>
        <v>0</v>
      </c>
      <c r="R288" s="393"/>
      <c r="S288" s="137"/>
      <c r="T288" s="137"/>
    </row>
    <row r="289" spans="1:20" ht="15" customHeight="1" x14ac:dyDescent="0.15">
      <c r="A289" s="554" t="s">
        <v>111</v>
      </c>
      <c r="B289" s="138" t="s">
        <v>112</v>
      </c>
      <c r="C289" s="394">
        <f>[6]B!C283</f>
        <v>21193</v>
      </c>
      <c r="D289" s="394">
        <f>[6]B!D283</f>
        <v>20827</v>
      </c>
      <c r="E289" s="394">
        <f>[6]B!E283</f>
        <v>20827</v>
      </c>
      <c r="F289" s="394">
        <f>[6]B!F283</f>
        <v>0</v>
      </c>
      <c r="G289" s="394">
        <f>[6]B!G283</f>
        <v>366</v>
      </c>
      <c r="H289" s="394">
        <f>[6]B!AA283</f>
        <v>10681</v>
      </c>
      <c r="I289" s="394">
        <f>[6]B!AB283</f>
        <v>2882</v>
      </c>
      <c r="J289" s="394">
        <f>[6]B!AC283</f>
        <v>7630</v>
      </c>
      <c r="K289" s="394">
        <f>[6]B!AD283</f>
        <v>0</v>
      </c>
      <c r="L289" s="394">
        <f>[6]B!AE283</f>
        <v>0</v>
      </c>
      <c r="M289" s="394">
        <f>[6]B!AF283</f>
        <v>0</v>
      </c>
      <c r="N289" s="394">
        <f>[6]B!AG283</f>
        <v>0</v>
      </c>
      <c r="O289" s="394">
        <f>[6]B!AH283</f>
        <v>0</v>
      </c>
      <c r="P289" s="394">
        <f>[6]B!AI283</f>
        <v>13</v>
      </c>
      <c r="Q289" s="394">
        <f>[6]B!AJ283</f>
        <v>0</v>
      </c>
      <c r="R289" s="395"/>
      <c r="S289" s="137"/>
      <c r="T289" s="137"/>
    </row>
    <row r="290" spans="1:20" ht="15" customHeight="1" x14ac:dyDescent="0.15">
      <c r="A290" s="554" t="s">
        <v>113</v>
      </c>
      <c r="B290" s="138" t="s">
        <v>114</v>
      </c>
      <c r="C290" s="394">
        <f>[6]B!C327</f>
        <v>860</v>
      </c>
      <c r="D290" s="394">
        <f>[6]B!D327</f>
        <v>846</v>
      </c>
      <c r="E290" s="394">
        <f>[6]B!E327</f>
        <v>846</v>
      </c>
      <c r="F290" s="394">
        <f>[6]B!F327</f>
        <v>0</v>
      </c>
      <c r="G290" s="394">
        <f>[6]B!G327</f>
        <v>14</v>
      </c>
      <c r="H290" s="394">
        <f>[6]B!AA327</f>
        <v>130</v>
      </c>
      <c r="I290" s="394">
        <f>[6]B!AB327</f>
        <v>717</v>
      </c>
      <c r="J290" s="394">
        <f>[6]B!AC327</f>
        <v>13</v>
      </c>
      <c r="K290" s="394">
        <f>[6]B!AD327</f>
        <v>0</v>
      </c>
      <c r="L290" s="394">
        <f>[6]B!AE327</f>
        <v>0</v>
      </c>
      <c r="M290" s="394">
        <f>[6]B!AF327</f>
        <v>0</v>
      </c>
      <c r="N290" s="394">
        <f>[6]B!AG327</f>
        <v>0</v>
      </c>
      <c r="O290" s="394">
        <f>[6]B!AH327</f>
        <v>0</v>
      </c>
      <c r="P290" s="394">
        <f>[6]B!AI327</f>
        <v>10</v>
      </c>
      <c r="Q290" s="394">
        <f>[6]B!AJ327</f>
        <v>0</v>
      </c>
      <c r="R290" s="395"/>
      <c r="S290" s="137"/>
      <c r="T290" s="137"/>
    </row>
    <row r="291" spans="1:20" ht="15" customHeight="1" x14ac:dyDescent="0.15">
      <c r="A291" s="554" t="s">
        <v>115</v>
      </c>
      <c r="B291" s="138" t="s">
        <v>116</v>
      </c>
      <c r="C291" s="394">
        <f>[6]B!C338</f>
        <v>0</v>
      </c>
      <c r="D291" s="394">
        <f>[6]B!D338</f>
        <v>0</v>
      </c>
      <c r="E291" s="394">
        <f>[6]B!E338</f>
        <v>0</v>
      </c>
      <c r="F291" s="394">
        <f>[6]B!F338</f>
        <v>0</v>
      </c>
      <c r="G291" s="394">
        <f>[6]B!G338</f>
        <v>0</v>
      </c>
      <c r="H291" s="394">
        <f>[6]B!AA338</f>
        <v>0</v>
      </c>
      <c r="I291" s="394">
        <f>[6]B!AB338</f>
        <v>0</v>
      </c>
      <c r="J291" s="394">
        <f>[6]B!AC338</f>
        <v>0</v>
      </c>
      <c r="K291" s="394">
        <f>[6]B!AD338</f>
        <v>0</v>
      </c>
      <c r="L291" s="394">
        <f>[6]B!AE338</f>
        <v>0</v>
      </c>
      <c r="M291" s="394">
        <f>[6]B!AF338</f>
        <v>0</v>
      </c>
      <c r="N291" s="394">
        <f>[6]B!AG338</f>
        <v>0</v>
      </c>
      <c r="O291" s="394">
        <f>[6]B!AH338</f>
        <v>0</v>
      </c>
      <c r="P291" s="394">
        <f>[6]B!AI338</f>
        <v>15</v>
      </c>
      <c r="Q291" s="394">
        <f>[6]B!AJ338</f>
        <v>0</v>
      </c>
      <c r="R291" s="395"/>
      <c r="S291" s="137"/>
      <c r="T291" s="137"/>
    </row>
    <row r="292" spans="1:20" ht="15" customHeight="1" x14ac:dyDescent="0.15">
      <c r="A292" s="139" t="s">
        <v>117</v>
      </c>
      <c r="B292" s="140" t="s">
        <v>118</v>
      </c>
      <c r="C292" s="396">
        <f>[6]B!C413</f>
        <v>199</v>
      </c>
      <c r="D292" s="396">
        <f>[6]B!D413</f>
        <v>195</v>
      </c>
      <c r="E292" s="396">
        <f>[6]B!E413</f>
        <v>195</v>
      </c>
      <c r="F292" s="396">
        <f>[6]B!F413</f>
        <v>0</v>
      </c>
      <c r="G292" s="396">
        <f>[6]B!G413</f>
        <v>4</v>
      </c>
      <c r="H292" s="396">
        <f>[6]B!AA413</f>
        <v>26</v>
      </c>
      <c r="I292" s="396">
        <f>[6]B!AB413</f>
        <v>172</v>
      </c>
      <c r="J292" s="396">
        <f>[6]B!AC413</f>
        <v>1</v>
      </c>
      <c r="K292" s="396">
        <f>[6]B!AD413</f>
        <v>0</v>
      </c>
      <c r="L292" s="396">
        <f>[6]B!AE413</f>
        <v>0</v>
      </c>
      <c r="M292" s="396">
        <f>[6]B!AF413</f>
        <v>0</v>
      </c>
      <c r="N292" s="396">
        <f>[6]B!AG413</f>
        <v>0</v>
      </c>
      <c r="O292" s="396">
        <f>[6]B!AH413</f>
        <v>0</v>
      </c>
      <c r="P292" s="396">
        <f>[6]B!AI413</f>
        <v>41</v>
      </c>
      <c r="Q292" s="396">
        <f>[6]B!AJ413</f>
        <v>0</v>
      </c>
      <c r="R292" s="397"/>
      <c r="S292" s="137"/>
      <c r="T292" s="137"/>
    </row>
    <row r="293" spans="1:20" ht="15" customHeight="1" x14ac:dyDescent="0.15">
      <c r="A293" s="629" t="s">
        <v>119</v>
      </c>
      <c r="B293" s="4" t="s">
        <v>120</v>
      </c>
      <c r="C293" s="398">
        <f>SUM(C294:C296)</f>
        <v>3419</v>
      </c>
      <c r="D293" s="399">
        <f>SUM(D294:D296)</f>
        <v>3391</v>
      </c>
      <c r="E293" s="400">
        <f t="shared" ref="E293:P293" si="5">SUM(E294:E296)</f>
        <v>3391</v>
      </c>
      <c r="F293" s="401">
        <f t="shared" si="5"/>
        <v>0</v>
      </c>
      <c r="G293" s="402">
        <f t="shared" si="5"/>
        <v>28</v>
      </c>
      <c r="H293" s="402">
        <f t="shared" si="5"/>
        <v>1042</v>
      </c>
      <c r="I293" s="402">
        <f t="shared" si="5"/>
        <v>1658</v>
      </c>
      <c r="J293" s="402">
        <f t="shared" si="5"/>
        <v>719</v>
      </c>
      <c r="K293" s="402">
        <f t="shared" si="5"/>
        <v>0</v>
      </c>
      <c r="L293" s="402">
        <f t="shared" si="5"/>
        <v>0</v>
      </c>
      <c r="M293" s="402">
        <f t="shared" si="5"/>
        <v>0</v>
      </c>
      <c r="N293" s="402">
        <f t="shared" si="5"/>
        <v>0</v>
      </c>
      <c r="O293" s="402">
        <f t="shared" si="5"/>
        <v>0</v>
      </c>
      <c r="P293" s="402">
        <f t="shared" si="5"/>
        <v>21</v>
      </c>
      <c r="Q293" s="403">
        <f>SUM(Q294:Q296)</f>
        <v>0</v>
      </c>
      <c r="R293" s="404">
        <v>0</v>
      </c>
      <c r="S293" s="137"/>
      <c r="T293" s="137"/>
    </row>
    <row r="294" spans="1:20" ht="15" customHeight="1" x14ac:dyDescent="0.15">
      <c r="A294" s="629"/>
      <c r="B294" s="141" t="s">
        <v>121</v>
      </c>
      <c r="C294" s="392">
        <f>[6]B!C464</f>
        <v>1877</v>
      </c>
      <c r="D294" s="392">
        <f>[6]B!D464</f>
        <v>1849</v>
      </c>
      <c r="E294" s="392">
        <f>[6]B!E464</f>
        <v>1849</v>
      </c>
      <c r="F294" s="392">
        <f>[6]B!F464</f>
        <v>0</v>
      </c>
      <c r="G294" s="392">
        <f>[6]B!G464</f>
        <v>28</v>
      </c>
      <c r="H294" s="392">
        <f>[6]B!AA464</f>
        <v>796</v>
      </c>
      <c r="I294" s="392">
        <f>[6]B!AB464</f>
        <v>881</v>
      </c>
      <c r="J294" s="392">
        <f>[6]B!AC464</f>
        <v>200</v>
      </c>
      <c r="K294" s="392">
        <f>[6]B!AD464</f>
        <v>0</v>
      </c>
      <c r="L294" s="392">
        <f>[6]B!AE464</f>
        <v>0</v>
      </c>
      <c r="M294" s="392">
        <f>[6]B!AF464</f>
        <v>0</v>
      </c>
      <c r="N294" s="392">
        <f>[6]B!AG464</f>
        <v>0</v>
      </c>
      <c r="O294" s="392">
        <f>[6]B!AH464</f>
        <v>0</v>
      </c>
      <c r="P294" s="392">
        <f>[6]B!AI464</f>
        <v>5</v>
      </c>
      <c r="Q294" s="392">
        <f>[6]B!AJ464</f>
        <v>0</v>
      </c>
      <c r="R294" s="393"/>
      <c r="S294" s="137"/>
      <c r="T294" s="137"/>
    </row>
    <row r="295" spans="1:20" ht="15" customHeight="1" x14ac:dyDescent="0.15">
      <c r="A295" s="629"/>
      <c r="B295" s="54" t="s">
        <v>122</v>
      </c>
      <c r="C295" s="394">
        <f>[6]B!C483</f>
        <v>5</v>
      </c>
      <c r="D295" s="394">
        <f>[6]B!D483</f>
        <v>5</v>
      </c>
      <c r="E295" s="394">
        <f>[6]B!E483</f>
        <v>5</v>
      </c>
      <c r="F295" s="394">
        <f>[6]B!F483</f>
        <v>0</v>
      </c>
      <c r="G295" s="394">
        <f>[6]B!G483</f>
        <v>0</v>
      </c>
      <c r="H295" s="394">
        <f>[6]B!AA483</f>
        <v>3</v>
      </c>
      <c r="I295" s="394">
        <f>[6]B!AB483</f>
        <v>2</v>
      </c>
      <c r="J295" s="394">
        <f>[6]B!AC483</f>
        <v>0</v>
      </c>
      <c r="K295" s="394">
        <f>[6]B!AD483</f>
        <v>0</v>
      </c>
      <c r="L295" s="394">
        <f>[6]B!AE483</f>
        <v>0</v>
      </c>
      <c r="M295" s="394">
        <f>[6]B!AF483</f>
        <v>0</v>
      </c>
      <c r="N295" s="394">
        <f>[6]B!AG483</f>
        <v>0</v>
      </c>
      <c r="O295" s="394">
        <f>[6]B!AH483</f>
        <v>0</v>
      </c>
      <c r="P295" s="394">
        <f>[6]B!AI483</f>
        <v>0</v>
      </c>
      <c r="Q295" s="394">
        <f>[6]B!AJ483</f>
        <v>0</v>
      </c>
      <c r="R295" s="395"/>
      <c r="S295" s="137"/>
      <c r="T295" s="137"/>
    </row>
    <row r="296" spans="1:20" ht="15" customHeight="1" x14ac:dyDescent="0.15">
      <c r="A296" s="630"/>
      <c r="B296" s="142" t="s">
        <v>123</v>
      </c>
      <c r="C296" s="405">
        <f>[6]B!C511</f>
        <v>1537</v>
      </c>
      <c r="D296" s="405">
        <f>[6]B!D511</f>
        <v>1537</v>
      </c>
      <c r="E296" s="405">
        <f>[6]B!E511</f>
        <v>1537</v>
      </c>
      <c r="F296" s="405">
        <f>[6]B!F511</f>
        <v>0</v>
      </c>
      <c r="G296" s="405">
        <f>[6]B!G511</f>
        <v>0</v>
      </c>
      <c r="H296" s="405">
        <f>[6]B!AA511</f>
        <v>243</v>
      </c>
      <c r="I296" s="405">
        <f>[6]B!AB511</f>
        <v>775</v>
      </c>
      <c r="J296" s="405">
        <f>[6]B!AC511</f>
        <v>519</v>
      </c>
      <c r="K296" s="405">
        <f>[6]B!AD511</f>
        <v>0</v>
      </c>
      <c r="L296" s="405">
        <f>[6]B!AE511</f>
        <v>0</v>
      </c>
      <c r="M296" s="405">
        <f>[6]B!AF511</f>
        <v>0</v>
      </c>
      <c r="N296" s="405">
        <f>[6]B!AG511</f>
        <v>0</v>
      </c>
      <c r="O296" s="405">
        <f>[6]B!AH511</f>
        <v>0</v>
      </c>
      <c r="P296" s="405">
        <f>[6]B!AI511</f>
        <v>16</v>
      </c>
      <c r="Q296" s="405">
        <f>[6]B!AJ511</f>
        <v>0</v>
      </c>
      <c r="R296" s="406"/>
      <c r="S296" s="137"/>
      <c r="T296" s="137"/>
    </row>
    <row r="297" spans="1:20" ht="15" customHeight="1" x14ac:dyDescent="0.15">
      <c r="A297" s="42" t="s">
        <v>124</v>
      </c>
      <c r="B297" s="136" t="s">
        <v>125</v>
      </c>
      <c r="C297" s="392">
        <f>[6]B!C521</f>
        <v>0</v>
      </c>
      <c r="D297" s="392">
        <f>[6]B!D521</f>
        <v>0</v>
      </c>
      <c r="E297" s="392">
        <f>[6]B!E521</f>
        <v>0</v>
      </c>
      <c r="F297" s="392">
        <f>[6]B!F521</f>
        <v>0</v>
      </c>
      <c r="G297" s="392">
        <f>[6]B!G521</f>
        <v>0</v>
      </c>
      <c r="H297" s="392">
        <f>[6]B!AA521</f>
        <v>0</v>
      </c>
      <c r="I297" s="392">
        <f>[6]B!AB521</f>
        <v>0</v>
      </c>
      <c r="J297" s="392">
        <f>[6]B!AC521</f>
        <v>0</v>
      </c>
      <c r="K297" s="392">
        <f>[6]B!AD521</f>
        <v>0</v>
      </c>
      <c r="L297" s="392">
        <f>[6]B!AE521</f>
        <v>0</v>
      </c>
      <c r="M297" s="392">
        <f>[6]B!AF521</f>
        <v>0</v>
      </c>
      <c r="N297" s="392">
        <f>[6]B!AG521</f>
        <v>0</v>
      </c>
      <c r="O297" s="392">
        <f>[6]B!AH521</f>
        <v>0</v>
      </c>
      <c r="P297" s="392">
        <f>[6]B!AI521</f>
        <v>0</v>
      </c>
      <c r="Q297" s="392">
        <f>[6]B!AJ521</f>
        <v>0</v>
      </c>
      <c r="R297" s="393"/>
      <c r="S297" s="137"/>
      <c r="T297" s="137"/>
    </row>
    <row r="298" spans="1:20" s="56" customFormat="1" ht="15" customHeight="1" x14ac:dyDescent="0.15">
      <c r="A298" s="554" t="s">
        <v>126</v>
      </c>
      <c r="B298" s="45" t="s">
        <v>127</v>
      </c>
      <c r="C298" s="394">
        <f>[6]B!C575</f>
        <v>37</v>
      </c>
      <c r="D298" s="394">
        <f>[6]B!D575</f>
        <v>37</v>
      </c>
      <c r="E298" s="394">
        <f>[6]B!E575</f>
        <v>37</v>
      </c>
      <c r="F298" s="394">
        <f>[6]B!F575</f>
        <v>0</v>
      </c>
      <c r="G298" s="394">
        <f>[6]B!G575</f>
        <v>0</v>
      </c>
      <c r="H298" s="394">
        <f>[6]B!AA575</f>
        <v>21</v>
      </c>
      <c r="I298" s="394">
        <f>[6]B!AB575</f>
        <v>5</v>
      </c>
      <c r="J298" s="394">
        <f>[6]B!AC575</f>
        <v>11</v>
      </c>
      <c r="K298" s="394">
        <f>[6]B!AD575</f>
        <v>0</v>
      </c>
      <c r="L298" s="394">
        <f>[6]B!AE575</f>
        <v>0</v>
      </c>
      <c r="M298" s="394">
        <f>[6]B!AF575</f>
        <v>0</v>
      </c>
      <c r="N298" s="394">
        <f>[6]B!AG575</f>
        <v>0</v>
      </c>
      <c r="O298" s="394">
        <f>[6]B!AH575</f>
        <v>0</v>
      </c>
      <c r="P298" s="394">
        <f>[6]B!AI575</f>
        <v>0</v>
      </c>
      <c r="Q298" s="394">
        <f>[6]B!AJ575</f>
        <v>0</v>
      </c>
      <c r="R298" s="395"/>
      <c r="S298" s="137"/>
      <c r="T298" s="137"/>
    </row>
    <row r="299" spans="1:20" ht="15" customHeight="1" x14ac:dyDescent="0.15">
      <c r="A299" s="554" t="s">
        <v>128</v>
      </c>
      <c r="B299" s="45" t="s">
        <v>129</v>
      </c>
      <c r="C299" s="396">
        <f>[6]B!C607</f>
        <v>838</v>
      </c>
      <c r="D299" s="396">
        <f>[6]B!D607</f>
        <v>828</v>
      </c>
      <c r="E299" s="396">
        <f>[6]B!E607</f>
        <v>828</v>
      </c>
      <c r="F299" s="396">
        <f>[6]B!F607</f>
        <v>0</v>
      </c>
      <c r="G299" s="396">
        <f>[6]B!G607</f>
        <v>10</v>
      </c>
      <c r="H299" s="396">
        <f>[6]B!AA607</f>
        <v>243</v>
      </c>
      <c r="I299" s="396">
        <f>[6]B!AB607</f>
        <v>150</v>
      </c>
      <c r="J299" s="396">
        <f>[6]B!AC607</f>
        <v>445</v>
      </c>
      <c r="K299" s="396">
        <f>[6]B!AD607</f>
        <v>0</v>
      </c>
      <c r="L299" s="396">
        <f>[6]B!AE607</f>
        <v>0</v>
      </c>
      <c r="M299" s="396">
        <f>[6]B!AF607</f>
        <v>0</v>
      </c>
      <c r="N299" s="396">
        <f>[6]B!AG607</f>
        <v>0</v>
      </c>
      <c r="O299" s="396">
        <f>[6]B!AH607</f>
        <v>0</v>
      </c>
      <c r="P299" s="396">
        <f>[6]B!AI607</f>
        <v>1</v>
      </c>
      <c r="Q299" s="396">
        <f>[6]B!AJ607</f>
        <v>0</v>
      </c>
      <c r="R299" s="397"/>
      <c r="S299" s="137"/>
      <c r="T299" s="137"/>
    </row>
    <row r="300" spans="1:20" s="3" customFormat="1" ht="15" customHeight="1" x14ac:dyDescent="0.15">
      <c r="A300" s="581" t="s">
        <v>130</v>
      </c>
      <c r="B300" s="584"/>
      <c r="C300" s="407">
        <f t="shared" ref="C300:P300" si="6">+C301+C302+C303+C304+C308+C309</f>
        <v>2777</v>
      </c>
      <c r="D300" s="408">
        <f t="shared" si="6"/>
        <v>2772</v>
      </c>
      <c r="E300" s="400">
        <f t="shared" si="6"/>
        <v>2771</v>
      </c>
      <c r="F300" s="401">
        <f t="shared" si="6"/>
        <v>1</v>
      </c>
      <c r="G300" s="402">
        <f t="shared" si="6"/>
        <v>5</v>
      </c>
      <c r="H300" s="400">
        <f t="shared" si="6"/>
        <v>662</v>
      </c>
      <c r="I300" s="409">
        <f t="shared" si="6"/>
        <v>629</v>
      </c>
      <c r="J300" s="401">
        <f t="shared" si="6"/>
        <v>1486</v>
      </c>
      <c r="K300" s="400">
        <f t="shared" si="6"/>
        <v>0</v>
      </c>
      <c r="L300" s="409">
        <f t="shared" si="6"/>
        <v>0</v>
      </c>
      <c r="M300" s="401">
        <f t="shared" si="6"/>
        <v>0</v>
      </c>
      <c r="N300" s="401">
        <f t="shared" si="6"/>
        <v>0</v>
      </c>
      <c r="O300" s="410">
        <f t="shared" si="6"/>
        <v>0</v>
      </c>
      <c r="P300" s="411">
        <f t="shared" si="6"/>
        <v>40</v>
      </c>
      <c r="Q300" s="412">
        <f>+Q301+Q302+Q303+Q304+Q308+Q309</f>
        <v>0</v>
      </c>
      <c r="R300" s="413">
        <f>+R301+R302+R303</f>
        <v>0</v>
      </c>
      <c r="S300" s="143"/>
      <c r="T300" s="143"/>
    </row>
    <row r="301" spans="1:20" ht="15" customHeight="1" x14ac:dyDescent="0.15">
      <c r="A301" s="42" t="s">
        <v>131</v>
      </c>
      <c r="B301" s="43" t="s">
        <v>132</v>
      </c>
      <c r="C301" s="392">
        <f>[6]B!C669</f>
        <v>1236</v>
      </c>
      <c r="D301" s="392">
        <f>[6]B!D669</f>
        <v>1231</v>
      </c>
      <c r="E301" s="392">
        <f>[6]B!E669</f>
        <v>1230</v>
      </c>
      <c r="F301" s="392">
        <f>[6]B!F669</f>
        <v>1</v>
      </c>
      <c r="G301" s="392">
        <f>[6]B!G669</f>
        <v>5</v>
      </c>
      <c r="H301" s="414">
        <f>[6]B!AA669</f>
        <v>236</v>
      </c>
      <c r="I301" s="414">
        <f>[6]B!AB669</f>
        <v>184</v>
      </c>
      <c r="J301" s="414">
        <f>[6]B!AC669</f>
        <v>816</v>
      </c>
      <c r="K301" s="414">
        <f>[6]B!AD669</f>
        <v>0</v>
      </c>
      <c r="L301" s="414">
        <f>[6]B!AE669</f>
        <v>0</v>
      </c>
      <c r="M301" s="414">
        <f>[6]B!AF669</f>
        <v>0</v>
      </c>
      <c r="N301" s="414">
        <f>[6]B!AG669</f>
        <v>0</v>
      </c>
      <c r="O301" s="414">
        <f>[6]B!AH669</f>
        <v>0</v>
      </c>
      <c r="P301" s="414">
        <f>[6]B!AI669</f>
        <v>0</v>
      </c>
      <c r="Q301" s="414">
        <f>[6]B!AJ669</f>
        <v>0</v>
      </c>
      <c r="R301" s="415"/>
      <c r="S301" s="137"/>
      <c r="T301" s="137"/>
    </row>
    <row r="302" spans="1:20" ht="15" customHeight="1" x14ac:dyDescent="0.15">
      <c r="A302" s="139" t="s">
        <v>133</v>
      </c>
      <c r="B302" s="144" t="s">
        <v>134</v>
      </c>
      <c r="C302" s="394">
        <f>[6]B!C692</f>
        <v>1</v>
      </c>
      <c r="D302" s="394">
        <f>[6]B!D692</f>
        <v>1</v>
      </c>
      <c r="E302" s="394">
        <f>[6]B!E692</f>
        <v>1</v>
      </c>
      <c r="F302" s="394">
        <f>[6]B!F692</f>
        <v>0</v>
      </c>
      <c r="G302" s="394">
        <f>[6]B!G692</f>
        <v>0</v>
      </c>
      <c r="H302" s="416">
        <f>[6]B!AA692</f>
        <v>1</v>
      </c>
      <c r="I302" s="416">
        <f>[6]B!AB692</f>
        <v>0</v>
      </c>
      <c r="J302" s="416">
        <f>[6]B!AC692</f>
        <v>0</v>
      </c>
      <c r="K302" s="416">
        <f>[6]B!AD692</f>
        <v>0</v>
      </c>
      <c r="L302" s="416">
        <f>[6]B!AE692</f>
        <v>0</v>
      </c>
      <c r="M302" s="416">
        <f>[6]B!AF692</f>
        <v>0</v>
      </c>
      <c r="N302" s="416">
        <f>[6]B!AG692</f>
        <v>0</v>
      </c>
      <c r="O302" s="416">
        <f>[6]B!AH692</f>
        <v>0</v>
      </c>
      <c r="P302" s="416">
        <f>[6]B!AI692</f>
        <v>0</v>
      </c>
      <c r="Q302" s="416">
        <f>[6]B!AJ692</f>
        <v>0</v>
      </c>
      <c r="R302" s="417"/>
      <c r="S302" s="137"/>
      <c r="T302" s="137"/>
    </row>
    <row r="303" spans="1:20" ht="15" customHeight="1" x14ac:dyDescent="0.15">
      <c r="A303" s="560" t="s">
        <v>135</v>
      </c>
      <c r="B303" s="145" t="s">
        <v>136</v>
      </c>
      <c r="C303" s="396">
        <f>[6]B!C722</f>
        <v>971</v>
      </c>
      <c r="D303" s="396">
        <f>[6]B!D722</f>
        <v>971</v>
      </c>
      <c r="E303" s="396">
        <f>[6]B!E722</f>
        <v>971</v>
      </c>
      <c r="F303" s="396">
        <f>[6]B!F722</f>
        <v>0</v>
      </c>
      <c r="G303" s="396">
        <f>[6]B!G722</f>
        <v>0</v>
      </c>
      <c r="H303" s="418">
        <f>[6]B!AA722</f>
        <v>174</v>
      </c>
      <c r="I303" s="418">
        <f>[6]B!AB722</f>
        <v>127</v>
      </c>
      <c r="J303" s="418">
        <f>[6]B!AC722</f>
        <v>670</v>
      </c>
      <c r="K303" s="418">
        <f>[6]B!AD722</f>
        <v>0</v>
      </c>
      <c r="L303" s="418">
        <f>[6]B!AE722</f>
        <v>0</v>
      </c>
      <c r="M303" s="418">
        <f>[6]B!AF722</f>
        <v>0</v>
      </c>
      <c r="N303" s="418">
        <f>[6]B!AG722</f>
        <v>0</v>
      </c>
      <c r="O303" s="418">
        <f>[6]B!AH722</f>
        <v>0</v>
      </c>
      <c r="P303" s="418">
        <f>[6]B!AI722</f>
        <v>0</v>
      </c>
      <c r="Q303" s="418">
        <f>[6]B!AJ722</f>
        <v>0</v>
      </c>
      <c r="R303" s="419"/>
      <c r="S303" s="137"/>
      <c r="T303" s="137"/>
    </row>
    <row r="304" spans="1:20" ht="15" customHeight="1" x14ac:dyDescent="0.15">
      <c r="A304" s="631" t="s">
        <v>113</v>
      </c>
      <c r="B304" s="43" t="s">
        <v>137</v>
      </c>
      <c r="C304" s="420">
        <f>SUM(C305:C307)</f>
        <v>561</v>
      </c>
      <c r="D304" s="320">
        <f>SUM(D305:D307)</f>
        <v>561</v>
      </c>
      <c r="E304" s="354">
        <f t="shared" ref="E304:P304" si="7">SUM(E305:E307)</f>
        <v>561</v>
      </c>
      <c r="F304" s="421">
        <f t="shared" si="7"/>
        <v>0</v>
      </c>
      <c r="G304" s="422">
        <f t="shared" si="7"/>
        <v>0</v>
      </c>
      <c r="H304" s="423">
        <f t="shared" si="7"/>
        <v>250</v>
      </c>
      <c r="I304" s="424">
        <f t="shared" si="7"/>
        <v>311</v>
      </c>
      <c r="J304" s="425">
        <f t="shared" si="7"/>
        <v>0</v>
      </c>
      <c r="K304" s="423">
        <f t="shared" si="7"/>
        <v>0</v>
      </c>
      <c r="L304" s="424">
        <f t="shared" si="7"/>
        <v>0</v>
      </c>
      <c r="M304" s="425">
        <f t="shared" si="7"/>
        <v>0</v>
      </c>
      <c r="N304" s="425">
        <f>SUM(N305:N307)</f>
        <v>0</v>
      </c>
      <c r="O304" s="426">
        <f t="shared" si="7"/>
        <v>0</v>
      </c>
      <c r="P304" s="427">
        <f t="shared" si="7"/>
        <v>0</v>
      </c>
      <c r="Q304" s="428">
        <f>SUM(Q305:Q307)</f>
        <v>0</v>
      </c>
      <c r="R304" s="429">
        <f>SUM(R305:R308)</f>
        <v>0</v>
      </c>
      <c r="S304" s="137"/>
      <c r="T304" s="137"/>
    </row>
    <row r="305" spans="1:22" ht="15" customHeight="1" x14ac:dyDescent="0.15">
      <c r="A305" s="631"/>
      <c r="B305" s="54" t="s">
        <v>138</v>
      </c>
      <c r="C305" s="392">
        <f>[6]B!C746-[6]B!C724-[6]B!C725</f>
        <v>456</v>
      </c>
      <c r="D305" s="392">
        <f>[6]B!D746-[6]B!D724-[6]B!D725</f>
        <v>456</v>
      </c>
      <c r="E305" s="392">
        <f>[6]B!E746-[6]B!E724-[6]B!E725</f>
        <v>456</v>
      </c>
      <c r="F305" s="392">
        <f>[6]B!F746-[6]B!F724-[6]B!F725</f>
        <v>0</v>
      </c>
      <c r="G305" s="392">
        <f>[6]B!G746-[6]B!G724-[6]B!G725</f>
        <v>0</v>
      </c>
      <c r="H305" s="414">
        <f>[6]B!AA746-[6]B!AA724-[6]B!AA725</f>
        <v>215</v>
      </c>
      <c r="I305" s="414">
        <f>[6]B!AB746-[6]B!AB724-[6]B!AB725</f>
        <v>241</v>
      </c>
      <c r="J305" s="414">
        <f>[6]B!AC746-[6]B!AC724-[6]B!AC725</f>
        <v>0</v>
      </c>
      <c r="K305" s="414">
        <f>[6]B!AD746-[6]B!AD724-[6]B!AD725</f>
        <v>0</v>
      </c>
      <c r="L305" s="414">
        <f>[6]B!AE746-[6]B!AE724-[6]B!AE725</f>
        <v>0</v>
      </c>
      <c r="M305" s="414">
        <f>[6]B!AF746-[6]B!AF724-[6]B!AF725</f>
        <v>0</v>
      </c>
      <c r="N305" s="414">
        <f>[6]B!AG746-[6]B!AG724-[6]B!AG725</f>
        <v>0</v>
      </c>
      <c r="O305" s="414">
        <f>[6]B!AH746-[6]B!AH724-[6]B!AH725</f>
        <v>0</v>
      </c>
      <c r="P305" s="414">
        <f>[6]B!AI746-[6]B!AI724-[6]B!AI725</f>
        <v>0</v>
      </c>
      <c r="Q305" s="414">
        <f>[6]B!AJ746-[6]B!AJ724-[6]B!AJ725</f>
        <v>0</v>
      </c>
      <c r="R305" s="415"/>
      <c r="S305" s="137"/>
      <c r="T305" s="137"/>
    </row>
    <row r="306" spans="1:22" ht="15" customHeight="1" x14ac:dyDescent="0.15">
      <c r="A306" s="631"/>
      <c r="B306" s="54" t="s">
        <v>139</v>
      </c>
      <c r="C306" s="394">
        <f>[6]B!C724</f>
        <v>38</v>
      </c>
      <c r="D306" s="394">
        <f>[6]B!D724</f>
        <v>38</v>
      </c>
      <c r="E306" s="394">
        <f>[6]B!E724</f>
        <v>38</v>
      </c>
      <c r="F306" s="394">
        <f>[6]B!F724</f>
        <v>0</v>
      </c>
      <c r="G306" s="394">
        <f>[6]B!G724</f>
        <v>0</v>
      </c>
      <c r="H306" s="416">
        <f>[6]B!AA724</f>
        <v>0</v>
      </c>
      <c r="I306" s="416">
        <f>[6]B!AB724</f>
        <v>38</v>
      </c>
      <c r="J306" s="416">
        <f>[6]B!AC724</f>
        <v>0</v>
      </c>
      <c r="K306" s="416">
        <f>[6]B!AD724</f>
        <v>0</v>
      </c>
      <c r="L306" s="416">
        <f>[6]B!AE724</f>
        <v>0</v>
      </c>
      <c r="M306" s="416">
        <f>[6]B!AF724</f>
        <v>0</v>
      </c>
      <c r="N306" s="416">
        <f>[6]B!AG724</f>
        <v>0</v>
      </c>
      <c r="O306" s="416">
        <f>[6]B!AH724</f>
        <v>0</v>
      </c>
      <c r="P306" s="416">
        <f>[6]B!AI724</f>
        <v>0</v>
      </c>
      <c r="Q306" s="416">
        <f>[6]B!AJ724</f>
        <v>0</v>
      </c>
      <c r="R306" s="417"/>
      <c r="S306" s="137"/>
      <c r="T306" s="137"/>
    </row>
    <row r="307" spans="1:22" ht="15" customHeight="1" x14ac:dyDescent="0.15">
      <c r="A307" s="631"/>
      <c r="B307" s="142" t="s">
        <v>140</v>
      </c>
      <c r="C307" s="396">
        <f>[6]B!C725</f>
        <v>67</v>
      </c>
      <c r="D307" s="396">
        <f>[6]B!D725</f>
        <v>67</v>
      </c>
      <c r="E307" s="396">
        <f>[6]B!E725</f>
        <v>67</v>
      </c>
      <c r="F307" s="396">
        <f>[6]B!F725</f>
        <v>0</v>
      </c>
      <c r="G307" s="396">
        <f>[6]B!G725</f>
        <v>0</v>
      </c>
      <c r="H307" s="418">
        <f>[6]B!AA725</f>
        <v>35</v>
      </c>
      <c r="I307" s="418">
        <f>[6]B!AB725</f>
        <v>32</v>
      </c>
      <c r="J307" s="418">
        <f>[6]B!AC725</f>
        <v>0</v>
      </c>
      <c r="K307" s="418">
        <f>[6]B!AD725</f>
        <v>0</v>
      </c>
      <c r="L307" s="418">
        <f>[6]B!AE725</f>
        <v>0</v>
      </c>
      <c r="M307" s="418">
        <f>[6]B!AF725</f>
        <v>0</v>
      </c>
      <c r="N307" s="418">
        <f>[6]B!AG725</f>
        <v>0</v>
      </c>
      <c r="O307" s="418">
        <f>[6]B!AH725</f>
        <v>0</v>
      </c>
      <c r="P307" s="418">
        <f>[6]B!AI725</f>
        <v>0</v>
      </c>
      <c r="Q307" s="418">
        <f>[6]B!AJ725</f>
        <v>0</v>
      </c>
      <c r="R307" s="419"/>
      <c r="S307" s="137"/>
      <c r="T307" s="137"/>
    </row>
    <row r="308" spans="1:22" ht="15" customHeight="1" x14ac:dyDescent="0.15">
      <c r="A308" s="42" t="s">
        <v>115</v>
      </c>
      <c r="B308" s="146" t="s">
        <v>141</v>
      </c>
      <c r="C308" s="430">
        <f>[6]B!C779</f>
        <v>0</v>
      </c>
      <c r="D308" s="430">
        <f>[6]B!D779</f>
        <v>0</v>
      </c>
      <c r="E308" s="430">
        <f>[6]B!E779</f>
        <v>0</v>
      </c>
      <c r="F308" s="430">
        <f>[6]B!F779</f>
        <v>0</v>
      </c>
      <c r="G308" s="430">
        <f>[6]B!G779</f>
        <v>0</v>
      </c>
      <c r="H308" s="431">
        <f>[6]B!AA779</f>
        <v>0</v>
      </c>
      <c r="I308" s="431">
        <f>[6]B!AB779</f>
        <v>0</v>
      </c>
      <c r="J308" s="431">
        <f>[6]B!AC779</f>
        <v>0</v>
      </c>
      <c r="K308" s="431">
        <f>[6]B!AD779</f>
        <v>0</v>
      </c>
      <c r="L308" s="431">
        <f>[6]B!AE779</f>
        <v>0</v>
      </c>
      <c r="M308" s="431">
        <f>[6]B!AF779</f>
        <v>0</v>
      </c>
      <c r="N308" s="431">
        <f>[6]B!AG779</f>
        <v>0</v>
      </c>
      <c r="O308" s="431">
        <f>[6]B!AH779</f>
        <v>0</v>
      </c>
      <c r="P308" s="431">
        <f>[6]B!AI779</f>
        <v>40</v>
      </c>
      <c r="Q308" s="431">
        <f>[6]B!AJ779</f>
        <v>0</v>
      </c>
      <c r="R308" s="432"/>
      <c r="S308" s="137"/>
      <c r="T308" s="137"/>
    </row>
    <row r="309" spans="1:22" s="60" customFormat="1" ht="15" customHeight="1" x14ac:dyDescent="0.15">
      <c r="A309" s="139"/>
      <c r="B309" s="147" t="s">
        <v>142</v>
      </c>
      <c r="C309" s="396">
        <f>[6]B!C837</f>
        <v>8</v>
      </c>
      <c r="D309" s="396">
        <f>[6]B!D837</f>
        <v>8</v>
      </c>
      <c r="E309" s="396">
        <f>[6]B!E837</f>
        <v>8</v>
      </c>
      <c r="F309" s="396">
        <f>[6]B!F837</f>
        <v>0</v>
      </c>
      <c r="G309" s="396">
        <f>[6]B!G837</f>
        <v>0</v>
      </c>
      <c r="H309" s="418">
        <f>[6]B!AA837</f>
        <v>1</v>
      </c>
      <c r="I309" s="418">
        <f>[6]B!AB837</f>
        <v>7</v>
      </c>
      <c r="J309" s="418">
        <f>[6]B!AC837</f>
        <v>0</v>
      </c>
      <c r="K309" s="418">
        <f>[6]B!AD837</f>
        <v>0</v>
      </c>
      <c r="L309" s="418">
        <f>[6]B!AE837</f>
        <v>0</v>
      </c>
      <c r="M309" s="418">
        <f>[6]B!AF837</f>
        <v>0</v>
      </c>
      <c r="N309" s="418">
        <f>[6]B!AG837</f>
        <v>0</v>
      </c>
      <c r="O309" s="418">
        <f>[6]B!AH837</f>
        <v>0</v>
      </c>
      <c r="P309" s="418">
        <f>[6]B!AI837</f>
        <v>0</v>
      </c>
      <c r="Q309" s="418">
        <f>[6]B!AJ837</f>
        <v>0</v>
      </c>
      <c r="R309" s="397"/>
      <c r="S309" s="117"/>
      <c r="T309" s="117"/>
    </row>
    <row r="310" spans="1:22" s="60" customFormat="1" ht="15" customHeight="1" x14ac:dyDescent="0.15">
      <c r="A310" s="618" t="s">
        <v>431</v>
      </c>
      <c r="B310" s="619"/>
      <c r="C310" s="392">
        <f>[6]B!C533</f>
        <v>3657</v>
      </c>
      <c r="D310" s="392">
        <f>[6]B!D533</f>
        <v>3626</v>
      </c>
      <c r="E310" s="392">
        <f>[6]B!E533</f>
        <v>3626</v>
      </c>
      <c r="F310" s="392">
        <f>[6]B!F533</f>
        <v>0</v>
      </c>
      <c r="G310" s="392">
        <f>[6]B!G533</f>
        <v>31</v>
      </c>
      <c r="H310" s="414">
        <f>[6]B!AA533</f>
        <v>1907</v>
      </c>
      <c r="I310" s="414">
        <f>[6]B!AB533</f>
        <v>377</v>
      </c>
      <c r="J310" s="414">
        <f>[6]B!AC533</f>
        <v>1373</v>
      </c>
      <c r="K310" s="414">
        <f>[6]B!AD533</f>
        <v>0</v>
      </c>
      <c r="L310" s="414">
        <f>[6]B!AE533</f>
        <v>0</v>
      </c>
      <c r="M310" s="414">
        <f>[6]B!AF533</f>
        <v>0</v>
      </c>
      <c r="N310" s="414">
        <f>[6]B!AG533</f>
        <v>0</v>
      </c>
      <c r="O310" s="414">
        <f>[6]B!AH533</f>
        <v>0</v>
      </c>
      <c r="P310" s="414">
        <f>[6]B!AI533</f>
        <v>0</v>
      </c>
      <c r="Q310" s="414">
        <f>[6]B!AJ533</f>
        <v>0</v>
      </c>
      <c r="R310" s="393"/>
      <c r="S310" s="117"/>
      <c r="T310" s="117"/>
    </row>
    <row r="311" spans="1:22" s="3" customFormat="1" ht="15" customHeight="1" x14ac:dyDescent="0.15">
      <c r="A311" s="620" t="s">
        <v>143</v>
      </c>
      <c r="B311" s="621"/>
      <c r="C311" s="433">
        <f>[6]B!C1051</f>
        <v>0</v>
      </c>
      <c r="D311" s="433">
        <f>[6]B!D1051</f>
        <v>0</v>
      </c>
      <c r="E311" s="433">
        <f>[6]B!E1051</f>
        <v>0</v>
      </c>
      <c r="F311" s="433">
        <f>[6]B!F1051</f>
        <v>0</v>
      </c>
      <c r="G311" s="433">
        <f>[6]B!G1051</f>
        <v>0</v>
      </c>
      <c r="H311" s="434">
        <f>[6]B!AA1051</f>
        <v>0</v>
      </c>
      <c r="I311" s="434">
        <f>[6]B!AB1051</f>
        <v>0</v>
      </c>
      <c r="J311" s="434">
        <f>[6]B!AC1051</f>
        <v>0</v>
      </c>
      <c r="K311" s="434">
        <f>[6]B!AD1051</f>
        <v>0</v>
      </c>
      <c r="L311" s="434">
        <f>[6]B!AE1051</f>
        <v>0</v>
      </c>
      <c r="M311" s="434">
        <f>[6]B!AF1051</f>
        <v>0</v>
      </c>
      <c r="N311" s="434">
        <f>[6]B!AG1051</f>
        <v>0</v>
      </c>
      <c r="O311" s="434">
        <f>[6]B!AH1051</f>
        <v>0</v>
      </c>
      <c r="P311" s="434">
        <f>[6]B!AI1051</f>
        <v>664</v>
      </c>
      <c r="Q311" s="434">
        <f>[6]B!AJ1051</f>
        <v>0</v>
      </c>
      <c r="R311" s="435"/>
      <c r="S311" s="143"/>
      <c r="T311" s="143"/>
    </row>
    <row r="312" spans="1:22" s="149" customFormat="1" ht="22.5" customHeight="1" x14ac:dyDescent="0.15">
      <c r="A312" s="12" t="s">
        <v>432</v>
      </c>
      <c r="B312" s="148"/>
      <c r="C312" s="148"/>
      <c r="R312" s="150"/>
      <c r="S312" s="150"/>
      <c r="T312" s="150"/>
    </row>
    <row r="313" spans="1:22" ht="24" customHeight="1" x14ac:dyDescent="0.15">
      <c r="A313" s="622" t="s">
        <v>433</v>
      </c>
      <c r="B313" s="623"/>
      <c r="C313" s="604" t="s">
        <v>410</v>
      </c>
      <c r="D313" s="607" t="s">
        <v>434</v>
      </c>
      <c r="E313" s="608"/>
      <c r="F313" s="608"/>
      <c r="G313" s="624"/>
      <c r="H313" s="625" t="s">
        <v>412</v>
      </c>
      <c r="I313" s="625"/>
      <c r="J313" s="626"/>
      <c r="K313" s="637" t="s">
        <v>413</v>
      </c>
      <c r="L313" s="637"/>
      <c r="M313" s="637"/>
      <c r="N313" s="632" t="s">
        <v>414</v>
      </c>
      <c r="O313" s="635" t="s">
        <v>415</v>
      </c>
      <c r="P313" s="636"/>
      <c r="Q313" s="585" t="s">
        <v>416</v>
      </c>
    </row>
    <row r="314" spans="1:22" ht="18" customHeight="1" x14ac:dyDescent="0.15">
      <c r="A314" s="622"/>
      <c r="B314" s="623"/>
      <c r="C314" s="605"/>
      <c r="D314" s="638" t="s">
        <v>418</v>
      </c>
      <c r="E314" s="640" t="s">
        <v>419</v>
      </c>
      <c r="F314" s="641"/>
      <c r="G314" s="638" t="s">
        <v>420</v>
      </c>
      <c r="H314" s="594" t="s">
        <v>421</v>
      </c>
      <c r="I314" s="596" t="s">
        <v>422</v>
      </c>
      <c r="J314" s="598" t="s">
        <v>423</v>
      </c>
      <c r="K314" s="615" t="s">
        <v>424</v>
      </c>
      <c r="L314" s="616" t="s">
        <v>425</v>
      </c>
      <c r="M314" s="617" t="s">
        <v>426</v>
      </c>
      <c r="N314" s="633"/>
      <c r="O314" s="627" t="s">
        <v>427</v>
      </c>
      <c r="P314" s="628" t="s">
        <v>428</v>
      </c>
      <c r="Q314" s="586"/>
      <c r="R314" s="151"/>
    </row>
    <row r="315" spans="1:22" ht="18" customHeight="1" x14ac:dyDescent="0.15">
      <c r="A315" s="622"/>
      <c r="B315" s="623"/>
      <c r="C315" s="606"/>
      <c r="D315" s="639"/>
      <c r="E315" s="152" t="s">
        <v>429</v>
      </c>
      <c r="F315" s="134" t="s">
        <v>430</v>
      </c>
      <c r="G315" s="639"/>
      <c r="H315" s="595"/>
      <c r="I315" s="597"/>
      <c r="J315" s="599"/>
      <c r="K315" s="615"/>
      <c r="L315" s="616"/>
      <c r="M315" s="617"/>
      <c r="N315" s="634"/>
      <c r="O315" s="627"/>
      <c r="P315" s="628"/>
      <c r="Q315" s="587"/>
      <c r="R315" s="151"/>
      <c r="U315" s="137"/>
      <c r="V315" s="137"/>
    </row>
    <row r="316" spans="1:22" ht="14.25" customHeight="1" x14ac:dyDescent="0.15">
      <c r="A316" s="153" t="s">
        <v>435</v>
      </c>
      <c r="B316" s="154"/>
      <c r="C316" s="155"/>
      <c r="D316" s="156"/>
      <c r="E316" s="157"/>
      <c r="F316" s="158"/>
      <c r="G316" s="159"/>
      <c r="H316" s="157"/>
      <c r="I316" s="160"/>
      <c r="J316" s="161"/>
      <c r="K316" s="162"/>
      <c r="L316" s="160"/>
      <c r="M316" s="161"/>
      <c r="N316" s="163"/>
      <c r="O316" s="162"/>
      <c r="P316" s="158"/>
      <c r="Q316" s="164"/>
      <c r="R316" s="165"/>
      <c r="U316" s="137"/>
    </row>
    <row r="317" spans="1:22" ht="15" customHeight="1" x14ac:dyDescent="0.15">
      <c r="A317" s="166" t="s">
        <v>436</v>
      </c>
      <c r="B317" s="167"/>
      <c r="C317" s="155"/>
      <c r="D317" s="156"/>
      <c r="E317" s="157"/>
      <c r="F317" s="158"/>
      <c r="G317" s="159"/>
      <c r="H317" s="157"/>
      <c r="I317" s="160"/>
      <c r="J317" s="161"/>
      <c r="K317" s="162"/>
      <c r="L317" s="160"/>
      <c r="M317" s="161"/>
      <c r="N317" s="163"/>
      <c r="O317" s="162"/>
      <c r="P317" s="158"/>
      <c r="Q317" s="164"/>
      <c r="R317" s="168"/>
      <c r="U317" s="137"/>
    </row>
    <row r="318" spans="1:22" ht="15" customHeight="1" x14ac:dyDescent="0.15">
      <c r="A318" s="646" t="s">
        <v>437</v>
      </c>
      <c r="B318" s="647"/>
      <c r="C318" s="436">
        <f>SUM([6]B!C844,[6]B!C851,[6]B!C855,[6]B!C862,[6]B!C871)</f>
        <v>0</v>
      </c>
      <c r="D318" s="436">
        <f>SUM([6]B!D844,[6]B!D851,[6]B!D855,[6]B!D862,[6]B!D871)</f>
        <v>0</v>
      </c>
      <c r="E318" s="437">
        <f>SUM([6]B!E844,[6]B!E851,[6]B!E855,[6]B!E862,[6]B!E871)</f>
        <v>0</v>
      </c>
      <c r="F318" s="437">
        <f>SUM([6]B!F844,[6]B!F851,[6]B!F855,[6]B!F862,[6]B!F871)</f>
        <v>0</v>
      </c>
      <c r="G318" s="437">
        <f>SUM([6]B!G844,[6]B!G851,[6]B!G855,[6]B!G862,[6]B!G871)</f>
        <v>0</v>
      </c>
      <c r="H318" s="437">
        <f>SUM([6]B!AA844,[6]B!AA851,[6]B!AA855,[6]B!AA862,[6]B!AA871)</f>
        <v>0</v>
      </c>
      <c r="I318" s="437">
        <f>SUM([6]B!AB844,[6]B!AB851,[6]B!AB855,[6]B!AB862,[6]B!AB871)</f>
        <v>0</v>
      </c>
      <c r="J318" s="437">
        <f>SUM([6]B!AC844,[6]B!AC851,[6]B!AC855,[6]B!AC862,[6]B!AC871)</f>
        <v>0</v>
      </c>
      <c r="K318" s="437">
        <f>SUM([6]B!AD844,[6]B!AD851,[6]B!AD855,[6]B!AD862,[6]B!AD871)</f>
        <v>0</v>
      </c>
      <c r="L318" s="437">
        <f>SUM([6]B!AE844,[6]B!AE851,[6]B!AE855,[6]B!AE862,[6]B!AE871)</f>
        <v>0</v>
      </c>
      <c r="M318" s="437">
        <f>SUM([6]B!AF844,[6]B!AF851,[6]B!AF855,[6]B!AF862,[6]B!AF871)</f>
        <v>0</v>
      </c>
      <c r="N318" s="437">
        <f>SUM([6]B!AG844,[6]B!AG851,[6]B!AG855,[6]B!AG862,[6]B!AG871)</f>
        <v>0</v>
      </c>
      <c r="O318" s="437">
        <f>SUM([6]B!AH844,[6]B!AH851,[6]B!AH855,[6]B!AH862,[6]B!AH871)</f>
        <v>0</v>
      </c>
      <c r="P318" s="437">
        <f>SUM([6]B!AI844,[6]B!AI851,[6]B!AI855,[6]B!AI862,[6]B!AI871)</f>
        <v>16</v>
      </c>
      <c r="Q318" s="437">
        <f>SUM([6]B!AJ844,[6]B!AJ851,[6]B!AJ855,[6]B!AJ862,[6]B!AJ871)</f>
        <v>0</v>
      </c>
      <c r="R318" s="169"/>
      <c r="U318" s="137"/>
    </row>
    <row r="319" spans="1:22" ht="15" customHeight="1" x14ac:dyDescent="0.15">
      <c r="A319" s="642" t="s">
        <v>438</v>
      </c>
      <c r="B319" s="643"/>
      <c r="C319" s="438">
        <f>SUM([6]B!C875,[6]B!C879,[6]B!C883,[6]B!C891,[6]B!C894,[6]B!C897)</f>
        <v>0</v>
      </c>
      <c r="D319" s="438">
        <f>SUM([6]B!D875,[6]B!D879,[6]B!D883,[6]B!D891,[6]B!D894,[6]B!D897)</f>
        <v>0</v>
      </c>
      <c r="E319" s="374">
        <f>SUM([6]B!E875,[6]B!E879,[6]B!E883,[6]B!E891,[6]B!E894,[6]B!E897)</f>
        <v>0</v>
      </c>
      <c r="F319" s="374">
        <f>SUM([6]B!F875,[6]B!F879,[6]B!F883,[6]B!F891,[6]B!F894,[6]B!F897)</f>
        <v>0</v>
      </c>
      <c r="G319" s="374">
        <f>SUM([6]B!G875,[6]B!G879,[6]B!G883,[6]B!G891,[6]B!G894,[6]B!G897)</f>
        <v>0</v>
      </c>
      <c r="H319" s="374">
        <f>SUM([6]B!AA875,[6]B!AA879,[6]B!AA883,[6]B!AA891,[6]B!AA894,[6]B!AA897)</f>
        <v>0</v>
      </c>
      <c r="I319" s="374">
        <f>SUM([6]B!AB875,[6]B!AB879,[6]B!AB883,[6]B!AB891,[6]B!AB894,[6]B!AB897)</f>
        <v>0</v>
      </c>
      <c r="J319" s="374">
        <f>SUM([6]B!AC875,[6]B!AC879,[6]B!AC883,[6]B!AC891,[6]B!AC894,[6]B!AC897)</f>
        <v>0</v>
      </c>
      <c r="K319" s="374">
        <f>SUM([6]B!AD875,[6]B!AD879,[6]B!AD883,[6]B!AD891,[6]B!AD894,[6]B!AD897)</f>
        <v>0</v>
      </c>
      <c r="L319" s="374">
        <f>SUM([6]B!AE875,[6]B!AE879,[6]B!AE883,[6]B!AE891,[6]B!AE894,[6]B!AE897)</f>
        <v>0</v>
      </c>
      <c r="M319" s="374">
        <f>SUM([6]B!AF875,[6]B!AF879,[6]B!AF883,[6]B!AF891,[6]B!AF894,[6]B!AF897)</f>
        <v>0</v>
      </c>
      <c r="N319" s="374">
        <f>SUM([6]B!AG875,[6]B!AG879,[6]B!AG883,[6]B!AG891,[6]B!AG894,[6]B!AG897)</f>
        <v>0</v>
      </c>
      <c r="O319" s="374">
        <f>SUM([6]B!AH875,[6]B!AH879,[6]B!AH883,[6]B!AH891,[6]B!AH894,[6]B!AH897)</f>
        <v>0</v>
      </c>
      <c r="P319" s="374">
        <f>SUM([6]B!AI875,[6]B!AI879,[6]B!AI883,[6]B!AI891,[6]B!AI894,[6]B!AI897)</f>
        <v>0</v>
      </c>
      <c r="Q319" s="374">
        <f>SUM([6]B!AJ875,[6]B!AJ879,[6]B!AJ883,[6]B!AJ891,[6]B!AJ894,[6]B!AJ897)</f>
        <v>0</v>
      </c>
      <c r="R319" s="41"/>
      <c r="U319" s="137"/>
    </row>
    <row r="320" spans="1:22" ht="15" customHeight="1" x14ac:dyDescent="0.15">
      <c r="A320" s="170" t="s">
        <v>439</v>
      </c>
      <c r="B320" s="171"/>
      <c r="C320" s="439"/>
      <c r="D320" s="440"/>
      <c r="E320" s="441"/>
      <c r="F320" s="442"/>
      <c r="G320" s="443"/>
      <c r="H320" s="441"/>
      <c r="I320" s="444"/>
      <c r="J320" s="442"/>
      <c r="K320" s="441"/>
      <c r="L320" s="444"/>
      <c r="M320" s="442"/>
      <c r="N320" s="445"/>
      <c r="O320" s="441"/>
      <c r="P320" s="442"/>
      <c r="Q320" s="446"/>
      <c r="R320" s="169"/>
      <c r="U320" s="137"/>
    </row>
    <row r="321" spans="1:24" ht="15" customHeight="1" x14ac:dyDescent="0.15">
      <c r="A321" s="644" t="s">
        <v>440</v>
      </c>
      <c r="B321" s="645"/>
      <c r="C321" s="353">
        <f>[6]B!C905</f>
        <v>0</v>
      </c>
      <c r="D321" s="353">
        <f>[6]B!D905</f>
        <v>0</v>
      </c>
      <c r="E321" s="390">
        <f>[6]B!E905</f>
        <v>0</v>
      </c>
      <c r="F321" s="390">
        <f>[6]B!F905</f>
        <v>0</v>
      </c>
      <c r="G321" s="390">
        <f>[6]B!G905</f>
        <v>0</v>
      </c>
      <c r="H321" s="390">
        <f>[6]B!AA905</f>
        <v>0</v>
      </c>
      <c r="I321" s="390">
        <f>[6]B!AB905</f>
        <v>0</v>
      </c>
      <c r="J321" s="390">
        <f>[6]B!AC905</f>
        <v>0</v>
      </c>
      <c r="K321" s="390">
        <f>[6]B!AD905</f>
        <v>0</v>
      </c>
      <c r="L321" s="390">
        <f>[6]B!AE905</f>
        <v>0</v>
      </c>
      <c r="M321" s="390">
        <f>[6]B!AF905</f>
        <v>0</v>
      </c>
      <c r="N321" s="390">
        <f>[6]B!AG905</f>
        <v>0</v>
      </c>
      <c r="O321" s="390">
        <f>[6]B!AH905</f>
        <v>0</v>
      </c>
      <c r="P321" s="390">
        <f>[6]B!AI905</f>
        <v>0</v>
      </c>
      <c r="Q321" s="390">
        <f>[6]B!AJ905</f>
        <v>0</v>
      </c>
      <c r="R321" s="169"/>
      <c r="U321" s="137"/>
    </row>
    <row r="322" spans="1:24" ht="15" customHeight="1" x14ac:dyDescent="0.15">
      <c r="A322" s="172" t="s">
        <v>441</v>
      </c>
      <c r="B322" s="173"/>
      <c r="C322" s="439"/>
      <c r="D322" s="440"/>
      <c r="E322" s="441"/>
      <c r="F322" s="442"/>
      <c r="G322" s="443"/>
      <c r="H322" s="441"/>
      <c r="I322" s="444"/>
      <c r="J322" s="442"/>
      <c r="K322" s="441"/>
      <c r="L322" s="444"/>
      <c r="M322" s="442"/>
      <c r="N322" s="445"/>
      <c r="O322" s="441"/>
      <c r="P322" s="442"/>
      <c r="Q322" s="446"/>
      <c r="R322" s="169"/>
      <c r="U322" s="137"/>
    </row>
    <row r="323" spans="1:24" ht="15" customHeight="1" x14ac:dyDescent="0.15">
      <c r="A323" s="646" t="s">
        <v>442</v>
      </c>
      <c r="B323" s="647"/>
      <c r="C323" s="447">
        <f>[6]B!C911</f>
        <v>0</v>
      </c>
      <c r="D323" s="447">
        <f>[6]B!D911</f>
        <v>0</v>
      </c>
      <c r="E323" s="448">
        <f>[6]B!E911</f>
        <v>0</v>
      </c>
      <c r="F323" s="448">
        <f>[6]B!F911</f>
        <v>0</v>
      </c>
      <c r="G323" s="448">
        <f>[6]B!G911</f>
        <v>0</v>
      </c>
      <c r="H323" s="448">
        <f>[6]B!AA911</f>
        <v>0</v>
      </c>
      <c r="I323" s="448">
        <f>[6]B!AB911</f>
        <v>0</v>
      </c>
      <c r="J323" s="448">
        <f>[6]B!AC911</f>
        <v>0</v>
      </c>
      <c r="K323" s="448">
        <f>[6]B!AD911</f>
        <v>0</v>
      </c>
      <c r="L323" s="448">
        <f>[6]B!AE911</f>
        <v>0</v>
      </c>
      <c r="M323" s="448">
        <f>[6]B!AF911</f>
        <v>0</v>
      </c>
      <c r="N323" s="448">
        <f>[6]B!AG911</f>
        <v>0</v>
      </c>
      <c r="O323" s="448">
        <f>[6]B!AH911</f>
        <v>0</v>
      </c>
      <c r="P323" s="448">
        <f>[6]B!AI911</f>
        <v>0</v>
      </c>
      <c r="Q323" s="448">
        <f>[6]B!AJ911</f>
        <v>0</v>
      </c>
      <c r="R323" s="169"/>
      <c r="U323" s="137"/>
    </row>
    <row r="324" spans="1:24" ht="15" customHeight="1" x14ac:dyDescent="0.15">
      <c r="A324" s="648" t="s">
        <v>443</v>
      </c>
      <c r="B324" s="649"/>
      <c r="C324" s="449">
        <f>[6]B!C927</f>
        <v>0</v>
      </c>
      <c r="D324" s="449">
        <f>[6]B!D927</f>
        <v>0</v>
      </c>
      <c r="E324" s="450">
        <f>[6]B!E927</f>
        <v>0</v>
      </c>
      <c r="F324" s="450">
        <f>[6]B!F927</f>
        <v>0</v>
      </c>
      <c r="G324" s="450">
        <f>[6]B!G927</f>
        <v>0</v>
      </c>
      <c r="H324" s="450">
        <f>[6]B!AA927</f>
        <v>0</v>
      </c>
      <c r="I324" s="450">
        <f>[6]B!AB927</f>
        <v>0</v>
      </c>
      <c r="J324" s="450">
        <f>[6]B!AC927</f>
        <v>0</v>
      </c>
      <c r="K324" s="450">
        <f>[6]B!AD927</f>
        <v>0</v>
      </c>
      <c r="L324" s="450">
        <f>[6]B!AE927</f>
        <v>0</v>
      </c>
      <c r="M324" s="450">
        <f>[6]B!AF927</f>
        <v>0</v>
      </c>
      <c r="N324" s="450">
        <f>[6]B!AG927</f>
        <v>0</v>
      </c>
      <c r="O324" s="450">
        <f>[6]B!AH927</f>
        <v>0</v>
      </c>
      <c r="P324" s="450">
        <f>[6]B!AI927</f>
        <v>0</v>
      </c>
      <c r="Q324" s="450">
        <f>[6]B!AJ927</f>
        <v>0</v>
      </c>
      <c r="R324" s="169"/>
      <c r="U324" s="137"/>
    </row>
    <row r="325" spans="1:24" ht="15" customHeight="1" x14ac:dyDescent="0.15">
      <c r="A325" s="648" t="s">
        <v>444</v>
      </c>
      <c r="B325" s="649"/>
      <c r="C325" s="451">
        <f>[6]B!C950</f>
        <v>0</v>
      </c>
      <c r="D325" s="451">
        <f>[6]B!D950</f>
        <v>0</v>
      </c>
      <c r="E325" s="452">
        <f>[6]B!E950</f>
        <v>0</v>
      </c>
      <c r="F325" s="452">
        <f>[6]B!F950</f>
        <v>0</v>
      </c>
      <c r="G325" s="452">
        <f>[6]B!G950</f>
        <v>0</v>
      </c>
      <c r="H325" s="452">
        <f>[6]B!AA950</f>
        <v>0</v>
      </c>
      <c r="I325" s="452">
        <f>[6]B!AB950</f>
        <v>0</v>
      </c>
      <c r="J325" s="452">
        <f>[6]B!AC950</f>
        <v>0</v>
      </c>
      <c r="K325" s="452">
        <f>[6]B!AD950</f>
        <v>0</v>
      </c>
      <c r="L325" s="452">
        <f>[6]B!AE950</f>
        <v>0</v>
      </c>
      <c r="M325" s="452">
        <f>[6]B!AF950</f>
        <v>0</v>
      </c>
      <c r="N325" s="452">
        <f>[6]B!AG950</f>
        <v>0</v>
      </c>
      <c r="O325" s="452">
        <f>[6]B!AH950</f>
        <v>0</v>
      </c>
      <c r="P325" s="452">
        <f>[6]B!AI950</f>
        <v>0</v>
      </c>
      <c r="Q325" s="452">
        <f>[6]B!AJ950</f>
        <v>0</v>
      </c>
      <c r="R325" s="169"/>
      <c r="U325" s="137"/>
    </row>
    <row r="326" spans="1:24" ht="15" customHeight="1" x14ac:dyDescent="0.15">
      <c r="A326" s="650" t="s">
        <v>445</v>
      </c>
      <c r="B326" s="651"/>
      <c r="C326" s="453">
        <f>SUM(C318+C319+C321+C323+C324+C325)</f>
        <v>0</v>
      </c>
      <c r="D326" s="453">
        <f t="shared" ref="D326:Q326" si="8">SUM(D318+D319+D321+D323+D324+D325)</f>
        <v>0</v>
      </c>
      <c r="E326" s="453">
        <f t="shared" si="8"/>
        <v>0</v>
      </c>
      <c r="F326" s="453">
        <f t="shared" si="8"/>
        <v>0</v>
      </c>
      <c r="G326" s="453">
        <f t="shared" si="8"/>
        <v>0</v>
      </c>
      <c r="H326" s="453">
        <f t="shared" si="8"/>
        <v>0</v>
      </c>
      <c r="I326" s="453">
        <f t="shared" si="8"/>
        <v>0</v>
      </c>
      <c r="J326" s="453">
        <f t="shared" si="8"/>
        <v>0</v>
      </c>
      <c r="K326" s="453">
        <f t="shared" si="8"/>
        <v>0</v>
      </c>
      <c r="L326" s="453">
        <f t="shared" si="8"/>
        <v>0</v>
      </c>
      <c r="M326" s="453">
        <f t="shared" si="8"/>
        <v>0</v>
      </c>
      <c r="N326" s="453">
        <f t="shared" si="8"/>
        <v>0</v>
      </c>
      <c r="O326" s="453">
        <f t="shared" si="8"/>
        <v>0</v>
      </c>
      <c r="P326" s="453">
        <f t="shared" si="8"/>
        <v>16</v>
      </c>
      <c r="Q326" s="453">
        <f t="shared" si="8"/>
        <v>0</v>
      </c>
      <c r="R326" s="169"/>
      <c r="U326" s="137"/>
    </row>
    <row r="327" spans="1:24" s="177" customFormat="1" ht="24.95" customHeight="1" x14ac:dyDescent="0.15">
      <c r="A327" s="174" t="s">
        <v>446</v>
      </c>
      <c r="B327" s="175"/>
      <c r="C327" s="175"/>
      <c r="D327" s="454"/>
      <c r="E327" s="454"/>
      <c r="F327" s="454"/>
      <c r="G327" s="454"/>
      <c r="H327" s="454"/>
      <c r="I327" s="454"/>
      <c r="J327" s="454"/>
      <c r="K327" s="454"/>
      <c r="L327" s="454"/>
      <c r="M327" s="454"/>
      <c r="N327" s="454"/>
      <c r="O327" s="455"/>
      <c r="P327" s="455"/>
      <c r="Q327" s="455"/>
      <c r="R327" s="455"/>
      <c r="S327" s="176"/>
      <c r="X327" s="5"/>
    </row>
    <row r="328" spans="1:24" ht="24" customHeight="1" x14ac:dyDescent="0.15">
      <c r="A328" s="678" t="s">
        <v>447</v>
      </c>
      <c r="B328" s="679"/>
      <c r="C328" s="604" t="s">
        <v>410</v>
      </c>
      <c r="D328" s="654" t="s">
        <v>434</v>
      </c>
      <c r="E328" s="654"/>
      <c r="F328" s="654"/>
      <c r="G328" s="654"/>
      <c r="H328" s="625" t="s">
        <v>412</v>
      </c>
      <c r="I328" s="625"/>
      <c r="J328" s="626"/>
      <c r="K328" s="637" t="s">
        <v>413</v>
      </c>
      <c r="L328" s="637"/>
      <c r="M328" s="637"/>
      <c r="N328" s="632" t="s">
        <v>414</v>
      </c>
      <c r="O328" s="635" t="s">
        <v>415</v>
      </c>
      <c r="P328" s="636"/>
      <c r="Q328" s="585" t="s">
        <v>416</v>
      </c>
      <c r="S328" s="151"/>
    </row>
    <row r="329" spans="1:24" ht="18" customHeight="1" x14ac:dyDescent="0.15">
      <c r="A329" s="678"/>
      <c r="B329" s="679"/>
      <c r="C329" s="605"/>
      <c r="D329" s="588" t="s">
        <v>448</v>
      </c>
      <c r="E329" s="590" t="s">
        <v>419</v>
      </c>
      <c r="F329" s="591"/>
      <c r="G329" s="652" t="s">
        <v>449</v>
      </c>
      <c r="H329" s="594" t="s">
        <v>421</v>
      </c>
      <c r="I329" s="596" t="s">
        <v>422</v>
      </c>
      <c r="J329" s="598" t="s">
        <v>423</v>
      </c>
      <c r="K329" s="615" t="s">
        <v>424</v>
      </c>
      <c r="L329" s="616" t="s">
        <v>425</v>
      </c>
      <c r="M329" s="617" t="s">
        <v>426</v>
      </c>
      <c r="N329" s="633"/>
      <c r="O329" s="627" t="s">
        <v>427</v>
      </c>
      <c r="P329" s="628" t="s">
        <v>428</v>
      </c>
      <c r="Q329" s="586"/>
    </row>
    <row r="330" spans="1:24" ht="18" customHeight="1" x14ac:dyDescent="0.15">
      <c r="A330" s="678"/>
      <c r="B330" s="679"/>
      <c r="C330" s="606"/>
      <c r="D330" s="589"/>
      <c r="E330" s="152" t="s">
        <v>429</v>
      </c>
      <c r="F330" s="134" t="s">
        <v>430</v>
      </c>
      <c r="G330" s="653"/>
      <c r="H330" s="595"/>
      <c r="I330" s="597"/>
      <c r="J330" s="599"/>
      <c r="K330" s="615"/>
      <c r="L330" s="616"/>
      <c r="M330" s="617"/>
      <c r="N330" s="634"/>
      <c r="O330" s="627"/>
      <c r="P330" s="628"/>
      <c r="Q330" s="587"/>
    </row>
    <row r="331" spans="1:24" ht="15" customHeight="1" x14ac:dyDescent="0.15">
      <c r="A331" s="456">
        <v>1901023</v>
      </c>
      <c r="B331" s="457" t="s">
        <v>369</v>
      </c>
      <c r="C331" s="458">
        <f>[6]B!C2249</f>
        <v>0</v>
      </c>
      <c r="D331" s="458">
        <f>[6]B!D2249</f>
        <v>0</v>
      </c>
      <c r="E331" s="459">
        <f>[6]B!E2249</f>
        <v>0</v>
      </c>
      <c r="F331" s="459">
        <f>[6]B!F2249</f>
        <v>0</v>
      </c>
      <c r="G331" s="459">
        <f>[6]B!G2249</f>
        <v>0</v>
      </c>
      <c r="H331" s="460">
        <f>[6]B!AA2249</f>
        <v>0</v>
      </c>
      <c r="I331" s="460">
        <f>[6]B!AB2249</f>
        <v>0</v>
      </c>
      <c r="J331" s="460">
        <f>[6]B!AC2249</f>
        <v>0</v>
      </c>
      <c r="K331" s="460">
        <f>[6]B!AD2249</f>
        <v>0</v>
      </c>
      <c r="L331" s="460">
        <f>[6]B!AE2249</f>
        <v>0</v>
      </c>
      <c r="M331" s="460">
        <f>[6]B!AF2249</f>
        <v>0</v>
      </c>
      <c r="N331" s="460">
        <f>[6]B!AG2249</f>
        <v>0</v>
      </c>
      <c r="O331" s="460">
        <f>[6]B!AH2249</f>
        <v>0</v>
      </c>
      <c r="P331" s="460">
        <f>[6]B!AI2249</f>
        <v>0</v>
      </c>
      <c r="Q331" s="460">
        <f>[6]B!AJ2249</f>
        <v>0</v>
      </c>
      <c r="R331" s="169"/>
    </row>
    <row r="332" spans="1:24" ht="15" customHeight="1" x14ac:dyDescent="0.15">
      <c r="A332" s="461">
        <v>1901024</v>
      </c>
      <c r="B332" s="462" t="s">
        <v>370</v>
      </c>
      <c r="C332" s="458">
        <f>[6]B!C2250</f>
        <v>0</v>
      </c>
      <c r="D332" s="458">
        <f>[6]B!D2250</f>
        <v>0</v>
      </c>
      <c r="E332" s="459">
        <f>[6]B!E2250</f>
        <v>0</v>
      </c>
      <c r="F332" s="459">
        <f>[6]B!F2250</f>
        <v>0</v>
      </c>
      <c r="G332" s="459">
        <f>[6]B!G2250</f>
        <v>0</v>
      </c>
      <c r="H332" s="460">
        <f>[6]B!AA2250</f>
        <v>0</v>
      </c>
      <c r="I332" s="460">
        <f>[6]B!AB2250</f>
        <v>0</v>
      </c>
      <c r="J332" s="460">
        <f>[6]B!AC2250</f>
        <v>0</v>
      </c>
      <c r="K332" s="460">
        <f>[6]B!AD2250</f>
        <v>0</v>
      </c>
      <c r="L332" s="460">
        <f>[6]B!AE2250</f>
        <v>0</v>
      </c>
      <c r="M332" s="460">
        <f>[6]B!AF2250</f>
        <v>0</v>
      </c>
      <c r="N332" s="460">
        <f>[6]B!AG2250</f>
        <v>0</v>
      </c>
      <c r="O332" s="460">
        <f>[6]B!AH2250</f>
        <v>0</v>
      </c>
      <c r="P332" s="460">
        <f>[6]B!AI2250</f>
        <v>0</v>
      </c>
      <c r="Q332" s="460">
        <f>[6]B!AJ2250</f>
        <v>0</v>
      </c>
      <c r="R332" s="169"/>
    </row>
    <row r="333" spans="1:24" ht="15" customHeight="1" x14ac:dyDescent="0.15">
      <c r="A333" s="461">
        <v>1901025</v>
      </c>
      <c r="B333" s="462" t="s">
        <v>450</v>
      </c>
      <c r="C333" s="458">
        <f>[6]B!C2251</f>
        <v>0</v>
      </c>
      <c r="D333" s="458">
        <f>[6]B!D2251</f>
        <v>0</v>
      </c>
      <c r="E333" s="459">
        <f>[6]B!E2251</f>
        <v>0</v>
      </c>
      <c r="F333" s="459">
        <f>[6]B!F2251</f>
        <v>0</v>
      </c>
      <c r="G333" s="459">
        <f>[6]B!G2251</f>
        <v>0</v>
      </c>
      <c r="H333" s="460">
        <f>[6]B!AA2251</f>
        <v>0</v>
      </c>
      <c r="I333" s="460">
        <f>[6]B!AB2251</f>
        <v>0</v>
      </c>
      <c r="J333" s="460">
        <f>[6]B!AC2251</f>
        <v>0</v>
      </c>
      <c r="K333" s="460">
        <f>[6]B!AD2251</f>
        <v>0</v>
      </c>
      <c r="L333" s="460">
        <f>[6]B!AE2251</f>
        <v>0</v>
      </c>
      <c r="M333" s="460">
        <f>[6]B!AF2251</f>
        <v>0</v>
      </c>
      <c r="N333" s="460">
        <f>[6]B!AG2251</f>
        <v>0</v>
      </c>
      <c r="O333" s="460">
        <f>[6]B!AH2251</f>
        <v>0</v>
      </c>
      <c r="P333" s="460">
        <f>[6]B!AI2251</f>
        <v>0</v>
      </c>
      <c r="Q333" s="460">
        <f>[6]B!AJ2251</f>
        <v>0</v>
      </c>
      <c r="R333" s="169"/>
    </row>
    <row r="334" spans="1:24" ht="15" customHeight="1" x14ac:dyDescent="0.15">
      <c r="A334" s="461">
        <v>1901026</v>
      </c>
      <c r="B334" s="462" t="s">
        <v>374</v>
      </c>
      <c r="C334" s="458">
        <f>[6]B!C2252</f>
        <v>0</v>
      </c>
      <c r="D334" s="458">
        <f>[6]B!D2252</f>
        <v>0</v>
      </c>
      <c r="E334" s="459">
        <f>[6]B!E2252</f>
        <v>0</v>
      </c>
      <c r="F334" s="459">
        <f>[6]B!F2252</f>
        <v>0</v>
      </c>
      <c r="G334" s="459">
        <f>[6]B!G2252</f>
        <v>0</v>
      </c>
      <c r="H334" s="460">
        <f>[6]B!AA2252</f>
        <v>0</v>
      </c>
      <c r="I334" s="460">
        <f>[6]B!AB2252</f>
        <v>0</v>
      </c>
      <c r="J334" s="460">
        <f>[6]B!AC2252</f>
        <v>0</v>
      </c>
      <c r="K334" s="460">
        <f>[6]B!AD2252</f>
        <v>0</v>
      </c>
      <c r="L334" s="460">
        <f>[6]B!AE2252</f>
        <v>0</v>
      </c>
      <c r="M334" s="460">
        <f>[6]B!AF2252</f>
        <v>0</v>
      </c>
      <c r="N334" s="460">
        <f>[6]B!AG2252</f>
        <v>0</v>
      </c>
      <c r="O334" s="460">
        <f>[6]B!AH2252</f>
        <v>0</v>
      </c>
      <c r="P334" s="460">
        <f>[6]B!AI2252</f>
        <v>0</v>
      </c>
      <c r="Q334" s="460">
        <f>[6]B!AJ2252</f>
        <v>0</v>
      </c>
      <c r="R334" s="169"/>
    </row>
    <row r="335" spans="1:24" ht="15" customHeight="1" x14ac:dyDescent="0.15">
      <c r="A335" s="461">
        <v>1901126</v>
      </c>
      <c r="B335" s="462" t="s">
        <v>375</v>
      </c>
      <c r="C335" s="458">
        <f>[6]B!C2253</f>
        <v>0</v>
      </c>
      <c r="D335" s="458">
        <f>[6]B!D2253</f>
        <v>0</v>
      </c>
      <c r="E335" s="459">
        <f>[6]B!E2253</f>
        <v>0</v>
      </c>
      <c r="F335" s="459">
        <f>[6]B!F2253</f>
        <v>0</v>
      </c>
      <c r="G335" s="459">
        <f>[6]B!G2253</f>
        <v>0</v>
      </c>
      <c r="H335" s="460">
        <f>[6]B!AA2253</f>
        <v>0</v>
      </c>
      <c r="I335" s="460">
        <f>[6]B!AB2253</f>
        <v>0</v>
      </c>
      <c r="J335" s="460">
        <f>[6]B!AC2253</f>
        <v>0</v>
      </c>
      <c r="K335" s="460">
        <f>[6]B!AD2253</f>
        <v>0</v>
      </c>
      <c r="L335" s="460">
        <f>[6]B!AE2253</f>
        <v>0</v>
      </c>
      <c r="M335" s="460">
        <f>[6]B!AF2253</f>
        <v>0</v>
      </c>
      <c r="N335" s="460">
        <f>[6]B!AG2253</f>
        <v>0</v>
      </c>
      <c r="O335" s="460">
        <f>[6]B!AH2253</f>
        <v>0</v>
      </c>
      <c r="P335" s="460">
        <f>[6]B!AI2253</f>
        <v>0</v>
      </c>
      <c r="Q335" s="460">
        <f>[6]B!AJ2253</f>
        <v>0</v>
      </c>
      <c r="R335" s="169"/>
    </row>
    <row r="336" spans="1:24" ht="15" customHeight="1" x14ac:dyDescent="0.15">
      <c r="A336" s="461">
        <v>1901027</v>
      </c>
      <c r="B336" s="462" t="s">
        <v>451</v>
      </c>
      <c r="C336" s="458">
        <f>[6]B!C2254</f>
        <v>0</v>
      </c>
      <c r="D336" s="458">
        <f>[6]B!D2254</f>
        <v>0</v>
      </c>
      <c r="E336" s="459">
        <f>[6]B!E2254</f>
        <v>0</v>
      </c>
      <c r="F336" s="459">
        <f>[6]B!F2254</f>
        <v>0</v>
      </c>
      <c r="G336" s="459">
        <f>[6]B!G2254</f>
        <v>0</v>
      </c>
      <c r="H336" s="460">
        <f>[6]B!AA2254</f>
        <v>0</v>
      </c>
      <c r="I336" s="460">
        <f>[6]B!AB2254</f>
        <v>0</v>
      </c>
      <c r="J336" s="460">
        <f>[6]B!AC2254</f>
        <v>0</v>
      </c>
      <c r="K336" s="460">
        <f>[6]B!AD2254</f>
        <v>0</v>
      </c>
      <c r="L336" s="460">
        <f>[6]B!AE2254</f>
        <v>0</v>
      </c>
      <c r="M336" s="460">
        <f>[6]B!AF2254</f>
        <v>0</v>
      </c>
      <c r="N336" s="460">
        <f>[6]B!AG2254</f>
        <v>0</v>
      </c>
      <c r="O336" s="460">
        <f>[6]B!AH2254</f>
        <v>0</v>
      </c>
      <c r="P336" s="460">
        <f>[6]B!AI2254</f>
        <v>0</v>
      </c>
      <c r="Q336" s="460">
        <f>[6]B!AJ2254</f>
        <v>0</v>
      </c>
      <c r="R336" s="169"/>
    </row>
    <row r="337" spans="1:18" ht="15" customHeight="1" x14ac:dyDescent="0.15">
      <c r="A337" s="461">
        <v>1901028</v>
      </c>
      <c r="B337" s="462" t="s">
        <v>379</v>
      </c>
      <c r="C337" s="458">
        <f>[6]B!C2255</f>
        <v>0</v>
      </c>
      <c r="D337" s="458">
        <f>[6]B!D2255</f>
        <v>0</v>
      </c>
      <c r="E337" s="459">
        <f>[6]B!E2255</f>
        <v>0</v>
      </c>
      <c r="F337" s="459">
        <f>[6]B!F2255</f>
        <v>0</v>
      </c>
      <c r="G337" s="459">
        <f>[6]B!G2255</f>
        <v>0</v>
      </c>
      <c r="H337" s="460">
        <f>[6]B!AA2255</f>
        <v>0</v>
      </c>
      <c r="I337" s="460">
        <f>[6]B!AB2255</f>
        <v>0</v>
      </c>
      <c r="J337" s="460">
        <f>[6]B!AC2255</f>
        <v>0</v>
      </c>
      <c r="K337" s="460">
        <f>[6]B!AD2255</f>
        <v>0</v>
      </c>
      <c r="L337" s="460">
        <f>[6]B!AE2255</f>
        <v>0</v>
      </c>
      <c r="M337" s="460">
        <f>[6]B!AF2255</f>
        <v>0</v>
      </c>
      <c r="N337" s="460">
        <f>[6]B!AG2255</f>
        <v>0</v>
      </c>
      <c r="O337" s="460">
        <f>[6]B!AH2255</f>
        <v>0</v>
      </c>
      <c r="P337" s="460">
        <f>[6]B!AI2255</f>
        <v>0</v>
      </c>
      <c r="Q337" s="460">
        <f>[6]B!AJ2255</f>
        <v>0</v>
      </c>
      <c r="R337" s="169"/>
    </row>
    <row r="338" spans="1:18" ht="15" customHeight="1" x14ac:dyDescent="0.15">
      <c r="A338" s="463">
        <v>1901029</v>
      </c>
      <c r="B338" s="464" t="s">
        <v>380</v>
      </c>
      <c r="C338" s="458">
        <f>[6]B!C2256</f>
        <v>0</v>
      </c>
      <c r="D338" s="458">
        <f>[6]B!D2256</f>
        <v>0</v>
      </c>
      <c r="E338" s="459">
        <f>[6]B!E2256</f>
        <v>0</v>
      </c>
      <c r="F338" s="459">
        <f>[6]B!F2256</f>
        <v>0</v>
      </c>
      <c r="G338" s="459">
        <f>[6]B!G2256</f>
        <v>0</v>
      </c>
      <c r="H338" s="460">
        <f>[6]B!AA2256</f>
        <v>0</v>
      </c>
      <c r="I338" s="460">
        <f>[6]B!AB2256</f>
        <v>0</v>
      </c>
      <c r="J338" s="460">
        <f>[6]B!AC2256</f>
        <v>0</v>
      </c>
      <c r="K338" s="460">
        <f>[6]B!AD2256</f>
        <v>0</v>
      </c>
      <c r="L338" s="460">
        <f>[6]B!AE2256</f>
        <v>0</v>
      </c>
      <c r="M338" s="460">
        <f>[6]B!AF2256</f>
        <v>0</v>
      </c>
      <c r="N338" s="460">
        <f>[6]B!AG2256</f>
        <v>0</v>
      </c>
      <c r="O338" s="460">
        <f>[6]B!AH2256</f>
        <v>0</v>
      </c>
      <c r="P338" s="460">
        <f>[6]B!AI2256</f>
        <v>0</v>
      </c>
      <c r="Q338" s="460">
        <f>[6]B!AJ2256</f>
        <v>0</v>
      </c>
      <c r="R338" s="169"/>
    </row>
    <row r="339" spans="1:18" s="402" customFormat="1" ht="15" customHeight="1" x14ac:dyDescent="0.15">
      <c r="A339" s="655" t="s">
        <v>410</v>
      </c>
      <c r="B339" s="656"/>
      <c r="C339" s="465">
        <f>SUM(C331:C338)</f>
        <v>0</v>
      </c>
      <c r="D339" s="466">
        <f>SUM(D331:D338)</f>
        <v>0</v>
      </c>
      <c r="E339" s="467">
        <f t="shared" ref="E339:Q339" si="9">SUM(E331:E338)</f>
        <v>0</v>
      </c>
      <c r="F339" s="467">
        <f t="shared" si="9"/>
        <v>0</v>
      </c>
      <c r="G339" s="467">
        <f t="shared" si="9"/>
        <v>0</v>
      </c>
      <c r="H339" s="467">
        <f t="shared" si="9"/>
        <v>0</v>
      </c>
      <c r="I339" s="467">
        <f t="shared" si="9"/>
        <v>0</v>
      </c>
      <c r="J339" s="467">
        <f t="shared" si="9"/>
        <v>0</v>
      </c>
      <c r="K339" s="467">
        <f t="shared" si="9"/>
        <v>0</v>
      </c>
      <c r="L339" s="467">
        <f t="shared" si="9"/>
        <v>0</v>
      </c>
      <c r="M339" s="467">
        <f t="shared" si="9"/>
        <v>0</v>
      </c>
      <c r="N339" s="467">
        <f t="shared" si="9"/>
        <v>0</v>
      </c>
      <c r="O339" s="467">
        <f t="shared" si="9"/>
        <v>0</v>
      </c>
      <c r="P339" s="453">
        <f t="shared" si="9"/>
        <v>0</v>
      </c>
      <c r="Q339" s="453">
        <f t="shared" si="9"/>
        <v>0</v>
      </c>
      <c r="R339" s="169"/>
    </row>
    <row r="340" spans="1:18" ht="24.95" customHeight="1" x14ac:dyDescent="0.15">
      <c r="A340" s="657" t="s">
        <v>452</v>
      </c>
      <c r="B340" s="657"/>
      <c r="C340" s="178"/>
      <c r="D340" s="468"/>
      <c r="E340" s="468"/>
      <c r="F340" s="468"/>
      <c r="G340" s="468"/>
      <c r="H340" s="468"/>
      <c r="I340" s="468"/>
      <c r="J340" s="468"/>
      <c r="K340" s="468"/>
      <c r="L340" s="468"/>
      <c r="M340" s="468"/>
      <c r="N340" s="179"/>
      <c r="O340" s="380"/>
      <c r="P340" s="380"/>
    </row>
    <row r="341" spans="1:18" ht="15" customHeight="1" x14ac:dyDescent="0.15">
      <c r="A341" s="579" t="s">
        <v>453</v>
      </c>
      <c r="B341" s="658"/>
      <c r="C341" s="661" t="s">
        <v>6</v>
      </c>
      <c r="D341" s="664" t="s">
        <v>418</v>
      </c>
      <c r="E341" s="667" t="s">
        <v>454</v>
      </c>
      <c r="F341" s="667"/>
      <c r="G341" s="667"/>
      <c r="H341" s="667"/>
      <c r="I341" s="667"/>
      <c r="J341" s="668"/>
      <c r="K341" s="669" t="s">
        <v>455</v>
      </c>
      <c r="L341" s="672" t="s">
        <v>413</v>
      </c>
      <c r="M341" s="673"/>
      <c r="N341" s="674"/>
      <c r="O341" s="632" t="s">
        <v>414</v>
      </c>
      <c r="P341" s="681" t="s">
        <v>415</v>
      </c>
      <c r="Q341" s="682"/>
      <c r="R341" s="585" t="s">
        <v>416</v>
      </c>
    </row>
    <row r="342" spans="1:18" ht="15" customHeight="1" x14ac:dyDescent="0.15">
      <c r="A342" s="600"/>
      <c r="B342" s="659"/>
      <c r="C342" s="662"/>
      <c r="D342" s="665"/>
      <c r="E342" s="685" t="s">
        <v>456</v>
      </c>
      <c r="F342" s="686"/>
      <c r="G342" s="686"/>
      <c r="H342" s="686" t="s">
        <v>457</v>
      </c>
      <c r="I342" s="686"/>
      <c r="J342" s="686"/>
      <c r="K342" s="670"/>
      <c r="L342" s="675"/>
      <c r="M342" s="676"/>
      <c r="N342" s="677"/>
      <c r="O342" s="633"/>
      <c r="P342" s="683"/>
      <c r="Q342" s="684"/>
      <c r="R342" s="586"/>
    </row>
    <row r="343" spans="1:18" ht="45" customHeight="1" x14ac:dyDescent="0.15">
      <c r="A343" s="602"/>
      <c r="B343" s="660"/>
      <c r="C343" s="663"/>
      <c r="D343" s="666"/>
      <c r="E343" s="180" t="s">
        <v>429</v>
      </c>
      <c r="F343" s="181" t="s">
        <v>430</v>
      </c>
      <c r="G343" s="559" t="s">
        <v>449</v>
      </c>
      <c r="H343" s="180" t="s">
        <v>429</v>
      </c>
      <c r="I343" s="181" t="s">
        <v>430</v>
      </c>
      <c r="J343" s="559" t="s">
        <v>449</v>
      </c>
      <c r="K343" s="671"/>
      <c r="L343" s="183" t="s">
        <v>424</v>
      </c>
      <c r="M343" s="184" t="s">
        <v>425</v>
      </c>
      <c r="N343" s="185" t="s">
        <v>426</v>
      </c>
      <c r="O343" s="634"/>
      <c r="P343" s="469" t="s">
        <v>427</v>
      </c>
      <c r="Q343" s="470" t="s">
        <v>428</v>
      </c>
      <c r="R343" s="587"/>
    </row>
    <row r="344" spans="1:18" ht="15" customHeight="1" x14ac:dyDescent="0.15">
      <c r="A344" s="186" t="s">
        <v>458</v>
      </c>
      <c r="B344" s="187" t="s">
        <v>459</v>
      </c>
      <c r="C344" s="320">
        <f>[6]B!$C$1216</f>
        <v>0</v>
      </c>
      <c r="D344" s="458">
        <f>[6]B!H1216</f>
        <v>0</v>
      </c>
      <c r="E344" s="459">
        <f>[6]B!I1216</f>
        <v>0</v>
      </c>
      <c r="F344" s="459">
        <f>[6]B!J1216</f>
        <v>0</v>
      </c>
      <c r="G344" s="459">
        <f>[6]B!K1216</f>
        <v>0</v>
      </c>
      <c r="H344" s="459">
        <f>[6]B!L1216</f>
        <v>0</v>
      </c>
      <c r="I344" s="459">
        <f>[6]B!M1216</f>
        <v>0</v>
      </c>
      <c r="J344" s="459">
        <f>[6]B!N1216</f>
        <v>0</v>
      </c>
      <c r="K344" s="471"/>
      <c r="L344" s="459">
        <f>[6]B!AD1216</f>
        <v>0</v>
      </c>
      <c r="M344" s="459">
        <f>[6]B!AE1216</f>
        <v>0</v>
      </c>
      <c r="N344" s="459">
        <f>[6]B!AF1216</f>
        <v>0</v>
      </c>
      <c r="O344" s="459">
        <f>[6]B!AG1216</f>
        <v>0</v>
      </c>
      <c r="P344" s="459">
        <f>[6]B!AH1216</f>
        <v>0</v>
      </c>
      <c r="Q344" s="459">
        <f>[6]B!AI1216</f>
        <v>0</v>
      </c>
      <c r="R344" s="459">
        <f>[6]B!AJ1216</f>
        <v>0</v>
      </c>
    </row>
    <row r="345" spans="1:18" ht="15" customHeight="1" x14ac:dyDescent="0.15">
      <c r="A345" s="188" t="s">
        <v>460</v>
      </c>
      <c r="B345" s="189" t="s">
        <v>461</v>
      </c>
      <c r="C345" s="458">
        <f>[6]B!C1352</f>
        <v>3</v>
      </c>
      <c r="D345" s="458">
        <f>[6]B!H1352</f>
        <v>3</v>
      </c>
      <c r="E345" s="460">
        <f>[6]B!I1352</f>
        <v>3</v>
      </c>
      <c r="F345" s="460">
        <f>[6]B!J1352</f>
        <v>0</v>
      </c>
      <c r="G345" s="460">
        <f>[6]B!K1352</f>
        <v>0</v>
      </c>
      <c r="H345" s="460">
        <f>[6]B!L1352</f>
        <v>0</v>
      </c>
      <c r="I345" s="460">
        <f>[6]B!M1352</f>
        <v>0</v>
      </c>
      <c r="J345" s="460">
        <f>[6]B!N1352</f>
        <v>0</v>
      </c>
      <c r="K345" s="460">
        <v>1</v>
      </c>
      <c r="L345" s="460">
        <f>[6]B!AD1352</f>
        <v>0</v>
      </c>
      <c r="M345" s="460">
        <f>[6]B!AE1352</f>
        <v>0</v>
      </c>
      <c r="N345" s="460">
        <f>[6]B!AF1352</f>
        <v>0</v>
      </c>
      <c r="O345" s="460">
        <f>[6]B!AG1352</f>
        <v>0</v>
      </c>
      <c r="P345" s="460">
        <f>[6]B!AH1352</f>
        <v>0</v>
      </c>
      <c r="Q345" s="460">
        <f>[6]B!AI1352</f>
        <v>0</v>
      </c>
      <c r="R345" s="460">
        <f>[6]B!AJ1352</f>
        <v>0</v>
      </c>
    </row>
    <row r="346" spans="1:18" ht="15" customHeight="1" x14ac:dyDescent="0.15">
      <c r="A346" s="188" t="s">
        <v>113</v>
      </c>
      <c r="B346" s="189" t="s">
        <v>462</v>
      </c>
      <c r="C346" s="458">
        <f>[6]B!C1502</f>
        <v>10</v>
      </c>
      <c r="D346" s="458">
        <f>[6]B!H1502</f>
        <v>7</v>
      </c>
      <c r="E346" s="460">
        <f>[6]B!I1502</f>
        <v>6</v>
      </c>
      <c r="F346" s="460">
        <f>[6]B!J1502</f>
        <v>1</v>
      </c>
      <c r="G346" s="460">
        <f>[6]B!K1502</f>
        <v>2</v>
      </c>
      <c r="H346" s="460">
        <f>[6]B!L1502</f>
        <v>1</v>
      </c>
      <c r="I346" s="460">
        <f>[6]B!M1502</f>
        <v>0</v>
      </c>
      <c r="J346" s="460">
        <f>[6]B!N1502</f>
        <v>0</v>
      </c>
      <c r="K346" s="460">
        <v>6</v>
      </c>
      <c r="L346" s="460">
        <f>[6]B!AD1502</f>
        <v>0</v>
      </c>
      <c r="M346" s="460">
        <f>[6]B!AE1502</f>
        <v>0</v>
      </c>
      <c r="N346" s="460">
        <f>[6]B!AF1502</f>
        <v>0</v>
      </c>
      <c r="O346" s="460">
        <f>[6]B!AG1502</f>
        <v>0</v>
      </c>
      <c r="P346" s="460">
        <f>[6]B!AH1502</f>
        <v>0</v>
      </c>
      <c r="Q346" s="460">
        <f>[6]B!AI1502</f>
        <v>0</v>
      </c>
      <c r="R346" s="460">
        <f>[6]B!AJ1502</f>
        <v>1</v>
      </c>
    </row>
    <row r="347" spans="1:18" ht="15" customHeight="1" x14ac:dyDescent="0.15">
      <c r="A347" s="188" t="s">
        <v>115</v>
      </c>
      <c r="B347" s="189" t="s">
        <v>463</v>
      </c>
      <c r="C347" s="458">
        <f>[6]B!C1566</f>
        <v>3</v>
      </c>
      <c r="D347" s="458">
        <f>[6]B!H1566</f>
        <v>2</v>
      </c>
      <c r="E347" s="460">
        <f>[6]B!I1566</f>
        <v>2</v>
      </c>
      <c r="F347" s="460">
        <f>[6]B!J1566</f>
        <v>0</v>
      </c>
      <c r="G347" s="460">
        <f>[6]B!K1566</f>
        <v>0</v>
      </c>
      <c r="H347" s="460">
        <f>[6]B!L1566</f>
        <v>1</v>
      </c>
      <c r="I347" s="460">
        <f>[6]B!M1566</f>
        <v>0</v>
      </c>
      <c r="J347" s="460">
        <f>[6]B!N1566</f>
        <v>0</v>
      </c>
      <c r="K347" s="460">
        <v>0</v>
      </c>
      <c r="L347" s="460">
        <f>[6]B!AD1566</f>
        <v>0</v>
      </c>
      <c r="M347" s="460">
        <f>[6]B!AE1566</f>
        <v>0</v>
      </c>
      <c r="N347" s="460">
        <f>[6]B!AF1566</f>
        <v>0</v>
      </c>
      <c r="O347" s="460">
        <f>[6]B!AG1566</f>
        <v>0</v>
      </c>
      <c r="P347" s="460">
        <f>[6]B!AH1566</f>
        <v>0</v>
      </c>
      <c r="Q347" s="460">
        <f>[6]B!AI1566</f>
        <v>0</v>
      </c>
      <c r="R347" s="460">
        <f>[6]B!AJ1566</f>
        <v>0</v>
      </c>
    </row>
    <row r="348" spans="1:18" ht="15" customHeight="1" x14ac:dyDescent="0.15">
      <c r="A348" s="188" t="s">
        <v>117</v>
      </c>
      <c r="B348" s="189" t="s">
        <v>464</v>
      </c>
      <c r="C348" s="458">
        <f>[6]B!C1635</f>
        <v>51</v>
      </c>
      <c r="D348" s="458">
        <f>[6]B!H1635</f>
        <v>38</v>
      </c>
      <c r="E348" s="460">
        <f>[6]B!I1635</f>
        <v>38</v>
      </c>
      <c r="F348" s="460">
        <f>[6]B!J1635</f>
        <v>0</v>
      </c>
      <c r="G348" s="460">
        <f>[6]B!K1635</f>
        <v>0</v>
      </c>
      <c r="H348" s="460">
        <f>[6]B!L1635</f>
        <v>13</v>
      </c>
      <c r="I348" s="460">
        <f>[6]B!M1635</f>
        <v>0</v>
      </c>
      <c r="J348" s="460">
        <f>[6]B!N1635</f>
        <v>0</v>
      </c>
      <c r="K348" s="460">
        <v>43</v>
      </c>
      <c r="L348" s="460">
        <f>[6]B!AD1635</f>
        <v>0</v>
      </c>
      <c r="M348" s="460">
        <f>[6]B!AE1635</f>
        <v>0</v>
      </c>
      <c r="N348" s="460">
        <f>[6]B!AF1635</f>
        <v>0</v>
      </c>
      <c r="O348" s="460">
        <f>[6]B!AG1635</f>
        <v>0</v>
      </c>
      <c r="P348" s="460">
        <f>[6]B!AH1635</f>
        <v>0</v>
      </c>
      <c r="Q348" s="460">
        <f>[6]B!AI1635</f>
        <v>0</v>
      </c>
      <c r="R348" s="460">
        <f>[6]B!AJ1635</f>
        <v>0</v>
      </c>
    </row>
    <row r="349" spans="1:18" ht="15" customHeight="1" x14ac:dyDescent="0.15">
      <c r="A349" s="188" t="s">
        <v>465</v>
      </c>
      <c r="B349" s="189" t="s">
        <v>466</v>
      </c>
      <c r="C349" s="458">
        <f>[6]B!C1680</f>
        <v>20</v>
      </c>
      <c r="D349" s="458">
        <f>[6]B!H1680</f>
        <v>14</v>
      </c>
      <c r="E349" s="460">
        <f>[6]B!I1680</f>
        <v>10</v>
      </c>
      <c r="F349" s="460">
        <f>[6]B!J1680</f>
        <v>4</v>
      </c>
      <c r="G349" s="460">
        <f>[6]B!K1680</f>
        <v>1</v>
      </c>
      <c r="H349" s="460">
        <f>[6]B!L1680</f>
        <v>4</v>
      </c>
      <c r="I349" s="460">
        <f>[6]B!M1680</f>
        <v>0</v>
      </c>
      <c r="J349" s="460">
        <f>[6]B!N1680</f>
        <v>1</v>
      </c>
      <c r="K349" s="460">
        <v>20</v>
      </c>
      <c r="L349" s="460">
        <f>[6]B!AD1680</f>
        <v>0</v>
      </c>
      <c r="M349" s="460">
        <f>[6]B!AE1680</f>
        <v>0</v>
      </c>
      <c r="N349" s="460">
        <f>[6]B!AF1680</f>
        <v>0</v>
      </c>
      <c r="O349" s="460">
        <f>[6]B!AG1680</f>
        <v>0</v>
      </c>
      <c r="P349" s="460">
        <f>[6]B!AH1680</f>
        <v>0</v>
      </c>
      <c r="Q349" s="460">
        <f>[6]B!AI1680</f>
        <v>0</v>
      </c>
      <c r="R349" s="460">
        <f>[6]B!AJ1680</f>
        <v>5</v>
      </c>
    </row>
    <row r="350" spans="1:18" ht="15" customHeight="1" x14ac:dyDescent="0.15">
      <c r="A350" s="188" t="s">
        <v>124</v>
      </c>
      <c r="B350" s="189" t="s">
        <v>467</v>
      </c>
      <c r="C350" s="472">
        <f>[6]B!C1914</f>
        <v>7</v>
      </c>
      <c r="D350" s="472">
        <f>[6]B!H1914</f>
        <v>6</v>
      </c>
      <c r="E350" s="460">
        <f>[6]B!I1914</f>
        <v>6</v>
      </c>
      <c r="F350" s="460">
        <f>[6]B!J1914</f>
        <v>0</v>
      </c>
      <c r="G350" s="460">
        <f>[6]B!K1914</f>
        <v>0</v>
      </c>
      <c r="H350" s="460">
        <f>[6]B!L1914</f>
        <v>1</v>
      </c>
      <c r="I350" s="460">
        <f>[6]B!M1914</f>
        <v>0</v>
      </c>
      <c r="J350" s="460">
        <f>[6]B!N1914</f>
        <v>0</v>
      </c>
      <c r="K350" s="460">
        <v>1</v>
      </c>
      <c r="L350" s="460">
        <f>[6]B!AD1914</f>
        <v>0</v>
      </c>
      <c r="M350" s="460">
        <f>[6]B!AE1914</f>
        <v>0</v>
      </c>
      <c r="N350" s="460">
        <f>[6]B!AF1914</f>
        <v>0</v>
      </c>
      <c r="O350" s="460">
        <f>[6]B!AG1914</f>
        <v>0</v>
      </c>
      <c r="P350" s="460">
        <f>[6]B!AH1914</f>
        <v>0</v>
      </c>
      <c r="Q350" s="460">
        <f>[6]B!AI1914</f>
        <v>0</v>
      </c>
      <c r="R350" s="460">
        <f>[6]B!AJ1914</f>
        <v>0</v>
      </c>
    </row>
    <row r="351" spans="1:18" ht="15" customHeight="1" x14ac:dyDescent="0.15">
      <c r="A351" s="188" t="s">
        <v>468</v>
      </c>
      <c r="B351" s="189" t="s">
        <v>469</v>
      </c>
      <c r="C351" s="472">
        <f>[6]B!C1983</f>
        <v>10</v>
      </c>
      <c r="D351" s="472">
        <f>[6]B!H1983</f>
        <v>9</v>
      </c>
      <c r="E351" s="460">
        <f>[6]B!I1983</f>
        <v>9</v>
      </c>
      <c r="F351" s="460">
        <f>[6]B!J1983</f>
        <v>0</v>
      </c>
      <c r="G351" s="460">
        <f>[6]B!K1983</f>
        <v>0</v>
      </c>
      <c r="H351" s="460">
        <f>[6]B!L1983</f>
        <v>1</v>
      </c>
      <c r="I351" s="460">
        <f>[6]B!M1983</f>
        <v>0</v>
      </c>
      <c r="J351" s="460">
        <f>[6]B!N1983</f>
        <v>0</v>
      </c>
      <c r="K351" s="460">
        <v>0</v>
      </c>
      <c r="L351" s="460">
        <f>[6]B!AD1983</f>
        <v>0</v>
      </c>
      <c r="M351" s="460">
        <f>[6]B!AE1983</f>
        <v>0</v>
      </c>
      <c r="N351" s="460">
        <f>[6]B!AF1983</f>
        <v>0</v>
      </c>
      <c r="O351" s="460">
        <f>[6]B!AG1983</f>
        <v>0</v>
      </c>
      <c r="P351" s="460">
        <f>[6]B!AH1983</f>
        <v>0</v>
      </c>
      <c r="Q351" s="460">
        <f>[6]B!AI1983</f>
        <v>0</v>
      </c>
      <c r="R351" s="460">
        <f>[6]B!AJ1983</f>
        <v>0</v>
      </c>
    </row>
    <row r="352" spans="1:18" ht="15" customHeight="1" x14ac:dyDescent="0.15">
      <c r="A352" s="188" t="s">
        <v>470</v>
      </c>
      <c r="B352" s="189" t="s">
        <v>471</v>
      </c>
      <c r="C352" s="472">
        <f>[6]B!C2176</f>
        <v>118</v>
      </c>
      <c r="D352" s="472">
        <f>[6]B!H2176</f>
        <v>96</v>
      </c>
      <c r="E352" s="460">
        <f>[6]B!I2176</f>
        <v>87</v>
      </c>
      <c r="F352" s="460">
        <f>[6]B!J2176</f>
        <v>9</v>
      </c>
      <c r="G352" s="460">
        <f>[6]B!K2176</f>
        <v>4</v>
      </c>
      <c r="H352" s="460">
        <f>[6]B!L2176</f>
        <v>18</v>
      </c>
      <c r="I352" s="460">
        <f>[6]B!M2176</f>
        <v>0</v>
      </c>
      <c r="J352" s="460">
        <f>[6]B!N2176</f>
        <v>0</v>
      </c>
      <c r="K352" s="473"/>
      <c r="L352" s="460">
        <f>[6]B!AD2176</f>
        <v>1</v>
      </c>
      <c r="M352" s="460">
        <f>[6]B!AE2176</f>
        <v>0</v>
      </c>
      <c r="N352" s="460">
        <f>[6]B!AF2176</f>
        <v>0</v>
      </c>
      <c r="O352" s="460">
        <f>[6]B!AG2176</f>
        <v>0</v>
      </c>
      <c r="P352" s="460">
        <f>[6]B!AH2176</f>
        <v>0</v>
      </c>
      <c r="Q352" s="460">
        <f>[6]B!AI2176</f>
        <v>0</v>
      </c>
      <c r="R352" s="460">
        <f>[6]B!AJ2176</f>
        <v>10</v>
      </c>
    </row>
    <row r="353" spans="1:28" ht="15" customHeight="1" x14ac:dyDescent="0.15">
      <c r="A353" s="188" t="s">
        <v>472</v>
      </c>
      <c r="B353" s="189" t="s">
        <v>473</v>
      </c>
      <c r="C353" s="458">
        <f>[6]B!C2218</f>
        <v>4</v>
      </c>
      <c r="D353" s="458">
        <f>[6]B!H2218</f>
        <v>3</v>
      </c>
      <c r="E353" s="460">
        <f>[6]B!I2218</f>
        <v>3</v>
      </c>
      <c r="F353" s="460">
        <f>[6]B!J2218</f>
        <v>0</v>
      </c>
      <c r="G353" s="460">
        <f>[6]B!K2218</f>
        <v>0</v>
      </c>
      <c r="H353" s="460">
        <f>[6]B!L2218</f>
        <v>1</v>
      </c>
      <c r="I353" s="460">
        <f>[6]B!M2218</f>
        <v>0</v>
      </c>
      <c r="J353" s="460">
        <f>[6]B!N2218</f>
        <v>0</v>
      </c>
      <c r="K353" s="460">
        <v>1</v>
      </c>
      <c r="L353" s="460">
        <f>[6]B!AD2218</f>
        <v>0</v>
      </c>
      <c r="M353" s="460">
        <f>[6]B!AE2218</f>
        <v>0</v>
      </c>
      <c r="N353" s="460">
        <f>[6]B!AF2218</f>
        <v>0</v>
      </c>
      <c r="O353" s="460">
        <f>[6]B!AG2218</f>
        <v>0</v>
      </c>
      <c r="P353" s="460">
        <f>[6]B!AH2218</f>
        <v>0</v>
      </c>
      <c r="Q353" s="460">
        <f>[6]B!AI2218</f>
        <v>0</v>
      </c>
      <c r="R353" s="460">
        <f>[6]B!AJ2218</f>
        <v>0</v>
      </c>
    </row>
    <row r="354" spans="1:28" ht="15" customHeight="1" x14ac:dyDescent="0.15">
      <c r="A354" s="188" t="s">
        <v>474</v>
      </c>
      <c r="B354" s="189" t="s">
        <v>475</v>
      </c>
      <c r="C354" s="458">
        <f>[6]B!C2342</f>
        <v>22</v>
      </c>
      <c r="D354" s="458">
        <f>[6]B!H2342</f>
        <v>18</v>
      </c>
      <c r="E354" s="460">
        <f>[6]B!I2342</f>
        <v>10</v>
      </c>
      <c r="F354" s="460">
        <f>[6]B!J2342</f>
        <v>8</v>
      </c>
      <c r="G354" s="460">
        <f>[6]B!K2342</f>
        <v>1</v>
      </c>
      <c r="H354" s="460">
        <f>[6]B!L2342</f>
        <v>3</v>
      </c>
      <c r="I354" s="460">
        <f>[6]B!M2342</f>
        <v>0</v>
      </c>
      <c r="J354" s="460">
        <f>[6]B!N2342</f>
        <v>0</v>
      </c>
      <c r="K354" s="459">
        <v>1</v>
      </c>
      <c r="L354" s="460">
        <f>[6]B!AD2342</f>
        <v>0</v>
      </c>
      <c r="M354" s="460">
        <f>[6]B!AE2342</f>
        <v>0</v>
      </c>
      <c r="N354" s="460">
        <f>[6]B!AF2342</f>
        <v>0</v>
      </c>
      <c r="O354" s="460">
        <f>[6]B!AG2342</f>
        <v>0</v>
      </c>
      <c r="P354" s="460">
        <f>[6]B!AH2342</f>
        <v>0</v>
      </c>
      <c r="Q354" s="460">
        <f>[6]B!AI2342</f>
        <v>0</v>
      </c>
      <c r="R354" s="460">
        <f>[6]B!AJ2342</f>
        <v>9</v>
      </c>
    </row>
    <row r="355" spans="1:28" ht="15" customHeight="1" x14ac:dyDescent="0.15">
      <c r="A355" s="188" t="s">
        <v>476</v>
      </c>
      <c r="B355" s="189" t="s">
        <v>477</v>
      </c>
      <c r="C355" s="458">
        <f>[6]B!C2377</f>
        <v>6</v>
      </c>
      <c r="D355" s="458">
        <f>[6]B!H2377</f>
        <v>6</v>
      </c>
      <c r="E355" s="460">
        <f>[6]B!I2377</f>
        <v>6</v>
      </c>
      <c r="F355" s="460">
        <f>[6]B!J2377</f>
        <v>0</v>
      </c>
      <c r="G355" s="460">
        <f>[6]B!K2377</f>
        <v>0</v>
      </c>
      <c r="H355" s="460">
        <f>[6]B!L2377</f>
        <v>0</v>
      </c>
      <c r="I355" s="460">
        <f>[6]B!M2377</f>
        <v>0</v>
      </c>
      <c r="J355" s="460">
        <f>[6]B!N2377</f>
        <v>0</v>
      </c>
      <c r="K355" s="459">
        <v>0</v>
      </c>
      <c r="L355" s="460">
        <f>[6]B!AD2377</f>
        <v>0</v>
      </c>
      <c r="M355" s="460">
        <f>[6]B!AE2377</f>
        <v>0</v>
      </c>
      <c r="N355" s="460">
        <f>[6]B!AF2377</f>
        <v>0</v>
      </c>
      <c r="O355" s="460">
        <f>[6]B!AG2377</f>
        <v>0</v>
      </c>
      <c r="P355" s="460">
        <f>[6]B!AH2377</f>
        <v>0</v>
      </c>
      <c r="Q355" s="460">
        <f>[6]B!AI2377</f>
        <v>0</v>
      </c>
      <c r="R355" s="460">
        <f>[6]B!AJ2377</f>
        <v>0</v>
      </c>
    </row>
    <row r="356" spans="1:28" ht="15" customHeight="1" x14ac:dyDescent="0.15">
      <c r="A356" s="188" t="s">
        <v>478</v>
      </c>
      <c r="B356" s="189" t="s">
        <v>479</v>
      </c>
      <c r="C356" s="458">
        <f>[6]B!C2414</f>
        <v>10</v>
      </c>
      <c r="D356" s="458">
        <f>[6]B!H2414</f>
        <v>10</v>
      </c>
      <c r="E356" s="460">
        <f>[6]B!I2414</f>
        <v>7</v>
      </c>
      <c r="F356" s="460">
        <f>[6]B!J2414</f>
        <v>3</v>
      </c>
      <c r="G356" s="460">
        <f>[6]B!K2414</f>
        <v>0</v>
      </c>
      <c r="H356" s="460">
        <f>[6]B!L2414</f>
        <v>0</v>
      </c>
      <c r="I356" s="460">
        <f>[6]B!M2414</f>
        <v>0</v>
      </c>
      <c r="J356" s="460">
        <f>[6]B!N2414</f>
        <v>0</v>
      </c>
      <c r="K356" s="459">
        <v>0</v>
      </c>
      <c r="L356" s="460">
        <f>[6]B!AD2414</f>
        <v>0</v>
      </c>
      <c r="M356" s="460">
        <f>[6]B!AE2414</f>
        <v>0</v>
      </c>
      <c r="N356" s="460">
        <f>[6]B!AF2414</f>
        <v>0</v>
      </c>
      <c r="O356" s="460">
        <f>[6]B!AG2414</f>
        <v>0</v>
      </c>
      <c r="P356" s="460">
        <f>[6]B!AH2414</f>
        <v>0</v>
      </c>
      <c r="Q356" s="460">
        <f>[6]B!AI2414</f>
        <v>0</v>
      </c>
      <c r="R356" s="460">
        <f>[6]B!AJ2414</f>
        <v>3</v>
      </c>
    </row>
    <row r="357" spans="1:28" ht="15" customHeight="1" x14ac:dyDescent="0.15">
      <c r="A357" s="190" t="s">
        <v>480</v>
      </c>
      <c r="B357" s="189" t="s">
        <v>481</v>
      </c>
      <c r="C357" s="474">
        <f>SUM(C358:C360)</f>
        <v>93</v>
      </c>
      <c r="D357" s="474">
        <f t="shared" ref="D357:J357" si="10">SUM(D358:D360)</f>
        <v>92</v>
      </c>
      <c r="E357" s="475">
        <f t="shared" si="10"/>
        <v>31</v>
      </c>
      <c r="F357" s="475">
        <f t="shared" si="10"/>
        <v>61</v>
      </c>
      <c r="G357" s="475">
        <f t="shared" si="10"/>
        <v>1</v>
      </c>
      <c r="H357" s="475">
        <f t="shared" si="10"/>
        <v>0</v>
      </c>
      <c r="I357" s="475">
        <f t="shared" si="10"/>
        <v>0</v>
      </c>
      <c r="J357" s="475">
        <f t="shared" si="10"/>
        <v>0</v>
      </c>
      <c r="K357" s="473"/>
      <c r="L357" s="475">
        <f>SUM(L358:L360)</f>
        <v>0</v>
      </c>
      <c r="M357" s="475">
        <f t="shared" ref="M357:R357" si="11">SUM(M358:M360)</f>
        <v>0</v>
      </c>
      <c r="N357" s="475">
        <f t="shared" si="11"/>
        <v>0</v>
      </c>
      <c r="O357" s="475">
        <f t="shared" si="11"/>
        <v>0</v>
      </c>
      <c r="P357" s="475">
        <f t="shared" si="11"/>
        <v>0</v>
      </c>
      <c r="Q357" s="475">
        <f t="shared" si="11"/>
        <v>0</v>
      </c>
      <c r="R357" s="475">
        <f t="shared" si="11"/>
        <v>62</v>
      </c>
    </row>
    <row r="358" spans="1:28" ht="15" customHeight="1" x14ac:dyDescent="0.15">
      <c r="A358" s="191"/>
      <c r="B358" s="76" t="s">
        <v>184</v>
      </c>
      <c r="C358" s="474">
        <f>[6]B!C2420</f>
        <v>92</v>
      </c>
      <c r="D358" s="474">
        <f>[6]B!H2420</f>
        <v>91</v>
      </c>
      <c r="E358" s="460">
        <f>[6]B!I2420</f>
        <v>30</v>
      </c>
      <c r="F358" s="460">
        <f>[6]B!J2420</f>
        <v>61</v>
      </c>
      <c r="G358" s="460">
        <f>[6]B!K2420</f>
        <v>1</v>
      </c>
      <c r="H358" s="460">
        <f>[6]B!L2420</f>
        <v>0</v>
      </c>
      <c r="I358" s="460">
        <f>[6]B!M2420</f>
        <v>0</v>
      </c>
      <c r="J358" s="460">
        <f>[6]B!N2420</f>
        <v>0</v>
      </c>
      <c r="K358" s="473"/>
      <c r="L358" s="460">
        <f>[6]B!AD2420</f>
        <v>0</v>
      </c>
      <c r="M358" s="460">
        <f>[6]B!AE2420</f>
        <v>0</v>
      </c>
      <c r="N358" s="460">
        <f>[6]B!AF2420</f>
        <v>0</v>
      </c>
      <c r="O358" s="460">
        <f>[6]B!AG2420</f>
        <v>0</v>
      </c>
      <c r="P358" s="460">
        <f>[6]B!AH2420</f>
        <v>0</v>
      </c>
      <c r="Q358" s="460">
        <f>[6]B!AI2420</f>
        <v>0</v>
      </c>
      <c r="R358" s="460">
        <f>[6]B!AJ2420</f>
        <v>62</v>
      </c>
    </row>
    <row r="359" spans="1:28" ht="15" customHeight="1" x14ac:dyDescent="0.15">
      <c r="A359" s="191"/>
      <c r="B359" s="76" t="s">
        <v>185</v>
      </c>
      <c r="C359" s="474">
        <f>[6]B!C2421</f>
        <v>1</v>
      </c>
      <c r="D359" s="474">
        <f>[6]B!H2421</f>
        <v>1</v>
      </c>
      <c r="E359" s="460">
        <f>[6]B!I2421</f>
        <v>1</v>
      </c>
      <c r="F359" s="460">
        <f>[6]B!J2421</f>
        <v>0</v>
      </c>
      <c r="G359" s="460">
        <f>[6]B!K2421</f>
        <v>0</v>
      </c>
      <c r="H359" s="460">
        <f>[6]B!L2421</f>
        <v>0</v>
      </c>
      <c r="I359" s="460">
        <f>[6]B!M2421</f>
        <v>0</v>
      </c>
      <c r="J359" s="460">
        <f>[6]B!N2421</f>
        <v>0</v>
      </c>
      <c r="K359" s="473"/>
      <c r="L359" s="460">
        <f>[6]B!AD2421</f>
        <v>0</v>
      </c>
      <c r="M359" s="460">
        <f>[6]B!AE2421</f>
        <v>0</v>
      </c>
      <c r="N359" s="460">
        <f>[6]B!AF2421</f>
        <v>0</v>
      </c>
      <c r="O359" s="460">
        <f>[6]B!AG2421</f>
        <v>0</v>
      </c>
      <c r="P359" s="460">
        <f>[6]B!AH2421</f>
        <v>0</v>
      </c>
      <c r="Q359" s="460">
        <f>[6]B!AI2421</f>
        <v>0</v>
      </c>
      <c r="R359" s="460">
        <f>[6]B!AJ2421</f>
        <v>0</v>
      </c>
    </row>
    <row r="360" spans="1:28" ht="15" customHeight="1" x14ac:dyDescent="0.15">
      <c r="A360" s="191"/>
      <c r="B360" s="76" t="s">
        <v>186</v>
      </c>
      <c r="C360" s="327">
        <f>SUM([6]B!C2422:C2426)</f>
        <v>0</v>
      </c>
      <c r="D360" s="327">
        <f>SUM([6]B!H2422:H2426)</f>
        <v>0</v>
      </c>
      <c r="E360" s="476">
        <f>SUM([6]B!I2422:I2426)</f>
        <v>0</v>
      </c>
      <c r="F360" s="476">
        <f>SUM([6]B!J2422:J2426)</f>
        <v>0</v>
      </c>
      <c r="G360" s="476">
        <f>SUM([6]B!K2422:K2426)</f>
        <v>0</v>
      </c>
      <c r="H360" s="476">
        <f>SUM([6]B!L2422:L2426)</f>
        <v>0</v>
      </c>
      <c r="I360" s="476">
        <f>SUM([6]B!M2422:M2426)</f>
        <v>0</v>
      </c>
      <c r="J360" s="476">
        <f>SUM([6]B!N2422:N2426)</f>
        <v>0</v>
      </c>
      <c r="K360" s="473"/>
      <c r="L360" s="476">
        <f>SUM([6]B!AD2422:AD2426)</f>
        <v>0</v>
      </c>
      <c r="M360" s="476">
        <f>SUM([6]B!AE2422:AE2426)</f>
        <v>0</v>
      </c>
      <c r="N360" s="476">
        <f>SUM([6]B!AF2422:AF2426)</f>
        <v>0</v>
      </c>
      <c r="O360" s="476">
        <f>SUM([6]B!AG2422:AG2426)</f>
        <v>0</v>
      </c>
      <c r="P360" s="476">
        <f>SUM([6]B!AH2422:AH2426)</f>
        <v>0</v>
      </c>
      <c r="Q360" s="476">
        <f>SUM([6]B!AI2422:AI2426)</f>
        <v>0</v>
      </c>
      <c r="R360" s="476">
        <f>SUM([6]B!AJ2422:AJ2426)</f>
        <v>0</v>
      </c>
    </row>
    <row r="361" spans="1:28" ht="15" customHeight="1" x14ac:dyDescent="0.15">
      <c r="A361" s="188" t="s">
        <v>482</v>
      </c>
      <c r="B361" s="189" t="s">
        <v>483</v>
      </c>
      <c r="C361" s="458">
        <f>[6]B!C2660</f>
        <v>53</v>
      </c>
      <c r="D361" s="458">
        <f>[6]B!H2660</f>
        <v>49</v>
      </c>
      <c r="E361" s="460">
        <f>[6]B!I2660</f>
        <v>46</v>
      </c>
      <c r="F361" s="460">
        <f>[6]B!J2660</f>
        <v>3</v>
      </c>
      <c r="G361" s="460">
        <f>[6]B!K2660</f>
        <v>3</v>
      </c>
      <c r="H361" s="460">
        <f>[6]B!L2660</f>
        <v>1</v>
      </c>
      <c r="I361" s="460">
        <f>[6]B!M2660</f>
        <v>0</v>
      </c>
      <c r="J361" s="460">
        <f>[6]B!N2660</f>
        <v>0</v>
      </c>
      <c r="K361" s="459">
        <v>6</v>
      </c>
      <c r="L361" s="460">
        <f>[6]B!AD2660</f>
        <v>1</v>
      </c>
      <c r="M361" s="460">
        <f>[6]B!AE2660</f>
        <v>0</v>
      </c>
      <c r="N361" s="460">
        <f>[6]B!AF2660</f>
        <v>0</v>
      </c>
      <c r="O361" s="460">
        <f>[6]B!AG2660</f>
        <v>0</v>
      </c>
      <c r="P361" s="460">
        <f>[6]B!AH2660</f>
        <v>0</v>
      </c>
      <c r="Q361" s="460">
        <f>[6]B!AI2660</f>
        <v>0</v>
      </c>
      <c r="R361" s="460">
        <f>[6]B!AJ2660</f>
        <v>4</v>
      </c>
    </row>
    <row r="362" spans="1:28" ht="15" customHeight="1" x14ac:dyDescent="0.15">
      <c r="A362" s="188" t="s">
        <v>484</v>
      </c>
      <c r="B362" s="189" t="s">
        <v>485</v>
      </c>
      <c r="C362" s="477">
        <f>SUM([6]B!C2843+[6]B!C2816)</f>
        <v>9</v>
      </c>
      <c r="D362" s="477">
        <f>SUM([6]B!H2843+[6]B!H2816)</f>
        <v>9</v>
      </c>
      <c r="E362" s="476">
        <f>SUM([6]B!I2843+[6]B!I2816)</f>
        <v>9</v>
      </c>
      <c r="F362" s="476">
        <f>SUM([6]B!J2843+[6]B!J2816)</f>
        <v>0</v>
      </c>
      <c r="G362" s="476">
        <f>SUM([6]B!K2843+[6]B!K2816)</f>
        <v>0</v>
      </c>
      <c r="H362" s="476">
        <f>SUM([6]B!L2843+[6]B!L2816)</f>
        <v>0</v>
      </c>
      <c r="I362" s="476">
        <f>SUM([6]B!M2843+[6]B!M2816)</f>
        <v>0</v>
      </c>
      <c r="J362" s="476">
        <f>SUM([6]B!N2843+[6]B!N2816)</f>
        <v>0</v>
      </c>
      <c r="K362" s="459">
        <v>8</v>
      </c>
      <c r="L362" s="476">
        <f>SUM([6]B!AD2843+[6]B!AD2816)</f>
        <v>0</v>
      </c>
      <c r="M362" s="476">
        <f>SUM([6]B!AE2843+[6]B!AE2816)</f>
        <v>0</v>
      </c>
      <c r="N362" s="476">
        <f>SUM([6]B!AF2843+[6]B!AF2816)</f>
        <v>0</v>
      </c>
      <c r="O362" s="476">
        <f>SUM([6]B!AG2843+[6]B!AG2816)</f>
        <v>0</v>
      </c>
      <c r="P362" s="476">
        <f>SUM([6]B!AH2843+[6]B!AH2816)</f>
        <v>0</v>
      </c>
      <c r="Q362" s="476">
        <f>SUM([6]B!AI2843+[6]B!AI2816)</f>
        <v>0</v>
      </c>
      <c r="R362" s="476">
        <f>SUM([6]B!AJ2843+[6]B!AJ2816)</f>
        <v>0</v>
      </c>
    </row>
    <row r="363" spans="1:28" ht="15" customHeight="1" x14ac:dyDescent="0.15">
      <c r="A363" s="192" t="s">
        <v>484</v>
      </c>
      <c r="B363" s="193" t="s">
        <v>486</v>
      </c>
      <c r="C363" s="478">
        <f>[6]B!C2672</f>
        <v>9</v>
      </c>
      <c r="D363" s="458">
        <f>[6]B!H2672</f>
        <v>9</v>
      </c>
      <c r="E363" s="479">
        <f>[6]B!I2672</f>
        <v>9</v>
      </c>
      <c r="F363" s="479">
        <f>[6]B!J2672</f>
        <v>0</v>
      </c>
      <c r="G363" s="479">
        <f>[6]B!K2672</f>
        <v>0</v>
      </c>
      <c r="H363" s="479">
        <f>[6]B!L2672</f>
        <v>0</v>
      </c>
      <c r="I363" s="479">
        <f>[6]B!M2672</f>
        <v>0</v>
      </c>
      <c r="J363" s="479">
        <f>[6]B!N2672</f>
        <v>0</v>
      </c>
      <c r="K363" s="480"/>
      <c r="L363" s="479">
        <f>[6]B!AD2672</f>
        <v>1</v>
      </c>
      <c r="M363" s="479">
        <f>[6]B!AE2672</f>
        <v>0</v>
      </c>
      <c r="N363" s="479">
        <f>[6]B!AF2672</f>
        <v>0</v>
      </c>
      <c r="O363" s="479">
        <f>[6]B!AG2672</f>
        <v>0</v>
      </c>
      <c r="P363" s="479">
        <f>[6]B!AH2672</f>
        <v>0</v>
      </c>
      <c r="Q363" s="479">
        <f>[6]B!AI2672</f>
        <v>0</v>
      </c>
      <c r="R363" s="479">
        <f>[6]B!AJ2672</f>
        <v>0</v>
      </c>
    </row>
    <row r="364" spans="1:28" s="3" customFormat="1" ht="15" customHeight="1" x14ac:dyDescent="0.15">
      <c r="A364" s="678" t="s">
        <v>487</v>
      </c>
      <c r="B364" s="678"/>
      <c r="C364" s="465">
        <f>SUM(C344:C357)+C361+C362+C363</f>
        <v>428</v>
      </c>
      <c r="D364" s="465">
        <f t="shared" ref="D364:J364" si="12">SUM(D344:D357)+D361+D362+D363</f>
        <v>371</v>
      </c>
      <c r="E364" s="465">
        <f t="shared" si="12"/>
        <v>282</v>
      </c>
      <c r="F364" s="465">
        <f t="shared" si="12"/>
        <v>89</v>
      </c>
      <c r="G364" s="465">
        <f t="shared" si="12"/>
        <v>12</v>
      </c>
      <c r="H364" s="465">
        <f t="shared" si="12"/>
        <v>44</v>
      </c>
      <c r="I364" s="465">
        <f t="shared" si="12"/>
        <v>0</v>
      </c>
      <c r="J364" s="465">
        <f t="shared" si="12"/>
        <v>1</v>
      </c>
      <c r="K364" s="465">
        <f>SUM(K345:K351)+K361+K362+K353+K354+K355+K356</f>
        <v>87</v>
      </c>
      <c r="L364" s="465">
        <f t="shared" ref="L364:R364" si="13">SUM(L344:L357)+L361+L362+L363</f>
        <v>3</v>
      </c>
      <c r="M364" s="465">
        <f t="shared" si="13"/>
        <v>0</v>
      </c>
      <c r="N364" s="465">
        <f t="shared" si="13"/>
        <v>0</v>
      </c>
      <c r="O364" s="465">
        <f t="shared" si="13"/>
        <v>0</v>
      </c>
      <c r="P364" s="465">
        <f t="shared" si="13"/>
        <v>0</v>
      </c>
      <c r="Q364" s="465">
        <f t="shared" si="13"/>
        <v>0</v>
      </c>
      <c r="R364" s="465">
        <f t="shared" si="13"/>
        <v>94</v>
      </c>
    </row>
    <row r="365" spans="1:28" ht="24.95" customHeight="1" x14ac:dyDescent="0.15">
      <c r="A365" s="680" t="s">
        <v>488</v>
      </c>
      <c r="B365" s="680"/>
      <c r="C365" s="680"/>
      <c r="D365" s="680"/>
      <c r="E365" s="680"/>
      <c r="F365" s="680"/>
    </row>
    <row r="366" spans="1:28" ht="42" customHeight="1" x14ac:dyDescent="0.15">
      <c r="A366" s="579" t="s">
        <v>489</v>
      </c>
      <c r="B366" s="658"/>
      <c r="C366" s="604" t="s">
        <v>410</v>
      </c>
      <c r="D366" s="604" t="s">
        <v>490</v>
      </c>
      <c r="E366" s="632" t="s">
        <v>491</v>
      </c>
      <c r="F366" s="632" t="s">
        <v>492</v>
      </c>
      <c r="G366" s="469" t="s">
        <v>493</v>
      </c>
      <c r="H366" s="469" t="s">
        <v>494</v>
      </c>
      <c r="I366" s="469" t="s">
        <v>495</v>
      </c>
      <c r="J366" s="481" t="s">
        <v>495</v>
      </c>
    </row>
    <row r="367" spans="1:28" ht="32.25" customHeight="1" x14ac:dyDescent="0.15">
      <c r="A367" s="602"/>
      <c r="B367" s="660"/>
      <c r="C367" s="606"/>
      <c r="D367" s="606"/>
      <c r="E367" s="634"/>
      <c r="F367" s="634"/>
      <c r="G367" s="482" t="s">
        <v>491</v>
      </c>
      <c r="H367" s="482" t="s">
        <v>492</v>
      </c>
      <c r="I367" s="482" t="s">
        <v>491</v>
      </c>
      <c r="J367" s="483" t="s">
        <v>492</v>
      </c>
    </row>
    <row r="368" spans="1:28" ht="15" customHeight="1" x14ac:dyDescent="0.15">
      <c r="A368" s="646" t="s">
        <v>496</v>
      </c>
      <c r="B368" s="692"/>
      <c r="C368" s="484">
        <f>SUM(E368,F368)</f>
        <v>118</v>
      </c>
      <c r="D368" s="485">
        <v>44</v>
      </c>
      <c r="E368" s="486">
        <f>SUM([6]B!P1216,[6]B!P1352,[6]B!P1502,[6]B!P1566,[6]B!P1635,[6]B!P1680,[6]B!P1901,[6]B!P1913,[6]B!P1983,[6]B!P2176,[6]B!P2218,[6]B!P2342,[6]B!P2377,[6]B!P2414,[6]B!P2429,[6]B!P2660,[6]B!P2672,[6]B!P2843)</f>
        <v>1</v>
      </c>
      <c r="F368" s="486">
        <f>SUM([6]B!Q1216,[6]B!Q1352,[6]B!Q1502,[6]B!Q1566,[6]B!Q1635,[6]B!Q1680,[6]B!Q1901,[6]B!Q1913,[6]B!Q1983,[6]B!Q2176,[6]B!Q2218,[6]B!Q2342,[6]B!Q2377,[6]B!Q2414,[6]B!Q2429,[6]B!Q2660,[6]B!Q2672,[6]B!Q2843,[6]B!Q2676,[6]B!Q2702)</f>
        <v>117</v>
      </c>
      <c r="G368" s="485"/>
      <c r="H368" s="487"/>
      <c r="I368" s="487"/>
      <c r="J368" s="488"/>
      <c r="K368" s="165" t="str">
        <f>AA368</f>
        <v/>
      </c>
      <c r="AA368" s="194" t="str">
        <f>IF(C368&lt;D368,"Beneficiarios MAI no puede ser mayor al TOTAL","")</f>
        <v/>
      </c>
      <c r="AB368" s="194">
        <f>IF(C368&lt;D368,1,0)</f>
        <v>0</v>
      </c>
    </row>
    <row r="369" spans="1:28" ht="15" customHeight="1" x14ac:dyDescent="0.15">
      <c r="A369" s="693" t="s">
        <v>497</v>
      </c>
      <c r="B369" s="694"/>
      <c r="C369" s="489">
        <f>SUM(E369,F369)</f>
        <v>15</v>
      </c>
      <c r="D369" s="490">
        <v>13</v>
      </c>
      <c r="E369" s="491">
        <f>SUM([6]B!S1216,[6]B!S1352,[6]B!S1502,[6]B!S1566,[6]B!S1635,[6]B!S1680,[6]B!S1901,[6]B!S1913,[6]B!S1983,[6]B!S2176,[6]B!S2218,[6]B!S2342,[6]B!S2377,[6]B!S2414,[6]B!S2429,[6]B!S2660,[6]B!S2672,[6]B!S2843)</f>
        <v>3</v>
      </c>
      <c r="F369" s="491">
        <f>SUM([6]B!T1216,[6]B!T1352,[6]B!T1502,[6]B!T1566,[6]B!T1635,[6]B!T1680,[6]B!T1901,[6]B!T1913,[6]B!T1983,[6]B!T2176,[6]B!T2218,[6]B!T2342,[6]B!T2377,[6]B!T2414,[6]B!T2429,[6]B!T2660,[6]B!T2672,[6]B!T2843)</f>
        <v>12</v>
      </c>
      <c r="G369" s="490"/>
      <c r="H369" s="492"/>
      <c r="I369" s="492"/>
      <c r="J369" s="492"/>
      <c r="K369" s="165" t="str">
        <f>AA369</f>
        <v/>
      </c>
      <c r="AA369" s="194" t="str">
        <f>IF(C369&lt;D369,"Beneficiarios MAI no puede ser mayor al TOTAL","")</f>
        <v/>
      </c>
      <c r="AB369" s="194">
        <f>IF(C369&lt;D369,1,0)</f>
        <v>0</v>
      </c>
    </row>
    <row r="370" spans="1:28" ht="15" customHeight="1" x14ac:dyDescent="0.15">
      <c r="A370" s="695" t="s">
        <v>498</v>
      </c>
      <c r="B370" s="195" t="s">
        <v>499</v>
      </c>
      <c r="C370" s="484">
        <f>SUM(E370,F370)</f>
        <v>208</v>
      </c>
      <c r="D370" s="485">
        <v>190</v>
      </c>
      <c r="E370" s="486">
        <f>SUM([6]B!Y1216,[6]B!Y1352,[6]B!Y1502,[6]B!Y1566,[6]B!Y1635,[6]B!Y1680,[6]B!Y1901,[6]B!Y1913,[6]B!Y1983,[6]B!Y2176,[6]B!Y2218,[6]B!Y2342,[6]B!Y2377,[6]B!Y2414,[6]B!Y2429,[6]B!Y2660,[6]B!Y2672,[6]B!Y2843)</f>
        <v>17</v>
      </c>
      <c r="F370" s="486">
        <f>SUM([6]B!Z1216,[6]B!Z1352,[6]B!Z1502,[6]B!Z1566,[6]B!Z1635,[6]B!Z1680,[6]B!Z1901,[6]B!Z1913,[6]B!Z1983,[6]B!Z2176,[6]B!Z2218,[6]B!Z2342,[6]B!Z2377,[6]B!Z2414,[6]B!Z2429,[6]B!Z2660,[6]B!Z2672,[6]B!Z2843)</f>
        <v>191</v>
      </c>
      <c r="G370" s="485"/>
      <c r="H370" s="487"/>
      <c r="I370" s="487"/>
      <c r="J370" s="487"/>
      <c r="K370" s="165" t="str">
        <f>AA370</f>
        <v/>
      </c>
      <c r="AA370" s="194" t="str">
        <f>IF(C370&lt;D370,"Beneficiarios MAI no puede ser mayor al TOTAL","")</f>
        <v/>
      </c>
      <c r="AB370" s="194">
        <f>IF(C370&lt;D370,1,0)</f>
        <v>0</v>
      </c>
    </row>
    <row r="371" spans="1:28" ht="15" customHeight="1" x14ac:dyDescent="0.15">
      <c r="A371" s="696"/>
      <c r="B371" s="196" t="s">
        <v>500</v>
      </c>
      <c r="C371" s="493">
        <f>SUM(E371,F371)</f>
        <v>0</v>
      </c>
      <c r="D371" s="494"/>
      <c r="E371" s="495">
        <f>SUM([6]B!V1216,[6]B!V1352,[6]B!V1502,[6]B!V1566,[6]B!V1635,[6]B!V1680,[6]B!V1901,[6]B!V1913,[6]B!V1983,[6]B!V2176,[6]B!V2218,[6]B!V2342,[6]B!V2377,[6]B!V2414,[6]B!V2429,[6]B!V2660,[6]B!V2672,[6]B!V2843)</f>
        <v>0</v>
      </c>
      <c r="F371" s="495">
        <f>SUM([6]B!W1216,[6]B!W1352,[6]B!W1502,[6]B!W1566,[6]B!W1635,[6]B!W1680,[6]B!W1901,[6]B!W1913,[6]B!W1983,[6]B!W2176,[6]B!W2218,[6]B!W2342,[6]B!W2377,[6]B!W2414,[6]B!W2429,[6]B!W2660,[6]B!W2672,[6]B!W2843)</f>
        <v>0</v>
      </c>
      <c r="G371" s="494"/>
      <c r="H371" s="496"/>
      <c r="I371" s="496"/>
      <c r="J371" s="496"/>
      <c r="K371" s="165" t="str">
        <f>AA371</f>
        <v/>
      </c>
      <c r="AA371" s="194" t="str">
        <f>IF(C371&lt;D371,"Beneficiarios MAI no puede ser mayor al TOTAL","")</f>
        <v/>
      </c>
      <c r="AB371" s="194">
        <f>IF(C371&lt;D371,1,0)</f>
        <v>0</v>
      </c>
    </row>
    <row r="372" spans="1:28" ht="24.95" customHeight="1" x14ac:dyDescent="0.15">
      <c r="A372" s="680" t="s">
        <v>501</v>
      </c>
      <c r="B372" s="680"/>
      <c r="C372" s="197"/>
      <c r="D372" s="197"/>
      <c r="E372" s="2"/>
      <c r="F372" s="2"/>
      <c r="G372" s="380"/>
      <c r="H372" s="380"/>
      <c r="I372" s="380"/>
      <c r="J372" s="380"/>
      <c r="K372" s="380"/>
      <c r="L372" s="380"/>
      <c r="M372" s="380"/>
      <c r="N372" s="380"/>
      <c r="O372" s="380"/>
      <c r="P372" s="380"/>
      <c r="Q372" s="380"/>
      <c r="R372" s="380"/>
      <c r="S372" s="380"/>
      <c r="T372" s="380"/>
      <c r="U372" s="116"/>
    </row>
    <row r="373" spans="1:28" ht="29.25" customHeight="1" x14ac:dyDescent="0.15">
      <c r="A373" s="697" t="s">
        <v>502</v>
      </c>
      <c r="B373" s="698"/>
      <c r="C373" s="604" t="s">
        <v>6</v>
      </c>
      <c r="D373" s="664" t="s">
        <v>7</v>
      </c>
      <c r="E373" s="380"/>
      <c r="F373" s="380"/>
      <c r="G373" s="380"/>
      <c r="H373" s="380"/>
      <c r="I373" s="380"/>
      <c r="J373" s="380"/>
      <c r="K373" s="380"/>
      <c r="L373" s="380"/>
      <c r="M373" s="380"/>
      <c r="N373" s="380"/>
      <c r="O373" s="380"/>
      <c r="P373" s="116"/>
    </row>
    <row r="374" spans="1:28" ht="20.25" customHeight="1" x14ac:dyDescent="0.15">
      <c r="A374" s="699"/>
      <c r="B374" s="700"/>
      <c r="C374" s="606"/>
      <c r="D374" s="666"/>
      <c r="E374" s="380"/>
      <c r="F374" s="380"/>
      <c r="G374" s="380"/>
      <c r="H374" s="380"/>
      <c r="I374" s="380"/>
      <c r="J374" s="380"/>
      <c r="K374" s="380"/>
      <c r="L374" s="380"/>
      <c r="M374" s="380"/>
      <c r="N374" s="380"/>
      <c r="O374" s="380"/>
      <c r="P374" s="116"/>
    </row>
    <row r="375" spans="1:28" ht="15" customHeight="1" x14ac:dyDescent="0.15">
      <c r="A375" s="687" t="s">
        <v>503</v>
      </c>
      <c r="B375" s="688"/>
      <c r="C375" s="497">
        <f>[6]B!C2664</f>
        <v>2</v>
      </c>
      <c r="D375" s="498">
        <f>[6]B!H2664</f>
        <v>2</v>
      </c>
      <c r="E375" s="380"/>
      <c r="F375" s="380"/>
      <c r="G375" s="380"/>
      <c r="H375" s="380"/>
      <c r="I375" s="380"/>
      <c r="J375" s="380"/>
      <c r="K375" s="380"/>
      <c r="L375" s="380"/>
      <c r="M375" s="380"/>
      <c r="N375" s="380"/>
      <c r="O375" s="380"/>
      <c r="P375" s="116"/>
    </row>
    <row r="376" spans="1:28" ht="15" customHeight="1" x14ac:dyDescent="0.15">
      <c r="A376" s="689" t="s">
        <v>504</v>
      </c>
      <c r="B376" s="689"/>
      <c r="C376" s="499">
        <f>SUM([6]B!C2663+[6]B!C2665)</f>
        <v>2</v>
      </c>
      <c r="D376" s="500">
        <f>[6]B!H2663+[6]B!H2665</f>
        <v>2</v>
      </c>
      <c r="E376" s="380"/>
      <c r="F376" s="380"/>
      <c r="G376" s="380"/>
      <c r="H376" s="380"/>
      <c r="I376" s="380"/>
      <c r="J376" s="380"/>
      <c r="K376" s="380"/>
      <c r="L376" s="380"/>
      <c r="M376" s="380"/>
      <c r="N376" s="380"/>
      <c r="O376" s="380"/>
      <c r="P376" s="116"/>
    </row>
    <row r="377" spans="1:28" ht="24.95" customHeight="1" x14ac:dyDescent="0.15">
      <c r="A377" s="690" t="s">
        <v>505</v>
      </c>
      <c r="B377" s="690"/>
      <c r="C377" s="198"/>
      <c r="D377" s="501"/>
      <c r="E377" s="501"/>
      <c r="F377" s="380"/>
      <c r="G377" s="380"/>
      <c r="H377" s="380"/>
      <c r="I377" s="380"/>
      <c r="J377" s="380"/>
      <c r="K377" s="380"/>
      <c r="L377" s="380"/>
      <c r="M377" s="380"/>
      <c r="N377" s="380"/>
      <c r="O377" s="380"/>
      <c r="P377" s="380"/>
      <c r="Q377" s="380"/>
      <c r="R377" s="116"/>
    </row>
    <row r="378" spans="1:28" ht="15" customHeight="1" x14ac:dyDescent="0.15">
      <c r="A378" s="691" t="s">
        <v>433</v>
      </c>
      <c r="B378" s="691"/>
      <c r="C378" s="604" t="s">
        <v>410</v>
      </c>
      <c r="D378" s="607" t="s">
        <v>434</v>
      </c>
      <c r="E378" s="608"/>
      <c r="F378" s="608"/>
      <c r="G378" s="608"/>
      <c r="H378" s="609" t="s">
        <v>412</v>
      </c>
      <c r="I378" s="610"/>
      <c r="J378" s="611"/>
      <c r="K378" s="701" t="s">
        <v>413</v>
      </c>
      <c r="L378" s="637"/>
      <c r="M378" s="637"/>
      <c r="N378" s="632" t="s">
        <v>414</v>
      </c>
      <c r="O378" s="635" t="s">
        <v>415</v>
      </c>
      <c r="P378" s="636"/>
      <c r="Q378" s="585" t="s">
        <v>416</v>
      </c>
    </row>
    <row r="379" spans="1:28" s="63" customFormat="1" ht="32.25" customHeight="1" x14ac:dyDescent="0.15">
      <c r="A379" s="691"/>
      <c r="B379" s="691"/>
      <c r="C379" s="605"/>
      <c r="D379" s="588" t="s">
        <v>418</v>
      </c>
      <c r="E379" s="702" t="s">
        <v>419</v>
      </c>
      <c r="F379" s="702"/>
      <c r="G379" s="592" t="s">
        <v>449</v>
      </c>
      <c r="H379" s="594" t="s">
        <v>421</v>
      </c>
      <c r="I379" s="596" t="s">
        <v>422</v>
      </c>
      <c r="J379" s="598" t="s">
        <v>423</v>
      </c>
      <c r="K379" s="615" t="s">
        <v>506</v>
      </c>
      <c r="L379" s="616" t="s">
        <v>425</v>
      </c>
      <c r="M379" s="617" t="s">
        <v>426</v>
      </c>
      <c r="N379" s="633"/>
      <c r="O379" s="627" t="s">
        <v>427</v>
      </c>
      <c r="P379" s="628" t="s">
        <v>428</v>
      </c>
      <c r="Q379" s="586"/>
    </row>
    <row r="380" spans="1:28" s="63" customFormat="1" ht="20.25" customHeight="1" x14ac:dyDescent="0.15">
      <c r="A380" s="691"/>
      <c r="B380" s="691"/>
      <c r="C380" s="606"/>
      <c r="D380" s="589"/>
      <c r="E380" s="152" t="s">
        <v>429</v>
      </c>
      <c r="F380" s="134" t="s">
        <v>430</v>
      </c>
      <c r="G380" s="593"/>
      <c r="H380" s="595"/>
      <c r="I380" s="597"/>
      <c r="J380" s="599"/>
      <c r="K380" s="615"/>
      <c r="L380" s="616"/>
      <c r="M380" s="617"/>
      <c r="N380" s="634"/>
      <c r="O380" s="627"/>
      <c r="P380" s="628"/>
      <c r="Q380" s="587"/>
    </row>
    <row r="381" spans="1:28" ht="15" customHeight="1" x14ac:dyDescent="0.15">
      <c r="A381" s="703" t="s">
        <v>507</v>
      </c>
      <c r="B381" s="199" t="s">
        <v>508</v>
      </c>
      <c r="C381" s="200">
        <f>[6]B!C1091+SUM([6]B!C1093:C1127)</f>
        <v>9</v>
      </c>
      <c r="D381" s="200">
        <f>[6]B!D1091+SUM([6]B!D1093:D1127)</f>
        <v>9</v>
      </c>
      <c r="E381" s="201">
        <f>[6]B!E1091+SUM([6]B!E1093:E1127)</f>
        <v>9</v>
      </c>
      <c r="F381" s="201">
        <f>[6]B!F1091+SUM([6]B!F1093:F1127)</f>
        <v>0</v>
      </c>
      <c r="G381" s="201">
        <f>[6]B!G1091+SUM([6]B!G1093:G1127)</f>
        <v>0</v>
      </c>
      <c r="H381" s="201">
        <f>[6]B!AA1091+SUM([6]B!AA1093:AA1127)</f>
        <v>4</v>
      </c>
      <c r="I381" s="201">
        <f>[6]B!AB1091+SUM([6]B!AB1093:AB1127)</f>
        <v>5</v>
      </c>
      <c r="J381" s="201">
        <f>[6]B!AC1091+SUM([6]B!AC1093:AC1127)</f>
        <v>0</v>
      </c>
      <c r="K381" s="201">
        <f>[6]B!AD1091+SUM([6]B!AD1093:AD1127)</f>
        <v>0</v>
      </c>
      <c r="L381" s="201">
        <f>[6]B!AE1091+SUM([6]B!AE1093:AE1127)</f>
        <v>0</v>
      </c>
      <c r="M381" s="201">
        <f>[6]B!AF1091+SUM([6]B!AF1093:AF1127)</f>
        <v>0</v>
      </c>
      <c r="N381" s="201">
        <f>[6]B!AG1091+SUM([6]B!AG1093:AG1127)</f>
        <v>0</v>
      </c>
      <c r="O381" s="201">
        <f>[6]B!AH1091+SUM([6]B!AH1093:AH1127)</f>
        <v>0</v>
      </c>
      <c r="P381" s="201">
        <f>[6]B!AI1091+SUM([6]B!AI1093:AI1127)</f>
        <v>0</v>
      </c>
      <c r="Q381" s="202">
        <f>[6]B!AJ1091+SUM([6]B!AJ1093:AJ1127)</f>
        <v>0</v>
      </c>
    </row>
    <row r="382" spans="1:28" ht="15" customHeight="1" x14ac:dyDescent="0.15">
      <c r="A382" s="631"/>
      <c r="B382" s="203" t="s">
        <v>509</v>
      </c>
      <c r="C382" s="502">
        <f>SUM([6]B!C1128:C1144)</f>
        <v>0</v>
      </c>
      <c r="D382" s="502">
        <f>SUM([6]B!D1128:D1144)</f>
        <v>0</v>
      </c>
      <c r="E382" s="503">
        <f>SUM([6]B!E1128:E1144)</f>
        <v>0</v>
      </c>
      <c r="F382" s="503">
        <f>SUM([6]B!F1128:F1144)</f>
        <v>0</v>
      </c>
      <c r="G382" s="503">
        <f>SUM([6]B!G1128:G1144)</f>
        <v>0</v>
      </c>
      <c r="H382" s="503">
        <f>SUM([6]B!AA1128:AA1144)</f>
        <v>0</v>
      </c>
      <c r="I382" s="503">
        <f>SUM([6]B!AB1128:AB1144)</f>
        <v>0</v>
      </c>
      <c r="J382" s="503">
        <f>SUM([6]B!AC1128:AC1144)</f>
        <v>0</v>
      </c>
      <c r="K382" s="503">
        <f>SUM([6]B!AD1128:AD1144)</f>
        <v>0</v>
      </c>
      <c r="L382" s="503">
        <f>SUM([6]B!AE1128:AE1144)</f>
        <v>0</v>
      </c>
      <c r="M382" s="503">
        <f>SUM([6]B!AF1128:AF1144)</f>
        <v>0</v>
      </c>
      <c r="N382" s="503">
        <f>SUM([6]B!AG1128:AG1144)</f>
        <v>0</v>
      </c>
      <c r="O382" s="503">
        <f>SUM([6]B!AH1128:AH1144)</f>
        <v>0</v>
      </c>
      <c r="P382" s="503">
        <f>SUM([6]B!AI1128:AI1144)</f>
        <v>0</v>
      </c>
      <c r="Q382" s="503">
        <f>SUM([6]B!AJ1128:AJ1144)</f>
        <v>0</v>
      </c>
    </row>
    <row r="383" spans="1:28" ht="15" customHeight="1" x14ac:dyDescent="0.15">
      <c r="A383" s="704"/>
      <c r="B383" s="558" t="s">
        <v>410</v>
      </c>
      <c r="C383" s="205">
        <f>SUM(C381:C382)</f>
        <v>9</v>
      </c>
      <c r="D383" s="504">
        <f>SUM(D381:D382)</f>
        <v>9</v>
      </c>
      <c r="E383" s="505">
        <f t="shared" ref="E383:Q383" si="14">SUM(E381:E382)</f>
        <v>9</v>
      </c>
      <c r="F383" s="506">
        <f t="shared" si="14"/>
        <v>0</v>
      </c>
      <c r="G383" s="507">
        <f t="shared" si="14"/>
        <v>0</v>
      </c>
      <c r="H383" s="505">
        <f t="shared" si="14"/>
        <v>4</v>
      </c>
      <c r="I383" s="508">
        <f t="shared" si="14"/>
        <v>5</v>
      </c>
      <c r="J383" s="506">
        <f t="shared" si="14"/>
        <v>0</v>
      </c>
      <c r="K383" s="505">
        <f t="shared" si="14"/>
        <v>0</v>
      </c>
      <c r="L383" s="508">
        <f t="shared" si="14"/>
        <v>0</v>
      </c>
      <c r="M383" s="506">
        <f t="shared" si="14"/>
        <v>0</v>
      </c>
      <c r="N383" s="506">
        <f t="shared" si="14"/>
        <v>0</v>
      </c>
      <c r="O383" s="505">
        <f t="shared" si="14"/>
        <v>0</v>
      </c>
      <c r="P383" s="506">
        <f t="shared" si="14"/>
        <v>0</v>
      </c>
      <c r="Q383" s="504">
        <f t="shared" si="14"/>
        <v>0</v>
      </c>
    </row>
    <row r="384" spans="1:28" ht="15" customHeight="1" x14ac:dyDescent="0.15">
      <c r="A384" s="703" t="s">
        <v>510</v>
      </c>
      <c r="B384" s="206" t="s">
        <v>508</v>
      </c>
      <c r="C384" s="207">
        <f>[6]B!C1218+SUM([6]B!C1221:C1258)</f>
        <v>77</v>
      </c>
      <c r="D384" s="207">
        <f>[6]B!D1218+SUM([6]B!D1221:D1258)</f>
        <v>77</v>
      </c>
      <c r="E384" s="208">
        <f>[6]B!E1218+SUM([6]B!E1221:E1258)</f>
        <v>77</v>
      </c>
      <c r="F384" s="208">
        <f>[6]B!F1218+SUM([6]B!F1221:F1258)</f>
        <v>0</v>
      </c>
      <c r="G384" s="208">
        <f>[6]B!G1218+SUM([6]B!G1221:G1258)</f>
        <v>0</v>
      </c>
      <c r="H384" s="208">
        <f>[6]B!AA1218+SUM([6]B!AA1221:AA1258)</f>
        <v>0</v>
      </c>
      <c r="I384" s="208">
        <f>[6]B!AB1218+SUM([6]B!AB1221:AB1258)</f>
        <v>77</v>
      </c>
      <c r="J384" s="208">
        <f>[6]B!AC1218+SUM([6]B!AC1221:AC1258)</f>
        <v>0</v>
      </c>
      <c r="K384" s="208">
        <f>[6]B!AD1218+SUM([6]B!AD1221:AD1258)</f>
        <v>0</v>
      </c>
      <c r="L384" s="208">
        <f>[6]B!AE1218+SUM([6]B!AE1221:AE1258)</f>
        <v>0</v>
      </c>
      <c r="M384" s="208">
        <f>[6]B!AF1218+SUM([6]B!AF1221:AF1258)</f>
        <v>0</v>
      </c>
      <c r="N384" s="208">
        <f>[6]B!AG1218+SUM([6]B!AG1221:AG1258)</f>
        <v>0</v>
      </c>
      <c r="O384" s="208">
        <f>[6]B!AH1218+SUM([6]B!AH1221:AH1258)</f>
        <v>0</v>
      </c>
      <c r="P384" s="208">
        <f>[6]B!AI1218+SUM([6]B!AI1221:AI1258)</f>
        <v>2</v>
      </c>
      <c r="Q384" s="209">
        <f>[6]B!AJ1218+SUM([6]B!AJ1221:AJ1258)</f>
        <v>0</v>
      </c>
    </row>
    <row r="385" spans="1:17" ht="15" customHeight="1" x14ac:dyDescent="0.15">
      <c r="A385" s="631"/>
      <c r="B385" s="210" t="s">
        <v>509</v>
      </c>
      <c r="C385" s="507">
        <f>SUM([6]B!C1259:C1270)</f>
        <v>14</v>
      </c>
      <c r="D385" s="507">
        <f>SUM([6]B!D1259:D1270)</f>
        <v>14</v>
      </c>
      <c r="E385" s="509">
        <f>SUM([6]B!E1259:E1270)</f>
        <v>14</v>
      </c>
      <c r="F385" s="509">
        <f>SUM([6]B!F1259:F1270)</f>
        <v>0</v>
      </c>
      <c r="G385" s="509">
        <f>SUM([6]B!G1259:G1270)</f>
        <v>0</v>
      </c>
      <c r="H385" s="509">
        <f>SUM([6]B!AA1259:AA1270)</f>
        <v>0</v>
      </c>
      <c r="I385" s="509">
        <f>SUM([6]B!AB1259:AB1270)</f>
        <v>14</v>
      </c>
      <c r="J385" s="509">
        <f>SUM([6]B!AC1259:AC1270)</f>
        <v>0</v>
      </c>
      <c r="K385" s="509">
        <f>SUM([6]B!AD1259:AD1270)</f>
        <v>0</v>
      </c>
      <c r="L385" s="509">
        <f>SUM([6]B!AE1259:AE1270)</f>
        <v>0</v>
      </c>
      <c r="M385" s="509">
        <f>SUM([6]B!AF1259:AF1270)</f>
        <v>0</v>
      </c>
      <c r="N385" s="509">
        <f>SUM([6]B!AG1259:AG1270)</f>
        <v>0</v>
      </c>
      <c r="O385" s="509">
        <f>SUM([6]B!AH1259:AH1270)</f>
        <v>0</v>
      </c>
      <c r="P385" s="509">
        <f>SUM([6]B!AI1259:AI1270)</f>
        <v>0</v>
      </c>
      <c r="Q385" s="510">
        <f>SUM([6]B!AJ1259:AJ1270)</f>
        <v>0</v>
      </c>
    </row>
    <row r="386" spans="1:17" ht="15" customHeight="1" x14ac:dyDescent="0.15">
      <c r="A386" s="704"/>
      <c r="B386" s="558" t="s">
        <v>410</v>
      </c>
      <c r="C386" s="507">
        <f>SUM(C384:C385)</f>
        <v>91</v>
      </c>
      <c r="D386" s="507">
        <f t="shared" ref="D386:Q386" si="15">SUM(D384:D385)</f>
        <v>91</v>
      </c>
      <c r="E386" s="507">
        <f t="shared" si="15"/>
        <v>91</v>
      </c>
      <c r="F386" s="507">
        <f t="shared" si="15"/>
        <v>0</v>
      </c>
      <c r="G386" s="507">
        <f t="shared" si="15"/>
        <v>0</v>
      </c>
      <c r="H386" s="507">
        <f t="shared" si="15"/>
        <v>0</v>
      </c>
      <c r="I386" s="507">
        <f t="shared" si="15"/>
        <v>91</v>
      </c>
      <c r="J386" s="507">
        <f t="shared" si="15"/>
        <v>0</v>
      </c>
      <c r="K386" s="507">
        <f t="shared" si="15"/>
        <v>0</v>
      </c>
      <c r="L386" s="507">
        <f t="shared" si="15"/>
        <v>0</v>
      </c>
      <c r="M386" s="507">
        <f t="shared" si="15"/>
        <v>0</v>
      </c>
      <c r="N386" s="507">
        <f t="shared" si="15"/>
        <v>0</v>
      </c>
      <c r="O386" s="507">
        <f t="shared" si="15"/>
        <v>0</v>
      </c>
      <c r="P386" s="507">
        <f t="shared" si="15"/>
        <v>2</v>
      </c>
      <c r="Q386" s="504">
        <f t="shared" si="15"/>
        <v>0</v>
      </c>
    </row>
    <row r="387" spans="1:17" ht="15" customHeight="1" x14ac:dyDescent="0.15">
      <c r="A387" s="703" t="s">
        <v>511</v>
      </c>
      <c r="B387" s="206" t="s">
        <v>508</v>
      </c>
      <c r="C387" s="507">
        <f>SUM([6]B!C1354:C1401)</f>
        <v>148</v>
      </c>
      <c r="D387" s="507">
        <f>SUM([6]B!D1354:D1401)</f>
        <v>148</v>
      </c>
      <c r="E387" s="509">
        <f>SUM([6]B!E1354:E1401)</f>
        <v>148</v>
      </c>
      <c r="F387" s="509">
        <f>SUM([6]B!F1354:F1401)</f>
        <v>0</v>
      </c>
      <c r="G387" s="509">
        <f>SUM([6]B!G1354:G1401)</f>
        <v>0</v>
      </c>
      <c r="H387" s="509">
        <f>SUM([6]B!AA1354:AA1401)</f>
        <v>0</v>
      </c>
      <c r="I387" s="509">
        <f>SUM([6]B!AB1354:AB1401)</f>
        <v>148</v>
      </c>
      <c r="J387" s="509">
        <f>SUM([6]B!AC1354:AC1401)</f>
        <v>0</v>
      </c>
      <c r="K387" s="509">
        <f>SUM([6]B!AD1354:AD1401)</f>
        <v>0</v>
      </c>
      <c r="L387" s="509">
        <f>SUM([6]B!AE1354:AE1401)</f>
        <v>0</v>
      </c>
      <c r="M387" s="509">
        <f>SUM([6]B!AF1354:AF1401)</f>
        <v>0</v>
      </c>
      <c r="N387" s="509">
        <f>SUM([6]B!AG1354:AG1401)</f>
        <v>0</v>
      </c>
      <c r="O387" s="509">
        <f>SUM([6]B!AH1354:AH1401)</f>
        <v>0</v>
      </c>
      <c r="P387" s="509">
        <f>SUM([6]B!AI1354:AI1401)</f>
        <v>0</v>
      </c>
      <c r="Q387" s="510">
        <f>SUM([6]B!AJ1354:AJ1401)</f>
        <v>0</v>
      </c>
    </row>
    <row r="388" spans="1:17" ht="15" customHeight="1" x14ac:dyDescent="0.15">
      <c r="A388" s="631"/>
      <c r="B388" s="203" t="s">
        <v>509</v>
      </c>
      <c r="C388" s="507">
        <f>SUM([6]B!C1402:C1423)</f>
        <v>2</v>
      </c>
      <c r="D388" s="507">
        <f>SUM([6]B!D1402:D1423)</f>
        <v>2</v>
      </c>
      <c r="E388" s="509">
        <f>SUM([6]B!E1402:E1423)</f>
        <v>2</v>
      </c>
      <c r="F388" s="509">
        <f>SUM([6]B!F1402:F1423)</f>
        <v>0</v>
      </c>
      <c r="G388" s="509">
        <f>SUM([6]B!G1402:G1423)</f>
        <v>0</v>
      </c>
      <c r="H388" s="509">
        <f>SUM([6]B!AA1402:AA1423)</f>
        <v>2</v>
      </c>
      <c r="I388" s="509">
        <f>SUM([6]B!AB1402:AB1423)</f>
        <v>0</v>
      </c>
      <c r="J388" s="509">
        <f>SUM([6]B!AC1402:AC1423)</f>
        <v>0</v>
      </c>
      <c r="K388" s="509">
        <f>SUM([6]B!AD1402:AD1423)</f>
        <v>0</v>
      </c>
      <c r="L388" s="509">
        <f>SUM([6]B!AE1402:AE1423)</f>
        <v>0</v>
      </c>
      <c r="M388" s="509">
        <f>SUM([6]B!AF1402:AF1423)</f>
        <v>0</v>
      </c>
      <c r="N388" s="509">
        <f>SUM([6]B!AG1402:AG1423)</f>
        <v>0</v>
      </c>
      <c r="O388" s="509">
        <f>SUM([6]B!AH1402:AH1423)</f>
        <v>0</v>
      </c>
      <c r="P388" s="509">
        <f>SUM([6]B!AI1402:AI1423)</f>
        <v>0</v>
      </c>
      <c r="Q388" s="510">
        <f>SUM([6]B!AJ1402:AJ1423)</f>
        <v>0</v>
      </c>
    </row>
    <row r="389" spans="1:17" ht="15" customHeight="1" x14ac:dyDescent="0.15">
      <c r="A389" s="704"/>
      <c r="B389" s="558" t="s">
        <v>410</v>
      </c>
      <c r="C389" s="507">
        <f>SUM(C387:C388)</f>
        <v>150</v>
      </c>
      <c r="D389" s="507">
        <f t="shared" ref="D389:Q389" si="16">SUM(D387:D388)</f>
        <v>150</v>
      </c>
      <c r="E389" s="507">
        <f t="shared" si="16"/>
        <v>150</v>
      </c>
      <c r="F389" s="507">
        <f t="shared" si="16"/>
        <v>0</v>
      </c>
      <c r="G389" s="507">
        <f t="shared" si="16"/>
        <v>0</v>
      </c>
      <c r="H389" s="507">
        <f t="shared" si="16"/>
        <v>2</v>
      </c>
      <c r="I389" s="507">
        <f t="shared" si="16"/>
        <v>148</v>
      </c>
      <c r="J389" s="507">
        <f t="shared" si="16"/>
        <v>0</v>
      </c>
      <c r="K389" s="507">
        <f t="shared" si="16"/>
        <v>0</v>
      </c>
      <c r="L389" s="507">
        <f t="shared" si="16"/>
        <v>0</v>
      </c>
      <c r="M389" s="507">
        <f t="shared" si="16"/>
        <v>0</v>
      </c>
      <c r="N389" s="507">
        <f t="shared" si="16"/>
        <v>0</v>
      </c>
      <c r="O389" s="507">
        <f t="shared" si="16"/>
        <v>0</v>
      </c>
      <c r="P389" s="507">
        <f t="shared" si="16"/>
        <v>0</v>
      </c>
      <c r="Q389" s="504">
        <f t="shared" si="16"/>
        <v>0</v>
      </c>
    </row>
    <row r="390" spans="1:17" ht="24.75" customHeight="1" x14ac:dyDescent="0.15">
      <c r="A390" s="560" t="s">
        <v>512</v>
      </c>
      <c r="B390" s="211" t="s">
        <v>508</v>
      </c>
      <c r="C390" s="507">
        <f>[6]B!C1504</f>
        <v>0</v>
      </c>
      <c r="D390" s="507">
        <f>[6]B!D1504</f>
        <v>0</v>
      </c>
      <c r="E390" s="509">
        <f>[6]B!E1504</f>
        <v>0</v>
      </c>
      <c r="F390" s="509">
        <f>[6]B!F1504</f>
        <v>0</v>
      </c>
      <c r="G390" s="509">
        <f>[6]B!G1504</f>
        <v>0</v>
      </c>
      <c r="H390" s="509">
        <f>[6]B!AA1504</f>
        <v>0</v>
      </c>
      <c r="I390" s="509">
        <f>[6]B!AB1504</f>
        <v>0</v>
      </c>
      <c r="J390" s="509">
        <f>[6]B!AC1504</f>
        <v>0</v>
      </c>
      <c r="K390" s="509">
        <f>[6]B!AD1504</f>
        <v>0</v>
      </c>
      <c r="L390" s="509">
        <f>[6]B!AE1504</f>
        <v>0</v>
      </c>
      <c r="M390" s="509">
        <f>[6]B!AF1504</f>
        <v>0</v>
      </c>
      <c r="N390" s="509">
        <f>[6]B!AG1504</f>
        <v>0</v>
      </c>
      <c r="O390" s="509">
        <f>[6]B!AH1504</f>
        <v>0</v>
      </c>
      <c r="P390" s="509">
        <f>[6]B!AI1504</f>
        <v>0</v>
      </c>
      <c r="Q390" s="510">
        <f>[6]B!AJ1504</f>
        <v>0</v>
      </c>
    </row>
    <row r="391" spans="1:17" ht="24.75" customHeight="1" x14ac:dyDescent="0.15">
      <c r="A391" s="212" t="s">
        <v>513</v>
      </c>
      <c r="B391" s="210" t="s">
        <v>508</v>
      </c>
      <c r="C391" s="507">
        <f>[6]B!C1653</f>
        <v>1660</v>
      </c>
      <c r="D391" s="507">
        <f>[6]B!D1653</f>
        <v>1660</v>
      </c>
      <c r="E391" s="509">
        <f>[6]B!E1653</f>
        <v>1660</v>
      </c>
      <c r="F391" s="509">
        <f>[6]B!F1653</f>
        <v>0</v>
      </c>
      <c r="G391" s="509">
        <f>[6]B!G1653</f>
        <v>0</v>
      </c>
      <c r="H391" s="509">
        <f>[6]B!AA1653</f>
        <v>1660</v>
      </c>
      <c r="I391" s="509">
        <f>[6]B!AB1653</f>
        <v>0</v>
      </c>
      <c r="J391" s="509">
        <f>[6]B!AC1653</f>
        <v>0</v>
      </c>
      <c r="K391" s="509">
        <f>[6]B!AD1653</f>
        <v>0</v>
      </c>
      <c r="L391" s="509">
        <f>[6]B!AE1653</f>
        <v>0</v>
      </c>
      <c r="M391" s="509">
        <f>[6]B!AF1653</f>
        <v>0</v>
      </c>
      <c r="N391" s="509">
        <f>[6]B!AG1653</f>
        <v>0</v>
      </c>
      <c r="O391" s="509">
        <f>[6]B!AH1653</f>
        <v>0</v>
      </c>
      <c r="P391" s="509">
        <f>[6]B!AI1653</f>
        <v>0</v>
      </c>
      <c r="Q391" s="510">
        <f>[6]B!AJ1653</f>
        <v>0</v>
      </c>
    </row>
    <row r="392" spans="1:17" ht="15" customHeight="1" x14ac:dyDescent="0.15">
      <c r="A392" s="703" t="s">
        <v>514</v>
      </c>
      <c r="B392" s="213" t="s">
        <v>508</v>
      </c>
      <c r="C392" s="511">
        <f>SUM([6]B!C1682:C1690,[6]B!C1694:C1697,[6]B!C1701,[6]B!C1704:C1742,[6]B!C1753:C1758)+[6]B!C1812</f>
        <v>15263</v>
      </c>
      <c r="D392" s="511">
        <f>SUM([6]B!D1682:D1690,[6]B!D1694:D1697,[6]B!D1701,[6]B!D1704:D1742,[6]B!D1753:D1758)+[6]B!D1812</f>
        <v>15111</v>
      </c>
      <c r="E392" s="512">
        <f>SUM([6]B!E1682:E1690,[6]B!E1694:E1697,[6]B!E1701,[6]B!E1704:E1742,[6]B!E1753:E1758)+[6]B!E1812</f>
        <v>15111</v>
      </c>
      <c r="F392" s="512">
        <f>SUM([6]B!F1682:F1690,[6]B!F1694:F1697,[6]B!F1701,[6]B!F1704:F1742,[6]B!F1753:F1758)+[6]B!F1812</f>
        <v>0</v>
      </c>
      <c r="G392" s="512">
        <f>SUM([6]B!G1682:G1690,[6]B!G1694:G1697,[6]B!G1701,[6]B!G1704:G1742,[6]B!G1753:G1758)+[6]B!G1812</f>
        <v>152</v>
      </c>
      <c r="H392" s="512">
        <f>SUM([6]B!AA1682:AA1690,[6]B!AA1694:AA1697,[6]B!AA1701,[6]B!AA1704:AA1742,[6]B!AA1753:AA1758)+[6]B!AA1812</f>
        <v>14413</v>
      </c>
      <c r="I392" s="512">
        <f>SUM([6]B!AB1682:AB1690,[6]B!AB1694:AB1697,[6]B!AB1701,[6]B!AB1704:AB1742,[6]B!AB1753:AB1758)+[6]B!AB1812</f>
        <v>55</v>
      </c>
      <c r="J392" s="512">
        <f>SUM([6]B!AC1682:AC1690,[6]B!AC1694:AC1697,[6]B!AC1701,[6]B!AC1704:AC1742,[6]B!AC1753:AC1758)+[6]B!AC1812</f>
        <v>795</v>
      </c>
      <c r="K392" s="512">
        <f>SUM([6]B!AD1682:AD1690,[6]B!AD1694:AD1697,[6]B!AD1701,[6]B!AD1704:AD1742,[6]B!AD1753:AD1758)+[6]B!AD1812</f>
        <v>0</v>
      </c>
      <c r="L392" s="512">
        <f>SUM([6]B!AE1682:AE1690,[6]B!AE1694:AE1697,[6]B!AE1701,[6]B!AE1704:AE1742,[6]B!AE1753:AE1758)+[6]B!AE1812</f>
        <v>0</v>
      </c>
      <c r="M392" s="512">
        <f>SUM([6]B!AF1682:AF1690,[6]B!AF1694:AF1697,[6]B!AF1701,[6]B!AF1704:AF1742,[6]B!AF1753:AF1758)+[6]B!AF1812</f>
        <v>0</v>
      </c>
      <c r="N392" s="512">
        <f>SUM([6]B!AG1682:AG1690,[6]B!AG1694:AG1697,[6]B!AG1701,[6]B!AG1704:AG1742,[6]B!AG1753:AG1758)+[6]B!AG1812</f>
        <v>0</v>
      </c>
      <c r="O392" s="512">
        <f>SUM([6]B!AH1682:AH1690,[6]B!AH1694:AH1697,[6]B!AH1701,[6]B!AH1704:AH1742,[6]B!AH1753:AH1758)+[6]B!AH1812</f>
        <v>0</v>
      </c>
      <c r="P392" s="512">
        <f>SUM([6]B!AI1682:AI1690,[6]B!AI1694:AI1697,[6]B!AI1701,[6]B!AI1704:AI1742,[6]B!AI1753:AI1758)+[6]B!AI1812</f>
        <v>0</v>
      </c>
      <c r="Q392" s="513">
        <f>SUM([6]B!AJ1682:AJ1690,[6]B!AJ1694:AJ1697,[6]B!AJ1701,[6]B!AJ1704:AJ1742,[6]B!AJ1753:AJ1758)+[6]B!AJ1812</f>
        <v>0</v>
      </c>
    </row>
    <row r="393" spans="1:17" ht="15" customHeight="1" x14ac:dyDescent="0.15">
      <c r="A393" s="631"/>
      <c r="B393" s="203" t="s">
        <v>509</v>
      </c>
      <c r="C393" s="514">
        <f>SUM([6]B!C1691:C1693,[6]B!C1695:C1696,[6]B!C1701:C1703,[6]B!C1743:C1752,[6]B!C1759:C1785,[6]B!C1815)</f>
        <v>1061</v>
      </c>
      <c r="D393" s="514">
        <f>SUM([6]B!D1691:D1693,[6]B!D1695:D1696,[6]B!D1701:D1703,[6]B!D1743:D1752,[6]B!D1759:D1785,[6]B!D1815)</f>
        <v>1061</v>
      </c>
      <c r="E393" s="515">
        <f>SUM([6]B!E1691:E1693,[6]B!E1695:E1696,[6]B!E1701:E1703,[6]B!E1743:E1752,[6]B!E1759:E1785,[6]B!E1815)</f>
        <v>1061</v>
      </c>
      <c r="F393" s="515">
        <f>SUM([6]B!F1691:F1693,[6]B!F1695:F1696,[6]B!F1701:F1703,[6]B!F1743:F1752,[6]B!F1759:F1785,[6]B!F1815)</f>
        <v>0</v>
      </c>
      <c r="G393" s="515">
        <f>SUM([6]B!G1691:G1693,[6]B!G1695:G1696,[6]B!G1701:G1703,[6]B!G1743:G1752,[6]B!G1759:G1785,[6]B!G1815)</f>
        <v>0</v>
      </c>
      <c r="H393" s="515">
        <f>SUM([6]B!AA1691:AA1693,[6]B!AA1695:AA1696,[6]B!AA1701:AA1703,[6]B!AA1743:AA1752,[6]B!AA1759:AA1785,[6]B!AA1815)</f>
        <v>865</v>
      </c>
      <c r="I393" s="515">
        <f>SUM([6]B!AB1691:AB1693,[6]B!AB1695:AB1696,[6]B!AB1701:AB1703,[6]B!AB1743:AB1752,[6]B!AB1759:AB1785,[6]B!AB1815)</f>
        <v>0</v>
      </c>
      <c r="J393" s="515">
        <f>SUM([6]B!AC1691:AC1693,[6]B!AC1695:AC1696,[6]B!AC1701:AC1703,[6]B!AC1743:AC1752,[6]B!AC1759:AC1785,[6]B!AC1815)</f>
        <v>196</v>
      </c>
      <c r="K393" s="515">
        <f>SUM([6]B!AD1691:AD1693,[6]B!AD1695:AD1696,[6]B!AD1701:AD1703,[6]B!AD1743:AD1752,[6]B!AD1759:AD1785,[6]B!AD1815)</f>
        <v>0</v>
      </c>
      <c r="L393" s="515">
        <f>SUM([6]B!AE1691:AE1693,[6]B!AE1695:AE1696,[6]B!AE1701:AE1703,[6]B!AE1743:AE1752,[6]B!AE1759:AE1785,[6]B!AE1815)</f>
        <v>0</v>
      </c>
      <c r="M393" s="515">
        <f>SUM([6]B!AF1691:AF1693,[6]B!AF1695:AF1696,[6]B!AF1701:AF1703,[6]B!AF1743:AF1752,[6]B!AF1759:AF1785,[6]B!AF1815)</f>
        <v>0</v>
      </c>
      <c r="N393" s="515">
        <f>SUM([6]B!AG1691:AG1693,[6]B!AG1695:AG1696,[6]B!AG1701:AG1703,[6]B!AG1743:AG1752,[6]B!AG1759:AG1785,[6]B!AG1815)</f>
        <v>0</v>
      </c>
      <c r="O393" s="515">
        <f>SUM([6]B!AH1691:AH1693,[6]B!AH1695:AH1696,[6]B!AH1701:AH1703,[6]B!AH1743:AH1752,[6]B!AH1759:AH1785,[6]B!AH1815)</f>
        <v>0</v>
      </c>
      <c r="P393" s="515">
        <f>SUM([6]B!AI1691:AI1693,[6]B!AI1695:AI1696,[6]B!AI1701:AI1703,[6]B!AI1743:AI1752,[6]B!AI1759:AI1785,[6]B!AI1815)</f>
        <v>0</v>
      </c>
      <c r="Q393" s="503">
        <f>SUM([6]B!AJ1691:AJ1693,[6]B!AJ1695:AJ1696,[6]B!AJ1701:AJ1703,[6]B!AJ1743:AJ1752,[6]B!AJ1759:AJ1785,[6]B!AJ1815)</f>
        <v>0</v>
      </c>
    </row>
    <row r="394" spans="1:17" ht="15" customHeight="1" x14ac:dyDescent="0.15">
      <c r="A394" s="704"/>
      <c r="B394" s="558" t="s">
        <v>410</v>
      </c>
      <c r="C394" s="205">
        <f t="shared" ref="C394:Q394" si="17">SUM(C392:C393)</f>
        <v>16324</v>
      </c>
      <c r="D394" s="504">
        <f t="shared" si="17"/>
        <v>16172</v>
      </c>
      <c r="E394" s="505">
        <f t="shared" si="17"/>
        <v>16172</v>
      </c>
      <c r="F394" s="506">
        <f t="shared" si="17"/>
        <v>0</v>
      </c>
      <c r="G394" s="507">
        <f t="shared" si="17"/>
        <v>152</v>
      </c>
      <c r="H394" s="505">
        <f t="shared" si="17"/>
        <v>15278</v>
      </c>
      <c r="I394" s="508">
        <f t="shared" si="17"/>
        <v>55</v>
      </c>
      <c r="J394" s="506">
        <f t="shared" si="17"/>
        <v>991</v>
      </c>
      <c r="K394" s="505">
        <f t="shared" si="17"/>
        <v>0</v>
      </c>
      <c r="L394" s="508">
        <f t="shared" si="17"/>
        <v>0</v>
      </c>
      <c r="M394" s="506">
        <f t="shared" si="17"/>
        <v>0</v>
      </c>
      <c r="N394" s="506">
        <f>SUM(N392:N393)</f>
        <v>0</v>
      </c>
      <c r="O394" s="505">
        <f t="shared" si="17"/>
        <v>0</v>
      </c>
      <c r="P394" s="506">
        <f t="shared" si="17"/>
        <v>0</v>
      </c>
      <c r="Q394" s="504">
        <f t="shared" si="17"/>
        <v>0</v>
      </c>
    </row>
    <row r="395" spans="1:17" ht="15" customHeight="1" x14ac:dyDescent="0.15">
      <c r="A395" s="631" t="s">
        <v>515</v>
      </c>
      <c r="B395" s="213" t="s">
        <v>508</v>
      </c>
      <c r="C395" s="516">
        <f>SUM([6]B!C1985:C1998,[6]B!C2000:C2033,[6]B!C2059:C2061)</f>
        <v>159</v>
      </c>
      <c r="D395" s="516">
        <f>SUM([6]B!D1985:D1998,[6]B!D2000:D2033,[6]B!D2059:D2061)</f>
        <v>159</v>
      </c>
      <c r="E395" s="517">
        <f>SUM([6]B!E1985:E1998,[6]B!E2000:E2033,[6]B!E2059:E2061)</f>
        <v>159</v>
      </c>
      <c r="F395" s="517">
        <f>SUM([6]B!F1985:F1998,[6]B!F2000:F2033,[6]B!F2059:F2061)</f>
        <v>0</v>
      </c>
      <c r="G395" s="517">
        <f>SUM([6]B!G1985:G1998,[6]B!G2000:G2033,[6]B!G2059:G2061)</f>
        <v>0</v>
      </c>
      <c r="H395" s="517">
        <f>SUM([6]B!AA1985:AA1998,[6]B!AA2000:AA2033,[6]B!AA2059:AA2061)</f>
        <v>126</v>
      </c>
      <c r="I395" s="517">
        <f>SUM([6]B!AB1985:AB1998,[6]B!AB2000:AB2033,[6]B!AB2059:AB2061)</f>
        <v>30</v>
      </c>
      <c r="J395" s="517">
        <f>SUM([6]B!AC1985:AC1998,[6]B!AC2000:AC2033,[6]B!AC2059:AC2061)</f>
        <v>3</v>
      </c>
      <c r="K395" s="517">
        <f>SUM([6]B!AD1985:AD1998,[6]B!AD2000:AD2033,[6]B!AD2059:AD2061)</f>
        <v>0</v>
      </c>
      <c r="L395" s="517">
        <f>SUM([6]B!AE1985:AE1998,[6]B!AE2000:AE2033,[6]B!AE2059:AE2061)</f>
        <v>0</v>
      </c>
      <c r="M395" s="517">
        <f>SUM([6]B!AF1985:AF1998,[6]B!AF2000:AF2033,[6]B!AF2059:AF2061)</f>
        <v>0</v>
      </c>
      <c r="N395" s="517">
        <f>SUM([6]B!AG1985:AG1998,[6]B!AG2000:AG2033,[6]B!AG2059:AG2061)</f>
        <v>0</v>
      </c>
      <c r="O395" s="517">
        <f>SUM([6]B!AH1985:AH1998,[6]B!AH2000:AH2033,[6]B!AH2059:AH2061)</f>
        <v>0</v>
      </c>
      <c r="P395" s="517">
        <f>SUM([6]B!AI1985:AI1998,[6]B!AI2000:AI2033,[6]B!AI2059:AI2061)</f>
        <v>0</v>
      </c>
      <c r="Q395" s="518">
        <f>SUM([6]B!AJ1985:AJ1998,[6]B!AJ2000:AJ2033,[6]B!AJ2059:AJ2061)</f>
        <v>0</v>
      </c>
    </row>
    <row r="396" spans="1:17" ht="15" customHeight="1" x14ac:dyDescent="0.15">
      <c r="A396" s="631"/>
      <c r="B396" s="203" t="s">
        <v>509</v>
      </c>
      <c r="C396" s="514">
        <f>SUM([6]B!C1999,[6]B!C2034:C2055)</f>
        <v>18</v>
      </c>
      <c r="D396" s="514">
        <f>SUM([6]B!D1999,[6]B!D2034:D2055)</f>
        <v>18</v>
      </c>
      <c r="E396" s="515">
        <f>SUM([6]B!E1999,[6]B!E2034:E2055)</f>
        <v>18</v>
      </c>
      <c r="F396" s="515">
        <f>SUM([6]B!F1999,[6]B!F2034:F2055)</f>
        <v>0</v>
      </c>
      <c r="G396" s="515">
        <f>SUM([6]B!G1999,[6]B!G2034:G2055)</f>
        <v>0</v>
      </c>
      <c r="H396" s="515">
        <f>SUM([6]B!AA1999,[6]B!AA2034:AA2055)</f>
        <v>0</v>
      </c>
      <c r="I396" s="515">
        <f>SUM([6]B!AB1999,[6]B!AB2034:AB2055)</f>
        <v>1</v>
      </c>
      <c r="J396" s="515">
        <f>SUM([6]B!AC1999,[6]B!AC2034:AC2055)</f>
        <v>17</v>
      </c>
      <c r="K396" s="515">
        <f>SUM([6]B!AD1999,[6]B!AD2034:AD2055)</f>
        <v>0</v>
      </c>
      <c r="L396" s="515">
        <f>SUM([6]B!AE1999,[6]B!AE2034:AE2055)</f>
        <v>0</v>
      </c>
      <c r="M396" s="515">
        <f>SUM([6]B!AF1999,[6]B!AF2034:AF2055)</f>
        <v>0</v>
      </c>
      <c r="N396" s="515">
        <f>SUM([6]B!AG1999,[6]B!AG2034:AG2055)</f>
        <v>0</v>
      </c>
      <c r="O396" s="515">
        <f>SUM([6]B!AH1999,[6]B!AH2034:AH2055)</f>
        <v>0</v>
      </c>
      <c r="P396" s="515">
        <f>SUM([6]B!AI1999,[6]B!AI2034:AI2055)</f>
        <v>0</v>
      </c>
      <c r="Q396" s="503">
        <f>SUM([6]B!AJ1999,[6]B!AJ2034:AJ2055)</f>
        <v>0</v>
      </c>
    </row>
    <row r="397" spans="1:17" ht="15" customHeight="1" x14ac:dyDescent="0.15">
      <c r="A397" s="631"/>
      <c r="B397" s="558" t="s">
        <v>410</v>
      </c>
      <c r="C397" s="205">
        <f>SUM(C395:C396)</f>
        <v>177</v>
      </c>
      <c r="D397" s="504">
        <f t="shared" ref="D397:Q397" si="18">SUM(D395:D396)</f>
        <v>177</v>
      </c>
      <c r="E397" s="505">
        <f t="shared" si="18"/>
        <v>177</v>
      </c>
      <c r="F397" s="506">
        <f t="shared" si="18"/>
        <v>0</v>
      </c>
      <c r="G397" s="507">
        <f t="shared" si="18"/>
        <v>0</v>
      </c>
      <c r="H397" s="505">
        <f t="shared" si="18"/>
        <v>126</v>
      </c>
      <c r="I397" s="508">
        <f t="shared" si="18"/>
        <v>31</v>
      </c>
      <c r="J397" s="506">
        <f t="shared" si="18"/>
        <v>20</v>
      </c>
      <c r="K397" s="505">
        <f t="shared" si="18"/>
        <v>0</v>
      </c>
      <c r="L397" s="508">
        <f t="shared" si="18"/>
        <v>0</v>
      </c>
      <c r="M397" s="506">
        <f t="shared" si="18"/>
        <v>0</v>
      </c>
      <c r="N397" s="506">
        <f t="shared" si="18"/>
        <v>0</v>
      </c>
      <c r="O397" s="505">
        <f t="shared" si="18"/>
        <v>0</v>
      </c>
      <c r="P397" s="506">
        <f t="shared" si="18"/>
        <v>0</v>
      </c>
      <c r="Q397" s="504">
        <f t="shared" si="18"/>
        <v>0</v>
      </c>
    </row>
    <row r="398" spans="1:17" ht="15" customHeight="1" x14ac:dyDescent="0.15">
      <c r="A398" s="703" t="s">
        <v>516</v>
      </c>
      <c r="B398" s="206" t="s">
        <v>508</v>
      </c>
      <c r="C398" s="214">
        <f>SUM([6]B!C2220:C2241,[6]B!C2257:C2259)</f>
        <v>111</v>
      </c>
      <c r="D398" s="214">
        <f>SUM([6]B!D2220:D2241,[6]B!D2257:D2259)</f>
        <v>105</v>
      </c>
      <c r="E398" s="214">
        <f>SUM([6]B!E2220:E2241,[6]B!E2257:E2259)</f>
        <v>105</v>
      </c>
      <c r="F398" s="214">
        <f>SUM([6]B!F2220:F2241,[6]B!F2257:F2259)</f>
        <v>0</v>
      </c>
      <c r="G398" s="214">
        <f>SUM([6]B!G2220:G2241,[6]B!G2257:G2259)</f>
        <v>6</v>
      </c>
      <c r="H398" s="215">
        <f>SUM([6]B!AA2220:AA2241,[6]B!AA2257:AA2259)</f>
        <v>63</v>
      </c>
      <c r="I398" s="215">
        <f>SUM([6]B!AB2220:AB2241,[6]B!AB2257:AB2259)</f>
        <v>15</v>
      </c>
      <c r="J398" s="215">
        <f>SUM([6]B!AC2220:AC2241,[6]B!AC2257:AC2259)</f>
        <v>33</v>
      </c>
      <c r="K398" s="215">
        <f>SUM([6]B!AD2220:AD2241,[6]B!AD2257:AD2259)</f>
        <v>0</v>
      </c>
      <c r="L398" s="215">
        <f>SUM([6]B!AE2220:AE2241,[6]B!AE2257:AE2259)</f>
        <v>0</v>
      </c>
      <c r="M398" s="215">
        <f>SUM([6]B!AF2220:AF2241,[6]B!AF2257:AF2259)</f>
        <v>0</v>
      </c>
      <c r="N398" s="215">
        <f>SUM([6]B!AG2220:AG2241,[6]B!AG2257:AG2259)</f>
        <v>0</v>
      </c>
      <c r="O398" s="215">
        <f>SUM([6]B!AH2220:AH2241,[6]B!AH2257:AH2259)</f>
        <v>0</v>
      </c>
      <c r="P398" s="215">
        <f>SUM([6]B!AI2220:AI2241,[6]B!AI2257:AI2259)</f>
        <v>0</v>
      </c>
      <c r="Q398" s="216">
        <f>SUM([6]B!AJ2220:AJ2241,[6]B!AJ2257:AJ2259)</f>
        <v>0</v>
      </c>
    </row>
    <row r="399" spans="1:17" ht="15" customHeight="1" x14ac:dyDescent="0.15">
      <c r="A399" s="631"/>
      <c r="B399" s="203" t="s">
        <v>509</v>
      </c>
      <c r="C399" s="514">
        <f>SUM([6]B!C2242:C2245)</f>
        <v>204</v>
      </c>
      <c r="D399" s="514">
        <f>SUM([6]B!D2242:D2245)</f>
        <v>142</v>
      </c>
      <c r="E399" s="515">
        <f>SUM([6]B!E2242:E2245)</f>
        <v>142</v>
      </c>
      <c r="F399" s="515">
        <f>SUM([6]B!F2242:F2245)</f>
        <v>0</v>
      </c>
      <c r="G399" s="515">
        <f>SUM([6]B!G2242:G2245)</f>
        <v>62</v>
      </c>
      <c r="H399" s="515">
        <f>SUM([6]B!AA2242:AA2245)</f>
        <v>100</v>
      </c>
      <c r="I399" s="515">
        <f>SUM([6]B!AB2242:AB2245)</f>
        <v>3</v>
      </c>
      <c r="J399" s="515">
        <f>SUM([6]B!AC2242:AC2245)</f>
        <v>101</v>
      </c>
      <c r="K399" s="515">
        <f>SUM([6]B!AD2242:AD2245)</f>
        <v>0</v>
      </c>
      <c r="L399" s="515">
        <f>SUM([6]B!AE2242:AE2245)</f>
        <v>0</v>
      </c>
      <c r="M399" s="515">
        <f>SUM([6]B!AF2242:AF2245)</f>
        <v>0</v>
      </c>
      <c r="N399" s="515">
        <f>SUM([6]B!AG2242:AG2245)</f>
        <v>0</v>
      </c>
      <c r="O399" s="515">
        <f>SUM([6]B!AH2242:AH2245)</f>
        <v>0</v>
      </c>
      <c r="P399" s="515">
        <f>SUM([6]B!AI2242:AI2245)</f>
        <v>0</v>
      </c>
      <c r="Q399" s="503">
        <f>SUM([6]B!AJ2242:AJ2245)</f>
        <v>0</v>
      </c>
    </row>
    <row r="400" spans="1:17" ht="15" customHeight="1" x14ac:dyDescent="0.15">
      <c r="A400" s="704"/>
      <c r="B400" s="558" t="s">
        <v>410</v>
      </c>
      <c r="C400" s="507">
        <f>SUM(C398:C399)</f>
        <v>315</v>
      </c>
      <c r="D400" s="507">
        <f t="shared" ref="D400:Q400" si="19">SUM(D398:D399)</f>
        <v>247</v>
      </c>
      <c r="E400" s="507">
        <f t="shared" si="19"/>
        <v>247</v>
      </c>
      <c r="F400" s="507">
        <f t="shared" si="19"/>
        <v>0</v>
      </c>
      <c r="G400" s="507">
        <f t="shared" si="19"/>
        <v>68</v>
      </c>
      <c r="H400" s="507">
        <f>SUM(H398:H399)</f>
        <v>163</v>
      </c>
      <c r="I400" s="507">
        <f t="shared" si="19"/>
        <v>18</v>
      </c>
      <c r="J400" s="507">
        <f t="shared" si="19"/>
        <v>134</v>
      </c>
      <c r="K400" s="507">
        <f t="shared" si="19"/>
        <v>0</v>
      </c>
      <c r="L400" s="507">
        <f t="shared" si="19"/>
        <v>0</v>
      </c>
      <c r="M400" s="507">
        <f t="shared" si="19"/>
        <v>0</v>
      </c>
      <c r="N400" s="507">
        <f t="shared" si="19"/>
        <v>0</v>
      </c>
      <c r="O400" s="507">
        <f t="shared" si="19"/>
        <v>0</v>
      </c>
      <c r="P400" s="507">
        <f t="shared" si="19"/>
        <v>0</v>
      </c>
      <c r="Q400" s="504">
        <f t="shared" si="19"/>
        <v>0</v>
      </c>
    </row>
    <row r="401" spans="1:19" ht="15" customHeight="1" x14ac:dyDescent="0.15">
      <c r="A401" s="697" t="s">
        <v>517</v>
      </c>
      <c r="B401" s="211" t="s">
        <v>518</v>
      </c>
      <c r="C401" s="511">
        <f>SUM([6]B!C2416:C2418)+[6]B!C2363</f>
        <v>1448</v>
      </c>
      <c r="D401" s="511">
        <f>SUM([6]B!D2416:D2418)+[6]B!D2363</f>
        <v>1343</v>
      </c>
      <c r="E401" s="512">
        <f>SUM([6]B!E2416:E2418)+[6]B!E2363</f>
        <v>1342</v>
      </c>
      <c r="F401" s="512">
        <f>SUM([6]B!F2416:F2418)+[6]B!F2363</f>
        <v>1</v>
      </c>
      <c r="G401" s="512">
        <f>SUM([6]B!G2416:G2418)+[6]B!G2363</f>
        <v>105</v>
      </c>
      <c r="H401" s="512">
        <f>SUM([6]B!AA2416:AA2418)+[6]B!AA2363</f>
        <v>1414</v>
      </c>
      <c r="I401" s="513">
        <f>SUM([6]B!AB2416:AB2418)+[6]B!AB2363</f>
        <v>11</v>
      </c>
      <c r="J401" s="513">
        <f>SUM([6]B!AC2416:AC2418)+[6]B!AC2363</f>
        <v>23</v>
      </c>
      <c r="K401" s="513">
        <f>SUM([6]B!AD2416:AD2418)+[6]B!AD2363</f>
        <v>0</v>
      </c>
      <c r="L401" s="513">
        <f>SUM([6]B!AE2416:AE2418)+[6]B!AE2363</f>
        <v>0</v>
      </c>
      <c r="M401" s="513">
        <f>SUM([6]B!AF2416:AF2418)+[6]B!AF2363</f>
        <v>0</v>
      </c>
      <c r="N401" s="513">
        <f>SUM([6]B!AG2416:AG2418)+[6]B!AG2363</f>
        <v>0</v>
      </c>
      <c r="O401" s="513">
        <f>SUM([6]B!AH2416:AH2418)+[6]B!AH2363</f>
        <v>0</v>
      </c>
      <c r="P401" s="513">
        <f>SUM([6]B!AI2416:AI2418)+[6]B!AI2363</f>
        <v>0</v>
      </c>
      <c r="Q401" s="513">
        <f>SUM([6]B!AJ2416:AJ2418)+[6]B!AJ2363</f>
        <v>1</v>
      </c>
    </row>
    <row r="402" spans="1:19" ht="15" customHeight="1" x14ac:dyDescent="0.15">
      <c r="A402" s="707"/>
      <c r="B402" s="217" t="s">
        <v>509</v>
      </c>
      <c r="C402" s="519">
        <f>[6]B!C2369</f>
        <v>1</v>
      </c>
      <c r="D402" s="519">
        <f>[6]B!D2369</f>
        <v>1</v>
      </c>
      <c r="E402" s="520">
        <f>[6]B!E2369</f>
        <v>1</v>
      </c>
      <c r="F402" s="520">
        <f>[6]B!F2369</f>
        <v>0</v>
      </c>
      <c r="G402" s="520">
        <f>[6]B!G2369</f>
        <v>0</v>
      </c>
      <c r="H402" s="520">
        <f>[6]B!AA2369</f>
        <v>0</v>
      </c>
      <c r="I402" s="503">
        <f>[6]B!AB2369</f>
        <v>1</v>
      </c>
      <c r="J402" s="503">
        <f>[6]B!AC2369</f>
        <v>0</v>
      </c>
      <c r="K402" s="503">
        <f>[6]B!AD2369</f>
        <v>0</v>
      </c>
      <c r="L402" s="503">
        <f>[6]B!AE2369</f>
        <v>0</v>
      </c>
      <c r="M402" s="503">
        <f>[6]B!AF2369</f>
        <v>0</v>
      </c>
      <c r="N402" s="503">
        <f>[6]B!AG2369</f>
        <v>0</v>
      </c>
      <c r="O402" s="503">
        <f>[6]B!AH2369</f>
        <v>0</v>
      </c>
      <c r="P402" s="503">
        <f>[6]B!AI2369</f>
        <v>0</v>
      </c>
      <c r="Q402" s="503">
        <f>[6]B!AJ2369</f>
        <v>0</v>
      </c>
    </row>
    <row r="403" spans="1:19" ht="15" customHeight="1" x14ac:dyDescent="0.15">
      <c r="A403" s="699"/>
      <c r="B403" s="558" t="s">
        <v>410</v>
      </c>
      <c r="C403" s="507">
        <f>SUM(C401:C402)</f>
        <v>1449</v>
      </c>
      <c r="D403" s="507">
        <f t="shared" ref="D403:Q403" si="20">SUM(D401:D402)</f>
        <v>1344</v>
      </c>
      <c r="E403" s="507">
        <f t="shared" si="20"/>
        <v>1343</v>
      </c>
      <c r="F403" s="507">
        <f t="shared" si="20"/>
        <v>1</v>
      </c>
      <c r="G403" s="507">
        <f t="shared" si="20"/>
        <v>105</v>
      </c>
      <c r="H403" s="507">
        <f t="shared" si="20"/>
        <v>1414</v>
      </c>
      <c r="I403" s="507">
        <f t="shared" si="20"/>
        <v>12</v>
      </c>
      <c r="J403" s="507">
        <f t="shared" si="20"/>
        <v>23</v>
      </c>
      <c r="K403" s="507">
        <f t="shared" si="20"/>
        <v>0</v>
      </c>
      <c r="L403" s="507">
        <f t="shared" si="20"/>
        <v>0</v>
      </c>
      <c r="M403" s="507">
        <f t="shared" si="20"/>
        <v>0</v>
      </c>
      <c r="N403" s="507">
        <f t="shared" si="20"/>
        <v>0</v>
      </c>
      <c r="O403" s="507">
        <f t="shared" si="20"/>
        <v>0</v>
      </c>
      <c r="P403" s="507">
        <f t="shared" si="20"/>
        <v>0</v>
      </c>
      <c r="Q403" s="504">
        <f t="shared" si="20"/>
        <v>1</v>
      </c>
    </row>
    <row r="404" spans="1:19" ht="15" customHeight="1" x14ac:dyDescent="0.15">
      <c r="A404" s="703" t="s">
        <v>519</v>
      </c>
      <c r="B404" s="213" t="s">
        <v>508</v>
      </c>
      <c r="C404" s="511">
        <f>SUM([6]B!C2438:C2450,[6]B!C2684)</f>
        <v>61</v>
      </c>
      <c r="D404" s="511">
        <f>SUM([6]B!D2438:D2450,[6]B!D2684)</f>
        <v>61</v>
      </c>
      <c r="E404" s="512">
        <f>SUM([6]B!E2438:E2450,[6]B!E2684)</f>
        <v>61</v>
      </c>
      <c r="F404" s="512">
        <f>SUM([6]B!F2438:F2450,[6]B!F2684)</f>
        <v>0</v>
      </c>
      <c r="G404" s="512">
        <f>SUM([6]B!G2438:G2450,[6]B!G2684)</f>
        <v>0</v>
      </c>
      <c r="H404" s="512">
        <f>SUM([6]B!AA2438:AA2450,[6]B!AA2684)</f>
        <v>0</v>
      </c>
      <c r="I404" s="512">
        <f>SUM([6]B!AB2438:AB2450,[6]B!AB2684)</f>
        <v>49</v>
      </c>
      <c r="J404" s="512">
        <f>SUM([6]B!AC2438:AC2450,[6]B!AC2684)</f>
        <v>12</v>
      </c>
      <c r="K404" s="512">
        <f>SUM([6]B!AD2438:AD2450,[6]B!AD2684)</f>
        <v>0</v>
      </c>
      <c r="L404" s="512">
        <f>SUM([6]B!AE2438:AE2450,[6]B!AE2684)</f>
        <v>0</v>
      </c>
      <c r="M404" s="512">
        <f>SUM([6]B!AF2438:AF2450,[6]B!AF2684)</f>
        <v>0</v>
      </c>
      <c r="N404" s="512">
        <f>SUM([6]B!AG2438:AG2450,[6]B!AG2684)</f>
        <v>0</v>
      </c>
      <c r="O404" s="512">
        <f>SUM([6]B!AH2438:AH2450,[6]B!AH2684)</f>
        <v>0</v>
      </c>
      <c r="P404" s="512">
        <f>SUM([6]B!AI2438:AI2450,[6]B!AI2684)</f>
        <v>0</v>
      </c>
      <c r="Q404" s="513">
        <f>SUM([6]B!AJ2438:AJ2450,[6]B!AJ2684)</f>
        <v>0</v>
      </c>
    </row>
    <row r="405" spans="1:19" ht="15" customHeight="1" x14ac:dyDescent="0.15">
      <c r="A405" s="631"/>
      <c r="B405" s="203" t="s">
        <v>509</v>
      </c>
      <c r="C405" s="514">
        <f>SUM([6]B!C2435:C2437,[6]B!C2451:C2452)</f>
        <v>42</v>
      </c>
      <c r="D405" s="514">
        <f>SUM([6]B!D2435:D2437,[6]B!D2451:D2452)</f>
        <v>42</v>
      </c>
      <c r="E405" s="515">
        <f>SUM([6]B!E2435:E2437,[6]B!E2451:E2452)</f>
        <v>42</v>
      </c>
      <c r="F405" s="515">
        <f>SUM([6]B!F2435:F2437,[6]B!F2451:F2452)</f>
        <v>0</v>
      </c>
      <c r="G405" s="515">
        <f>SUM([6]B!G2435:G2437,[6]B!G2451:G2452)</f>
        <v>0</v>
      </c>
      <c r="H405" s="515">
        <f>SUM([6]B!AA2435:AA2437,[6]B!AA2451:AA2452)</f>
        <v>0</v>
      </c>
      <c r="I405" s="515">
        <f>SUM([6]B!AB2435:AB2437,[6]B!AB2451:AB2452)</f>
        <v>42</v>
      </c>
      <c r="J405" s="515">
        <f>SUM([6]B!AC2435:AC2437,[6]B!AC2451:AC2452)</f>
        <v>0</v>
      </c>
      <c r="K405" s="515">
        <f>SUM([6]B!AD2435:AD2437,[6]B!AD2451:AD2452)</f>
        <v>0</v>
      </c>
      <c r="L405" s="515">
        <f>SUM([6]B!AE2435:AE2437,[6]B!AE2451:AE2452)</f>
        <v>0</v>
      </c>
      <c r="M405" s="515">
        <f>SUM([6]B!AF2435:AF2437,[6]B!AF2451:AF2452)</f>
        <v>0</v>
      </c>
      <c r="N405" s="515">
        <f>SUM([6]B!AG2435:AG2437,[6]B!AG2451:AG2452)</f>
        <v>0</v>
      </c>
      <c r="O405" s="515">
        <f>SUM([6]B!AH2435:AH2437,[6]B!AH2451:AH2452)</f>
        <v>0</v>
      </c>
      <c r="P405" s="515">
        <f>SUM([6]B!AI2435:AI2437,[6]B!AI2451:AI2452)</f>
        <v>0</v>
      </c>
      <c r="Q405" s="503">
        <f>SUM([6]B!AJ2435:AJ2437,[6]B!AJ2451:AJ2452)</f>
        <v>0</v>
      </c>
    </row>
    <row r="406" spans="1:19" ht="15" customHeight="1" x14ac:dyDescent="0.15">
      <c r="A406" s="704"/>
      <c r="B406" s="558" t="s">
        <v>410</v>
      </c>
      <c r="C406" s="205">
        <f t="shared" ref="C406:Q406" si="21">SUM(C404:C405)</f>
        <v>103</v>
      </c>
      <c r="D406" s="504">
        <f t="shared" si="21"/>
        <v>103</v>
      </c>
      <c r="E406" s="505">
        <f t="shared" si="21"/>
        <v>103</v>
      </c>
      <c r="F406" s="506">
        <f t="shared" si="21"/>
        <v>0</v>
      </c>
      <c r="G406" s="507">
        <f t="shared" si="21"/>
        <v>0</v>
      </c>
      <c r="H406" s="505">
        <f t="shared" si="21"/>
        <v>0</v>
      </c>
      <c r="I406" s="508">
        <f t="shared" si="21"/>
        <v>91</v>
      </c>
      <c r="J406" s="506">
        <f t="shared" si="21"/>
        <v>12</v>
      </c>
      <c r="K406" s="505">
        <f t="shared" si="21"/>
        <v>0</v>
      </c>
      <c r="L406" s="508">
        <f t="shared" si="21"/>
        <v>0</v>
      </c>
      <c r="M406" s="506">
        <f t="shared" si="21"/>
        <v>0</v>
      </c>
      <c r="N406" s="506">
        <f t="shared" si="21"/>
        <v>0</v>
      </c>
      <c r="O406" s="505">
        <f t="shared" si="21"/>
        <v>0</v>
      </c>
      <c r="P406" s="506">
        <f t="shared" si="21"/>
        <v>0</v>
      </c>
      <c r="Q406" s="504">
        <f t="shared" si="21"/>
        <v>0</v>
      </c>
    </row>
    <row r="407" spans="1:19" ht="32.25" customHeight="1" x14ac:dyDescent="0.15">
      <c r="A407" s="218" t="s">
        <v>520</v>
      </c>
      <c r="B407" s="203" t="s">
        <v>509</v>
      </c>
      <c r="C407" s="507">
        <f>[6]B!C1011</f>
        <v>2671</v>
      </c>
      <c r="D407" s="507">
        <f>[6]B!D1011</f>
        <v>2671</v>
      </c>
      <c r="E407" s="509">
        <f>[6]B!E1011</f>
        <v>2671</v>
      </c>
      <c r="F407" s="509">
        <f>[6]B!F1011</f>
        <v>0</v>
      </c>
      <c r="G407" s="509">
        <f>[6]B!G1011</f>
        <v>0</v>
      </c>
      <c r="H407" s="509">
        <f>[6]B!AA1011</f>
        <v>2476</v>
      </c>
      <c r="I407" s="509">
        <f>[6]B!AB1011</f>
        <v>195</v>
      </c>
      <c r="J407" s="509">
        <f>[6]B!AC1011</f>
        <v>0</v>
      </c>
      <c r="K407" s="509">
        <f>[6]B!AD1011</f>
        <v>0</v>
      </c>
      <c r="L407" s="509">
        <f>[6]B!AE1011</f>
        <v>0</v>
      </c>
      <c r="M407" s="509">
        <f>[6]B!AF1011</f>
        <v>0</v>
      </c>
      <c r="N407" s="509">
        <f>[6]B!AG1011</f>
        <v>0</v>
      </c>
      <c r="O407" s="509">
        <f>[6]B!AH1011</f>
        <v>0</v>
      </c>
      <c r="P407" s="509">
        <f>[6]B!AI1011</f>
        <v>0</v>
      </c>
      <c r="Q407" s="510">
        <f>[6]B!AJ1011</f>
        <v>0</v>
      </c>
    </row>
    <row r="408" spans="1:19" ht="15" customHeight="1" x14ac:dyDescent="0.15">
      <c r="A408" s="678" t="s">
        <v>521</v>
      </c>
      <c r="B408" s="219" t="s">
        <v>508</v>
      </c>
      <c r="C408" s="220">
        <f>D408+G408</f>
        <v>16940</v>
      </c>
      <c r="D408" s="516">
        <f>+D381+D390+D392+D395+D401+D404</f>
        <v>16683</v>
      </c>
      <c r="E408" s="516">
        <f>+E381+E390+E392+E395+E401+E404</f>
        <v>16682</v>
      </c>
      <c r="F408" s="516">
        <f>+F381+F390+F392+F395+F401+F404</f>
        <v>1</v>
      </c>
      <c r="G408" s="516">
        <f>+G381+G390+G392+G395+G401+G404</f>
        <v>257</v>
      </c>
      <c r="H408" s="516">
        <f t="shared" ref="H408:Q408" si="22">+H381+H390+H392+H395+H401+H404</f>
        <v>15957</v>
      </c>
      <c r="I408" s="516">
        <f t="shared" si="22"/>
        <v>150</v>
      </c>
      <c r="J408" s="516">
        <f t="shared" si="22"/>
        <v>833</v>
      </c>
      <c r="K408" s="516">
        <f t="shared" si="22"/>
        <v>0</v>
      </c>
      <c r="L408" s="516">
        <f t="shared" si="22"/>
        <v>0</v>
      </c>
      <c r="M408" s="516">
        <f t="shared" si="22"/>
        <v>0</v>
      </c>
      <c r="N408" s="516">
        <f t="shared" si="22"/>
        <v>0</v>
      </c>
      <c r="O408" s="516">
        <f t="shared" si="22"/>
        <v>0</v>
      </c>
      <c r="P408" s="516">
        <f t="shared" si="22"/>
        <v>0</v>
      </c>
      <c r="Q408" s="521">
        <f t="shared" si="22"/>
        <v>1</v>
      </c>
    </row>
    <row r="409" spans="1:19" ht="15" customHeight="1" x14ac:dyDescent="0.15">
      <c r="A409" s="678"/>
      <c r="B409" s="221" t="s">
        <v>509</v>
      </c>
      <c r="C409" s="222">
        <f>D409+G409</f>
        <v>5672</v>
      </c>
      <c r="D409" s="514">
        <f>+D382+D385+D388+D391+D393+D396+D399+D405+D407</f>
        <v>5610</v>
      </c>
      <c r="E409" s="514">
        <f>+E382+E385+E388+E391+E393+E396+E399+E405+E407</f>
        <v>5610</v>
      </c>
      <c r="F409" s="514">
        <f>+F382+F385+F388+F391+F393+F396+F399+F405+F407</f>
        <v>0</v>
      </c>
      <c r="G409" s="514">
        <f>+G382+G385+G388+G391+G393+G396+G399+G405+G407</f>
        <v>62</v>
      </c>
      <c r="H409" s="514">
        <f t="shared" ref="H409:Q409" si="23">+H382+H385+H388+H391+H393+H396+H399+H405+H407</f>
        <v>5103</v>
      </c>
      <c r="I409" s="514">
        <f t="shared" si="23"/>
        <v>255</v>
      </c>
      <c r="J409" s="514">
        <f t="shared" si="23"/>
        <v>314</v>
      </c>
      <c r="K409" s="514">
        <f t="shared" si="23"/>
        <v>0</v>
      </c>
      <c r="L409" s="514">
        <f t="shared" si="23"/>
        <v>0</v>
      </c>
      <c r="M409" s="514">
        <f t="shared" si="23"/>
        <v>0</v>
      </c>
      <c r="N409" s="514">
        <f t="shared" si="23"/>
        <v>0</v>
      </c>
      <c r="O409" s="514">
        <f t="shared" si="23"/>
        <v>0</v>
      </c>
      <c r="P409" s="514">
        <f t="shared" si="23"/>
        <v>0</v>
      </c>
      <c r="Q409" s="502">
        <f t="shared" si="23"/>
        <v>0</v>
      </c>
    </row>
    <row r="410" spans="1:19" ht="15" customHeight="1" x14ac:dyDescent="0.15">
      <c r="A410" s="678"/>
      <c r="B410" s="223" t="s">
        <v>522</v>
      </c>
      <c r="C410" s="205">
        <f>SUM(C408:C409)</f>
        <v>22612</v>
      </c>
      <c r="D410" s="504">
        <f>SUM(D408:D409)</f>
        <v>22293</v>
      </c>
      <c r="E410" s="505">
        <f>SUM(E408:E409)</f>
        <v>22292</v>
      </c>
      <c r="F410" s="506">
        <f>SUM(F408:F409)</f>
        <v>1</v>
      </c>
      <c r="G410" s="507">
        <f>SUM(G408:G409)</f>
        <v>319</v>
      </c>
      <c r="H410" s="507">
        <f t="shared" ref="H410:Q410" si="24">SUM(H408:H409)</f>
        <v>21060</v>
      </c>
      <c r="I410" s="507">
        <f t="shared" si="24"/>
        <v>405</v>
      </c>
      <c r="J410" s="507">
        <f t="shared" si="24"/>
        <v>1147</v>
      </c>
      <c r="K410" s="507">
        <f t="shared" si="24"/>
        <v>0</v>
      </c>
      <c r="L410" s="507">
        <f t="shared" si="24"/>
        <v>0</v>
      </c>
      <c r="M410" s="507">
        <f t="shared" si="24"/>
        <v>0</v>
      </c>
      <c r="N410" s="507">
        <f>SUM(N408:N409)</f>
        <v>0</v>
      </c>
      <c r="O410" s="507">
        <f t="shared" si="24"/>
        <v>0</v>
      </c>
      <c r="P410" s="507">
        <f t="shared" si="24"/>
        <v>0</v>
      </c>
      <c r="Q410" s="504">
        <f t="shared" si="24"/>
        <v>1</v>
      </c>
    </row>
    <row r="411" spans="1:19" ht="27.75" customHeight="1" x14ac:dyDescent="0.15">
      <c r="A411" s="224" t="s">
        <v>523</v>
      </c>
      <c r="B411" s="555"/>
      <c r="E411" s="179"/>
      <c r="F411" s="226"/>
      <c r="G411" s="226"/>
      <c r="H411" s="226"/>
      <c r="I411" s="226"/>
      <c r="J411" s="226"/>
      <c r="K411" s="226"/>
      <c r="L411" s="226"/>
      <c r="M411" s="226"/>
      <c r="N411" s="226"/>
      <c r="O411" s="226"/>
      <c r="P411" s="522"/>
      <c r="Q411" s="522"/>
      <c r="R411" s="522"/>
      <c r="S411" s="226"/>
    </row>
    <row r="412" spans="1:19" ht="39.75" customHeight="1" x14ac:dyDescent="0.15">
      <c r="A412" s="708" t="s">
        <v>524</v>
      </c>
      <c r="B412" s="709"/>
      <c r="C412" s="556" t="s">
        <v>410</v>
      </c>
      <c r="D412" s="557" t="s">
        <v>7</v>
      </c>
      <c r="E412" s="39" t="s">
        <v>8</v>
      </c>
      <c r="F412" s="226"/>
      <c r="G412" s="226"/>
      <c r="H412" s="226"/>
      <c r="I412" s="226"/>
      <c r="J412" s="226"/>
      <c r="K412" s="226"/>
      <c r="L412" s="226"/>
      <c r="M412" s="522"/>
      <c r="N412" s="522"/>
      <c r="O412" s="522"/>
    </row>
    <row r="413" spans="1:19" ht="15" customHeight="1" x14ac:dyDescent="0.2">
      <c r="A413" s="710" t="s">
        <v>525</v>
      </c>
      <c r="B413" s="711"/>
      <c r="C413" s="523">
        <f>[6]B!C1073</f>
        <v>0</v>
      </c>
      <c r="D413" s="254">
        <f>[6]B!E1073</f>
        <v>0</v>
      </c>
      <c r="E413" s="229"/>
      <c r="F413" s="226"/>
      <c r="G413" s="226"/>
      <c r="H413" s="226"/>
      <c r="I413" s="226"/>
      <c r="J413" s="226"/>
      <c r="K413" s="226"/>
      <c r="L413" s="226"/>
      <c r="M413" s="522"/>
      <c r="N413" s="522"/>
      <c r="O413" s="522"/>
    </row>
    <row r="414" spans="1:19" ht="15" customHeight="1" x14ac:dyDescent="0.15">
      <c r="A414" s="705" t="s">
        <v>526</v>
      </c>
      <c r="B414" s="706"/>
      <c r="C414" s="523">
        <f>[6]B!C2741</f>
        <v>22</v>
      </c>
      <c r="D414" s="254">
        <f>[6]B!E2741</f>
        <v>19</v>
      </c>
      <c r="E414" s="18">
        <f>[6]B!AL2741</f>
        <v>634600</v>
      </c>
      <c r="F414" s="226"/>
      <c r="G414" s="226"/>
      <c r="H414" s="226"/>
      <c r="I414" s="226"/>
      <c r="J414" s="226"/>
      <c r="K414" s="226"/>
      <c r="L414" s="226"/>
      <c r="M414" s="522"/>
      <c r="N414" s="522"/>
      <c r="O414" s="522"/>
    </row>
    <row r="415" spans="1:19" ht="15" customHeight="1" x14ac:dyDescent="0.15">
      <c r="A415" s="705" t="s">
        <v>527</v>
      </c>
      <c r="B415" s="706"/>
      <c r="C415" s="523">
        <f>[6]B!C2751</f>
        <v>93</v>
      </c>
      <c r="D415" s="524">
        <f>[6]B!E2751</f>
        <v>31</v>
      </c>
      <c r="E415" s="20"/>
      <c r="F415" s="226"/>
      <c r="G415" s="226"/>
      <c r="H415" s="226"/>
      <c r="I415" s="226"/>
      <c r="J415" s="226"/>
      <c r="K415" s="226"/>
      <c r="L415" s="226"/>
      <c r="M415" s="522"/>
      <c r="N415" s="522"/>
      <c r="O415" s="522"/>
    </row>
    <row r="416" spans="1:19" ht="15" customHeight="1" x14ac:dyDescent="0.15">
      <c r="A416" s="705" t="s">
        <v>528</v>
      </c>
      <c r="B416" s="706"/>
      <c r="C416" s="523">
        <f>[6]B!C67</f>
        <v>262</v>
      </c>
      <c r="D416" s="254">
        <f>[6]B!E67</f>
        <v>257</v>
      </c>
      <c r="E416" s="18">
        <f>[6]B!AL67</f>
        <v>203030</v>
      </c>
      <c r="F416" s="226"/>
      <c r="G416" s="226"/>
      <c r="H416" s="226"/>
      <c r="I416" s="226"/>
      <c r="J416" s="226"/>
      <c r="K416" s="226"/>
      <c r="L416" s="226"/>
      <c r="M416" s="522"/>
      <c r="N416" s="522"/>
      <c r="O416" s="522"/>
    </row>
    <row r="417" spans="1:23" ht="15" customHeight="1" x14ac:dyDescent="0.15">
      <c r="A417" s="705" t="s">
        <v>529</v>
      </c>
      <c r="B417" s="706"/>
      <c r="C417" s="523">
        <f>[6]B!C73</f>
        <v>0</v>
      </c>
      <c r="D417" s="254">
        <f>[6]B!E73</f>
        <v>0</v>
      </c>
      <c r="E417" s="20"/>
      <c r="F417" s="226"/>
      <c r="G417" s="226"/>
      <c r="H417" s="226"/>
      <c r="I417" s="226"/>
      <c r="J417" s="226"/>
      <c r="K417" s="226"/>
      <c r="L417" s="226"/>
      <c r="M417" s="522"/>
      <c r="N417" s="522"/>
      <c r="O417" s="522"/>
    </row>
    <row r="418" spans="1:23" ht="15" customHeight="1" x14ac:dyDescent="0.15">
      <c r="A418" s="705" t="s">
        <v>530</v>
      </c>
      <c r="B418" s="706"/>
      <c r="C418" s="525">
        <f>[6]B!C68</f>
        <v>482</v>
      </c>
      <c r="D418" s="254">
        <f>[6]B!E68</f>
        <v>482</v>
      </c>
      <c r="E418" s="18">
        <f>[6]B!AL68</f>
        <v>8647080</v>
      </c>
      <c r="F418" s="226"/>
      <c r="G418" s="226"/>
      <c r="H418" s="226"/>
      <c r="I418" s="226"/>
      <c r="J418" s="226"/>
      <c r="K418" s="226"/>
      <c r="L418" s="226"/>
      <c r="M418" s="522"/>
      <c r="N418" s="522"/>
      <c r="O418" s="522"/>
    </row>
    <row r="419" spans="1:23" ht="15" customHeight="1" x14ac:dyDescent="0.15">
      <c r="A419" s="705" t="s">
        <v>531</v>
      </c>
      <c r="B419" s="706"/>
      <c r="C419" s="523">
        <f>[6]B!C69</f>
        <v>75</v>
      </c>
      <c r="D419" s="254">
        <f>[6]B!E69</f>
        <v>71</v>
      </c>
      <c r="E419" s="18">
        <f>[6]B!AL69</f>
        <v>2925910</v>
      </c>
      <c r="F419" s="226"/>
      <c r="G419" s="226"/>
      <c r="H419" s="226"/>
      <c r="I419" s="226"/>
      <c r="J419" s="226"/>
      <c r="K419" s="226"/>
      <c r="L419" s="226"/>
      <c r="M419" s="522"/>
      <c r="N419" s="522"/>
      <c r="O419" s="522"/>
    </row>
    <row r="420" spans="1:23" ht="15" customHeight="1" x14ac:dyDescent="0.15">
      <c r="A420" s="705" t="s">
        <v>532</v>
      </c>
      <c r="B420" s="706"/>
      <c r="C420" s="523">
        <f>[6]B!C71</f>
        <v>0</v>
      </c>
      <c r="D420" s="254">
        <f>[6]B!E71</f>
        <v>0</v>
      </c>
      <c r="E420" s="18">
        <f>[6]B!AL71</f>
        <v>0</v>
      </c>
      <c r="F420" s="230"/>
      <c r="G420" s="230"/>
      <c r="H420" s="230"/>
      <c r="I420" s="230"/>
      <c r="J420" s="230"/>
      <c r="K420" s="230"/>
      <c r="L420" s="230"/>
      <c r="M420" s="230"/>
      <c r="N420" s="230"/>
      <c r="O420" s="230"/>
    </row>
    <row r="421" spans="1:23" ht="15" customHeight="1" x14ac:dyDescent="0.15">
      <c r="A421" s="705" t="s">
        <v>533</v>
      </c>
      <c r="B421" s="706"/>
      <c r="C421" s="525">
        <f>[6]B!C70</f>
        <v>7893</v>
      </c>
      <c r="D421" s="254">
        <f>[6]B!E70</f>
        <v>7893</v>
      </c>
      <c r="E421" s="18">
        <f>[6]B!AL70</f>
        <v>18864270</v>
      </c>
      <c r="F421" s="231"/>
      <c r="G421" s="231"/>
      <c r="H421" s="231"/>
      <c r="I421" s="231"/>
      <c r="J421" s="231"/>
      <c r="K421" s="231"/>
      <c r="L421" s="231"/>
      <c r="M421" s="231"/>
      <c r="N421" s="231"/>
      <c r="O421" s="231"/>
    </row>
    <row r="422" spans="1:23" ht="15" customHeight="1" x14ac:dyDescent="0.2">
      <c r="A422" s="705" t="s">
        <v>534</v>
      </c>
      <c r="B422" s="706"/>
      <c r="C422" s="523">
        <f>[6]B!C2739</f>
        <v>11</v>
      </c>
      <c r="D422" s="254">
        <f>[6]B!E2739</f>
        <v>11</v>
      </c>
      <c r="E422" s="232"/>
      <c r="F422" s="231"/>
      <c r="G422" s="231"/>
      <c r="H422" s="231"/>
      <c r="I422" s="231"/>
      <c r="J422" s="231"/>
      <c r="K422" s="231"/>
      <c r="L422" s="231"/>
      <c r="M422" s="231"/>
      <c r="N422" s="231"/>
      <c r="O422" s="231"/>
    </row>
    <row r="423" spans="1:23" ht="15" customHeight="1" x14ac:dyDescent="0.15">
      <c r="A423" s="721" t="s">
        <v>535</v>
      </c>
      <c r="B423" s="722"/>
      <c r="C423" s="526">
        <f>SUM(C413:C422)</f>
        <v>8838</v>
      </c>
      <c r="D423" s="527">
        <f>SUM(D413:D422)</f>
        <v>8764</v>
      </c>
      <c r="E423" s="528">
        <f>SUM(E413:E422)</f>
        <v>31274890</v>
      </c>
      <c r="F423" s="231"/>
      <c r="G423" s="231"/>
      <c r="H423" s="231"/>
      <c r="I423" s="231"/>
      <c r="J423" s="231"/>
      <c r="K423" s="231"/>
      <c r="L423" s="231"/>
      <c r="M423" s="231"/>
      <c r="N423" s="231"/>
      <c r="O423" s="231"/>
    </row>
    <row r="424" spans="1:23" s="234" customFormat="1" ht="24.95" customHeight="1" x14ac:dyDescent="0.15">
      <c r="A424" s="224" t="s">
        <v>536</v>
      </c>
      <c r="B424" s="233"/>
      <c r="F424" s="5"/>
      <c r="N424" s="235"/>
      <c r="O424" s="235"/>
      <c r="P424" s="235"/>
      <c r="Q424" s="235"/>
      <c r="R424" s="235"/>
      <c r="S424" s="235"/>
      <c r="T424" s="236"/>
      <c r="U424" s="235"/>
      <c r="V424" s="235"/>
      <c r="W424" s="235"/>
    </row>
    <row r="425" spans="1:23" ht="24.75" customHeight="1" x14ac:dyDescent="0.15">
      <c r="A425" s="723" t="s">
        <v>537</v>
      </c>
      <c r="B425" s="724"/>
      <c r="C425" s="556" t="s">
        <v>410</v>
      </c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</row>
    <row r="426" spans="1:23" ht="14.1" customHeight="1" x14ac:dyDescent="0.15">
      <c r="A426" s="725" t="s">
        <v>538</v>
      </c>
      <c r="B426" s="726"/>
      <c r="C426" s="237">
        <v>6659</v>
      </c>
      <c r="D426" s="179"/>
      <c r="E426" s="151"/>
      <c r="H426" s="233"/>
      <c r="I426" s="233"/>
      <c r="J426" s="233"/>
      <c r="K426" s="233"/>
      <c r="L426" s="233"/>
      <c r="M426" s="233"/>
      <c r="N426" s="238"/>
      <c r="O426" s="238"/>
      <c r="P426" s="235"/>
      <c r="Q426" s="236"/>
      <c r="R426" s="236"/>
      <c r="S426" s="236"/>
      <c r="T426" s="236"/>
      <c r="U426" s="236"/>
      <c r="V426" s="236"/>
      <c r="W426" s="236"/>
    </row>
    <row r="427" spans="1:23" ht="24.95" customHeight="1" x14ac:dyDescent="0.15">
      <c r="A427" s="239" t="s">
        <v>539</v>
      </c>
      <c r="B427" s="240"/>
      <c r="C427" s="241"/>
      <c r="D427" s="501"/>
      <c r="E427" s="501"/>
      <c r="F427" s="501"/>
      <c r="G427" s="226"/>
      <c r="H427" s="226"/>
      <c r="I427" s="226"/>
      <c r="J427" s="226"/>
      <c r="K427" s="226"/>
      <c r="L427" s="226"/>
      <c r="M427" s="226"/>
      <c r="N427" s="231"/>
      <c r="O427" s="231"/>
      <c r="P427" s="236"/>
      <c r="Q427" s="236"/>
      <c r="R427" s="236"/>
      <c r="S427" s="236"/>
      <c r="T427" s="236"/>
      <c r="U427" s="236"/>
      <c r="V427" s="236"/>
      <c r="W427" s="236"/>
    </row>
    <row r="428" spans="1:23" ht="21.75" customHeight="1" x14ac:dyDescent="0.15">
      <c r="A428" s="242"/>
      <c r="B428" s="243"/>
      <c r="C428" s="529" t="s">
        <v>410</v>
      </c>
      <c r="D428" s="501"/>
      <c r="E428" s="501"/>
      <c r="F428" s="501"/>
      <c r="G428" s="226"/>
      <c r="H428" s="226"/>
      <c r="I428" s="226"/>
      <c r="J428" s="226"/>
      <c r="K428" s="226"/>
      <c r="L428" s="226"/>
      <c r="M428" s="226"/>
      <c r="N428" s="226"/>
      <c r="O428" s="226"/>
    </row>
    <row r="429" spans="1:23" ht="15" customHeight="1" x14ac:dyDescent="0.15">
      <c r="A429" s="727" t="s">
        <v>540</v>
      </c>
      <c r="B429" s="213" t="s">
        <v>541</v>
      </c>
      <c r="C429" s="530"/>
      <c r="D429" s="531"/>
      <c r="E429" s="501"/>
      <c r="F429" s="501"/>
      <c r="G429" s="226"/>
      <c r="H429" s="226"/>
      <c r="I429" s="226"/>
      <c r="J429" s="226"/>
      <c r="K429" s="226"/>
      <c r="L429" s="226"/>
      <c r="M429" s="226"/>
      <c r="N429" s="226"/>
      <c r="O429" s="226"/>
    </row>
    <row r="430" spans="1:23" ht="15" customHeight="1" x14ac:dyDescent="0.15">
      <c r="A430" s="727"/>
      <c r="B430" s="217" t="s">
        <v>542</v>
      </c>
      <c r="C430" s="532">
        <v>1733</v>
      </c>
      <c r="D430" s="531"/>
      <c r="E430" s="501"/>
      <c r="F430" s="501"/>
      <c r="G430" s="226"/>
      <c r="H430" s="226"/>
      <c r="I430" s="226"/>
      <c r="J430" s="226"/>
      <c r="K430" s="226"/>
      <c r="L430" s="226"/>
      <c r="M430" s="226"/>
      <c r="N430" s="226"/>
      <c r="O430" s="226"/>
    </row>
    <row r="431" spans="1:23" ht="15" customHeight="1" x14ac:dyDescent="0.15">
      <c r="A431" s="712" t="s">
        <v>543</v>
      </c>
      <c r="B431" s="713"/>
      <c r="C431" s="533">
        <v>21616</v>
      </c>
      <c r="D431" s="531"/>
      <c r="E431" s="501"/>
      <c r="F431" s="501"/>
      <c r="G431" s="226"/>
      <c r="H431" s="226"/>
      <c r="I431" s="226"/>
      <c r="J431" s="226"/>
      <c r="K431" s="226"/>
      <c r="L431" s="226"/>
      <c r="M431" s="226"/>
      <c r="N431" s="226"/>
      <c r="O431" s="226"/>
    </row>
    <row r="432" spans="1:23" s="149" customFormat="1" ht="24.95" customHeight="1" x14ac:dyDescent="0.15">
      <c r="A432" s="174" t="s">
        <v>544</v>
      </c>
      <c r="B432" s="148"/>
    </row>
    <row r="433" spans="1:28" ht="12.75" customHeight="1" x14ac:dyDescent="0.15">
      <c r="A433" s="697" t="s">
        <v>545</v>
      </c>
      <c r="B433" s="698"/>
      <c r="C433" s="714" t="s">
        <v>105</v>
      </c>
      <c r="D433" s="716" t="s">
        <v>546</v>
      </c>
      <c r="E433" s="717"/>
      <c r="F433" s="717"/>
      <c r="G433" s="717"/>
      <c r="H433" s="717"/>
      <c r="I433" s="718"/>
      <c r="J433" s="703" t="s">
        <v>419</v>
      </c>
    </row>
    <row r="434" spans="1:28" ht="22.5" customHeight="1" x14ac:dyDescent="0.15">
      <c r="A434" s="699"/>
      <c r="B434" s="700"/>
      <c r="C434" s="715"/>
      <c r="D434" s="245" t="s">
        <v>547</v>
      </c>
      <c r="E434" s="246" t="s">
        <v>548</v>
      </c>
      <c r="F434" s="247" t="s">
        <v>549</v>
      </c>
      <c r="G434" s="247" t="s">
        <v>550</v>
      </c>
      <c r="H434" s="247" t="s">
        <v>551</v>
      </c>
      <c r="I434" s="248" t="s">
        <v>552</v>
      </c>
      <c r="J434" s="704"/>
    </row>
    <row r="435" spans="1:28" ht="15" customHeight="1" x14ac:dyDescent="0.15">
      <c r="A435" s="719" t="s">
        <v>553</v>
      </c>
      <c r="B435" s="720"/>
      <c r="C435" s="249">
        <f>SUM(D435:I435)</f>
        <v>0</v>
      </c>
      <c r="D435" s="250"/>
      <c r="E435" s="251"/>
      <c r="F435" s="251"/>
      <c r="G435" s="251"/>
      <c r="H435" s="251"/>
      <c r="I435" s="252"/>
      <c r="J435" s="253"/>
      <c r="K435" s="168" t="str">
        <f>AA435</f>
        <v/>
      </c>
      <c r="L435" s="226"/>
      <c r="M435" s="226"/>
      <c r="N435" s="226"/>
      <c r="O435" s="226"/>
      <c r="P435" s="522"/>
      <c r="Q435" s="522"/>
      <c r="R435" s="522"/>
      <c r="AA435" s="194" t="str">
        <f>IF(J435&gt;C435,"Error: Las actividades totales son menores que las realizadas en beneficiarios","")</f>
        <v/>
      </c>
      <c r="AB435" s="194">
        <f>IF(J435&gt;C435,1,0)</f>
        <v>0</v>
      </c>
    </row>
    <row r="436" spans="1:28" ht="15" customHeight="1" x14ac:dyDescent="0.15">
      <c r="A436" s="737" t="s">
        <v>554</v>
      </c>
      <c r="B436" s="738"/>
      <c r="C436" s="254">
        <f>SUM(D436:I436)</f>
        <v>0</v>
      </c>
      <c r="D436" s="255"/>
      <c r="E436" s="256"/>
      <c r="F436" s="256"/>
      <c r="G436" s="256"/>
      <c r="H436" s="256"/>
      <c r="I436" s="257"/>
      <c r="J436" s="258"/>
      <c r="K436" s="168" t="str">
        <f>AA436</f>
        <v/>
      </c>
      <c r="AA436" s="194" t="str">
        <f>IF(J436&gt;C436,"Error: Las actividades totales son menores que las realizadas en beneficiarios","")</f>
        <v/>
      </c>
      <c r="AB436" s="194">
        <f>IF(J436&gt;C436,1,0)</f>
        <v>0</v>
      </c>
    </row>
    <row r="437" spans="1:28" ht="15" customHeight="1" x14ac:dyDescent="0.15">
      <c r="A437" s="739" t="s">
        <v>555</v>
      </c>
      <c r="B437" s="740"/>
      <c r="C437" s="259">
        <f>SUM(D437:E437)</f>
        <v>0</v>
      </c>
      <c r="D437" s="260"/>
      <c r="E437" s="261"/>
      <c r="F437" s="262"/>
      <c r="G437" s="262"/>
      <c r="H437" s="262"/>
      <c r="I437" s="263"/>
      <c r="J437" s="264"/>
      <c r="K437" s="168" t="str">
        <f>AA437</f>
        <v/>
      </c>
      <c r="AA437" s="194" t="str">
        <f>IF(J437&gt;C437,"Error: Las actividades totales son menores que las realizadas en beneficiarios","")</f>
        <v/>
      </c>
      <c r="AB437" s="194">
        <f>IF(J437&gt;C437,1,0)</f>
        <v>0</v>
      </c>
    </row>
    <row r="438" spans="1:28" ht="24.95" customHeight="1" x14ac:dyDescent="0.15">
      <c r="A438" s="174" t="s">
        <v>556</v>
      </c>
      <c r="B438" s="265"/>
      <c r="C438" s="534"/>
      <c r="D438" s="534"/>
      <c r="E438" s="534"/>
      <c r="F438" s="534"/>
      <c r="G438" s="534"/>
      <c r="H438" s="534"/>
      <c r="I438" s="534"/>
      <c r="J438" s="534"/>
      <c r="K438" s="534"/>
    </row>
    <row r="439" spans="1:28" ht="39.950000000000003" customHeight="1" x14ac:dyDescent="0.15">
      <c r="A439" s="741" t="s">
        <v>557</v>
      </c>
      <c r="B439" s="742"/>
      <c r="C439" s="266" t="s">
        <v>410</v>
      </c>
      <c r="D439" s="560" t="s">
        <v>558</v>
      </c>
      <c r="E439" s="267" t="s">
        <v>559</v>
      </c>
      <c r="L439" s="5" t="s">
        <v>560</v>
      </c>
    </row>
    <row r="440" spans="1:28" ht="15" customHeight="1" x14ac:dyDescent="0.15">
      <c r="A440" s="743" t="s">
        <v>561</v>
      </c>
      <c r="B440" s="268" t="s">
        <v>562</v>
      </c>
      <c r="C440" s="269">
        <v>231</v>
      </c>
      <c r="D440" s="270">
        <v>216</v>
      </c>
      <c r="E440" s="270"/>
      <c r="F440" s="151" t="str">
        <f>AA440</f>
        <v/>
      </c>
      <c r="AA440" s="194" t="str">
        <f>IF(D440&gt;C440,"Error: Las actividades totales son menores que las realizadas en beneficiarios","")</f>
        <v/>
      </c>
      <c r="AB440" s="194">
        <f>IF(D440&gt;C440,1,0)</f>
        <v>0</v>
      </c>
    </row>
    <row r="441" spans="1:28" ht="15" customHeight="1" x14ac:dyDescent="0.15">
      <c r="A441" s="744"/>
      <c r="B441" s="271" t="s">
        <v>563</v>
      </c>
      <c r="C441" s="272"/>
      <c r="D441" s="273"/>
      <c r="E441" s="273"/>
      <c r="F441" s="151" t="str">
        <f>AA441</f>
        <v/>
      </c>
      <c r="AA441" s="194" t="str">
        <f>IF(D441&gt;C441,"Error: Las actividades totales son menores que las realizadas en beneficiarios","")</f>
        <v/>
      </c>
      <c r="AB441" s="194">
        <f>IF(D441&gt;C441,1,0)</f>
        <v>0</v>
      </c>
    </row>
    <row r="442" spans="1:28" ht="15" customHeight="1" x14ac:dyDescent="0.15">
      <c r="A442" s="745"/>
      <c r="B442" s="274" t="s">
        <v>564</v>
      </c>
      <c r="C442" s="275"/>
      <c r="D442" s="276"/>
      <c r="E442" s="276"/>
      <c r="F442" s="151" t="str">
        <f>AA442</f>
        <v/>
      </c>
      <c r="AA442" s="194" t="str">
        <f>IF(D442&gt;C442,"Error: Las actividades totales son menores que las realizadas en beneficiarios","")</f>
        <v/>
      </c>
      <c r="AB442" s="194">
        <f>IF(D442&gt;C442,1,0)</f>
        <v>0</v>
      </c>
    </row>
    <row r="443" spans="1:28" ht="24.95" customHeight="1" x14ac:dyDescent="0.15">
      <c r="A443" s="277" t="s">
        <v>565</v>
      </c>
      <c r="B443" s="278"/>
      <c r="C443" s="279"/>
      <c r="D443" s="280"/>
      <c r="E443" s="280"/>
    </row>
    <row r="444" spans="1:28" ht="18.75" customHeight="1" x14ac:dyDescent="0.15">
      <c r="A444" s="746" t="s">
        <v>566</v>
      </c>
      <c r="B444" s="747"/>
      <c r="C444" s="281" t="s">
        <v>105</v>
      </c>
    </row>
    <row r="445" spans="1:28" ht="15" customHeight="1" x14ac:dyDescent="0.15">
      <c r="A445" s="748" t="s">
        <v>567</v>
      </c>
      <c r="B445" s="749"/>
      <c r="C445" s="535">
        <f>[6]B!C2916</f>
        <v>0</v>
      </c>
    </row>
    <row r="446" spans="1:28" ht="15" customHeight="1" x14ac:dyDescent="0.15">
      <c r="A446" s="728" t="s">
        <v>568</v>
      </c>
      <c r="B446" s="729"/>
      <c r="C446" s="536">
        <f>[6]B!C2917</f>
        <v>0</v>
      </c>
    </row>
    <row r="449" spans="1:13" ht="12.75" x14ac:dyDescent="0.2">
      <c r="A449" s="282" t="s">
        <v>569</v>
      </c>
      <c r="B449" s="283"/>
    </row>
    <row r="450" spans="1:13" ht="50.25" customHeight="1" x14ac:dyDescent="0.15">
      <c r="A450" s="730" t="s">
        <v>489</v>
      </c>
      <c r="B450" s="731"/>
      <c r="C450" s="604" t="s">
        <v>410</v>
      </c>
      <c r="D450" s="604" t="s">
        <v>490</v>
      </c>
      <c r="E450" s="734" t="s">
        <v>570</v>
      </c>
      <c r="F450" s="735"/>
      <c r="G450" s="734" t="s">
        <v>571</v>
      </c>
      <c r="H450" s="736"/>
      <c r="I450" s="735"/>
      <c r="J450" s="469" t="s">
        <v>493</v>
      </c>
      <c r="K450" s="469" t="s">
        <v>494</v>
      </c>
      <c r="L450" s="469" t="s">
        <v>495</v>
      </c>
      <c r="M450" s="481" t="s">
        <v>495</v>
      </c>
    </row>
    <row r="451" spans="1:13" ht="54.75" customHeight="1" x14ac:dyDescent="0.15">
      <c r="A451" s="732"/>
      <c r="B451" s="733"/>
      <c r="C451" s="605"/>
      <c r="D451" s="605"/>
      <c r="E451" s="284" t="s">
        <v>572</v>
      </c>
      <c r="F451" s="284" t="s">
        <v>573</v>
      </c>
      <c r="G451" s="537" t="s">
        <v>574</v>
      </c>
      <c r="H451" s="537" t="s">
        <v>575</v>
      </c>
      <c r="I451" s="538" t="s">
        <v>576</v>
      </c>
      <c r="J451" s="284" t="s">
        <v>572</v>
      </c>
      <c r="K451" s="284" t="s">
        <v>573</v>
      </c>
      <c r="L451" s="284" t="s">
        <v>572</v>
      </c>
      <c r="M451" s="284" t="s">
        <v>573</v>
      </c>
    </row>
    <row r="452" spans="1:13" ht="15" customHeight="1" x14ac:dyDescent="0.15">
      <c r="A452" s="754" t="s">
        <v>194</v>
      </c>
      <c r="B452" s="755" t="s">
        <v>194</v>
      </c>
      <c r="C452" s="539">
        <f>SUM(E452:F452)</f>
        <v>0</v>
      </c>
      <c r="D452" s="540"/>
      <c r="E452" s="540"/>
      <c r="F452" s="540"/>
      <c r="G452" s="540"/>
      <c r="H452" s="540"/>
      <c r="I452" s="540"/>
      <c r="J452" s="540"/>
      <c r="K452" s="540"/>
      <c r="L452" s="540"/>
      <c r="M452" s="540"/>
    </row>
    <row r="453" spans="1:13" ht="15" customHeight="1" x14ac:dyDescent="0.15">
      <c r="A453" s="754" t="s">
        <v>196</v>
      </c>
      <c r="B453" s="755" t="s">
        <v>196</v>
      </c>
      <c r="C453" s="539">
        <f>SUM(E453:F453)</f>
        <v>0</v>
      </c>
      <c r="D453" s="540"/>
      <c r="E453" s="540"/>
      <c r="F453" s="540"/>
      <c r="G453" s="540"/>
      <c r="H453" s="540"/>
      <c r="I453" s="540"/>
      <c r="J453" s="540"/>
      <c r="K453" s="540"/>
      <c r="L453" s="540"/>
      <c r="M453" s="540"/>
    </row>
    <row r="454" spans="1:13" ht="15" customHeight="1" x14ac:dyDescent="0.15">
      <c r="A454" s="754" t="s">
        <v>200</v>
      </c>
      <c r="B454" s="755"/>
      <c r="C454" s="539">
        <f>SUM(E454:F454)</f>
        <v>0</v>
      </c>
      <c r="D454" s="540"/>
      <c r="E454" s="540"/>
      <c r="F454" s="540"/>
      <c r="G454" s="540"/>
      <c r="H454" s="540"/>
      <c r="I454" s="540"/>
      <c r="J454" s="540"/>
      <c r="K454" s="540"/>
      <c r="L454" s="540"/>
      <c r="M454" s="540"/>
    </row>
    <row r="455" spans="1:13" ht="15" customHeight="1" x14ac:dyDescent="0.15">
      <c r="A455" s="754" t="s">
        <v>206</v>
      </c>
      <c r="B455" s="755"/>
      <c r="C455" s="539">
        <f>SUM(E455:F455)</f>
        <v>0</v>
      </c>
      <c r="D455" s="540"/>
      <c r="E455" s="540"/>
      <c r="F455" s="540"/>
      <c r="G455" s="540"/>
      <c r="H455" s="540"/>
      <c r="I455" s="540"/>
      <c r="J455" s="540"/>
      <c r="K455" s="540"/>
      <c r="L455" s="540"/>
      <c r="M455" s="540"/>
    </row>
    <row r="456" spans="1:13" ht="15" customHeight="1" x14ac:dyDescent="0.15">
      <c r="A456" s="754" t="s">
        <v>226</v>
      </c>
      <c r="B456" s="755"/>
      <c r="C456" s="539">
        <f>SUM(E456:F456)</f>
        <v>0</v>
      </c>
      <c r="D456" s="540"/>
      <c r="E456" s="540"/>
      <c r="F456" s="540"/>
      <c r="G456" s="540"/>
      <c r="H456" s="540"/>
      <c r="I456" s="540"/>
      <c r="J456" s="540"/>
      <c r="K456" s="540"/>
      <c r="L456" s="540"/>
      <c r="M456" s="540"/>
    </row>
    <row r="457" spans="1:13" ht="15" customHeight="1" x14ac:dyDescent="0.15">
      <c r="A457" s="562"/>
      <c r="B457" s="561" t="s">
        <v>577</v>
      </c>
      <c r="C457" s="539">
        <f t="shared" ref="C457:I457" si="25">SUM(C452:C456)</f>
        <v>0</v>
      </c>
      <c r="D457" s="539">
        <f t="shared" si="25"/>
        <v>0</v>
      </c>
      <c r="E457" s="539">
        <f t="shared" si="25"/>
        <v>0</v>
      </c>
      <c r="F457" s="539">
        <f t="shared" si="25"/>
        <v>0</v>
      </c>
      <c r="G457" s="539">
        <f t="shared" si="25"/>
        <v>0</v>
      </c>
      <c r="H457" s="539">
        <f t="shared" si="25"/>
        <v>0</v>
      </c>
      <c r="I457" s="539">
        <f t="shared" si="25"/>
        <v>0</v>
      </c>
      <c r="J457" s="539">
        <f>SUM(J452:J456)</f>
        <v>0</v>
      </c>
      <c r="K457" s="539">
        <f t="shared" ref="K457" si="26">SUM(K452:K456)</f>
        <v>0</v>
      </c>
      <c r="L457" s="539">
        <f>SUM(L452:L456)</f>
        <v>0</v>
      </c>
      <c r="M457" s="539">
        <f t="shared" ref="M457" si="27">SUM(M452:M456)</f>
        <v>0</v>
      </c>
    </row>
    <row r="458" spans="1:13" ht="24" customHeight="1" x14ac:dyDescent="0.15">
      <c r="A458" s="750" t="s">
        <v>578</v>
      </c>
      <c r="B458" s="751"/>
      <c r="C458" s="539">
        <f>SUM(E458:F458)</f>
        <v>0</v>
      </c>
      <c r="D458" s="540"/>
      <c r="E458" s="540"/>
      <c r="F458" s="540"/>
      <c r="G458" s="540"/>
      <c r="H458" s="540"/>
      <c r="I458" s="540"/>
      <c r="J458" s="540"/>
      <c r="K458" s="540"/>
      <c r="L458" s="540"/>
      <c r="M458" s="540"/>
    </row>
    <row r="459" spans="1:13" ht="15" customHeight="1" x14ac:dyDescent="0.15">
      <c r="A459" s="750" t="s">
        <v>579</v>
      </c>
      <c r="B459" s="751"/>
      <c r="C459" s="539">
        <f>SUM(E459:F459)</f>
        <v>0</v>
      </c>
      <c r="D459" s="540"/>
      <c r="E459" s="540"/>
      <c r="F459" s="540"/>
      <c r="G459" s="540"/>
      <c r="H459" s="540"/>
      <c r="I459" s="540"/>
      <c r="J459" s="540"/>
      <c r="K459" s="540"/>
      <c r="L459" s="540"/>
      <c r="M459" s="540"/>
    </row>
    <row r="460" spans="1:13" ht="15" customHeight="1" x14ac:dyDescent="0.15">
      <c r="A460" s="750" t="s">
        <v>580</v>
      </c>
      <c r="B460" s="751"/>
      <c r="C460" s="539">
        <f>SUM(E460:F460)</f>
        <v>0</v>
      </c>
      <c r="D460" s="540"/>
      <c r="E460" s="540"/>
      <c r="F460" s="540"/>
      <c r="G460" s="540"/>
      <c r="H460" s="540"/>
      <c r="I460" s="540"/>
      <c r="J460" s="540"/>
      <c r="K460" s="540"/>
      <c r="L460" s="540"/>
      <c r="M460" s="540"/>
    </row>
    <row r="461" spans="1:13" ht="15" customHeight="1" x14ac:dyDescent="0.15">
      <c r="A461" s="752" t="s">
        <v>581</v>
      </c>
      <c r="B461" s="753"/>
      <c r="C461" s="539">
        <f t="shared" ref="C461:M461" si="28">SUM(C458:C460)</f>
        <v>0</v>
      </c>
      <c r="D461" s="539">
        <f t="shared" si="28"/>
        <v>0</v>
      </c>
      <c r="E461" s="539">
        <f t="shared" si="28"/>
        <v>0</v>
      </c>
      <c r="F461" s="539">
        <f t="shared" si="28"/>
        <v>0</v>
      </c>
      <c r="G461" s="539">
        <f t="shared" si="28"/>
        <v>0</v>
      </c>
      <c r="H461" s="539">
        <f t="shared" si="28"/>
        <v>0</v>
      </c>
      <c r="I461" s="539">
        <f t="shared" si="28"/>
        <v>0</v>
      </c>
      <c r="J461" s="539">
        <f t="shared" si="28"/>
        <v>0</v>
      </c>
      <c r="K461" s="539">
        <f t="shared" si="28"/>
        <v>0</v>
      </c>
      <c r="L461" s="539">
        <f t="shared" si="28"/>
        <v>0</v>
      </c>
      <c r="M461" s="539">
        <f t="shared" si="28"/>
        <v>0</v>
      </c>
    </row>
    <row r="462" spans="1:13" ht="15" customHeight="1" x14ac:dyDescent="0.15">
      <c r="A462" s="750" t="s">
        <v>582</v>
      </c>
      <c r="B462" s="751"/>
      <c r="C462" s="539">
        <f t="shared" ref="C462" si="29">SUM(E462:F462)</f>
        <v>0</v>
      </c>
      <c r="D462" s="540"/>
      <c r="E462" s="540"/>
      <c r="F462" s="540"/>
      <c r="G462" s="540"/>
      <c r="H462" s="540"/>
      <c r="I462" s="540"/>
      <c r="J462" s="540"/>
      <c r="K462" s="540"/>
      <c r="L462" s="540"/>
      <c r="M462" s="540"/>
    </row>
    <row r="463" spans="1:13" ht="15" customHeight="1" x14ac:dyDescent="0.15">
      <c r="A463" s="750" t="s">
        <v>583</v>
      </c>
      <c r="B463" s="751"/>
      <c r="C463" s="539">
        <f>SUM(E463:F463)</f>
        <v>0</v>
      </c>
      <c r="D463" s="540"/>
      <c r="E463" s="540"/>
      <c r="F463" s="540"/>
      <c r="G463" s="540"/>
      <c r="H463" s="540"/>
      <c r="I463" s="540"/>
      <c r="J463" s="540"/>
      <c r="K463" s="540"/>
      <c r="L463" s="540"/>
      <c r="M463" s="540"/>
    </row>
    <row r="464" spans="1:13" ht="15" customHeight="1" x14ac:dyDescent="0.15">
      <c r="A464" s="750" t="s">
        <v>584</v>
      </c>
      <c r="B464" s="751"/>
      <c r="C464" s="539">
        <f>SUM(E464:F464)</f>
        <v>0</v>
      </c>
      <c r="D464" s="540"/>
      <c r="E464" s="540"/>
      <c r="F464" s="540"/>
      <c r="G464" s="540"/>
      <c r="H464" s="540"/>
      <c r="I464" s="540"/>
      <c r="J464" s="540"/>
      <c r="K464" s="540"/>
      <c r="L464" s="540"/>
      <c r="M464" s="540"/>
    </row>
    <row r="465" spans="1:13" ht="15" customHeight="1" x14ac:dyDescent="0.15">
      <c r="A465" s="562"/>
      <c r="B465" s="287" t="s">
        <v>585</v>
      </c>
      <c r="C465" s="539">
        <f t="shared" ref="C465:M465" si="30">SUM(C462:C464)</f>
        <v>0</v>
      </c>
      <c r="D465" s="539">
        <f t="shared" si="30"/>
        <v>0</v>
      </c>
      <c r="E465" s="539">
        <f t="shared" si="30"/>
        <v>0</v>
      </c>
      <c r="F465" s="539">
        <f t="shared" si="30"/>
        <v>0</v>
      </c>
      <c r="G465" s="539">
        <f t="shared" si="30"/>
        <v>0</v>
      </c>
      <c r="H465" s="539">
        <f t="shared" si="30"/>
        <v>0</v>
      </c>
      <c r="I465" s="539">
        <f t="shared" si="30"/>
        <v>0</v>
      </c>
      <c r="J465" s="539">
        <f t="shared" si="30"/>
        <v>0</v>
      </c>
      <c r="K465" s="539">
        <f t="shared" si="30"/>
        <v>0</v>
      </c>
      <c r="L465" s="539">
        <f t="shared" si="30"/>
        <v>0</v>
      </c>
      <c r="M465" s="539">
        <f t="shared" si="30"/>
        <v>0</v>
      </c>
    </row>
    <row r="466" spans="1:13" ht="15" customHeight="1" x14ac:dyDescent="0.15">
      <c r="A466" s="750" t="s">
        <v>586</v>
      </c>
      <c r="B466" s="751"/>
      <c r="C466" s="539">
        <f>SUM(E466:F466)</f>
        <v>0</v>
      </c>
      <c r="D466" s="540"/>
      <c r="E466" s="540"/>
      <c r="F466" s="540"/>
      <c r="G466" s="540"/>
      <c r="H466" s="540"/>
      <c r="I466" s="540"/>
      <c r="J466" s="540"/>
      <c r="K466" s="540"/>
      <c r="L466" s="540"/>
      <c r="M466" s="540"/>
    </row>
    <row r="467" spans="1:13" ht="15" customHeight="1" x14ac:dyDescent="0.15">
      <c r="A467" s="758" t="s">
        <v>587</v>
      </c>
      <c r="B467" s="759"/>
      <c r="C467" s="539">
        <f>SUM(E467:F467)</f>
        <v>0</v>
      </c>
      <c r="D467" s="540"/>
      <c r="E467" s="540"/>
      <c r="F467" s="540"/>
      <c r="G467" s="540"/>
      <c r="H467" s="540"/>
      <c r="I467" s="540"/>
      <c r="J467" s="540"/>
      <c r="K467" s="540"/>
      <c r="L467" s="540"/>
      <c r="M467" s="540"/>
    </row>
    <row r="468" spans="1:13" ht="15" customHeight="1" x14ac:dyDescent="0.15">
      <c r="A468" s="750" t="s">
        <v>588</v>
      </c>
      <c r="B468" s="751"/>
      <c r="C468" s="539">
        <f>SUM(E468:F468)</f>
        <v>0</v>
      </c>
      <c r="D468" s="540"/>
      <c r="E468" s="540"/>
      <c r="F468" s="540"/>
      <c r="G468" s="540"/>
      <c r="H468" s="540"/>
      <c r="I468" s="540"/>
      <c r="J468" s="540"/>
      <c r="K468" s="540"/>
      <c r="L468" s="540"/>
      <c r="M468" s="540"/>
    </row>
    <row r="469" spans="1:13" ht="15" customHeight="1" x14ac:dyDescent="0.15">
      <c r="A469" s="562"/>
      <c r="B469" s="287" t="s">
        <v>589</v>
      </c>
      <c r="C469" s="539">
        <f>SUM(C466:C468)</f>
        <v>0</v>
      </c>
      <c r="D469" s="539">
        <f t="shared" ref="D469:F469" si="31">SUM(D466:D468)</f>
        <v>0</v>
      </c>
      <c r="E469" s="539">
        <f t="shared" si="31"/>
        <v>0</v>
      </c>
      <c r="F469" s="539">
        <f t="shared" si="31"/>
        <v>0</v>
      </c>
      <c r="G469" s="539">
        <f>SUM(G466:G468)</f>
        <v>0</v>
      </c>
      <c r="H469" s="539">
        <f>SUM(H466:H468)</f>
        <v>0</v>
      </c>
      <c r="I469" s="539">
        <f>SUM(I466:I468)</f>
        <v>0</v>
      </c>
      <c r="J469" s="539">
        <f t="shared" ref="J469:M469" si="32">SUM(J466:J468)</f>
        <v>0</v>
      </c>
      <c r="K469" s="539">
        <f t="shared" si="32"/>
        <v>0</v>
      </c>
      <c r="L469" s="539">
        <f t="shared" si="32"/>
        <v>0</v>
      </c>
      <c r="M469" s="539">
        <f t="shared" si="32"/>
        <v>0</v>
      </c>
    </row>
    <row r="470" spans="1:13" ht="15" customHeight="1" x14ac:dyDescent="0.15">
      <c r="A470" s="760" t="s">
        <v>590</v>
      </c>
      <c r="B470" s="761" t="s">
        <v>47</v>
      </c>
      <c r="C470" s="539">
        <f t="shared" ref="C470:C477" si="33">SUM(E470:F470)</f>
        <v>0</v>
      </c>
      <c r="D470" s="540"/>
      <c r="E470" s="540"/>
      <c r="F470" s="540"/>
      <c r="G470" s="540"/>
      <c r="H470" s="540"/>
      <c r="I470" s="540"/>
      <c r="J470" s="540"/>
      <c r="K470" s="540"/>
      <c r="L470" s="540"/>
      <c r="M470" s="540"/>
    </row>
    <row r="471" spans="1:13" ht="15" customHeight="1" x14ac:dyDescent="0.15">
      <c r="A471" s="760" t="s">
        <v>591</v>
      </c>
      <c r="B471" s="761" t="s">
        <v>591</v>
      </c>
      <c r="C471" s="539">
        <f t="shared" si="33"/>
        <v>0</v>
      </c>
      <c r="D471" s="540"/>
      <c r="E471" s="540"/>
      <c r="F471" s="540"/>
      <c r="G471" s="540"/>
      <c r="H471" s="540"/>
      <c r="I471" s="540"/>
      <c r="J471" s="540"/>
      <c r="K471" s="540"/>
      <c r="L471" s="540"/>
      <c r="M471" s="540"/>
    </row>
    <row r="472" spans="1:13" ht="15" customHeight="1" x14ac:dyDescent="0.15">
      <c r="A472" s="760" t="s">
        <v>592</v>
      </c>
      <c r="B472" s="761" t="s">
        <v>592</v>
      </c>
      <c r="C472" s="539">
        <f t="shared" si="33"/>
        <v>0</v>
      </c>
      <c r="D472" s="540"/>
      <c r="E472" s="540"/>
      <c r="F472" s="540"/>
      <c r="G472" s="540"/>
      <c r="H472" s="540"/>
      <c r="I472" s="540"/>
      <c r="J472" s="540"/>
      <c r="K472" s="540"/>
      <c r="L472" s="540"/>
      <c r="M472" s="540"/>
    </row>
    <row r="473" spans="1:13" ht="15" customHeight="1" x14ac:dyDescent="0.15">
      <c r="A473" s="756" t="s">
        <v>50</v>
      </c>
      <c r="B473" s="757"/>
      <c r="C473" s="539">
        <f t="shared" si="33"/>
        <v>0</v>
      </c>
      <c r="D473" s="540"/>
      <c r="E473" s="540"/>
      <c r="F473" s="540"/>
      <c r="G473" s="540"/>
      <c r="H473" s="540"/>
      <c r="I473" s="540"/>
      <c r="J473" s="540"/>
      <c r="K473" s="540"/>
      <c r="L473" s="540"/>
      <c r="M473" s="540"/>
    </row>
    <row r="474" spans="1:13" ht="15" customHeight="1" x14ac:dyDescent="0.15">
      <c r="A474" s="756" t="s">
        <v>90</v>
      </c>
      <c r="B474" s="757" t="s">
        <v>90</v>
      </c>
      <c r="C474" s="539">
        <f t="shared" si="33"/>
        <v>0</v>
      </c>
      <c r="D474" s="540"/>
      <c r="E474" s="540"/>
      <c r="F474" s="540"/>
      <c r="G474" s="540"/>
      <c r="H474" s="540"/>
      <c r="I474" s="540"/>
      <c r="J474" s="540"/>
      <c r="K474" s="540"/>
      <c r="L474" s="540"/>
      <c r="M474" s="540"/>
    </row>
    <row r="475" spans="1:13" ht="15" customHeight="1" x14ac:dyDescent="0.15">
      <c r="A475" s="750" t="s">
        <v>72</v>
      </c>
      <c r="B475" s="751"/>
      <c r="C475" s="539">
        <f t="shared" si="33"/>
        <v>0</v>
      </c>
      <c r="D475" s="540"/>
      <c r="E475" s="540"/>
      <c r="F475" s="540"/>
      <c r="G475" s="540"/>
      <c r="H475" s="540"/>
      <c r="I475" s="540"/>
      <c r="J475" s="540"/>
      <c r="K475" s="540"/>
      <c r="L475" s="540"/>
      <c r="M475" s="540"/>
    </row>
    <row r="476" spans="1:13" ht="24" customHeight="1" x14ac:dyDescent="0.15">
      <c r="A476" s="756" t="s">
        <v>593</v>
      </c>
      <c r="B476" s="757" t="s">
        <v>593</v>
      </c>
      <c r="C476" s="539">
        <f t="shared" si="33"/>
        <v>0</v>
      </c>
      <c r="D476" s="540"/>
      <c r="E476" s="540"/>
      <c r="F476" s="540"/>
      <c r="G476" s="540"/>
      <c r="H476" s="540"/>
      <c r="I476" s="540"/>
      <c r="J476" s="540"/>
      <c r="K476" s="540"/>
      <c r="L476" s="540"/>
      <c r="M476" s="540"/>
    </row>
    <row r="477" spans="1:13" ht="15" customHeight="1" x14ac:dyDescent="0.15">
      <c r="A477" s="756" t="s">
        <v>68</v>
      </c>
      <c r="B477" s="757" t="s">
        <v>68</v>
      </c>
      <c r="C477" s="539">
        <f t="shared" si="33"/>
        <v>0</v>
      </c>
      <c r="D477" s="540"/>
      <c r="E477" s="540"/>
      <c r="F477" s="540"/>
      <c r="G477" s="540"/>
      <c r="H477" s="540"/>
      <c r="I477" s="540"/>
      <c r="J477" s="540"/>
      <c r="K477" s="540"/>
      <c r="L477" s="540"/>
      <c r="M477" s="540"/>
    </row>
    <row r="478" spans="1:13" ht="15" customHeight="1" x14ac:dyDescent="0.15">
      <c r="A478" s="563"/>
      <c r="B478" s="287" t="s">
        <v>594</v>
      </c>
      <c r="C478" s="539">
        <f>SUM(C470:C477)</f>
        <v>0</v>
      </c>
      <c r="D478" s="539">
        <f>SUM(D470:D477)</f>
        <v>0</v>
      </c>
      <c r="E478" s="539">
        <f t="shared" ref="E478:M478" si="34">SUM(E470:E477)</f>
        <v>0</v>
      </c>
      <c r="F478" s="539">
        <f t="shared" si="34"/>
        <v>0</v>
      </c>
      <c r="G478" s="539">
        <f t="shared" si="34"/>
        <v>0</v>
      </c>
      <c r="H478" s="539">
        <f t="shared" si="34"/>
        <v>0</v>
      </c>
      <c r="I478" s="539">
        <f t="shared" si="34"/>
        <v>0</v>
      </c>
      <c r="J478" s="539">
        <f t="shared" si="34"/>
        <v>0</v>
      </c>
      <c r="K478" s="539">
        <f t="shared" si="34"/>
        <v>0</v>
      </c>
      <c r="L478" s="539">
        <f t="shared" si="34"/>
        <v>0</v>
      </c>
      <c r="M478" s="539">
        <f t="shared" si="34"/>
        <v>0</v>
      </c>
    </row>
    <row r="479" spans="1:13" ht="15" customHeight="1" x14ac:dyDescent="0.15">
      <c r="A479" s="758" t="s">
        <v>595</v>
      </c>
      <c r="B479" s="759"/>
      <c r="C479" s="539">
        <f t="shared" ref="C479:C484" si="35">SUM(E479:F479)</f>
        <v>0</v>
      </c>
      <c r="D479" s="540"/>
      <c r="E479" s="540"/>
      <c r="F479" s="540"/>
      <c r="G479" s="540"/>
      <c r="H479" s="540"/>
      <c r="I479" s="540"/>
      <c r="J479" s="540"/>
      <c r="K479" s="540"/>
      <c r="L479" s="540"/>
      <c r="M479" s="540"/>
    </row>
    <row r="480" spans="1:13" ht="15" customHeight="1" x14ac:dyDescent="0.15">
      <c r="A480" s="758" t="s">
        <v>596</v>
      </c>
      <c r="B480" s="759"/>
      <c r="C480" s="539">
        <f t="shared" si="35"/>
        <v>0</v>
      </c>
      <c r="D480" s="540"/>
      <c r="E480" s="540"/>
      <c r="F480" s="540"/>
      <c r="G480" s="540"/>
      <c r="H480" s="540"/>
      <c r="I480" s="540"/>
      <c r="J480" s="540"/>
      <c r="K480" s="540"/>
      <c r="L480" s="540"/>
      <c r="M480" s="540"/>
    </row>
    <row r="481" spans="1:13" ht="15" customHeight="1" x14ac:dyDescent="0.15">
      <c r="A481" s="758" t="s">
        <v>597</v>
      </c>
      <c r="B481" s="759"/>
      <c r="C481" s="539">
        <f t="shared" si="35"/>
        <v>0</v>
      </c>
      <c r="D481" s="540"/>
      <c r="E481" s="540"/>
      <c r="F481" s="540"/>
      <c r="G481" s="540"/>
      <c r="H481" s="540"/>
      <c r="I481" s="540"/>
      <c r="J481" s="540"/>
      <c r="K481" s="540"/>
      <c r="L481" s="540"/>
      <c r="M481" s="540"/>
    </row>
    <row r="482" spans="1:13" ht="15" customHeight="1" x14ac:dyDescent="0.15">
      <c r="A482" s="750" t="s">
        <v>598</v>
      </c>
      <c r="B482" s="751"/>
      <c r="C482" s="539">
        <f t="shared" si="35"/>
        <v>0</v>
      </c>
      <c r="D482" s="540"/>
      <c r="E482" s="540"/>
      <c r="F482" s="540"/>
      <c r="G482" s="540"/>
      <c r="H482" s="540"/>
      <c r="I482" s="540"/>
      <c r="J482" s="540"/>
      <c r="K482" s="540"/>
      <c r="L482" s="540"/>
      <c r="M482" s="540"/>
    </row>
    <row r="483" spans="1:13" ht="15" customHeight="1" x14ac:dyDescent="0.15">
      <c r="A483" s="750" t="s">
        <v>599</v>
      </c>
      <c r="B483" s="751"/>
      <c r="C483" s="539">
        <f t="shared" si="35"/>
        <v>0</v>
      </c>
      <c r="D483" s="540"/>
      <c r="E483" s="540"/>
      <c r="F483" s="540"/>
      <c r="G483" s="540"/>
      <c r="H483" s="540"/>
      <c r="I483" s="540"/>
      <c r="J483" s="540"/>
      <c r="K483" s="540"/>
      <c r="L483" s="540"/>
      <c r="M483" s="540"/>
    </row>
    <row r="484" spans="1:13" ht="15" customHeight="1" x14ac:dyDescent="0.15">
      <c r="A484" s="750" t="s">
        <v>600</v>
      </c>
      <c r="B484" s="751"/>
      <c r="C484" s="539">
        <f t="shared" si="35"/>
        <v>0</v>
      </c>
      <c r="D484" s="540"/>
      <c r="E484" s="540"/>
      <c r="F484" s="540"/>
      <c r="G484" s="540"/>
      <c r="H484" s="540"/>
      <c r="I484" s="540"/>
      <c r="J484" s="540"/>
      <c r="K484" s="540"/>
      <c r="L484" s="540"/>
      <c r="M484" s="540"/>
    </row>
    <row r="485" spans="1:13" ht="15" customHeight="1" x14ac:dyDescent="0.15">
      <c r="A485" s="563"/>
      <c r="B485" s="287" t="s">
        <v>445</v>
      </c>
      <c r="C485" s="539">
        <f>SUM(C479:C484)</f>
        <v>0</v>
      </c>
      <c r="D485" s="539">
        <f>SUM(D479:D484)</f>
        <v>0</v>
      </c>
      <c r="E485" s="539">
        <f t="shared" ref="E485:M485" si="36">SUM(E479:E484)</f>
        <v>0</v>
      </c>
      <c r="F485" s="539">
        <f t="shared" si="36"/>
        <v>0</v>
      </c>
      <c r="G485" s="539">
        <f t="shared" si="36"/>
        <v>0</v>
      </c>
      <c r="H485" s="539">
        <f t="shared" si="36"/>
        <v>0</v>
      </c>
      <c r="I485" s="539">
        <f t="shared" si="36"/>
        <v>0</v>
      </c>
      <c r="J485" s="539">
        <f t="shared" si="36"/>
        <v>0</v>
      </c>
      <c r="K485" s="539">
        <f t="shared" si="36"/>
        <v>0</v>
      </c>
      <c r="L485" s="539">
        <f t="shared" si="36"/>
        <v>0</v>
      </c>
      <c r="M485" s="539">
        <f t="shared" si="36"/>
        <v>0</v>
      </c>
    </row>
    <row r="486" spans="1:13" ht="15" customHeight="1" x14ac:dyDescent="0.15">
      <c r="A486" s="750" t="s">
        <v>353</v>
      </c>
      <c r="B486" s="751" t="s">
        <v>353</v>
      </c>
      <c r="C486" s="539">
        <f>SUM(E486:F486)</f>
        <v>0</v>
      </c>
      <c r="D486" s="541"/>
      <c r="E486" s="540"/>
      <c r="F486" s="540"/>
      <c r="G486" s="540"/>
      <c r="H486" s="540"/>
      <c r="I486" s="540"/>
      <c r="J486" s="540"/>
      <c r="K486" s="540"/>
      <c r="L486" s="540"/>
      <c r="M486" s="540"/>
    </row>
    <row r="487" spans="1:13" ht="15" customHeight="1" x14ac:dyDescent="0.15">
      <c r="A487" s="750" t="s">
        <v>355</v>
      </c>
      <c r="B487" s="751" t="s">
        <v>355</v>
      </c>
      <c r="C487" s="539">
        <f>SUM(E487:F487)</f>
        <v>0</v>
      </c>
      <c r="D487" s="541"/>
      <c r="E487" s="540"/>
      <c r="F487" s="540"/>
      <c r="G487" s="540"/>
      <c r="H487" s="540"/>
      <c r="I487" s="540"/>
      <c r="J487" s="540"/>
      <c r="K487" s="540"/>
      <c r="L487" s="540"/>
      <c r="M487" s="540"/>
    </row>
    <row r="488" spans="1:13" ht="24" customHeight="1" x14ac:dyDescent="0.15">
      <c r="A488" s="750" t="s">
        <v>601</v>
      </c>
      <c r="B488" s="751"/>
      <c r="C488" s="539">
        <f>SUM(E488:F488)</f>
        <v>0</v>
      </c>
      <c r="D488" s="541"/>
      <c r="E488" s="541"/>
      <c r="F488" s="541"/>
      <c r="G488" s="541"/>
      <c r="H488" s="541"/>
      <c r="I488" s="541"/>
      <c r="J488" s="541"/>
      <c r="K488" s="541"/>
      <c r="L488" s="541"/>
      <c r="M488" s="541"/>
    </row>
    <row r="489" spans="1:13" ht="15" customHeight="1" x14ac:dyDescent="0.15">
      <c r="A489" s="750" t="s">
        <v>184</v>
      </c>
      <c r="B489" s="751"/>
      <c r="C489" s="539">
        <f t="shared" ref="C489:C490" si="37">SUM(E489:F489)</f>
        <v>0</v>
      </c>
      <c r="D489" s="541"/>
      <c r="E489" s="541"/>
      <c r="F489" s="541"/>
      <c r="G489" s="541"/>
      <c r="H489" s="541"/>
      <c r="I489" s="541"/>
      <c r="J489" s="541"/>
      <c r="K489" s="541"/>
      <c r="L489" s="541"/>
      <c r="M489" s="541"/>
    </row>
    <row r="490" spans="1:13" ht="15" customHeight="1" x14ac:dyDescent="0.15">
      <c r="A490" s="750" t="s">
        <v>185</v>
      </c>
      <c r="B490" s="751"/>
      <c r="C490" s="539">
        <f t="shared" si="37"/>
        <v>0</v>
      </c>
      <c r="D490" s="541"/>
      <c r="E490" s="541"/>
      <c r="F490" s="541"/>
      <c r="G490" s="541"/>
      <c r="H490" s="541"/>
      <c r="I490" s="541"/>
      <c r="J490" s="541"/>
      <c r="K490" s="541"/>
      <c r="L490" s="541"/>
      <c r="M490" s="541"/>
    </row>
    <row r="491" spans="1:13" ht="15" customHeight="1" x14ac:dyDescent="0.15">
      <c r="A491" s="289"/>
      <c r="B491" s="290" t="s">
        <v>602</v>
      </c>
      <c r="C491" s="539">
        <f>SUM(C486:C490)</f>
        <v>0</v>
      </c>
      <c r="D491" s="539">
        <f>SUM(D486:D490)</f>
        <v>0</v>
      </c>
      <c r="E491" s="539">
        <f t="shared" ref="E491:M491" si="38">SUM(E486:E490)</f>
        <v>0</v>
      </c>
      <c r="F491" s="539">
        <f t="shared" si="38"/>
        <v>0</v>
      </c>
      <c r="G491" s="539">
        <f t="shared" si="38"/>
        <v>0</v>
      </c>
      <c r="H491" s="539">
        <f t="shared" si="38"/>
        <v>0</v>
      </c>
      <c r="I491" s="539">
        <f t="shared" si="38"/>
        <v>0</v>
      </c>
      <c r="J491" s="539">
        <f t="shared" si="38"/>
        <v>0</v>
      </c>
      <c r="K491" s="539">
        <f t="shared" si="38"/>
        <v>0</v>
      </c>
      <c r="L491" s="539">
        <f t="shared" si="38"/>
        <v>0</v>
      </c>
      <c r="M491" s="539">
        <f t="shared" si="38"/>
        <v>0</v>
      </c>
    </row>
    <row r="492" spans="1:13" ht="15" customHeight="1" x14ac:dyDescent="0.15">
      <c r="A492" s="291"/>
      <c r="B492" s="290" t="s">
        <v>410</v>
      </c>
      <c r="C492" s="292">
        <f t="shared" ref="C492:M492" si="39">SUM(C457+C461+C465+C469+C478+C485+C491)</f>
        <v>0</v>
      </c>
      <c r="D492" s="292">
        <f t="shared" si="39"/>
        <v>0</v>
      </c>
      <c r="E492" s="292">
        <f t="shared" si="39"/>
        <v>0</v>
      </c>
      <c r="F492" s="292">
        <f t="shared" si="39"/>
        <v>0</v>
      </c>
      <c r="G492" s="292">
        <f t="shared" si="39"/>
        <v>0</v>
      </c>
      <c r="H492" s="292">
        <f t="shared" si="39"/>
        <v>0</v>
      </c>
      <c r="I492" s="292">
        <f t="shared" si="39"/>
        <v>0</v>
      </c>
      <c r="J492" s="292">
        <f t="shared" si="39"/>
        <v>0</v>
      </c>
      <c r="K492" s="292">
        <f t="shared" si="39"/>
        <v>0</v>
      </c>
      <c r="L492" s="292">
        <f t="shared" si="39"/>
        <v>0</v>
      </c>
      <c r="M492" s="292">
        <f t="shared" si="39"/>
        <v>0</v>
      </c>
    </row>
  </sheetData>
  <mergeCells count="209">
    <mergeCell ref="A487:B487"/>
    <mergeCell ref="A488:B488"/>
    <mergeCell ref="A489:B489"/>
    <mergeCell ref="A490:B490"/>
    <mergeCell ref="A480:B480"/>
    <mergeCell ref="A481:B481"/>
    <mergeCell ref="A482:B482"/>
    <mergeCell ref="A483:B483"/>
    <mergeCell ref="A484:B484"/>
    <mergeCell ref="A486:B486"/>
    <mergeCell ref="A473:B473"/>
    <mergeCell ref="A474:B474"/>
    <mergeCell ref="A475:B475"/>
    <mergeCell ref="A476:B476"/>
    <mergeCell ref="A477:B477"/>
    <mergeCell ref="A479:B479"/>
    <mergeCell ref="A466:B466"/>
    <mergeCell ref="A467:B467"/>
    <mergeCell ref="A468:B468"/>
    <mergeCell ref="A470:B470"/>
    <mergeCell ref="A471:B471"/>
    <mergeCell ref="A472:B472"/>
    <mergeCell ref="A459:B459"/>
    <mergeCell ref="A460:B460"/>
    <mergeCell ref="A461:B461"/>
    <mergeCell ref="A462:B462"/>
    <mergeCell ref="A463:B463"/>
    <mergeCell ref="A464:B464"/>
    <mergeCell ref="A452:B452"/>
    <mergeCell ref="A453:B453"/>
    <mergeCell ref="A454:B454"/>
    <mergeCell ref="A455:B455"/>
    <mergeCell ref="A456:B456"/>
    <mergeCell ref="A458:B458"/>
    <mergeCell ref="A446:B446"/>
    <mergeCell ref="A450:B451"/>
    <mergeCell ref="C450:C451"/>
    <mergeCell ref="D450:D451"/>
    <mergeCell ref="E450:F450"/>
    <mergeCell ref="G450:I450"/>
    <mergeCell ref="A436:B436"/>
    <mergeCell ref="A437:B437"/>
    <mergeCell ref="A439:B439"/>
    <mergeCell ref="A440:A442"/>
    <mergeCell ref="A444:B444"/>
    <mergeCell ref="A445:B445"/>
    <mergeCell ref="A431:B431"/>
    <mergeCell ref="A433:B434"/>
    <mergeCell ref="C433:C434"/>
    <mergeCell ref="D433:I433"/>
    <mergeCell ref="J433:J434"/>
    <mergeCell ref="A435:B435"/>
    <mergeCell ref="A421:B421"/>
    <mergeCell ref="A422:B422"/>
    <mergeCell ref="A423:B423"/>
    <mergeCell ref="A425:B425"/>
    <mergeCell ref="A426:B426"/>
    <mergeCell ref="A429:A430"/>
    <mergeCell ref="A415:B415"/>
    <mergeCell ref="A416:B416"/>
    <mergeCell ref="A417:B417"/>
    <mergeCell ref="A418:B418"/>
    <mergeCell ref="A419:B419"/>
    <mergeCell ref="A420:B420"/>
    <mergeCell ref="A401:A403"/>
    <mergeCell ref="A404:A406"/>
    <mergeCell ref="A408:A410"/>
    <mergeCell ref="A412:B412"/>
    <mergeCell ref="A413:B413"/>
    <mergeCell ref="A414:B414"/>
    <mergeCell ref="A381:A383"/>
    <mergeCell ref="A384:A386"/>
    <mergeCell ref="A387:A389"/>
    <mergeCell ref="A392:A394"/>
    <mergeCell ref="A395:A397"/>
    <mergeCell ref="A398:A400"/>
    <mergeCell ref="J379:J380"/>
    <mergeCell ref="K379:K380"/>
    <mergeCell ref="L379:L380"/>
    <mergeCell ref="M379:M380"/>
    <mergeCell ref="O379:O380"/>
    <mergeCell ref="P379:P380"/>
    <mergeCell ref="H378:J378"/>
    <mergeCell ref="K378:M378"/>
    <mergeCell ref="N378:N380"/>
    <mergeCell ref="O378:P378"/>
    <mergeCell ref="Q378:Q380"/>
    <mergeCell ref="D379:D380"/>
    <mergeCell ref="E379:F379"/>
    <mergeCell ref="G379:G380"/>
    <mergeCell ref="H379:H380"/>
    <mergeCell ref="I379:I380"/>
    <mergeCell ref="D373:D374"/>
    <mergeCell ref="A375:B375"/>
    <mergeCell ref="A376:B376"/>
    <mergeCell ref="A377:B377"/>
    <mergeCell ref="A378:B380"/>
    <mergeCell ref="C378:C380"/>
    <mergeCell ref="D378:G378"/>
    <mergeCell ref="A368:B368"/>
    <mergeCell ref="A369:B369"/>
    <mergeCell ref="A370:A371"/>
    <mergeCell ref="A372:B372"/>
    <mergeCell ref="A373:B374"/>
    <mergeCell ref="C373:C374"/>
    <mergeCell ref="A365:F365"/>
    <mergeCell ref="A366:B367"/>
    <mergeCell ref="C366:C367"/>
    <mergeCell ref="D366:D367"/>
    <mergeCell ref="E366:E367"/>
    <mergeCell ref="F366:F367"/>
    <mergeCell ref="O341:O343"/>
    <mergeCell ref="P341:Q342"/>
    <mergeCell ref="R341:R343"/>
    <mergeCell ref="E342:G342"/>
    <mergeCell ref="H342:J342"/>
    <mergeCell ref="A364:B364"/>
    <mergeCell ref="A339:B339"/>
    <mergeCell ref="A340:B340"/>
    <mergeCell ref="A341:B343"/>
    <mergeCell ref="C341:C343"/>
    <mergeCell ref="D341:D343"/>
    <mergeCell ref="E341:J341"/>
    <mergeCell ref="K341:K343"/>
    <mergeCell ref="L341:N342"/>
    <mergeCell ref="A328:B330"/>
    <mergeCell ref="C328:C330"/>
    <mergeCell ref="Q328:Q330"/>
    <mergeCell ref="D329:D330"/>
    <mergeCell ref="E329:F329"/>
    <mergeCell ref="G329:G330"/>
    <mergeCell ref="H329:H330"/>
    <mergeCell ref="I329:I330"/>
    <mergeCell ref="J329:J330"/>
    <mergeCell ref="K329:K330"/>
    <mergeCell ref="L329:L330"/>
    <mergeCell ref="D328:G328"/>
    <mergeCell ref="H328:J328"/>
    <mergeCell ref="K328:M328"/>
    <mergeCell ref="N328:N330"/>
    <mergeCell ref="M329:M330"/>
    <mergeCell ref="O329:O330"/>
    <mergeCell ref="P329:P330"/>
    <mergeCell ref="A323:B323"/>
    <mergeCell ref="A324:B324"/>
    <mergeCell ref="A325:B325"/>
    <mergeCell ref="A326:B326"/>
    <mergeCell ref="K314:K315"/>
    <mergeCell ref="L314:L315"/>
    <mergeCell ref="M314:M315"/>
    <mergeCell ref="A318:B318"/>
    <mergeCell ref="O328:P328"/>
    <mergeCell ref="Q313:Q315"/>
    <mergeCell ref="D314:D315"/>
    <mergeCell ref="E314:F314"/>
    <mergeCell ref="G314:G315"/>
    <mergeCell ref="H314:H315"/>
    <mergeCell ref="I314:I315"/>
    <mergeCell ref="J314:J315"/>
    <mergeCell ref="A319:B319"/>
    <mergeCell ref="A321:B321"/>
    <mergeCell ref="A310:B310"/>
    <mergeCell ref="A311:B311"/>
    <mergeCell ref="A313:B315"/>
    <mergeCell ref="C313:C315"/>
    <mergeCell ref="D313:G313"/>
    <mergeCell ref="H313:J313"/>
    <mergeCell ref="O285:O286"/>
    <mergeCell ref="P285:P286"/>
    <mergeCell ref="A287:B287"/>
    <mergeCell ref="A293:A296"/>
    <mergeCell ref="A300:B300"/>
    <mergeCell ref="A304:A307"/>
    <mergeCell ref="N284:N286"/>
    <mergeCell ref="O284:P284"/>
    <mergeCell ref="O314:O315"/>
    <mergeCell ref="P314:P315"/>
    <mergeCell ref="K313:M313"/>
    <mergeCell ref="N313:N315"/>
    <mergeCell ref="O313:P313"/>
    <mergeCell ref="Q284:Q286"/>
    <mergeCell ref="R284:R286"/>
    <mergeCell ref="D285:D286"/>
    <mergeCell ref="E285:F285"/>
    <mergeCell ref="G285:G286"/>
    <mergeCell ref="H285:H286"/>
    <mergeCell ref="I285:I286"/>
    <mergeCell ref="J285:J286"/>
    <mergeCell ref="A256:B256"/>
    <mergeCell ref="A284:B286"/>
    <mergeCell ref="C284:C286"/>
    <mergeCell ref="D284:G284"/>
    <mergeCell ref="H284:J284"/>
    <mergeCell ref="K284:M284"/>
    <mergeCell ref="K285:K286"/>
    <mergeCell ref="L285:L286"/>
    <mergeCell ref="M285:M286"/>
    <mergeCell ref="A97:E97"/>
    <mergeCell ref="A125:B125"/>
    <mergeCell ref="A221:B221"/>
    <mergeCell ref="A231:B231"/>
    <mergeCell ref="A237:B237"/>
    <mergeCell ref="A244:B244"/>
    <mergeCell ref="A8:C8"/>
    <mergeCell ref="A72:B72"/>
    <mergeCell ref="A73:B73"/>
    <mergeCell ref="A79:A82"/>
    <mergeCell ref="A86:B86"/>
    <mergeCell ref="A90:A93"/>
  </mergeCells>
  <dataValidations count="1">
    <dataValidation allowBlank="1" showInputMessage="1" showErrorMessage="1" errorTitle="ERROR" error="Por favor ingrese solo Números." sqref="A1:XFD1048576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2"/>
  <sheetViews>
    <sheetView workbookViewId="0">
      <selection activeCell="G9" sqref="G9"/>
    </sheetView>
  </sheetViews>
  <sheetFormatPr baseColWidth="10" defaultColWidth="11.42578125" defaultRowHeight="10.5" x14ac:dyDescent="0.15"/>
  <cols>
    <col min="1" max="1" width="18" style="5" customWidth="1"/>
    <col min="2" max="2" width="86.42578125" style="4" customWidth="1"/>
    <col min="3" max="3" width="21.85546875" style="5" customWidth="1"/>
    <col min="4" max="4" width="19" style="5" customWidth="1"/>
    <col min="5" max="5" width="18.5703125" style="5" customWidth="1"/>
    <col min="6" max="6" width="18.42578125" style="5" customWidth="1"/>
    <col min="7" max="7" width="16.85546875" style="5" customWidth="1"/>
    <col min="8" max="13" width="15.7109375" style="5" customWidth="1"/>
    <col min="14" max="16" width="12.7109375" style="5" customWidth="1"/>
    <col min="17" max="17" width="13.7109375" style="5" customWidth="1"/>
    <col min="18" max="18" width="18.5703125" style="5" customWidth="1"/>
    <col min="19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ht="15" customHeight="1" x14ac:dyDescent="0.15">
      <c r="A1" s="1" t="s">
        <v>0</v>
      </c>
      <c r="B1" s="2"/>
    </row>
    <row r="2" spans="1:14" s="3" customFormat="1" ht="15" customHeight="1" x14ac:dyDescent="0.15">
      <c r="A2" s="1" t="str">
        <f>CONCATENATE("COMUNA: ",[7]NOMBRE!B2," - ","( ",[7]NOMBRE!C2,[7]NOMBRE!D2,[7]NOMBRE!E2,[7]NOMBRE!F2,[7]NOMBRE!G2," )")</f>
        <v>COMUNA: LINARES - ( 07401 )</v>
      </c>
      <c r="B2" s="2"/>
    </row>
    <row r="3" spans="1:14" ht="15" customHeight="1" x14ac:dyDescent="0.1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14" ht="15" customHeight="1" x14ac:dyDescent="0.15">
      <c r="A4" s="1" t="str">
        <f>CONCATENATE("MES: ",[7]NOMBRE!B6," - ","( ",[7]NOMBRE!C6,[7]NOMBRE!D6," )")</f>
        <v>MES: JUNIO - ( 06 )</v>
      </c>
    </row>
    <row r="5" spans="1:14" s="3" customFormat="1" ht="15" customHeight="1" x14ac:dyDescent="0.15">
      <c r="A5" s="1" t="str">
        <f>CONCATENATE("AÑO: ",[7]NOMBRE!B7)</f>
        <v>AÑO: 2020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8"/>
      <c r="D6" s="8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2" customFormat="1" ht="14.25" customHeight="1" x14ac:dyDescent="0.15">
      <c r="A7" s="9" t="s">
        <v>2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s="3" customFormat="1" ht="15.95" customHeight="1" x14ac:dyDescent="0.15">
      <c r="A8" s="578" t="s">
        <v>3</v>
      </c>
      <c r="B8" s="578"/>
      <c r="C8" s="578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5.1" customHeight="1" x14ac:dyDescent="0.15">
      <c r="A9" s="13" t="s">
        <v>4</v>
      </c>
      <c r="B9" s="13" t="s">
        <v>5</v>
      </c>
      <c r="C9" s="14" t="s">
        <v>6</v>
      </c>
      <c r="D9" s="14" t="s">
        <v>7</v>
      </c>
      <c r="E9" s="14" t="s">
        <v>8</v>
      </c>
      <c r="F9" s="7"/>
      <c r="G9" s="542">
        <f>+E70+E73+E86+E102+H124+E159+E164+E201+E220+E230+E236+E243+E277+E280</f>
        <v>684462727.5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15">
      <c r="A10" s="15"/>
      <c r="B10" s="16" t="s">
        <v>9</v>
      </c>
      <c r="C10" s="293">
        <f>SUM(C11:C23)</f>
        <v>4770</v>
      </c>
      <c r="D10" s="294">
        <f>SUM(D11:D23)</f>
        <v>4476</v>
      </c>
      <c r="E10" s="17">
        <f>SUM(E11:E23)</f>
        <v>52791610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5" customHeight="1" x14ac:dyDescent="0.15">
      <c r="A11" s="295" t="s">
        <v>10</v>
      </c>
      <c r="B11" s="296" t="s">
        <v>11</v>
      </c>
      <c r="C11" s="297">
        <f>[7]B!C5</f>
        <v>0</v>
      </c>
      <c r="D11" s="298">
        <f>[7]B!E5</f>
        <v>0</v>
      </c>
      <c r="E11" s="18">
        <f>[7]B!AL5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5" customHeight="1" x14ac:dyDescent="0.15">
      <c r="A12" s="299" t="s">
        <v>12</v>
      </c>
      <c r="B12" s="300" t="s">
        <v>13</v>
      </c>
      <c r="C12" s="297">
        <f>[7]B!C6</f>
        <v>0</v>
      </c>
      <c r="D12" s="298">
        <f>[7]B!E6</f>
        <v>0</v>
      </c>
      <c r="E12" s="18">
        <f>[7]B!AL6</f>
        <v>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5" customHeight="1" x14ac:dyDescent="0.15">
      <c r="A13" s="299" t="s">
        <v>14</v>
      </c>
      <c r="B13" s="300" t="s">
        <v>15</v>
      </c>
      <c r="C13" s="297">
        <f>[7]B!C7</f>
        <v>3077</v>
      </c>
      <c r="D13" s="298">
        <f>[7]B!E7</f>
        <v>2868</v>
      </c>
      <c r="E13" s="18">
        <f>[7]B!AL7</f>
        <v>38517240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5" customHeight="1" x14ac:dyDescent="0.15">
      <c r="A14" s="299" t="s">
        <v>16</v>
      </c>
      <c r="B14" s="300" t="s">
        <v>17</v>
      </c>
      <c r="C14" s="297">
        <f>[7]B!C8</f>
        <v>0</v>
      </c>
      <c r="D14" s="298">
        <f>[7]B!E8</f>
        <v>0</v>
      </c>
      <c r="E14" s="18">
        <f>[7]B!AL8</f>
        <v>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5" customHeight="1" x14ac:dyDescent="0.15">
      <c r="A15" s="299" t="s">
        <v>18</v>
      </c>
      <c r="B15" s="300" t="s">
        <v>19</v>
      </c>
      <c r="C15" s="297">
        <f>[7]B!C9</f>
        <v>0</v>
      </c>
      <c r="D15" s="298">
        <f>[7]B!E9</f>
        <v>0</v>
      </c>
      <c r="E15" s="18">
        <f>[7]B!AL9</f>
        <v>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5" customHeight="1" x14ac:dyDescent="0.15">
      <c r="A16" s="299" t="s">
        <v>20</v>
      </c>
      <c r="B16" s="300" t="s">
        <v>21</v>
      </c>
      <c r="C16" s="297">
        <f>[7]B!C10</f>
        <v>0</v>
      </c>
      <c r="D16" s="298">
        <f>[7]B!E10</f>
        <v>0</v>
      </c>
      <c r="E16" s="18">
        <f>[7]B!AL10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5" customHeight="1" x14ac:dyDescent="0.15">
      <c r="A17" s="299" t="s">
        <v>22</v>
      </c>
      <c r="B17" s="300" t="s">
        <v>23</v>
      </c>
      <c r="C17" s="297">
        <f>[7]B!C11</f>
        <v>140</v>
      </c>
      <c r="D17" s="298">
        <f>[7]B!E11</f>
        <v>70</v>
      </c>
      <c r="E17" s="18">
        <f>[7]B!AL11</f>
        <v>1178800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24" customHeight="1" x14ac:dyDescent="0.15">
      <c r="A18" s="299" t="s">
        <v>24</v>
      </c>
      <c r="B18" s="300" t="s">
        <v>25</v>
      </c>
      <c r="C18" s="297">
        <f>[7]B!C12</f>
        <v>0</v>
      </c>
      <c r="D18" s="298">
        <f>[7]B!E12</f>
        <v>0</v>
      </c>
      <c r="E18" s="18">
        <f>[7]B!AL12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24" customHeight="1" x14ac:dyDescent="0.15">
      <c r="A19" s="299" t="s">
        <v>26</v>
      </c>
      <c r="B19" s="300" t="s">
        <v>27</v>
      </c>
      <c r="C19" s="297">
        <f>[7]B!C13</f>
        <v>0</v>
      </c>
      <c r="D19" s="298">
        <f>[7]B!E13</f>
        <v>0</v>
      </c>
      <c r="E19" s="18">
        <f>[7]B!AL13</f>
        <v>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24" customHeight="1" x14ac:dyDescent="0.15">
      <c r="A20" s="299" t="s">
        <v>28</v>
      </c>
      <c r="B20" s="300" t="s">
        <v>29</v>
      </c>
      <c r="C20" s="297">
        <f>[7]B!C14</f>
        <v>0</v>
      </c>
      <c r="D20" s="298">
        <f>[7]B!E14</f>
        <v>0</v>
      </c>
      <c r="E20" s="18">
        <f>[7]B!AL14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24" customHeight="1" x14ac:dyDescent="0.15">
      <c r="A21" s="299" t="s">
        <v>30</v>
      </c>
      <c r="B21" s="300" t="s">
        <v>31</v>
      </c>
      <c r="C21" s="297">
        <f>[7]B!C15</f>
        <v>619</v>
      </c>
      <c r="D21" s="298">
        <f>[7]B!E15</f>
        <v>614</v>
      </c>
      <c r="E21" s="18">
        <f>[7]B!AL15</f>
        <v>4162920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24" customHeight="1" x14ac:dyDescent="0.15">
      <c r="A22" s="299" t="s">
        <v>32</v>
      </c>
      <c r="B22" s="301" t="s">
        <v>33</v>
      </c>
      <c r="C22" s="297">
        <f>[7]B!C16</f>
        <v>208</v>
      </c>
      <c r="D22" s="298">
        <f>[7]B!E16</f>
        <v>205</v>
      </c>
      <c r="E22" s="18">
        <f>[7]B!AL16</f>
        <v>1670750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24" customHeight="1" x14ac:dyDescent="0.15">
      <c r="A23" s="299" t="s">
        <v>34</v>
      </c>
      <c r="B23" s="300" t="s">
        <v>35</v>
      </c>
      <c r="C23" s="297">
        <f>[7]B!C17</f>
        <v>726</v>
      </c>
      <c r="D23" s="298">
        <f>[7]B!E17</f>
        <v>719</v>
      </c>
      <c r="E23" s="18">
        <f>[7]B!AL17</f>
        <v>7261900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24" customHeight="1" x14ac:dyDescent="0.15">
      <c r="A24" s="302" t="s">
        <v>36</v>
      </c>
      <c r="B24" s="303" t="s">
        <v>37</v>
      </c>
      <c r="C24" s="297">
        <f>[7]B!C18</f>
        <v>1</v>
      </c>
      <c r="D24" s="298">
        <f>[7]B!E18</f>
        <v>1</v>
      </c>
      <c r="E24" s="18">
        <f>[7]B!AL18</f>
        <v>15150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15" customHeight="1" x14ac:dyDescent="0.15">
      <c r="A25" s="299" t="s">
        <v>38</v>
      </c>
      <c r="B25" s="300" t="s">
        <v>39</v>
      </c>
      <c r="C25" s="297">
        <f>[7]B!C1080</f>
        <v>0</v>
      </c>
      <c r="D25" s="298">
        <f>[7]B!E1080</f>
        <v>0</v>
      </c>
      <c r="E25" s="18">
        <f>[7]B!AL1080</f>
        <v>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21.75" customHeight="1" x14ac:dyDescent="0.15">
      <c r="A26" s="304"/>
      <c r="B26" s="305" t="s">
        <v>40</v>
      </c>
      <c r="C26" s="306">
        <f>SUM(C27:C32)</f>
        <v>690</v>
      </c>
      <c r="D26" s="307"/>
      <c r="E26" s="19"/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5" customHeight="1" x14ac:dyDescent="0.15">
      <c r="A27" s="299" t="s">
        <v>41</v>
      </c>
      <c r="B27" s="300" t="s">
        <v>42</v>
      </c>
      <c r="C27" s="308">
        <f>[7]B!C20</f>
        <v>0</v>
      </c>
      <c r="D27" s="309"/>
      <c r="E27" s="20"/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5" customHeight="1" x14ac:dyDescent="0.15">
      <c r="A28" s="310"/>
      <c r="B28" s="300" t="s">
        <v>43</v>
      </c>
      <c r="C28" s="308">
        <f>[7]B!C21</f>
        <v>0</v>
      </c>
      <c r="D28" s="309"/>
      <c r="E28" s="20"/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5" customHeight="1" x14ac:dyDescent="0.15">
      <c r="A29" s="299"/>
      <c r="B29" s="300" t="s">
        <v>44</v>
      </c>
      <c r="C29" s="308">
        <f>[7]B!C22</f>
        <v>0</v>
      </c>
      <c r="D29" s="309"/>
      <c r="E29" s="20"/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5" customHeight="1" x14ac:dyDescent="0.15">
      <c r="A30" s="311"/>
      <c r="B30" s="300" t="s">
        <v>45</v>
      </c>
      <c r="C30" s="308">
        <f>[7]B!C23</f>
        <v>0</v>
      </c>
      <c r="D30" s="309"/>
      <c r="E30" s="20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5" customHeight="1" x14ac:dyDescent="0.15">
      <c r="A31" s="311"/>
      <c r="B31" s="300" t="s">
        <v>46</v>
      </c>
      <c r="C31" s="308">
        <f>[7]B!C24</f>
        <v>690</v>
      </c>
      <c r="D31" s="309"/>
      <c r="E31" s="20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15" customHeight="1" x14ac:dyDescent="0.15">
      <c r="A32" s="312">
        <v>101308</v>
      </c>
      <c r="B32" s="300" t="s">
        <v>47</v>
      </c>
      <c r="C32" s="308">
        <f>[7]B!C25</f>
        <v>0</v>
      </c>
      <c r="D32" s="309"/>
      <c r="E32" s="20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20.100000000000001" customHeight="1" x14ac:dyDescent="0.15">
      <c r="A33" s="21"/>
      <c r="B33" s="22" t="s">
        <v>48</v>
      </c>
      <c r="C33" s="313">
        <f>SUM(C34:C44)</f>
        <v>1812</v>
      </c>
      <c r="D33" s="314">
        <f t="shared" ref="D33:E33" si="0">SUM(D34:D44)</f>
        <v>1810</v>
      </c>
      <c r="E33" s="314">
        <f t="shared" si="0"/>
        <v>3650570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15">
      <c r="A34" s="295" t="s">
        <v>49</v>
      </c>
      <c r="B34" s="296" t="s">
        <v>50</v>
      </c>
      <c r="C34" s="315">
        <f>[7]B!$C$29</f>
        <v>1387</v>
      </c>
      <c r="D34" s="315">
        <f>[7]B!$E$29</f>
        <v>1385</v>
      </c>
      <c r="E34" s="23">
        <f>[7]B!$AL$29</f>
        <v>1828200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15">
      <c r="A35" s="299" t="s">
        <v>51</v>
      </c>
      <c r="B35" s="300" t="s">
        <v>52</v>
      </c>
      <c r="C35" s="308">
        <f>[7]B!$C$30</f>
        <v>0</v>
      </c>
      <c r="D35" s="308">
        <f>[7]B!$E$30</f>
        <v>0</v>
      </c>
      <c r="E35" s="24">
        <f>[7]B!$AL$30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15">
      <c r="A36" s="299" t="s">
        <v>53</v>
      </c>
      <c r="B36" s="300" t="s">
        <v>54</v>
      </c>
      <c r="C36" s="308">
        <f>[7]B!$C$31</f>
        <v>0</v>
      </c>
      <c r="D36" s="308">
        <f>[7]B!$E$31</f>
        <v>0</v>
      </c>
      <c r="E36" s="24">
        <f>[7]B!$AL$31</f>
        <v>0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5" customHeight="1" x14ac:dyDescent="0.15">
      <c r="A37" s="299" t="s">
        <v>55</v>
      </c>
      <c r="B37" s="300" t="s">
        <v>56</v>
      </c>
      <c r="C37" s="308">
        <f>[7]B!$C$32</f>
        <v>0</v>
      </c>
      <c r="D37" s="308">
        <f>[7]B!$E$32</f>
        <v>0</v>
      </c>
      <c r="E37" s="24">
        <f>[7]B!$AL$32</f>
        <v>0</v>
      </c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15" customHeight="1" x14ac:dyDescent="0.15">
      <c r="A38" s="299" t="s">
        <v>57</v>
      </c>
      <c r="B38" s="300" t="s">
        <v>58</v>
      </c>
      <c r="C38" s="308">
        <f>[7]B!$C$33</f>
        <v>209</v>
      </c>
      <c r="D38" s="308">
        <f>[7]B!$E$33</f>
        <v>209</v>
      </c>
      <c r="E38" s="24">
        <f>[7]B!$AL$33</f>
        <v>303050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15">
      <c r="A39" s="299" t="s">
        <v>59</v>
      </c>
      <c r="B39" s="300" t="s">
        <v>60</v>
      </c>
      <c r="C39" s="308">
        <f>[7]B!$C$34</f>
        <v>0</v>
      </c>
      <c r="D39" s="308">
        <f>[7]B!$E$34</f>
        <v>0</v>
      </c>
      <c r="E39" s="24">
        <f>[7]B!$AL$34</f>
        <v>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15">
      <c r="A40" s="299" t="s">
        <v>61</v>
      </c>
      <c r="B40" s="300" t="s">
        <v>62</v>
      </c>
      <c r="C40" s="308">
        <f>[7]B!$C$1076</f>
        <v>42</v>
      </c>
      <c r="D40" s="308">
        <f>[7]B!$E$1076</f>
        <v>42</v>
      </c>
      <c r="E40" s="24">
        <f>[7]B!$AL$1076</f>
        <v>135660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15">
      <c r="A41" s="299" t="s">
        <v>63</v>
      </c>
      <c r="B41" s="300" t="s">
        <v>64</v>
      </c>
      <c r="C41" s="308">
        <f>[7]B!$C$1077</f>
        <v>10</v>
      </c>
      <c r="D41" s="308">
        <f>[7]B!$E$1077</f>
        <v>10</v>
      </c>
      <c r="E41" s="24">
        <f>[7]B!$AL$1077</f>
        <v>32300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15">
      <c r="A42" s="299" t="s">
        <v>65</v>
      </c>
      <c r="B42" s="300" t="s">
        <v>66</v>
      </c>
      <c r="C42" s="308">
        <f>[7]B!$C$1078</f>
        <v>0</v>
      </c>
      <c r="D42" s="308">
        <f>[7]B!$E$1078</f>
        <v>0</v>
      </c>
      <c r="E42" s="24">
        <f>[7]B!$AL$1078</f>
        <v>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15">
      <c r="A43" s="299" t="s">
        <v>67</v>
      </c>
      <c r="B43" s="300" t="s">
        <v>68</v>
      </c>
      <c r="C43" s="308">
        <f>[7]B!$C$1079</f>
        <v>0</v>
      </c>
      <c r="D43" s="308">
        <f>[7]B!$E$1079</f>
        <v>0</v>
      </c>
      <c r="E43" s="24">
        <f>[7]B!$AL$1079</f>
        <v>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15">
      <c r="A44" s="299" t="s">
        <v>69</v>
      </c>
      <c r="B44" s="300" t="s">
        <v>70</v>
      </c>
      <c r="C44" s="308">
        <f>[7]B!$C$1075</f>
        <v>164</v>
      </c>
      <c r="D44" s="308">
        <f>[7]B!$E$1075</f>
        <v>164</v>
      </c>
      <c r="E44" s="24">
        <f>[7]B!$AL$1075</f>
        <v>1351360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15">
      <c r="A45" s="304"/>
      <c r="B45" s="305" t="s">
        <v>40</v>
      </c>
      <c r="C45" s="316">
        <f>SUM(C46:C50)</f>
        <v>129</v>
      </c>
      <c r="D45" s="316"/>
      <c r="E45" s="25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15">
      <c r="A46" s="26"/>
      <c r="B46" s="300" t="s">
        <v>71</v>
      </c>
      <c r="C46" s="308">
        <f>[7]B!$C$36</f>
        <v>0</v>
      </c>
      <c r="D46" s="317"/>
      <c r="E46" s="27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15" customHeight="1" x14ac:dyDescent="0.15">
      <c r="A47" s="26"/>
      <c r="B47" s="300" t="s">
        <v>72</v>
      </c>
      <c r="C47" s="308">
        <f>[7]B!$C$37</f>
        <v>129</v>
      </c>
      <c r="D47" s="317"/>
      <c r="E47" s="27"/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15">
      <c r="A48" s="26"/>
      <c r="B48" s="300" t="s">
        <v>73</v>
      </c>
      <c r="C48" s="308">
        <f>[7]B!$C$38</f>
        <v>0</v>
      </c>
      <c r="D48" s="317"/>
      <c r="E48" s="27"/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15">
      <c r="A49" s="26"/>
      <c r="B49" s="300" t="s">
        <v>74</v>
      </c>
      <c r="C49" s="308">
        <f>[7]B!$C$39</f>
        <v>0</v>
      </c>
      <c r="D49" s="317"/>
      <c r="E49" s="27"/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15" customHeight="1" x14ac:dyDescent="0.15">
      <c r="A50" s="28"/>
      <c r="B50" s="318" t="s">
        <v>75</v>
      </c>
      <c r="C50" s="319">
        <f>[7]B!$C$40</f>
        <v>0</v>
      </c>
      <c r="D50" s="317"/>
      <c r="E50" s="27"/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20.100000000000001" customHeight="1" x14ac:dyDescent="0.15">
      <c r="A51" s="21"/>
      <c r="B51" s="22" t="s">
        <v>76</v>
      </c>
      <c r="C51" s="313">
        <f>SUM(C52:C53)</f>
        <v>0</v>
      </c>
      <c r="D51" s="314">
        <f>SUM(D52:D53)</f>
        <v>0</v>
      </c>
      <c r="E51" s="29">
        <f>SUM(E52:E53)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15">
      <c r="A52" s="295" t="s">
        <v>77</v>
      </c>
      <c r="B52" s="296" t="s">
        <v>78</v>
      </c>
      <c r="C52" s="320">
        <f>[7]B!$C$1081</f>
        <v>0</v>
      </c>
      <c r="D52" s="320">
        <f>[7]B!$E$1081</f>
        <v>0</v>
      </c>
      <c r="E52" s="30">
        <f>[7]B!$AL$1081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15">
      <c r="A53" s="299" t="s">
        <v>79</v>
      </c>
      <c r="B53" s="300" t="s">
        <v>80</v>
      </c>
      <c r="C53" s="321">
        <f>[7]B!$C$1082</f>
        <v>0</v>
      </c>
      <c r="D53" s="321">
        <f>[7]B!$E$1082</f>
        <v>0</v>
      </c>
      <c r="E53" s="31">
        <f>[7]B!$AL$1082</f>
        <v>0</v>
      </c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15" customHeight="1" x14ac:dyDescent="0.15">
      <c r="A54" s="304"/>
      <c r="B54" s="322" t="s">
        <v>81</v>
      </c>
      <c r="C54" s="323">
        <f>C55</f>
        <v>0</v>
      </c>
      <c r="D54" s="323"/>
      <c r="E54" s="32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24" customHeight="1" x14ac:dyDescent="0.15">
      <c r="A55" s="299" t="s">
        <v>82</v>
      </c>
      <c r="B55" s="318" t="s">
        <v>83</v>
      </c>
      <c r="C55" s="319">
        <f>[7]B!$C$1054</f>
        <v>0</v>
      </c>
      <c r="D55" s="317"/>
      <c r="E55" s="27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20.100000000000001" customHeight="1" x14ac:dyDescent="0.15">
      <c r="A56" s="33"/>
      <c r="B56" s="22" t="s">
        <v>84</v>
      </c>
      <c r="C56" s="313">
        <f>SUM(C57:C60)</f>
        <v>904</v>
      </c>
      <c r="D56" s="314">
        <f>SUM(D57:D60)</f>
        <v>904</v>
      </c>
      <c r="E56" s="29">
        <f>SUM(E57:E60)</f>
        <v>1758840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15" customHeight="1" x14ac:dyDescent="0.15">
      <c r="A57" s="295" t="s">
        <v>85</v>
      </c>
      <c r="B57" s="296" t="s">
        <v>86</v>
      </c>
      <c r="C57" s="320">
        <f>[7]B!$C$44</f>
        <v>0</v>
      </c>
      <c r="D57" s="320">
        <f>[7]B!$E$44</f>
        <v>0</v>
      </c>
      <c r="E57" s="30">
        <f>[7]B!$AL$44</f>
        <v>0</v>
      </c>
      <c r="F57" s="7"/>
      <c r="G57" s="7"/>
      <c r="H57" s="7"/>
      <c r="I57" s="7"/>
      <c r="J57" s="7"/>
      <c r="K57" s="7"/>
      <c r="L57" s="7"/>
      <c r="M57" s="7"/>
      <c r="N57" s="7"/>
    </row>
    <row r="58" spans="1:14" s="3" customFormat="1" ht="15" customHeight="1" x14ac:dyDescent="0.15">
      <c r="A58" s="299" t="s">
        <v>87</v>
      </c>
      <c r="B58" s="300" t="s">
        <v>88</v>
      </c>
      <c r="C58" s="321">
        <f>[7]B!$C$45</f>
        <v>662</v>
      </c>
      <c r="D58" s="321">
        <f>[7]B!$E$45</f>
        <v>662</v>
      </c>
      <c r="E58" s="31">
        <f>[7]B!$AL$45</f>
        <v>1582180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s="3" customFormat="1" ht="15" customHeight="1" x14ac:dyDescent="0.15">
      <c r="A59" s="299" t="s">
        <v>89</v>
      </c>
      <c r="B59" s="300" t="s">
        <v>90</v>
      </c>
      <c r="C59" s="321">
        <f>[7]B!$C$46</f>
        <v>0</v>
      </c>
      <c r="D59" s="321">
        <f>[7]B!$E$46</f>
        <v>0</v>
      </c>
      <c r="E59" s="31">
        <f>[7]B!$AL$46</f>
        <v>0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s="3" customFormat="1" ht="15" customHeight="1" x14ac:dyDescent="0.15">
      <c r="A60" s="299" t="s">
        <v>91</v>
      </c>
      <c r="B60" s="300" t="s">
        <v>92</v>
      </c>
      <c r="C60" s="321">
        <f>[7]B!$C$47</f>
        <v>242</v>
      </c>
      <c r="D60" s="321">
        <f>[7]B!$E$47</f>
        <v>242</v>
      </c>
      <c r="E60" s="31">
        <f>[7]B!$AL$47</f>
        <v>176660</v>
      </c>
      <c r="F60" s="7"/>
      <c r="G60" s="7"/>
      <c r="H60" s="7"/>
      <c r="I60" s="7"/>
      <c r="J60" s="7"/>
      <c r="K60" s="7"/>
      <c r="L60" s="7"/>
      <c r="M60" s="7"/>
      <c r="N60" s="7"/>
    </row>
    <row r="61" spans="1:14" s="3" customFormat="1" ht="15" customHeight="1" x14ac:dyDescent="0.15">
      <c r="A61" s="324"/>
      <c r="B61" s="322" t="s">
        <v>93</v>
      </c>
      <c r="C61" s="325">
        <f>C62</f>
        <v>0</v>
      </c>
      <c r="D61" s="323"/>
      <c r="E61" s="32"/>
      <c r="F61" s="7"/>
      <c r="G61" s="7"/>
      <c r="H61" s="7"/>
      <c r="I61" s="7"/>
      <c r="J61" s="7"/>
      <c r="K61" s="7"/>
      <c r="L61" s="7"/>
      <c r="M61" s="7"/>
      <c r="N61" s="7"/>
    </row>
    <row r="62" spans="1:14" s="3" customFormat="1" ht="15" customHeight="1" x14ac:dyDescent="0.15">
      <c r="A62" s="312"/>
      <c r="B62" s="318" t="s">
        <v>94</v>
      </c>
      <c r="C62" s="326">
        <f>[7]B!$C$49</f>
        <v>0</v>
      </c>
      <c r="D62" s="317"/>
      <c r="E62" s="27"/>
      <c r="F62" s="7"/>
      <c r="G62" s="7"/>
      <c r="H62" s="7"/>
      <c r="I62" s="7"/>
      <c r="J62" s="7"/>
      <c r="K62" s="7"/>
      <c r="L62" s="7"/>
      <c r="M62" s="7"/>
      <c r="N62" s="7"/>
    </row>
    <row r="63" spans="1:14" s="3" customFormat="1" ht="20.100000000000001" customHeight="1" x14ac:dyDescent="0.15">
      <c r="A63" s="33"/>
      <c r="B63" s="22" t="s">
        <v>95</v>
      </c>
      <c r="C63" s="313">
        <f>SUM(C64:C66)</f>
        <v>1499</v>
      </c>
      <c r="D63" s="314">
        <f>SUM(D64:D66)</f>
        <v>1499</v>
      </c>
      <c r="E63" s="29">
        <f>SUM(E64:E66)</f>
        <v>2742130</v>
      </c>
      <c r="F63" s="7"/>
      <c r="G63" s="7"/>
      <c r="H63" s="7"/>
      <c r="I63" s="7"/>
      <c r="J63" s="7"/>
      <c r="K63" s="7"/>
      <c r="L63" s="7"/>
      <c r="M63" s="7"/>
      <c r="N63" s="7"/>
    </row>
    <row r="64" spans="1:14" s="3" customFormat="1" ht="15" customHeight="1" x14ac:dyDescent="0.15">
      <c r="A64" s="295" t="s">
        <v>96</v>
      </c>
      <c r="B64" s="296" t="s">
        <v>97</v>
      </c>
      <c r="C64" s="320">
        <f>[7]B!$C$53</f>
        <v>1089</v>
      </c>
      <c r="D64" s="320">
        <f>[7]B!$E$53</f>
        <v>1089</v>
      </c>
      <c r="E64" s="30">
        <f>[7]B!$AL$53</f>
        <v>2254230</v>
      </c>
      <c r="F64" s="7"/>
      <c r="G64" s="7"/>
      <c r="H64" s="7"/>
      <c r="I64" s="7"/>
      <c r="J64" s="7"/>
      <c r="K64" s="7"/>
      <c r="L64" s="7"/>
      <c r="M64" s="7"/>
      <c r="N64" s="7"/>
    </row>
    <row r="65" spans="1:14" s="3" customFormat="1" ht="15" customHeight="1" x14ac:dyDescent="0.15">
      <c r="A65" s="299" t="s">
        <v>98</v>
      </c>
      <c r="B65" s="300" t="s">
        <v>99</v>
      </c>
      <c r="C65" s="321">
        <f>[7]B!$C$54</f>
        <v>0</v>
      </c>
      <c r="D65" s="321">
        <f>[7]B!$E$54</f>
        <v>0</v>
      </c>
      <c r="E65" s="31">
        <f>[7]B!$AL$54</f>
        <v>0</v>
      </c>
      <c r="F65" s="7"/>
      <c r="G65" s="7"/>
      <c r="H65" s="7"/>
      <c r="I65" s="7"/>
      <c r="J65" s="7"/>
      <c r="K65" s="7"/>
      <c r="L65" s="7"/>
      <c r="M65" s="7"/>
      <c r="N65" s="7"/>
    </row>
    <row r="66" spans="1:14" s="3" customFormat="1" ht="15" customHeight="1" x14ac:dyDescent="0.15">
      <c r="A66" s="299" t="s">
        <v>100</v>
      </c>
      <c r="B66" s="300" t="s">
        <v>101</v>
      </c>
      <c r="C66" s="321">
        <f>[7]B!$C$55</f>
        <v>410</v>
      </c>
      <c r="D66" s="321">
        <f>[7]B!$E$55</f>
        <v>410</v>
      </c>
      <c r="E66" s="31">
        <f>[7]B!$AL$55</f>
        <v>487900</v>
      </c>
      <c r="F66" s="7"/>
      <c r="G66" s="7"/>
      <c r="H66" s="7"/>
      <c r="I66" s="7"/>
      <c r="J66" s="7"/>
      <c r="K66" s="7"/>
      <c r="L66" s="7"/>
      <c r="M66" s="7"/>
      <c r="N66" s="7"/>
    </row>
    <row r="67" spans="1:14" s="3" customFormat="1" ht="15" customHeight="1" x14ac:dyDescent="0.15">
      <c r="A67" s="304"/>
      <c r="B67" s="305" t="s">
        <v>102</v>
      </c>
      <c r="C67" s="327">
        <f>SUM(C68:C69)</f>
        <v>0</v>
      </c>
      <c r="D67" s="327"/>
      <c r="E67" s="34"/>
      <c r="F67" s="7"/>
      <c r="G67" s="7"/>
      <c r="H67" s="7"/>
      <c r="I67" s="7"/>
      <c r="J67" s="7"/>
      <c r="K67" s="7"/>
      <c r="L67" s="7"/>
      <c r="M67" s="7"/>
      <c r="N67" s="7"/>
    </row>
    <row r="68" spans="1:14" s="3" customFormat="1" ht="15" customHeight="1" x14ac:dyDescent="0.15">
      <c r="A68" s="26"/>
      <c r="B68" s="300" t="s">
        <v>103</v>
      </c>
      <c r="C68" s="321">
        <f xml:space="preserve"> [7]B!$C$57</f>
        <v>0</v>
      </c>
      <c r="D68" s="317"/>
      <c r="E68" s="35"/>
      <c r="F68" s="7"/>
      <c r="G68" s="7"/>
      <c r="H68" s="7"/>
      <c r="I68" s="7"/>
      <c r="J68" s="7"/>
      <c r="K68" s="7"/>
      <c r="L68" s="7"/>
      <c r="M68" s="7"/>
      <c r="N68" s="7"/>
    </row>
    <row r="69" spans="1:14" s="3" customFormat="1" ht="15" customHeight="1" x14ac:dyDescent="0.15">
      <c r="A69" s="28"/>
      <c r="B69" s="318" t="s">
        <v>104</v>
      </c>
      <c r="C69" s="326">
        <f>[7]B!$C$58</f>
        <v>0</v>
      </c>
      <c r="D69" s="328"/>
      <c r="E69" s="36"/>
      <c r="F69" s="7"/>
      <c r="G69" s="7"/>
      <c r="H69" s="7"/>
      <c r="I69" s="7"/>
      <c r="J69" s="7"/>
      <c r="K69" s="7"/>
      <c r="L69" s="7"/>
      <c r="M69" s="7"/>
      <c r="N69" s="7"/>
    </row>
    <row r="70" spans="1:14" s="3" customFormat="1" ht="15" customHeight="1" x14ac:dyDescent="0.15">
      <c r="A70" s="37"/>
      <c r="B70" s="13" t="s">
        <v>105</v>
      </c>
      <c r="C70" s="313">
        <f>C10+C33+C51+C56+C63+C25+C26+C45+C54+C61+C67</f>
        <v>9804</v>
      </c>
      <c r="D70" s="313">
        <f>D10+D33+D51+D56+D63+D25</f>
        <v>8689</v>
      </c>
      <c r="E70" s="38">
        <f>E10+E33+E51+E56+E63+E25</f>
        <v>60943150</v>
      </c>
      <c r="F70" s="7"/>
      <c r="G70" s="7"/>
      <c r="H70" s="7"/>
      <c r="I70" s="7"/>
      <c r="J70" s="7"/>
      <c r="K70" s="7"/>
      <c r="L70" s="7"/>
      <c r="M70" s="7"/>
      <c r="N70" s="7"/>
    </row>
    <row r="71" spans="1:14" ht="24.95" customHeight="1" x14ac:dyDescent="0.15">
      <c r="A71" s="12" t="s">
        <v>106</v>
      </c>
    </row>
    <row r="72" spans="1:14" ht="35.1" customHeight="1" x14ac:dyDescent="0.15">
      <c r="A72" s="579" t="s">
        <v>107</v>
      </c>
      <c r="B72" s="580"/>
      <c r="C72" s="39" t="s">
        <v>6</v>
      </c>
      <c r="D72" s="39" t="s">
        <v>7</v>
      </c>
      <c r="E72" s="39" t="s">
        <v>8</v>
      </c>
    </row>
    <row r="73" spans="1:14" s="41" customFormat="1" ht="15" customHeight="1" x14ac:dyDescent="0.25">
      <c r="A73" s="581" t="s">
        <v>108</v>
      </c>
      <c r="B73" s="582"/>
      <c r="C73" s="313">
        <f>SUM(C74:C79,C83:C85)</f>
        <v>67104</v>
      </c>
      <c r="D73" s="329">
        <f>SUM(D74:D78,D79,D83:D85)</f>
        <v>65050</v>
      </c>
      <c r="E73" s="40">
        <f>SUM(E74:E78,E79,E83:E85)</f>
        <v>210615440</v>
      </c>
    </row>
    <row r="74" spans="1:14" ht="15" customHeight="1" x14ac:dyDescent="0.15">
      <c r="A74" s="42" t="s">
        <v>109</v>
      </c>
      <c r="B74" s="43" t="s">
        <v>110</v>
      </c>
      <c r="C74" s="320">
        <f>[7]B!$C$218</f>
        <v>29116</v>
      </c>
      <c r="D74" s="320">
        <f>[7]B!$E$218</f>
        <v>27990</v>
      </c>
      <c r="E74" s="44">
        <f>[7]B!$AL$218</f>
        <v>36234070</v>
      </c>
    </row>
    <row r="75" spans="1:14" ht="15" customHeight="1" x14ac:dyDescent="0.15">
      <c r="A75" s="554" t="s">
        <v>111</v>
      </c>
      <c r="B75" s="45" t="s">
        <v>112</v>
      </c>
      <c r="C75" s="321">
        <f>[7]B!C283</f>
        <v>26263</v>
      </c>
      <c r="D75" s="330">
        <f>[7]B!$E$283</f>
        <v>25561</v>
      </c>
      <c r="E75" s="46">
        <f>[7]B!$AL$283</f>
        <v>44648240</v>
      </c>
    </row>
    <row r="76" spans="1:14" ht="15" customHeight="1" x14ac:dyDescent="0.15">
      <c r="A76" s="554" t="s">
        <v>113</v>
      </c>
      <c r="B76" s="45" t="s">
        <v>114</v>
      </c>
      <c r="C76" s="321">
        <f>[7]B!$C$327</f>
        <v>932</v>
      </c>
      <c r="D76" s="321">
        <f>[7]B!$E$327</f>
        <v>928</v>
      </c>
      <c r="E76" s="46">
        <f>[7]B!$AL$327</f>
        <v>3851200</v>
      </c>
    </row>
    <row r="77" spans="1:14" ht="15" customHeight="1" x14ac:dyDescent="0.15">
      <c r="A77" s="554" t="s">
        <v>115</v>
      </c>
      <c r="B77" s="45" t="s">
        <v>116</v>
      </c>
      <c r="C77" s="321">
        <f>[7]B!$C$338</f>
        <v>0</v>
      </c>
      <c r="D77" s="321">
        <f>[7]B!$E$338</f>
        <v>0</v>
      </c>
      <c r="E77" s="46">
        <f>[7]B!$AL$338</f>
        <v>0</v>
      </c>
    </row>
    <row r="78" spans="1:14" ht="15" customHeight="1" x14ac:dyDescent="0.15">
      <c r="A78" s="554" t="s">
        <v>117</v>
      </c>
      <c r="B78" s="47" t="s">
        <v>118</v>
      </c>
      <c r="C78" s="331">
        <f>[7]B!$C$413</f>
        <v>1977</v>
      </c>
      <c r="D78" s="331">
        <f>[7]B!$E$413</f>
        <v>1920</v>
      </c>
      <c r="E78" s="48">
        <f>[7]B!$AL$413</f>
        <v>10685980</v>
      </c>
    </row>
    <row r="79" spans="1:14" ht="15" customHeight="1" x14ac:dyDescent="0.15">
      <c r="A79" s="583" t="s">
        <v>119</v>
      </c>
      <c r="B79" s="50" t="s">
        <v>120</v>
      </c>
      <c r="C79" s="332">
        <f>SUM(C80:C82)</f>
        <v>7990</v>
      </c>
      <c r="D79" s="332">
        <f>SUM(D80:D82)</f>
        <v>7843</v>
      </c>
      <c r="E79" s="51">
        <f>SUM(E80:E82)</f>
        <v>114175650</v>
      </c>
    </row>
    <row r="80" spans="1:14" ht="15" customHeight="1" x14ac:dyDescent="0.15">
      <c r="A80" s="583"/>
      <c r="B80" s="52" t="s">
        <v>121</v>
      </c>
      <c r="C80" s="330">
        <f>[7]B!$C$464</f>
        <v>2242</v>
      </c>
      <c r="D80" s="330">
        <f>[7]B!$E$464</f>
        <v>2193</v>
      </c>
      <c r="E80" s="53">
        <f>[7]B!$AL$464</f>
        <v>10185970</v>
      </c>
    </row>
    <row r="81" spans="1:5" ht="15" customHeight="1" x14ac:dyDescent="0.15">
      <c r="A81" s="583"/>
      <c r="B81" s="54" t="s">
        <v>122</v>
      </c>
      <c r="C81" s="321">
        <f>[7]B!$C$483</f>
        <v>5</v>
      </c>
      <c r="D81" s="330">
        <f>[7]B!$E$483</f>
        <v>5</v>
      </c>
      <c r="E81" s="46">
        <f>[7]B!$AL$483</f>
        <v>17800</v>
      </c>
    </row>
    <row r="82" spans="1:5" ht="15" customHeight="1" x14ac:dyDescent="0.15">
      <c r="A82" s="583"/>
      <c r="B82" s="54" t="s">
        <v>123</v>
      </c>
      <c r="C82" s="321">
        <f>[7]B!$C$511</f>
        <v>5743</v>
      </c>
      <c r="D82" s="321">
        <f>[7]B!$E$511</f>
        <v>5645</v>
      </c>
      <c r="E82" s="46">
        <f>[7]B!$AL$511</f>
        <v>103971880</v>
      </c>
    </row>
    <row r="83" spans="1:5" ht="15" customHeight="1" x14ac:dyDescent="0.15">
      <c r="A83" s="554" t="s">
        <v>124</v>
      </c>
      <c r="B83" s="45" t="s">
        <v>125</v>
      </c>
      <c r="C83" s="321">
        <f>[7]B!$C$521</f>
        <v>0</v>
      </c>
      <c r="D83" s="321">
        <f>[7]B!$E$521</f>
        <v>0</v>
      </c>
      <c r="E83" s="46">
        <f>[7]B!$AL$521</f>
        <v>0</v>
      </c>
    </row>
    <row r="84" spans="1:5" s="56" customFormat="1" ht="15" customHeight="1" x14ac:dyDescent="0.15">
      <c r="A84" s="554" t="s">
        <v>126</v>
      </c>
      <c r="B84" s="45" t="s">
        <v>127</v>
      </c>
      <c r="C84" s="333">
        <f>[7]B!$C$575</f>
        <v>36</v>
      </c>
      <c r="D84" s="321">
        <f>[7]B!$E$575</f>
        <v>35</v>
      </c>
      <c r="E84" s="55">
        <f>[7]B!$AL$575</f>
        <v>69320</v>
      </c>
    </row>
    <row r="85" spans="1:5" ht="15" customHeight="1" x14ac:dyDescent="0.15">
      <c r="A85" s="554" t="s">
        <v>128</v>
      </c>
      <c r="B85" s="45" t="s">
        <v>129</v>
      </c>
      <c r="C85" s="321">
        <f>[7]B!$C$607</f>
        <v>790</v>
      </c>
      <c r="D85" s="321">
        <f>[7]B!$E$607</f>
        <v>773</v>
      </c>
      <c r="E85" s="46">
        <f>[7]B!$AL$607</f>
        <v>950980</v>
      </c>
    </row>
    <row r="86" spans="1:5" s="3" customFormat="1" ht="15" customHeight="1" x14ac:dyDescent="0.15">
      <c r="A86" s="581" t="s">
        <v>130</v>
      </c>
      <c r="B86" s="584"/>
      <c r="C86" s="332">
        <f>+C87+C88+C89+C90+C94+C95</f>
        <v>2882</v>
      </c>
      <c r="D86" s="332">
        <f>+D87+D88+D89+D90+D94</f>
        <v>2869</v>
      </c>
      <c r="E86" s="51">
        <f>+E87+E88+E89+E90+E94</f>
        <v>95080310</v>
      </c>
    </row>
    <row r="87" spans="1:5" ht="15" customHeight="1" x14ac:dyDescent="0.15">
      <c r="A87" s="57" t="s">
        <v>131</v>
      </c>
      <c r="B87" s="58" t="s">
        <v>132</v>
      </c>
      <c r="C87" s="330">
        <f>[7]B!$C$669</f>
        <v>1019</v>
      </c>
      <c r="D87" s="321">
        <f>[7]B!$E$669</f>
        <v>1017</v>
      </c>
      <c r="E87" s="53">
        <f>[7]B!$AL$669</f>
        <v>9270350</v>
      </c>
    </row>
    <row r="88" spans="1:5" ht="15" customHeight="1" x14ac:dyDescent="0.15">
      <c r="A88" s="554" t="s">
        <v>133</v>
      </c>
      <c r="B88" s="45" t="s">
        <v>134</v>
      </c>
      <c r="C88" s="321">
        <f>[7]B!$C$692</f>
        <v>0</v>
      </c>
      <c r="D88" s="321">
        <f>[7]B!$E$692</f>
        <v>0</v>
      </c>
      <c r="E88" s="46">
        <f>[7]B!$AL$692</f>
        <v>0</v>
      </c>
    </row>
    <row r="89" spans="1:5" ht="15" customHeight="1" x14ac:dyDescent="0.15">
      <c r="A89" s="554" t="s">
        <v>135</v>
      </c>
      <c r="B89" s="45" t="s">
        <v>136</v>
      </c>
      <c r="C89" s="321">
        <f>[7]B!$C$722</f>
        <v>1165</v>
      </c>
      <c r="D89" s="321">
        <f>[7]B!$E$722</f>
        <v>1161</v>
      </c>
      <c r="E89" s="46">
        <f>[7]B!$AL$722</f>
        <v>72166080</v>
      </c>
    </row>
    <row r="90" spans="1:5" ht="15" customHeight="1" x14ac:dyDescent="0.15">
      <c r="A90" s="583" t="s">
        <v>113</v>
      </c>
      <c r="B90" s="45" t="s">
        <v>137</v>
      </c>
      <c r="C90" s="321">
        <f>SUM(C91:C93)</f>
        <v>691</v>
      </c>
      <c r="D90" s="321">
        <f>SUM(D91:D93)</f>
        <v>691</v>
      </c>
      <c r="E90" s="46">
        <f>SUM(E91:E93)</f>
        <v>13643880</v>
      </c>
    </row>
    <row r="91" spans="1:5" ht="15" customHeight="1" x14ac:dyDescent="0.15">
      <c r="A91" s="583"/>
      <c r="B91" s="54" t="s">
        <v>138</v>
      </c>
      <c r="C91" s="321">
        <f>[7]B!$C$746-[7]B!C724-[7]B!C725</f>
        <v>599</v>
      </c>
      <c r="D91" s="321">
        <f>[7]B!$E$746-[7]B!E724-[7]B!E725</f>
        <v>599</v>
      </c>
      <c r="E91" s="46">
        <f>[7]B!$AL$746-[7]B!$AL$676724-[7]B!$AL$725</f>
        <v>12260770</v>
      </c>
    </row>
    <row r="92" spans="1:5" ht="15" customHeight="1" x14ac:dyDescent="0.15">
      <c r="A92" s="583"/>
      <c r="B92" s="54" t="s">
        <v>139</v>
      </c>
      <c r="C92" s="321">
        <f>[7]B!$C$724</f>
        <v>41</v>
      </c>
      <c r="D92" s="321">
        <f>[7]B!$E$724</f>
        <v>41</v>
      </c>
      <c r="E92" s="46">
        <f>[7]B!$AL$724</f>
        <v>248870</v>
      </c>
    </row>
    <row r="93" spans="1:5" ht="15" customHeight="1" x14ac:dyDescent="0.15">
      <c r="A93" s="583"/>
      <c r="B93" s="54" t="s">
        <v>140</v>
      </c>
      <c r="C93" s="321">
        <f>[7]B!$C$725</f>
        <v>51</v>
      </c>
      <c r="D93" s="321">
        <f>[7]B!$E$725</f>
        <v>51</v>
      </c>
      <c r="E93" s="46">
        <f>[7]B!$AL$725</f>
        <v>1134240</v>
      </c>
    </row>
    <row r="94" spans="1:5" ht="15" customHeight="1" x14ac:dyDescent="0.15">
      <c r="A94" s="554" t="s">
        <v>115</v>
      </c>
      <c r="B94" s="45" t="s">
        <v>141</v>
      </c>
      <c r="C94" s="321">
        <f>[7]B!$C$779</f>
        <v>0</v>
      </c>
      <c r="D94" s="321">
        <f>[7]B!$E$779</f>
        <v>0</v>
      </c>
      <c r="E94" s="46">
        <f>[7]B!$AL$779</f>
        <v>0</v>
      </c>
    </row>
    <row r="95" spans="1:5" s="60" customFormat="1" ht="15" customHeight="1" x14ac:dyDescent="0.15">
      <c r="A95" s="554"/>
      <c r="B95" s="45" t="s">
        <v>142</v>
      </c>
      <c r="C95" s="321">
        <f>[7]B!$C$837</f>
        <v>7</v>
      </c>
      <c r="D95" s="59"/>
      <c r="E95" s="59"/>
    </row>
    <row r="96" spans="1:5" s="3" customFormat="1" ht="15" customHeight="1" x14ac:dyDescent="0.15">
      <c r="A96" s="61"/>
      <c r="B96" s="61" t="s">
        <v>143</v>
      </c>
      <c r="C96" s="334">
        <f>[7]B!$C$1051</f>
        <v>0</v>
      </c>
      <c r="D96" s="335">
        <f>[7]B!$E$1051</f>
        <v>0</v>
      </c>
      <c r="E96" s="62">
        <f>[7]B!$AL$1051</f>
        <v>0</v>
      </c>
    </row>
    <row r="97" spans="1:8" s="63" customFormat="1" ht="24.95" customHeight="1" x14ac:dyDescent="0.15">
      <c r="A97" s="574" t="s">
        <v>144</v>
      </c>
      <c r="B97" s="574"/>
      <c r="C97" s="574"/>
      <c r="D97" s="574"/>
      <c r="E97" s="574"/>
    </row>
    <row r="98" spans="1:8" s="63" customFormat="1" ht="35.1" customHeight="1" x14ac:dyDescent="0.15">
      <c r="A98" s="13" t="s">
        <v>145</v>
      </c>
      <c r="B98" s="64" t="s">
        <v>5</v>
      </c>
      <c r="C98" s="39" t="s">
        <v>6</v>
      </c>
      <c r="D98" s="39" t="s">
        <v>7</v>
      </c>
      <c r="E98" s="39" t="s">
        <v>8</v>
      </c>
    </row>
    <row r="99" spans="1:8" s="63" customFormat="1" ht="15" customHeight="1" x14ac:dyDescent="0.15">
      <c r="A99" s="295" t="s">
        <v>146</v>
      </c>
      <c r="B99" s="43" t="s">
        <v>147</v>
      </c>
      <c r="C99" s="336">
        <f>[7]B!C844+[7]B!C851+[7]B!C855+[7]B!C862+[7]B!C871+[7]B!C875+[7]B!C879+[7]B!C883+[7]B!C894+[7]B!C897+[7]B!C905+[7]B!C911+[7]B!C921+[7]B!C926+[7]B!C891</f>
        <v>0</v>
      </c>
      <c r="D99" s="336">
        <f>[7]B!E844+[7]B!E851+[7]B!E855+[7]B!E862+[7]B!E871+[7]B!E875+[7]B!E879+[7]B!E883+[7]B!E894+[7]B!E897+[7]B!E905+[7]B!E911+[7]B!E921+[7]B!E926+[7]B!E891</f>
        <v>0</v>
      </c>
      <c r="E99" s="336">
        <f>[7]B!AL844+[7]B!AL851+[7]B!AL855+[7]B!AL862+[7]B!AL871+[7]B!AL875+[7]B!AL879+[7]B!AL883+[7]B!AL894+[7]B!AL897+[7]B!AL905+[7]B!AL911+[7]B!AL921+[7]B!AL926+[7]B!AL891</f>
        <v>0</v>
      </c>
    </row>
    <row r="100" spans="1:8" s="63" customFormat="1" ht="15" customHeight="1" x14ac:dyDescent="0.15">
      <c r="A100" s="299">
        <v>2001</v>
      </c>
      <c r="B100" s="45" t="s">
        <v>148</v>
      </c>
      <c r="C100" s="321">
        <f>SUM([7]B!C2370,[7]B!C2416:C2418)</f>
        <v>1210</v>
      </c>
      <c r="D100" s="321">
        <f>SUM([7]B!E2370,[7]B!E2416:E2418)</f>
        <v>1074</v>
      </c>
      <c r="E100" s="46">
        <f>[7]B!AL2369+[7]B!AL2416+[7]B!AL2417+[7]B!AL2418</f>
        <v>2380530</v>
      </c>
    </row>
    <row r="101" spans="1:8" s="63" customFormat="1" ht="15" customHeight="1" x14ac:dyDescent="0.15">
      <c r="A101" s="312" t="s">
        <v>149</v>
      </c>
      <c r="B101" s="65" t="s">
        <v>150</v>
      </c>
      <c r="C101" s="326">
        <f>[7]B!C2684</f>
        <v>5</v>
      </c>
      <c r="D101" s="326">
        <f>[7]B!E2684</f>
        <v>4</v>
      </c>
      <c r="E101" s="48">
        <f>[7]B!AL2684</f>
        <v>290280</v>
      </c>
    </row>
    <row r="102" spans="1:8" s="63" customFormat="1" ht="15" customHeight="1" x14ac:dyDescent="0.15">
      <c r="A102" s="37"/>
      <c r="B102" s="66" t="s">
        <v>151</v>
      </c>
      <c r="C102" s="337">
        <f>SUM(C99:C101)</f>
        <v>1215</v>
      </c>
      <c r="D102" s="337">
        <f>SUM(D99:D101)</f>
        <v>1078</v>
      </c>
      <c r="E102" s="67">
        <f>SUM(E99:E101)</f>
        <v>2670810</v>
      </c>
    </row>
    <row r="103" spans="1:8" s="71" customFormat="1" ht="24.95" customHeight="1" x14ac:dyDescent="0.15">
      <c r="A103" s="68" t="s">
        <v>152</v>
      </c>
      <c r="B103" s="69"/>
      <c r="C103" s="68"/>
      <c r="D103" s="68"/>
      <c r="E103" s="68"/>
      <c r="F103" s="70"/>
      <c r="G103" s="70"/>
    </row>
    <row r="104" spans="1:8" s="63" customFormat="1" ht="33.75" customHeight="1" x14ac:dyDescent="0.15">
      <c r="A104" s="72" t="s">
        <v>4</v>
      </c>
      <c r="B104" s="72" t="s">
        <v>5</v>
      </c>
      <c r="C104" s="39" t="s">
        <v>6</v>
      </c>
      <c r="D104" s="39" t="s">
        <v>7</v>
      </c>
      <c r="E104" s="39" t="s">
        <v>153</v>
      </c>
      <c r="F104" s="39" t="s">
        <v>154</v>
      </c>
      <c r="G104" s="39" t="s">
        <v>155</v>
      </c>
      <c r="H104" s="39" t="s">
        <v>8</v>
      </c>
    </row>
    <row r="105" spans="1:8" s="63" customFormat="1" ht="15" customHeight="1" x14ac:dyDescent="0.15">
      <c r="A105" s="295" t="s">
        <v>156</v>
      </c>
      <c r="B105" s="43" t="s">
        <v>157</v>
      </c>
      <c r="C105" s="320">
        <f>[7]B!$C$1216</f>
        <v>0</v>
      </c>
      <c r="D105" s="320">
        <f>[7]B!$I$1216</f>
        <v>0</v>
      </c>
      <c r="E105" s="320">
        <f>[7]B!$I$1216</f>
        <v>0</v>
      </c>
      <c r="F105" s="320">
        <f>[7]B!$L$1216</f>
        <v>0</v>
      </c>
      <c r="G105" s="73"/>
      <c r="H105" s="44">
        <f>[7]B!$AL$1216</f>
        <v>0</v>
      </c>
    </row>
    <row r="106" spans="1:8" s="63" customFormat="1" ht="15" customHeight="1" x14ac:dyDescent="0.15">
      <c r="A106" s="299" t="s">
        <v>158</v>
      </c>
      <c r="B106" s="45" t="s">
        <v>159</v>
      </c>
      <c r="C106" s="321">
        <f>[7]B!C1352</f>
        <v>2</v>
      </c>
      <c r="D106" s="321">
        <f>[7]B!I1352</f>
        <v>2</v>
      </c>
      <c r="E106" s="321">
        <f>[7]B!I1352</f>
        <v>2</v>
      </c>
      <c r="F106" s="321">
        <f>[7]B!L1352</f>
        <v>0</v>
      </c>
      <c r="G106" s="74"/>
      <c r="H106" s="46">
        <f>[7]B!$AL$1352</f>
        <v>366260</v>
      </c>
    </row>
    <row r="107" spans="1:8" s="63" customFormat="1" ht="15" customHeight="1" x14ac:dyDescent="0.15">
      <c r="A107" s="299" t="s">
        <v>160</v>
      </c>
      <c r="B107" s="45" t="s">
        <v>161</v>
      </c>
      <c r="C107" s="321">
        <f>[7]B!C1502</f>
        <v>6</v>
      </c>
      <c r="D107" s="321">
        <f>[7]B!I1502</f>
        <v>6</v>
      </c>
      <c r="E107" s="321">
        <f>[7]B!I1502</f>
        <v>6</v>
      </c>
      <c r="F107" s="321">
        <f>[7]B!L1502</f>
        <v>0</v>
      </c>
      <c r="G107" s="74"/>
      <c r="H107" s="46">
        <f>[7]B!$AL$1502</f>
        <v>1020190</v>
      </c>
    </row>
    <row r="108" spans="1:8" s="63" customFormat="1" ht="15" customHeight="1" x14ac:dyDescent="0.15">
      <c r="A108" s="299" t="s">
        <v>162</v>
      </c>
      <c r="B108" s="45" t="s">
        <v>163</v>
      </c>
      <c r="C108" s="321">
        <f>[7]B!C1566</f>
        <v>4</v>
      </c>
      <c r="D108" s="321">
        <f>[7]B!I1566</f>
        <v>1</v>
      </c>
      <c r="E108" s="321">
        <f>[7]B!I1566</f>
        <v>1</v>
      </c>
      <c r="F108" s="321">
        <f>[7]B!L1566</f>
        <v>3</v>
      </c>
      <c r="G108" s="74"/>
      <c r="H108" s="46">
        <f>[7]B!AL1566</f>
        <v>424580</v>
      </c>
    </row>
    <row r="109" spans="1:8" s="63" customFormat="1" ht="15" customHeight="1" x14ac:dyDescent="0.15">
      <c r="A109" s="299" t="s">
        <v>164</v>
      </c>
      <c r="B109" s="45" t="s">
        <v>165</v>
      </c>
      <c r="C109" s="321">
        <f>[7]B!$C$1635</f>
        <v>20</v>
      </c>
      <c r="D109" s="321">
        <f>[7]B!$I$1635</f>
        <v>16</v>
      </c>
      <c r="E109" s="321">
        <f>[7]B!$I$1635</f>
        <v>16</v>
      </c>
      <c r="F109" s="321">
        <f>[7]B!$L$1635</f>
        <v>4</v>
      </c>
      <c r="G109" s="74"/>
      <c r="H109" s="46">
        <f>[7]B!$AL$1635</f>
        <v>1041445</v>
      </c>
    </row>
    <row r="110" spans="1:8" s="63" customFormat="1" ht="15" customHeight="1" x14ac:dyDescent="0.15">
      <c r="A110" s="299" t="s">
        <v>166</v>
      </c>
      <c r="B110" s="45" t="s">
        <v>167</v>
      </c>
      <c r="C110" s="321">
        <f>[7]B!$C$1680</f>
        <v>12</v>
      </c>
      <c r="D110" s="321">
        <f>[7]B!$I$1680</f>
        <v>8</v>
      </c>
      <c r="E110" s="321">
        <f>[7]B!$I$1680</f>
        <v>8</v>
      </c>
      <c r="F110" s="321">
        <f>[7]B!$L$1680</f>
        <v>2</v>
      </c>
      <c r="G110" s="74"/>
      <c r="H110" s="46">
        <f>[7]B!$AL$1680</f>
        <v>427860</v>
      </c>
    </row>
    <row r="111" spans="1:8" s="63" customFormat="1" ht="15" customHeight="1" x14ac:dyDescent="0.15">
      <c r="A111" s="299" t="s">
        <v>168</v>
      </c>
      <c r="B111" s="45" t="s">
        <v>169</v>
      </c>
      <c r="C111" s="321">
        <f>[7]B!$C$1914</f>
        <v>1</v>
      </c>
      <c r="D111" s="321">
        <f>[7]B!$I$1914</f>
        <v>1</v>
      </c>
      <c r="E111" s="321">
        <f>[7]B!$I$1914</f>
        <v>1</v>
      </c>
      <c r="F111" s="321">
        <f>[7]B!$L$1914</f>
        <v>0</v>
      </c>
      <c r="G111" s="74"/>
      <c r="H111" s="46">
        <f>[7]B!$AL$1914</f>
        <v>2100220</v>
      </c>
    </row>
    <row r="112" spans="1:8" s="63" customFormat="1" ht="15" customHeight="1" x14ac:dyDescent="0.15">
      <c r="A112" s="299" t="s">
        <v>170</v>
      </c>
      <c r="B112" s="45" t="s">
        <v>171</v>
      </c>
      <c r="C112" s="321">
        <f>[7]B!$C$1983</f>
        <v>7</v>
      </c>
      <c r="D112" s="321">
        <f>[7]B!$I$1983</f>
        <v>6</v>
      </c>
      <c r="E112" s="321">
        <f>[7]B!$I$1983</f>
        <v>6</v>
      </c>
      <c r="F112" s="321">
        <f>[7]B!$L$1983</f>
        <v>1</v>
      </c>
      <c r="G112" s="74"/>
      <c r="H112" s="46">
        <f>[7]B!$AL$1983</f>
        <v>1515605</v>
      </c>
    </row>
    <row r="113" spans="1:12" s="63" customFormat="1" ht="15" customHeight="1" x14ac:dyDescent="0.15">
      <c r="A113" s="299" t="s">
        <v>172</v>
      </c>
      <c r="B113" s="45" t="s">
        <v>173</v>
      </c>
      <c r="C113" s="321">
        <f>[7]B!$C$2176</f>
        <v>109</v>
      </c>
      <c r="D113" s="321">
        <f>[7]B!$I$2176</f>
        <v>84</v>
      </c>
      <c r="E113" s="321">
        <f>[7]B!$I$2176</f>
        <v>84</v>
      </c>
      <c r="F113" s="321">
        <f>[7]B!$L$2176</f>
        <v>15</v>
      </c>
      <c r="G113" s="74"/>
      <c r="H113" s="46">
        <f>[7]B!$AL$2176</f>
        <v>23789720</v>
      </c>
    </row>
    <row r="114" spans="1:12" s="63" customFormat="1" ht="15" customHeight="1" x14ac:dyDescent="0.15">
      <c r="A114" s="299" t="s">
        <v>174</v>
      </c>
      <c r="B114" s="45" t="s">
        <v>175</v>
      </c>
      <c r="C114" s="321">
        <f>[7]B!C2218</f>
        <v>2</v>
      </c>
      <c r="D114" s="321">
        <f>[7]B!I2218</f>
        <v>1</v>
      </c>
      <c r="E114" s="321">
        <f>[7]B!I2218</f>
        <v>1</v>
      </c>
      <c r="F114" s="321">
        <f>[7]B!L2218</f>
        <v>0</v>
      </c>
      <c r="G114" s="74"/>
      <c r="H114" s="46">
        <f>[7]B!AL2218</f>
        <v>62820</v>
      </c>
    </row>
    <row r="115" spans="1:12" s="63" customFormat="1" ht="15" customHeight="1" x14ac:dyDescent="0.15">
      <c r="A115" s="299" t="s">
        <v>176</v>
      </c>
      <c r="B115" s="45" t="s">
        <v>177</v>
      </c>
      <c r="C115" s="321">
        <f>[7]B!$C$2342</f>
        <v>17</v>
      </c>
      <c r="D115" s="321">
        <f>[7]B!I2342</f>
        <v>4</v>
      </c>
      <c r="E115" s="321">
        <f>[7]B!I2342</f>
        <v>4</v>
      </c>
      <c r="F115" s="321">
        <f>[7]B!L2342</f>
        <v>0</v>
      </c>
      <c r="G115" s="74"/>
      <c r="H115" s="46">
        <f>[7]B!AL2342</f>
        <v>1626180</v>
      </c>
    </row>
    <row r="116" spans="1:12" s="63" customFormat="1" ht="15" customHeight="1" x14ac:dyDescent="0.15">
      <c r="A116" s="299" t="s">
        <v>178</v>
      </c>
      <c r="B116" s="45" t="s">
        <v>179</v>
      </c>
      <c r="C116" s="321">
        <f>[7]B!$C$2377</f>
        <v>4</v>
      </c>
      <c r="D116" s="321">
        <f>[7]B!I2377</f>
        <v>3</v>
      </c>
      <c r="E116" s="321">
        <f>[7]B!I2377</f>
        <v>3</v>
      </c>
      <c r="F116" s="321">
        <f>[7]B!L2377</f>
        <v>1</v>
      </c>
      <c r="G116" s="74"/>
      <c r="H116" s="46">
        <f>[7]B!$AL$2377</f>
        <v>1174285</v>
      </c>
    </row>
    <row r="117" spans="1:12" s="63" customFormat="1" ht="15" customHeight="1" x14ac:dyDescent="0.15">
      <c r="A117" s="299" t="s">
        <v>180</v>
      </c>
      <c r="B117" s="45" t="s">
        <v>181</v>
      </c>
      <c r="C117" s="321">
        <f>[7]B!$C$2414</f>
        <v>13</v>
      </c>
      <c r="D117" s="321">
        <f>[7]B!$I$2414</f>
        <v>7</v>
      </c>
      <c r="E117" s="321">
        <f>[7]B!$I$2414</f>
        <v>7</v>
      </c>
      <c r="F117" s="321">
        <f>[7]B!$L$2414</f>
        <v>2</v>
      </c>
      <c r="G117" s="74"/>
      <c r="H117" s="46">
        <f>[7]B!$AL$2414</f>
        <v>1311975</v>
      </c>
    </row>
    <row r="118" spans="1:12" s="75" customFormat="1" ht="15" customHeight="1" x14ac:dyDescent="0.15">
      <c r="A118" s="299" t="s">
        <v>182</v>
      </c>
      <c r="B118" s="45" t="s">
        <v>183</v>
      </c>
      <c r="C118" s="321">
        <f>SUM(C119:C121)</f>
        <v>96</v>
      </c>
      <c r="D118" s="321">
        <f t="shared" ref="D118:F118" si="1">SUM(D119:D121)</f>
        <v>32</v>
      </c>
      <c r="E118" s="321">
        <f t="shared" si="1"/>
        <v>32</v>
      </c>
      <c r="F118" s="321">
        <f t="shared" si="1"/>
        <v>0</v>
      </c>
      <c r="G118" s="74"/>
      <c r="H118" s="46">
        <f>SUM(H119:H121)</f>
        <v>5075630</v>
      </c>
    </row>
    <row r="119" spans="1:12" s="75" customFormat="1" ht="15" customHeight="1" x14ac:dyDescent="0.15">
      <c r="A119" s="299"/>
      <c r="B119" s="76" t="s">
        <v>184</v>
      </c>
      <c r="C119" s="321">
        <f>[7]B!C2420</f>
        <v>95</v>
      </c>
      <c r="D119" s="321">
        <f>[7]B!$I$2420</f>
        <v>31</v>
      </c>
      <c r="E119" s="321">
        <f>[7]B!$I$2420</f>
        <v>31</v>
      </c>
      <c r="F119" s="321">
        <f>[7]B!$L$2420</f>
        <v>0</v>
      </c>
      <c r="G119" s="74"/>
      <c r="H119" s="46">
        <f>[7]B!$AL$2420</f>
        <v>4773070</v>
      </c>
    </row>
    <row r="120" spans="1:12" s="75" customFormat="1" ht="15" customHeight="1" x14ac:dyDescent="0.15">
      <c r="A120" s="299"/>
      <c r="B120" s="76" t="s">
        <v>185</v>
      </c>
      <c r="C120" s="321">
        <f>[7]B!C2421</f>
        <v>1</v>
      </c>
      <c r="D120" s="321">
        <f>[7]B!$I$2421</f>
        <v>1</v>
      </c>
      <c r="E120" s="321">
        <f>[7]B!$I$2421</f>
        <v>1</v>
      </c>
      <c r="F120" s="321">
        <f>[7]B!$L$2421</f>
        <v>0</v>
      </c>
      <c r="G120" s="74"/>
      <c r="H120" s="46">
        <f>[7]B!$AL$2421</f>
        <v>302560</v>
      </c>
    </row>
    <row r="121" spans="1:12" s="75" customFormat="1" ht="15" customHeight="1" x14ac:dyDescent="0.15">
      <c r="A121" s="299"/>
      <c r="B121" s="76" t="s">
        <v>186</v>
      </c>
      <c r="C121" s="321">
        <f>SUM([7]B!C2422:C2426)</f>
        <v>0</v>
      </c>
      <c r="D121" s="321">
        <f>SUM([7]B!I2422:I2426)</f>
        <v>0</v>
      </c>
      <c r="E121" s="321">
        <f>SUM([7]B!I2422:I2426)</f>
        <v>0</v>
      </c>
      <c r="F121" s="321">
        <f>SUM([7]B!L2422:L2426)</f>
        <v>0</v>
      </c>
      <c r="G121" s="74"/>
      <c r="H121" s="46">
        <f>SUM([7]B!AL2422:AL2426)</f>
        <v>0</v>
      </c>
    </row>
    <row r="122" spans="1:12" s="63" customFormat="1" ht="15" customHeight="1" x14ac:dyDescent="0.15">
      <c r="A122" s="299" t="s">
        <v>187</v>
      </c>
      <c r="B122" s="45" t="s">
        <v>188</v>
      </c>
      <c r="C122" s="321">
        <f>[7]B!$C$2660</f>
        <v>37</v>
      </c>
      <c r="D122" s="321">
        <f>[7]B!$I$2660</f>
        <v>28</v>
      </c>
      <c r="E122" s="321">
        <f>[7]B!$I$2660</f>
        <v>28</v>
      </c>
      <c r="F122" s="321">
        <f>[7]B!$L$2660</f>
        <v>3</v>
      </c>
      <c r="G122" s="74"/>
      <c r="H122" s="46">
        <f>[7]B!$AL$2660</f>
        <v>5830150</v>
      </c>
    </row>
    <row r="123" spans="1:12" s="63" customFormat="1" ht="15" customHeight="1" x14ac:dyDescent="0.15">
      <c r="A123" s="312">
        <v>2106</v>
      </c>
      <c r="B123" s="65" t="s">
        <v>189</v>
      </c>
      <c r="C123" s="326">
        <f>[7]B!$C2672</f>
        <v>8</v>
      </c>
      <c r="D123" s="326">
        <f>[7]B!$I2672</f>
        <v>7</v>
      </c>
      <c r="E123" s="74"/>
      <c r="F123" s="74"/>
      <c r="G123" s="326">
        <f>[7]B!C2672</f>
        <v>8</v>
      </c>
      <c r="H123" s="326">
        <f>+([7]B!$AL2672)*0.75</f>
        <v>338047.5</v>
      </c>
    </row>
    <row r="124" spans="1:12" s="63" customFormat="1" ht="15" customHeight="1" x14ac:dyDescent="0.15">
      <c r="A124" s="338"/>
      <c r="B124" s="66" t="s">
        <v>190</v>
      </c>
      <c r="C124" s="332">
        <f>SUM(C105:C118)+C122+C123</f>
        <v>338</v>
      </c>
      <c r="D124" s="332">
        <f>SUM(D105:D118)+D122+D123</f>
        <v>206</v>
      </c>
      <c r="E124" s="332">
        <f>SUM(E105:E118)+E122+E123</f>
        <v>199</v>
      </c>
      <c r="F124" s="332">
        <f>SUM(F105:F118)+F122+F123</f>
        <v>31</v>
      </c>
      <c r="G124" s="326">
        <f>SUM(G123)</f>
        <v>8</v>
      </c>
      <c r="H124" s="51">
        <f>SUM(H105:H118)+H122+H123</f>
        <v>46104967.5</v>
      </c>
    </row>
    <row r="125" spans="1:12" s="12" customFormat="1" ht="24.95" customHeight="1" x14ac:dyDescent="0.15">
      <c r="A125" s="575" t="s">
        <v>191</v>
      </c>
      <c r="B125" s="574"/>
      <c r="C125" s="339"/>
      <c r="D125" s="339"/>
      <c r="E125" s="77"/>
      <c r="F125" s="11"/>
      <c r="G125" s="11"/>
      <c r="H125" s="11"/>
      <c r="I125" s="11"/>
      <c r="J125" s="11"/>
      <c r="K125" s="11"/>
      <c r="L125" s="11"/>
    </row>
    <row r="126" spans="1:12" s="3" customFormat="1" ht="35.1" customHeight="1" x14ac:dyDescent="0.15">
      <c r="A126" s="13" t="s">
        <v>4</v>
      </c>
      <c r="B126" s="13" t="s">
        <v>5</v>
      </c>
      <c r="C126" s="39" t="s">
        <v>6</v>
      </c>
      <c r="D126" s="39" t="s">
        <v>7</v>
      </c>
      <c r="E126" s="39" t="s">
        <v>8</v>
      </c>
      <c r="F126" s="7"/>
      <c r="G126" s="7"/>
      <c r="H126" s="7"/>
      <c r="I126" s="7"/>
      <c r="J126" s="7"/>
      <c r="K126" s="7"/>
      <c r="L126" s="7"/>
    </row>
    <row r="127" spans="1:12" s="3" customFormat="1" ht="20.100000000000001" customHeight="1" x14ac:dyDescent="0.15">
      <c r="A127" s="13"/>
      <c r="B127" s="340" t="s">
        <v>192</v>
      </c>
      <c r="C127" s="313"/>
      <c r="D127" s="313"/>
      <c r="E127" s="40"/>
      <c r="F127" s="7"/>
      <c r="G127" s="7"/>
      <c r="H127" s="7"/>
      <c r="I127" s="7"/>
      <c r="J127" s="7"/>
      <c r="K127" s="7"/>
      <c r="L127" s="7"/>
    </row>
    <row r="128" spans="1:12" s="3" customFormat="1" ht="24" customHeight="1" x14ac:dyDescent="0.15">
      <c r="A128" s="295" t="s">
        <v>193</v>
      </c>
      <c r="B128" s="43" t="s">
        <v>194</v>
      </c>
      <c r="C128" s="341">
        <f>[7]B!$C$116</f>
        <v>3445</v>
      </c>
      <c r="D128" s="341">
        <f>[7]B!$E$116</f>
        <v>3168</v>
      </c>
      <c r="E128" s="78">
        <f>[7]B!$AL$116</f>
        <v>124914240</v>
      </c>
      <c r="F128" s="7"/>
      <c r="G128" s="7"/>
      <c r="H128" s="7"/>
      <c r="I128" s="7"/>
      <c r="J128" s="7"/>
      <c r="K128" s="7"/>
      <c r="L128" s="7"/>
    </row>
    <row r="129" spans="1:12" s="3" customFormat="1" ht="24" customHeight="1" x14ac:dyDescent="0.15">
      <c r="A129" s="299" t="s">
        <v>195</v>
      </c>
      <c r="B129" s="45" t="s">
        <v>196</v>
      </c>
      <c r="C129" s="342">
        <f>[7]B!$C$117</f>
        <v>0</v>
      </c>
      <c r="D129" s="342">
        <f>[7]B!$E$117</f>
        <v>0</v>
      </c>
      <c r="E129" s="79">
        <f>[7]B!$AL$117</f>
        <v>0</v>
      </c>
      <c r="F129" s="7"/>
      <c r="G129" s="7"/>
      <c r="H129" s="7"/>
      <c r="I129" s="7"/>
      <c r="J129" s="7"/>
      <c r="K129" s="7"/>
      <c r="L129" s="7"/>
    </row>
    <row r="130" spans="1:12" s="3" customFormat="1" ht="24" customHeight="1" x14ac:dyDescent="0.15">
      <c r="A130" s="299" t="s">
        <v>197</v>
      </c>
      <c r="B130" s="45" t="s">
        <v>198</v>
      </c>
      <c r="C130" s="342">
        <f>[7]B!$C$118</f>
        <v>0</v>
      </c>
      <c r="D130" s="342">
        <f>[7]B!$E$118</f>
        <v>0</v>
      </c>
      <c r="E130" s="79">
        <f>[7]B!$AL$118</f>
        <v>0</v>
      </c>
      <c r="F130" s="7"/>
      <c r="G130" s="7"/>
      <c r="H130" s="7"/>
      <c r="I130" s="7"/>
      <c r="J130" s="7"/>
      <c r="K130" s="7"/>
      <c r="L130" s="7"/>
    </row>
    <row r="131" spans="1:12" s="3" customFormat="1" ht="15" customHeight="1" x14ac:dyDescent="0.15">
      <c r="A131" s="299" t="s">
        <v>199</v>
      </c>
      <c r="B131" s="45" t="s">
        <v>200</v>
      </c>
      <c r="C131" s="342">
        <f>[7]B!$C$119</f>
        <v>454</v>
      </c>
      <c r="D131" s="342">
        <f>[7]B!$E$119</f>
        <v>453</v>
      </c>
      <c r="E131" s="79">
        <f>[7]B!$AL$119</f>
        <v>74251230</v>
      </c>
      <c r="F131" s="7"/>
      <c r="G131" s="7"/>
      <c r="H131" s="7"/>
      <c r="I131" s="7"/>
      <c r="J131" s="7"/>
      <c r="K131" s="7"/>
      <c r="L131" s="7"/>
    </row>
    <row r="132" spans="1:12" s="3" customFormat="1" ht="15" customHeight="1" x14ac:dyDescent="0.15">
      <c r="A132" s="299" t="s">
        <v>201</v>
      </c>
      <c r="B132" s="45" t="s">
        <v>202</v>
      </c>
      <c r="C132" s="342">
        <f>[7]B!$C$120</f>
        <v>0</v>
      </c>
      <c r="D132" s="342">
        <f>[7]B!$E$120</f>
        <v>0</v>
      </c>
      <c r="E132" s="79">
        <f>[7]B!$AL$120</f>
        <v>0</v>
      </c>
      <c r="F132" s="7"/>
      <c r="G132" s="7"/>
      <c r="H132" s="7"/>
      <c r="I132" s="7"/>
      <c r="J132" s="7"/>
      <c r="K132" s="7"/>
      <c r="L132" s="7"/>
    </row>
    <row r="133" spans="1:12" s="3" customFormat="1" ht="15" customHeight="1" x14ac:dyDescent="0.15">
      <c r="A133" s="299" t="s">
        <v>203</v>
      </c>
      <c r="B133" s="45" t="s">
        <v>204</v>
      </c>
      <c r="C133" s="342">
        <f>[7]B!$C$121</f>
        <v>0</v>
      </c>
      <c r="D133" s="342">
        <f>[7]B!$E$121</f>
        <v>0</v>
      </c>
      <c r="E133" s="79">
        <f>[7]B!$AL$121</f>
        <v>0</v>
      </c>
      <c r="F133" s="7"/>
      <c r="G133" s="7"/>
      <c r="H133" s="7"/>
      <c r="I133" s="7"/>
      <c r="J133" s="7"/>
      <c r="K133" s="7"/>
      <c r="L133" s="7"/>
    </row>
    <row r="134" spans="1:12" s="3" customFormat="1" ht="15" customHeight="1" x14ac:dyDescent="0.15">
      <c r="A134" s="299" t="s">
        <v>205</v>
      </c>
      <c r="B134" s="45" t="s">
        <v>206</v>
      </c>
      <c r="C134" s="342">
        <f>[7]B!$C$122</f>
        <v>67</v>
      </c>
      <c r="D134" s="342">
        <f>[7]B!$E$122</f>
        <v>67</v>
      </c>
      <c r="E134" s="79">
        <f>[7]B!$AL$122</f>
        <v>5305060</v>
      </c>
      <c r="F134" s="7"/>
      <c r="G134" s="7"/>
      <c r="H134" s="7"/>
      <c r="I134" s="7"/>
      <c r="J134" s="7"/>
      <c r="K134" s="7"/>
      <c r="L134" s="7"/>
    </row>
    <row r="135" spans="1:12" s="3" customFormat="1" ht="15" customHeight="1" x14ac:dyDescent="0.15">
      <c r="A135" s="299" t="s">
        <v>207</v>
      </c>
      <c r="B135" s="45" t="s">
        <v>208</v>
      </c>
      <c r="C135" s="342">
        <f>[7]B!$C$123</f>
        <v>76</v>
      </c>
      <c r="D135" s="342">
        <f>[7]B!$E$123</f>
        <v>76</v>
      </c>
      <c r="E135" s="79">
        <f>[7]B!$AL$123</f>
        <v>6017680</v>
      </c>
      <c r="F135" s="7"/>
      <c r="G135" s="7"/>
      <c r="H135" s="7"/>
      <c r="I135" s="7"/>
      <c r="J135" s="7"/>
      <c r="K135" s="7"/>
      <c r="L135" s="7"/>
    </row>
    <row r="136" spans="1:12" s="3" customFormat="1" ht="15" customHeight="1" x14ac:dyDescent="0.15">
      <c r="A136" s="299" t="s">
        <v>209</v>
      </c>
      <c r="B136" s="45" t="s">
        <v>210</v>
      </c>
      <c r="C136" s="342">
        <f>[7]B!$C$124</f>
        <v>0</v>
      </c>
      <c r="D136" s="342">
        <f>[7]B!$E$124</f>
        <v>0</v>
      </c>
      <c r="E136" s="79">
        <f>[7]B!$AL$124</f>
        <v>0</v>
      </c>
      <c r="F136" s="7"/>
      <c r="G136" s="7"/>
      <c r="H136" s="7"/>
      <c r="I136" s="7"/>
      <c r="J136" s="7"/>
      <c r="K136" s="7"/>
      <c r="L136" s="7"/>
    </row>
    <row r="137" spans="1:12" s="3" customFormat="1" ht="15" customHeight="1" x14ac:dyDescent="0.15">
      <c r="A137" s="299" t="s">
        <v>211</v>
      </c>
      <c r="B137" s="45" t="s">
        <v>212</v>
      </c>
      <c r="C137" s="342">
        <f>[7]B!$C$125</f>
        <v>158</v>
      </c>
      <c r="D137" s="342">
        <f>[7]B!$E$125</f>
        <v>158</v>
      </c>
      <c r="E137" s="79">
        <f>[7]B!$AL$125</f>
        <v>11222740</v>
      </c>
      <c r="F137" s="7"/>
      <c r="G137" s="7"/>
      <c r="H137" s="7"/>
      <c r="I137" s="7"/>
      <c r="J137" s="7"/>
      <c r="K137" s="7"/>
      <c r="L137" s="7"/>
    </row>
    <row r="138" spans="1:12" s="3" customFormat="1" ht="15" customHeight="1" x14ac:dyDescent="0.15">
      <c r="A138" s="299" t="s">
        <v>213</v>
      </c>
      <c r="B138" s="45" t="s">
        <v>214</v>
      </c>
      <c r="C138" s="342">
        <f>[7]B!$C$126</f>
        <v>0</v>
      </c>
      <c r="D138" s="342">
        <f>[7]B!$E$126</f>
        <v>0</v>
      </c>
      <c r="E138" s="79">
        <f>[7]B!$AL$126</f>
        <v>0</v>
      </c>
      <c r="F138" s="7"/>
      <c r="G138" s="7"/>
      <c r="H138" s="7"/>
      <c r="I138" s="7"/>
      <c r="J138" s="7"/>
      <c r="K138" s="7"/>
      <c r="L138" s="7"/>
    </row>
    <row r="139" spans="1:12" s="3" customFormat="1" ht="15" customHeight="1" x14ac:dyDescent="0.15">
      <c r="A139" s="299" t="s">
        <v>215</v>
      </c>
      <c r="B139" s="45" t="s">
        <v>216</v>
      </c>
      <c r="C139" s="342">
        <f>[7]B!$C$127</f>
        <v>0</v>
      </c>
      <c r="D139" s="342">
        <f>[7]B!$E$127</f>
        <v>0</v>
      </c>
      <c r="E139" s="79">
        <f>[7]B!$AL$127</f>
        <v>0</v>
      </c>
      <c r="F139" s="7"/>
      <c r="G139" s="7"/>
      <c r="H139" s="7"/>
      <c r="I139" s="7"/>
      <c r="J139" s="7"/>
      <c r="K139" s="7"/>
      <c r="L139" s="7"/>
    </row>
    <row r="140" spans="1:12" s="3" customFormat="1" ht="15" customHeight="1" x14ac:dyDescent="0.15">
      <c r="A140" s="312" t="s">
        <v>217</v>
      </c>
      <c r="B140" s="65" t="s">
        <v>218</v>
      </c>
      <c r="C140" s="343">
        <f>[7]B!$C$128</f>
        <v>0</v>
      </c>
      <c r="D140" s="343">
        <f>[7]B!$E$128</f>
        <v>0</v>
      </c>
      <c r="E140" s="80">
        <f>[7]B!$AL$128</f>
        <v>0</v>
      </c>
      <c r="F140" s="7"/>
      <c r="G140" s="7"/>
      <c r="H140" s="7"/>
      <c r="I140" s="7"/>
      <c r="J140" s="7"/>
      <c r="K140" s="7"/>
      <c r="L140" s="7"/>
    </row>
    <row r="141" spans="1:12" s="3" customFormat="1" ht="20.100000000000001" customHeight="1" x14ac:dyDescent="0.15">
      <c r="A141" s="338"/>
      <c r="B141" s="66" t="s">
        <v>219</v>
      </c>
      <c r="C141" s="344">
        <f>SUM(C128:C140)</f>
        <v>4200</v>
      </c>
      <c r="D141" s="344">
        <f>SUM(D128:D140)</f>
        <v>3922</v>
      </c>
      <c r="E141" s="51">
        <f>SUM(E128:E140)</f>
        <v>221710950</v>
      </c>
      <c r="F141" s="7"/>
      <c r="G141" s="7"/>
      <c r="H141" s="7"/>
      <c r="I141" s="7"/>
      <c r="J141" s="7"/>
      <c r="K141" s="7"/>
      <c r="L141" s="7"/>
    </row>
    <row r="142" spans="1:12" s="3" customFormat="1" ht="20.100000000000001" customHeight="1" x14ac:dyDescent="0.15">
      <c r="A142" s="338"/>
      <c r="B142" s="81" t="s">
        <v>220</v>
      </c>
      <c r="C142" s="344">
        <f>SUM(C143:C152)</f>
        <v>599</v>
      </c>
      <c r="D142" s="344">
        <f>SUM(D143:D152)</f>
        <v>574</v>
      </c>
      <c r="E142" s="51">
        <f>SUM(E143:E152)</f>
        <v>3404700</v>
      </c>
      <c r="F142" s="7"/>
      <c r="G142" s="7"/>
      <c r="H142" s="7"/>
      <c r="I142" s="7"/>
      <c r="J142" s="7"/>
      <c r="K142" s="7"/>
      <c r="L142" s="7"/>
    </row>
    <row r="143" spans="1:12" s="3" customFormat="1" ht="15" customHeight="1" x14ac:dyDescent="0.15">
      <c r="A143" s="295" t="s">
        <v>221</v>
      </c>
      <c r="B143" s="43" t="s">
        <v>222</v>
      </c>
      <c r="C143" s="345">
        <f>[7]B!$C$131</f>
        <v>0</v>
      </c>
      <c r="D143" s="345">
        <f>[7]B!$E$131</f>
        <v>0</v>
      </c>
      <c r="E143" s="78">
        <f>[7]B!$AL$131</f>
        <v>0</v>
      </c>
      <c r="F143" s="7"/>
      <c r="G143" s="7"/>
      <c r="H143" s="7"/>
      <c r="I143" s="7"/>
      <c r="J143" s="7"/>
      <c r="K143" s="7"/>
      <c r="L143" s="7"/>
    </row>
    <row r="144" spans="1:12" s="3" customFormat="1" ht="15" customHeight="1" x14ac:dyDescent="0.15">
      <c r="A144" s="299" t="s">
        <v>223</v>
      </c>
      <c r="B144" s="45" t="s">
        <v>224</v>
      </c>
      <c r="C144" s="346">
        <f>[7]B!$C$132</f>
        <v>0</v>
      </c>
      <c r="D144" s="346">
        <f>[7]B!$E$132</f>
        <v>0</v>
      </c>
      <c r="E144" s="79">
        <f>[7]B!$AL$132</f>
        <v>0</v>
      </c>
      <c r="F144" s="7"/>
      <c r="G144" s="7"/>
      <c r="H144" s="7"/>
      <c r="I144" s="7"/>
      <c r="J144" s="7"/>
      <c r="K144" s="7"/>
      <c r="L144" s="7"/>
    </row>
    <row r="145" spans="1:12" s="3" customFormat="1" ht="15" customHeight="1" x14ac:dyDescent="0.15">
      <c r="A145" s="299" t="s">
        <v>225</v>
      </c>
      <c r="B145" s="45" t="s">
        <v>226</v>
      </c>
      <c r="C145" s="346">
        <f>[7]B!$C$133</f>
        <v>0</v>
      </c>
      <c r="D145" s="346">
        <f>[7]B!$E$133</f>
        <v>0</v>
      </c>
      <c r="E145" s="79">
        <f>[7]B!$AL$133</f>
        <v>0</v>
      </c>
      <c r="F145" s="7"/>
      <c r="G145" s="7"/>
      <c r="H145" s="7"/>
      <c r="I145" s="7"/>
      <c r="J145" s="7"/>
      <c r="K145" s="7"/>
      <c r="L145" s="7"/>
    </row>
    <row r="146" spans="1:12" s="3" customFormat="1" ht="15" customHeight="1" x14ac:dyDescent="0.15">
      <c r="A146" s="299" t="s">
        <v>227</v>
      </c>
      <c r="B146" s="45" t="s">
        <v>228</v>
      </c>
      <c r="C146" s="346">
        <f>[7]B!$C$134</f>
        <v>573</v>
      </c>
      <c r="D146" s="346">
        <f>[7]B!$E$134</f>
        <v>548</v>
      </c>
      <c r="E146" s="79">
        <f>[7]B!$AL$134</f>
        <v>3205800</v>
      </c>
      <c r="F146" s="7"/>
      <c r="G146" s="7"/>
      <c r="H146" s="7"/>
      <c r="I146" s="7"/>
      <c r="J146" s="7"/>
      <c r="K146" s="7"/>
      <c r="L146" s="7"/>
    </row>
    <row r="147" spans="1:12" s="3" customFormat="1" ht="15" customHeight="1" x14ac:dyDescent="0.15">
      <c r="A147" s="299" t="s">
        <v>229</v>
      </c>
      <c r="B147" s="45" t="s">
        <v>230</v>
      </c>
      <c r="C147" s="346">
        <f>[7]B!$C$135</f>
        <v>0</v>
      </c>
      <c r="D147" s="346">
        <f>[7]B!$E$135</f>
        <v>0</v>
      </c>
      <c r="E147" s="79">
        <f>[7]B!$AL$135</f>
        <v>0</v>
      </c>
      <c r="F147" s="7"/>
      <c r="G147" s="7"/>
      <c r="H147" s="7"/>
      <c r="I147" s="7"/>
      <c r="J147" s="7"/>
      <c r="K147" s="7"/>
      <c r="L147" s="7"/>
    </row>
    <row r="148" spans="1:12" s="3" customFormat="1" ht="15" customHeight="1" x14ac:dyDescent="0.15">
      <c r="A148" s="299" t="s">
        <v>231</v>
      </c>
      <c r="B148" s="45" t="s">
        <v>232</v>
      </c>
      <c r="C148" s="346">
        <f>[7]B!$C$136</f>
        <v>0</v>
      </c>
      <c r="D148" s="346">
        <f>[7]B!$E$136</f>
        <v>0</v>
      </c>
      <c r="E148" s="79">
        <f>[7]B!$AL$136</f>
        <v>0</v>
      </c>
      <c r="F148" s="7"/>
      <c r="G148" s="7"/>
      <c r="H148" s="7"/>
      <c r="I148" s="7"/>
      <c r="J148" s="7"/>
      <c r="K148" s="7"/>
      <c r="L148" s="7"/>
    </row>
    <row r="149" spans="1:12" s="3" customFormat="1" ht="15" customHeight="1" x14ac:dyDescent="0.15">
      <c r="A149" s="299" t="s">
        <v>233</v>
      </c>
      <c r="B149" s="45" t="s">
        <v>234</v>
      </c>
      <c r="C149" s="346">
        <f>[7]B!$C$137</f>
        <v>0</v>
      </c>
      <c r="D149" s="346">
        <f>[7]B!$E$137</f>
        <v>0</v>
      </c>
      <c r="E149" s="79">
        <f>[7]B!$AL$137</f>
        <v>0</v>
      </c>
      <c r="F149" s="7"/>
      <c r="G149" s="7"/>
      <c r="H149" s="7"/>
      <c r="I149" s="7"/>
      <c r="J149" s="7"/>
      <c r="K149" s="7"/>
      <c r="L149" s="7"/>
    </row>
    <row r="150" spans="1:12" s="3" customFormat="1" ht="15" customHeight="1" x14ac:dyDescent="0.15">
      <c r="A150" s="299" t="s">
        <v>235</v>
      </c>
      <c r="B150" s="45" t="s">
        <v>236</v>
      </c>
      <c r="C150" s="346">
        <f>[7]B!$C$138</f>
        <v>26</v>
      </c>
      <c r="D150" s="346">
        <f>[7]B!$E$138</f>
        <v>26</v>
      </c>
      <c r="E150" s="79">
        <f>[7]B!$AL$138</f>
        <v>198900</v>
      </c>
      <c r="F150" s="7"/>
      <c r="G150" s="7"/>
      <c r="H150" s="7"/>
      <c r="I150" s="7"/>
      <c r="J150" s="7"/>
      <c r="K150" s="7"/>
      <c r="L150" s="7"/>
    </row>
    <row r="151" spans="1:12" s="3" customFormat="1" ht="14.1" customHeight="1" x14ac:dyDescent="0.15">
      <c r="A151" s="299" t="s">
        <v>237</v>
      </c>
      <c r="B151" s="45" t="s">
        <v>238</v>
      </c>
      <c r="C151" s="346">
        <f>[7]B!$C$139</f>
        <v>0</v>
      </c>
      <c r="D151" s="346">
        <f>[7]B!$E$139</f>
        <v>0</v>
      </c>
      <c r="E151" s="79">
        <f>[7]B!$AL$139</f>
        <v>0</v>
      </c>
      <c r="F151" s="7"/>
      <c r="G151" s="7"/>
      <c r="H151" s="7"/>
      <c r="I151" s="7"/>
      <c r="J151" s="7"/>
      <c r="K151" s="7"/>
      <c r="L151" s="7"/>
    </row>
    <row r="152" spans="1:12" s="3" customFormat="1" ht="15" customHeight="1" x14ac:dyDescent="0.15">
      <c r="A152" s="312" t="s">
        <v>239</v>
      </c>
      <c r="B152" s="65" t="s">
        <v>240</v>
      </c>
      <c r="C152" s="347">
        <f>[7]B!$C$140</f>
        <v>0</v>
      </c>
      <c r="D152" s="347">
        <f>[7]B!$E$140</f>
        <v>0</v>
      </c>
      <c r="E152" s="80">
        <f>[7]B!$AL$140</f>
        <v>0</v>
      </c>
      <c r="F152" s="7"/>
      <c r="G152" s="7"/>
      <c r="H152" s="7"/>
      <c r="I152" s="7"/>
      <c r="J152" s="7"/>
      <c r="K152" s="7"/>
      <c r="L152" s="7"/>
    </row>
    <row r="153" spans="1:12" s="3" customFormat="1" ht="15" customHeight="1" x14ac:dyDescent="0.15">
      <c r="A153" s="348"/>
      <c r="B153" s="82" t="s">
        <v>241</v>
      </c>
      <c r="C153" s="349">
        <f>SUM(C154:C158)</f>
        <v>0</v>
      </c>
      <c r="D153" s="349"/>
      <c r="E153" s="83"/>
      <c r="F153" s="7"/>
      <c r="G153" s="7"/>
      <c r="H153" s="7"/>
      <c r="I153" s="7"/>
      <c r="J153" s="7"/>
      <c r="K153" s="7"/>
      <c r="L153" s="7"/>
    </row>
    <row r="154" spans="1:12" s="3" customFormat="1" ht="14.1" customHeight="1" x14ac:dyDescent="0.15">
      <c r="A154" s="312">
        <v>203211</v>
      </c>
      <c r="B154" s="65" t="s">
        <v>242</v>
      </c>
      <c r="C154" s="346">
        <f>[7]B!$C$142</f>
        <v>0</v>
      </c>
      <c r="D154" s="350"/>
      <c r="E154" s="84"/>
      <c r="F154" s="7"/>
      <c r="G154" s="7"/>
      <c r="H154" s="7"/>
      <c r="I154" s="7"/>
      <c r="J154" s="7"/>
      <c r="K154" s="7"/>
      <c r="L154" s="7"/>
    </row>
    <row r="155" spans="1:12" s="3" customFormat="1" ht="23.25" customHeight="1" x14ac:dyDescent="0.15">
      <c r="A155" s="351" t="s">
        <v>243</v>
      </c>
      <c r="B155" s="85" t="s">
        <v>244</v>
      </c>
      <c r="C155" s="346">
        <f>[7]B!C143</f>
        <v>0</v>
      </c>
      <c r="D155" s="352"/>
      <c r="E155" s="86"/>
      <c r="F155" s="7"/>
      <c r="G155" s="7"/>
      <c r="H155" s="7"/>
      <c r="I155" s="7"/>
      <c r="J155" s="7"/>
      <c r="K155" s="7"/>
      <c r="L155" s="7"/>
    </row>
    <row r="156" spans="1:12" s="3" customFormat="1" ht="14.1" customHeight="1" x14ac:dyDescent="0.15">
      <c r="A156" s="351" t="s">
        <v>245</v>
      </c>
      <c r="B156" s="85" t="s">
        <v>246</v>
      </c>
      <c r="C156" s="346">
        <f>[7]B!C144</f>
        <v>0</v>
      </c>
      <c r="D156" s="352"/>
      <c r="E156" s="86"/>
      <c r="F156" s="7"/>
      <c r="G156" s="7"/>
      <c r="H156" s="7"/>
      <c r="I156" s="7"/>
      <c r="J156" s="7"/>
      <c r="K156" s="7"/>
      <c r="L156" s="7"/>
    </row>
    <row r="157" spans="1:12" s="3" customFormat="1" ht="14.1" customHeight="1" x14ac:dyDescent="0.15">
      <c r="A157" s="351" t="s">
        <v>247</v>
      </c>
      <c r="B157" s="85" t="s">
        <v>248</v>
      </c>
      <c r="C157" s="346">
        <f>[7]B!C145</f>
        <v>0</v>
      </c>
      <c r="D157" s="352"/>
      <c r="E157" s="86"/>
      <c r="F157" s="7"/>
      <c r="G157" s="7"/>
      <c r="H157" s="7"/>
      <c r="I157" s="7"/>
      <c r="J157" s="7"/>
      <c r="K157" s="7"/>
      <c r="L157" s="7"/>
    </row>
    <row r="158" spans="1:12" s="3" customFormat="1" ht="24" customHeight="1" x14ac:dyDescent="0.15">
      <c r="A158" s="351" t="s">
        <v>249</v>
      </c>
      <c r="B158" s="85" t="s">
        <v>250</v>
      </c>
      <c r="C158" s="346">
        <f>[7]B!C146</f>
        <v>0</v>
      </c>
      <c r="D158" s="352"/>
      <c r="E158" s="86"/>
      <c r="F158" s="7"/>
      <c r="G158" s="7"/>
      <c r="H158" s="7"/>
      <c r="I158" s="7"/>
      <c r="J158" s="7"/>
      <c r="K158" s="7"/>
      <c r="L158" s="7"/>
    </row>
    <row r="159" spans="1:12" s="3" customFormat="1" ht="15" customHeight="1" x14ac:dyDescent="0.15">
      <c r="A159" s="338"/>
      <c r="B159" s="87" t="s">
        <v>251</v>
      </c>
      <c r="C159" s="353">
        <f>(C141+C142+C153)</f>
        <v>4799</v>
      </c>
      <c r="D159" s="353">
        <f>(D141+D142)</f>
        <v>4496</v>
      </c>
      <c r="E159" s="51">
        <f>(E141+E142)</f>
        <v>225115650</v>
      </c>
      <c r="F159" s="7"/>
      <c r="G159" s="7"/>
      <c r="H159" s="7"/>
      <c r="I159" s="7"/>
      <c r="J159" s="7"/>
      <c r="K159" s="7"/>
      <c r="L159" s="7"/>
    </row>
    <row r="160" spans="1:12" s="12" customFormat="1" ht="24.95" customHeight="1" x14ac:dyDescent="0.15">
      <c r="A160" s="68" t="s">
        <v>252</v>
      </c>
      <c r="B160" s="88"/>
      <c r="C160" s="339"/>
      <c r="D160" s="339"/>
      <c r="E160" s="77"/>
      <c r="F160" s="11"/>
      <c r="G160" s="11"/>
      <c r="H160" s="11"/>
      <c r="I160" s="11"/>
      <c r="J160" s="11"/>
      <c r="K160" s="11"/>
      <c r="L160" s="11"/>
    </row>
    <row r="161" spans="1:14" s="3" customFormat="1" ht="35.1" customHeight="1" x14ac:dyDescent="0.15">
      <c r="A161" s="13" t="s">
        <v>4</v>
      </c>
      <c r="B161" s="13" t="s">
        <v>5</v>
      </c>
      <c r="C161" s="39" t="s">
        <v>6</v>
      </c>
      <c r="D161" s="39" t="s">
        <v>7</v>
      </c>
      <c r="E161" s="39" t="s">
        <v>8</v>
      </c>
      <c r="F161" s="7"/>
      <c r="G161" s="7"/>
      <c r="H161" s="7"/>
      <c r="I161" s="7"/>
      <c r="J161" s="7"/>
      <c r="K161" s="7"/>
      <c r="L161" s="7"/>
    </row>
    <row r="162" spans="1:14" s="3" customFormat="1" ht="15" customHeight="1" x14ac:dyDescent="0.15">
      <c r="A162" s="295" t="s">
        <v>253</v>
      </c>
      <c r="B162" s="43" t="s">
        <v>254</v>
      </c>
      <c r="C162" s="354">
        <f>[7]B!C62</f>
        <v>328</v>
      </c>
      <c r="D162" s="354">
        <f>[7]B!$E$62</f>
        <v>328</v>
      </c>
      <c r="E162" s="79">
        <f>[7]B!$AL$62</f>
        <v>295200</v>
      </c>
      <c r="F162" s="7"/>
      <c r="G162" s="7"/>
      <c r="H162" s="7"/>
      <c r="I162" s="7"/>
      <c r="J162" s="7"/>
      <c r="K162" s="7"/>
      <c r="L162" s="7"/>
    </row>
    <row r="163" spans="1:14" s="3" customFormat="1" ht="15" customHeight="1" x14ac:dyDescent="0.15">
      <c r="A163" s="312" t="s">
        <v>255</v>
      </c>
      <c r="B163" s="65" t="s">
        <v>256</v>
      </c>
      <c r="C163" s="326">
        <f>SUM([7]B!$C$63+[7]B!$C$64)</f>
        <v>0</v>
      </c>
      <c r="D163" s="355">
        <f>SUM([7]B!$E$63+[7]B!$E$64)</f>
        <v>0</v>
      </c>
      <c r="E163" s="79">
        <f>SUM([7]B!$AL$63+[7]B!$AL$64)</f>
        <v>0</v>
      </c>
      <c r="F163" s="7"/>
      <c r="G163" s="7"/>
      <c r="H163" s="7"/>
      <c r="I163" s="7"/>
      <c r="J163" s="7"/>
      <c r="K163" s="7"/>
      <c r="L163" s="7"/>
    </row>
    <row r="164" spans="1:14" s="3" customFormat="1" ht="15" customHeight="1" x14ac:dyDescent="0.15">
      <c r="A164" s="89"/>
      <c r="B164" s="90" t="s">
        <v>257</v>
      </c>
      <c r="C164" s="356">
        <f>SUM(C162:C163)</f>
        <v>328</v>
      </c>
      <c r="D164" s="356">
        <f>SUM(D162:D163)</f>
        <v>328</v>
      </c>
      <c r="E164" s="91">
        <f>SUM(E162:E163)</f>
        <v>295200</v>
      </c>
      <c r="F164" s="7"/>
      <c r="G164" s="7"/>
      <c r="H164" s="7"/>
      <c r="I164" s="7"/>
      <c r="J164" s="7"/>
      <c r="K164" s="7"/>
      <c r="L164" s="7"/>
    </row>
    <row r="165" spans="1:14" s="3" customFormat="1" ht="24.95" customHeight="1" x14ac:dyDescent="0.15">
      <c r="A165" s="68" t="s">
        <v>258</v>
      </c>
      <c r="B165" s="92"/>
      <c r="C165" s="357"/>
      <c r="D165" s="357"/>
      <c r="E165" s="93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" customFormat="1" ht="35.1" customHeight="1" x14ac:dyDescent="0.15">
      <c r="A166" s="13" t="s">
        <v>4</v>
      </c>
      <c r="B166" s="13" t="s">
        <v>5</v>
      </c>
      <c r="C166" s="39" t="s">
        <v>6</v>
      </c>
      <c r="D166" s="94" t="s">
        <v>7</v>
      </c>
      <c r="E166" s="39" t="s">
        <v>8</v>
      </c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" customFormat="1" ht="15" customHeight="1" x14ac:dyDescent="0.15">
      <c r="A167" s="295">
        <v>1101004</v>
      </c>
      <c r="B167" s="43" t="s">
        <v>259</v>
      </c>
      <c r="C167" s="320">
        <f>[7]B!C1085</f>
        <v>6</v>
      </c>
      <c r="D167" s="358">
        <f>[7]B!$E$1085</f>
        <v>6</v>
      </c>
      <c r="E167" s="79">
        <f>[7]B!$AL$1085</f>
        <v>102180</v>
      </c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" customFormat="1" ht="15" customHeight="1" x14ac:dyDescent="0.15">
      <c r="A168" s="299">
        <v>1101006</v>
      </c>
      <c r="B168" s="45" t="s">
        <v>260</v>
      </c>
      <c r="C168" s="359">
        <f>[7]B!C1086</f>
        <v>0</v>
      </c>
      <c r="D168" s="360">
        <f>[7]B!$E$1086</f>
        <v>0</v>
      </c>
      <c r="E168" s="79">
        <f>[7]B!$AL$1086</f>
        <v>0</v>
      </c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" customFormat="1" ht="15" customHeight="1" x14ac:dyDescent="0.15">
      <c r="A169" s="299">
        <v>1701001</v>
      </c>
      <c r="B169" s="45" t="s">
        <v>261</v>
      </c>
      <c r="C169" s="360">
        <f>[7]B!C1788</f>
        <v>784</v>
      </c>
      <c r="D169" s="360">
        <f>[7]B!$E$1788</f>
        <v>779</v>
      </c>
      <c r="E169" s="79">
        <f>[7]B!$AL$1788</f>
        <v>4549360</v>
      </c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" customFormat="1" ht="24" customHeight="1" x14ac:dyDescent="0.15">
      <c r="A170" s="299">
        <v>1701003</v>
      </c>
      <c r="B170" s="45" t="s">
        <v>262</v>
      </c>
      <c r="C170" s="360">
        <f>[7]B!C1789</f>
        <v>1</v>
      </c>
      <c r="D170" s="360">
        <f>[7]B!$E$1789</f>
        <v>1</v>
      </c>
      <c r="E170" s="79">
        <f>[7]B!$AL$1789</f>
        <v>16440</v>
      </c>
      <c r="F170" s="7"/>
      <c r="G170" s="7"/>
      <c r="H170" s="7"/>
      <c r="I170" s="7"/>
      <c r="J170" s="7"/>
      <c r="K170" s="7"/>
      <c r="L170" s="7"/>
      <c r="M170" s="7"/>
      <c r="N170" s="7"/>
    </row>
    <row r="171" spans="1:14" s="3" customFormat="1" ht="24" customHeight="1" x14ac:dyDescent="0.15">
      <c r="A171" s="299" t="s">
        <v>263</v>
      </c>
      <c r="B171" s="45" t="s">
        <v>264</v>
      </c>
      <c r="C171" s="360">
        <f>[7]B!C1790</f>
        <v>1</v>
      </c>
      <c r="D171" s="360">
        <f>[7]B!$E$1790</f>
        <v>1</v>
      </c>
      <c r="E171" s="79">
        <f>[7]B!$AL$1790</f>
        <v>27880</v>
      </c>
      <c r="F171" s="7"/>
      <c r="G171" s="7"/>
      <c r="H171" s="7"/>
      <c r="I171" s="7"/>
      <c r="J171" s="7"/>
      <c r="K171" s="7"/>
      <c r="L171" s="7"/>
      <c r="M171" s="7"/>
      <c r="N171" s="7"/>
    </row>
    <row r="172" spans="1:14" s="3" customFormat="1" ht="15" customHeight="1" x14ac:dyDescent="0.15">
      <c r="A172" s="299" t="s">
        <v>265</v>
      </c>
      <c r="B172" s="45" t="s">
        <v>266</v>
      </c>
      <c r="C172" s="360">
        <f>[7]B!C1791</f>
        <v>0</v>
      </c>
      <c r="D172" s="360">
        <f>[7]B!$E$1791</f>
        <v>0</v>
      </c>
      <c r="E172" s="79">
        <f>[7]B!$AL$1791</f>
        <v>0</v>
      </c>
      <c r="F172" s="7"/>
      <c r="G172" s="7"/>
      <c r="H172" s="7"/>
      <c r="I172" s="7"/>
      <c r="J172" s="7"/>
      <c r="K172" s="7"/>
      <c r="L172" s="7"/>
      <c r="M172" s="7"/>
      <c r="N172" s="7"/>
    </row>
    <row r="173" spans="1:14" s="3" customFormat="1" ht="15" customHeight="1" x14ac:dyDescent="0.15">
      <c r="A173" s="299" t="s">
        <v>267</v>
      </c>
      <c r="B173" s="45" t="s">
        <v>268</v>
      </c>
      <c r="C173" s="360">
        <f>[7]B!C1792</f>
        <v>27</v>
      </c>
      <c r="D173" s="360">
        <f>[7]B!$E$1792</f>
        <v>27</v>
      </c>
      <c r="E173" s="79">
        <f>[7]B!$AL$1792</f>
        <v>1601370</v>
      </c>
      <c r="F173" s="7"/>
      <c r="G173" s="7"/>
      <c r="H173" s="7"/>
      <c r="I173" s="7"/>
      <c r="J173" s="7"/>
      <c r="K173" s="7"/>
      <c r="L173" s="7"/>
      <c r="M173" s="7"/>
      <c r="N173" s="7"/>
    </row>
    <row r="174" spans="1:14" s="3" customFormat="1" ht="24" customHeight="1" x14ac:dyDescent="0.15">
      <c r="A174" s="299" t="s">
        <v>269</v>
      </c>
      <c r="B174" s="45" t="s">
        <v>270</v>
      </c>
      <c r="C174" s="360">
        <f>[7]B!C1793</f>
        <v>0</v>
      </c>
      <c r="D174" s="360">
        <f>[7]B!$E$1793</f>
        <v>0</v>
      </c>
      <c r="E174" s="79">
        <f>[7]B!$AL$1793</f>
        <v>0</v>
      </c>
      <c r="F174" s="7"/>
      <c r="G174" s="7"/>
      <c r="H174" s="7"/>
      <c r="I174" s="7"/>
      <c r="J174" s="7"/>
      <c r="K174" s="7"/>
      <c r="L174" s="7"/>
      <c r="M174" s="7"/>
      <c r="N174" s="7"/>
    </row>
    <row r="175" spans="1:14" s="3" customFormat="1" ht="15" customHeight="1" x14ac:dyDescent="0.15">
      <c r="A175" s="299" t="s">
        <v>271</v>
      </c>
      <c r="B175" s="45" t="s">
        <v>272</v>
      </c>
      <c r="C175" s="360">
        <f>[7]B!C1794</f>
        <v>0</v>
      </c>
      <c r="D175" s="360">
        <f>[7]B!$E$1794</f>
        <v>0</v>
      </c>
      <c r="E175" s="79">
        <f>[7]B!$AL$1794</f>
        <v>0</v>
      </c>
      <c r="F175" s="7"/>
      <c r="G175" s="7"/>
      <c r="H175" s="7"/>
      <c r="I175" s="7"/>
      <c r="J175" s="7"/>
      <c r="K175" s="7"/>
      <c r="L175" s="7"/>
      <c r="M175" s="7"/>
      <c r="N175" s="7"/>
    </row>
    <row r="176" spans="1:14" s="3" customFormat="1" ht="15" customHeight="1" x14ac:dyDescent="0.15">
      <c r="A176" s="299" t="s">
        <v>273</v>
      </c>
      <c r="B176" s="45" t="s">
        <v>274</v>
      </c>
      <c r="C176" s="360">
        <f>[7]B!C1795</f>
        <v>0</v>
      </c>
      <c r="D176" s="360">
        <f>[7]B!$E$1795</f>
        <v>0</v>
      </c>
      <c r="E176" s="79">
        <f>[7]B!$AL$1795</f>
        <v>0</v>
      </c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3" customFormat="1" ht="15" customHeight="1" x14ac:dyDescent="0.15">
      <c r="A177" s="299" t="s">
        <v>275</v>
      </c>
      <c r="B177" s="45" t="s">
        <v>276</v>
      </c>
      <c r="C177" s="360">
        <f>[7]B!C1796</f>
        <v>0</v>
      </c>
      <c r="D177" s="360">
        <f>[7]B!$E$1796</f>
        <v>0</v>
      </c>
      <c r="E177" s="79">
        <f>[7]B!$AL$1796</f>
        <v>0</v>
      </c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3" customFormat="1" ht="15" customHeight="1" x14ac:dyDescent="0.15">
      <c r="A178" s="299" t="s">
        <v>277</v>
      </c>
      <c r="B178" s="45" t="s">
        <v>278</v>
      </c>
      <c r="C178" s="360">
        <f>[7]B!C1797</f>
        <v>0</v>
      </c>
      <c r="D178" s="360">
        <f>[7]B!$E$1797</f>
        <v>0</v>
      </c>
      <c r="E178" s="79">
        <f>[7]B!$AL$1797</f>
        <v>0</v>
      </c>
      <c r="F178" s="7"/>
      <c r="G178" s="7"/>
      <c r="H178" s="7"/>
      <c r="I178" s="7"/>
      <c r="J178" s="7"/>
      <c r="K178" s="7"/>
      <c r="L178" s="7"/>
      <c r="M178" s="7"/>
      <c r="N178" s="7"/>
    </row>
    <row r="179" spans="1:14" s="3" customFormat="1" ht="15" customHeight="1" x14ac:dyDescent="0.15">
      <c r="A179" s="299" t="s">
        <v>279</v>
      </c>
      <c r="B179" s="45" t="s">
        <v>280</v>
      </c>
      <c r="C179" s="360">
        <f>[7]B!C1798</f>
        <v>0</v>
      </c>
      <c r="D179" s="360">
        <f>[7]B!$E$1798</f>
        <v>0</v>
      </c>
      <c r="E179" s="79">
        <f>[7]B!$AL$1798</f>
        <v>0</v>
      </c>
      <c r="F179" s="7"/>
      <c r="G179" s="7"/>
      <c r="H179" s="7"/>
      <c r="I179" s="7"/>
      <c r="J179" s="7"/>
      <c r="K179" s="7"/>
      <c r="L179" s="7"/>
      <c r="M179" s="7"/>
      <c r="N179" s="7"/>
    </row>
    <row r="180" spans="1:14" s="3" customFormat="1" ht="15" customHeight="1" x14ac:dyDescent="0.15">
      <c r="A180" s="299" t="s">
        <v>281</v>
      </c>
      <c r="B180" s="45" t="s">
        <v>282</v>
      </c>
      <c r="C180" s="360">
        <f>[7]B!C1799</f>
        <v>0</v>
      </c>
      <c r="D180" s="360">
        <f>[7]B!$E$1799</f>
        <v>0</v>
      </c>
      <c r="E180" s="79">
        <f>[7]B!$AL$1799</f>
        <v>0</v>
      </c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3" customFormat="1" ht="15" customHeight="1" x14ac:dyDescent="0.15">
      <c r="A181" s="299" t="s">
        <v>283</v>
      </c>
      <c r="B181" s="45" t="s">
        <v>284</v>
      </c>
      <c r="C181" s="360">
        <f>[7]B!C1800</f>
        <v>0</v>
      </c>
      <c r="D181" s="360">
        <f>[7]B!$E$1800</f>
        <v>0</v>
      </c>
      <c r="E181" s="79">
        <f>[7]B!$AL$1800</f>
        <v>0</v>
      </c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3" customFormat="1" ht="15" customHeight="1" x14ac:dyDescent="0.15">
      <c r="A182" s="299" t="s">
        <v>285</v>
      </c>
      <c r="B182" s="45" t="s">
        <v>286</v>
      </c>
      <c r="C182" s="360">
        <f>[7]B!C1801</f>
        <v>0</v>
      </c>
      <c r="D182" s="360">
        <f>[7]B!$E$1801</f>
        <v>0</v>
      </c>
      <c r="E182" s="79">
        <f>[7]B!$AL$1801</f>
        <v>0</v>
      </c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3" customFormat="1" ht="24" customHeight="1" x14ac:dyDescent="0.15">
      <c r="A183" s="299" t="s">
        <v>287</v>
      </c>
      <c r="B183" s="45" t="s">
        <v>288</v>
      </c>
      <c r="C183" s="360">
        <f>[7]B!C1802</f>
        <v>0</v>
      </c>
      <c r="D183" s="360">
        <f>[7]B!$E$1802</f>
        <v>0</v>
      </c>
      <c r="E183" s="79">
        <f>[7]B!$AL$1802</f>
        <v>0</v>
      </c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3" customFormat="1" ht="15" customHeight="1" x14ac:dyDescent="0.15">
      <c r="A184" s="299" t="s">
        <v>289</v>
      </c>
      <c r="B184" s="45" t="s">
        <v>290</v>
      </c>
      <c r="C184" s="360">
        <f>[7]B!C1803</f>
        <v>0</v>
      </c>
      <c r="D184" s="360">
        <f>[7]B!$E$1803</f>
        <v>0</v>
      </c>
      <c r="E184" s="79">
        <f>[7]B!$AL$1803</f>
        <v>0</v>
      </c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3" customFormat="1" ht="15" customHeight="1" x14ac:dyDescent="0.15">
      <c r="A185" s="299" t="s">
        <v>291</v>
      </c>
      <c r="B185" s="45" t="s">
        <v>292</v>
      </c>
      <c r="C185" s="360">
        <f>[7]B!C1804</f>
        <v>0</v>
      </c>
      <c r="D185" s="360">
        <f>[7]B!$E$1804</f>
        <v>0</v>
      </c>
      <c r="E185" s="79">
        <f>[7]B!$AL$1804</f>
        <v>0</v>
      </c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3" customFormat="1" ht="15" customHeight="1" x14ac:dyDescent="0.15">
      <c r="A186" s="299" t="s">
        <v>293</v>
      </c>
      <c r="B186" s="45" t="s">
        <v>294</v>
      </c>
      <c r="C186" s="360">
        <f>[7]B!C1805</f>
        <v>0</v>
      </c>
      <c r="D186" s="360">
        <f>[7]B!$E$1805</f>
        <v>0</v>
      </c>
      <c r="E186" s="79">
        <f>[7]B!$AL$1805</f>
        <v>0</v>
      </c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3" customFormat="1" ht="15" customHeight="1" x14ac:dyDescent="0.15">
      <c r="A187" s="299" t="s">
        <v>295</v>
      </c>
      <c r="B187" s="45" t="s">
        <v>296</v>
      </c>
      <c r="C187" s="360">
        <f>[7]B!C1806</f>
        <v>0</v>
      </c>
      <c r="D187" s="360">
        <f>[7]B!$E$1806</f>
        <v>0</v>
      </c>
      <c r="E187" s="79">
        <f>[7]B!$AL$1806</f>
        <v>0</v>
      </c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3" customFormat="1" ht="15" customHeight="1" x14ac:dyDescent="0.15">
      <c r="A188" s="299" t="s">
        <v>297</v>
      </c>
      <c r="B188" s="45" t="s">
        <v>298</v>
      </c>
      <c r="C188" s="360">
        <f>[7]B!C1807</f>
        <v>0</v>
      </c>
      <c r="D188" s="360">
        <f>[7]B!$E$1807</f>
        <v>0</v>
      </c>
      <c r="E188" s="79">
        <f>[7]B!$AL$1807</f>
        <v>0</v>
      </c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3" customFormat="1" ht="15" customHeight="1" x14ac:dyDescent="0.15">
      <c r="A189" s="299" t="s">
        <v>299</v>
      </c>
      <c r="B189" s="45" t="s">
        <v>300</v>
      </c>
      <c r="C189" s="360">
        <f>[7]B!C1808</f>
        <v>0</v>
      </c>
      <c r="D189" s="360">
        <f>[7]B!$E$1808</f>
        <v>0</v>
      </c>
      <c r="E189" s="79">
        <f>[7]B!$AL$1808</f>
        <v>0</v>
      </c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3" customFormat="1" ht="15" customHeight="1" x14ac:dyDescent="0.15">
      <c r="A190" s="299">
        <v>1701035</v>
      </c>
      <c r="B190" s="45" t="s">
        <v>301</v>
      </c>
      <c r="C190" s="360">
        <f>[7]B!C1809</f>
        <v>0</v>
      </c>
      <c r="D190" s="360">
        <f>[7]B!$E$1809</f>
        <v>0</v>
      </c>
      <c r="E190" s="79">
        <f>[7]B!$AL$1809</f>
        <v>0</v>
      </c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3" customFormat="1" ht="15" customHeight="1" x14ac:dyDescent="0.15">
      <c r="A191" s="299" t="s">
        <v>302</v>
      </c>
      <c r="B191" s="45" t="s">
        <v>303</v>
      </c>
      <c r="C191" s="360">
        <f>[7]B!C1810</f>
        <v>0</v>
      </c>
      <c r="D191" s="360">
        <f>[7]B!$E$1810</f>
        <v>0</v>
      </c>
      <c r="E191" s="79">
        <f>[7]B!$AL$1810</f>
        <v>0</v>
      </c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3" customFormat="1" ht="15" customHeight="1" x14ac:dyDescent="0.15">
      <c r="A192" s="299" t="s">
        <v>304</v>
      </c>
      <c r="B192" s="45" t="s">
        <v>305</v>
      </c>
      <c r="C192" s="360">
        <f>[7]B!C1811</f>
        <v>0</v>
      </c>
      <c r="D192" s="360">
        <f>[7]B!$E$1811</f>
        <v>0</v>
      </c>
      <c r="E192" s="79">
        <f>[7]B!$AL$1811</f>
        <v>0</v>
      </c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3" customFormat="1" ht="15" customHeight="1" x14ac:dyDescent="0.15">
      <c r="A193" s="299">
        <v>1801001</v>
      </c>
      <c r="B193" s="45" t="s">
        <v>306</v>
      </c>
      <c r="C193" s="360">
        <f>[7]B!C2059</f>
        <v>4</v>
      </c>
      <c r="D193" s="360">
        <f>[7]B!$E$2059</f>
        <v>4</v>
      </c>
      <c r="E193" s="79">
        <f>[7]B!$AL$2059</f>
        <v>161040</v>
      </c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3" customFormat="1" ht="15" customHeight="1" x14ac:dyDescent="0.15">
      <c r="A194" s="299">
        <v>1801003</v>
      </c>
      <c r="B194" s="45" t="s">
        <v>307</v>
      </c>
      <c r="C194" s="360">
        <f>[7]B!C2060</f>
        <v>0</v>
      </c>
      <c r="D194" s="360">
        <f>[7]B!$E$2060</f>
        <v>0</v>
      </c>
      <c r="E194" s="79">
        <f>[7]B!$AL$2060</f>
        <v>0</v>
      </c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3" customFormat="1" ht="15" customHeight="1" x14ac:dyDescent="0.15">
      <c r="A195" s="299">
        <v>1801006</v>
      </c>
      <c r="B195" s="45" t="s">
        <v>308</v>
      </c>
      <c r="C195" s="360">
        <f>[7]B!C2061</f>
        <v>8</v>
      </c>
      <c r="D195" s="360">
        <f>[7]B!$E$2061</f>
        <v>8</v>
      </c>
      <c r="E195" s="79">
        <f>[7]B!$AL$2061</f>
        <v>413840</v>
      </c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3" customFormat="1" ht="15" customHeight="1" x14ac:dyDescent="0.15">
      <c r="A196" s="299">
        <v>1401001</v>
      </c>
      <c r="B196" s="45" t="s">
        <v>309</v>
      </c>
      <c r="C196" s="360">
        <f>[7]B!C1504</f>
        <v>0</v>
      </c>
      <c r="D196" s="360">
        <f>[7]B!$E$1504</f>
        <v>0</v>
      </c>
      <c r="E196" s="79">
        <f>[7]B!$AL$1504</f>
        <v>0</v>
      </c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3" customFormat="1" ht="24" customHeight="1" x14ac:dyDescent="0.15">
      <c r="A197" s="299">
        <v>1101113</v>
      </c>
      <c r="B197" s="45" t="s">
        <v>310</v>
      </c>
      <c r="C197" s="360">
        <f>[7]B!C1087</f>
        <v>0</v>
      </c>
      <c r="D197" s="360">
        <f>[7]B!$E$1087</f>
        <v>0</v>
      </c>
      <c r="E197" s="79">
        <f>[7]B!$AL$1087</f>
        <v>0</v>
      </c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3" customFormat="1" ht="24" customHeight="1" x14ac:dyDescent="0.15">
      <c r="A198" s="299">
        <v>1101140</v>
      </c>
      <c r="B198" s="45" t="s">
        <v>311</v>
      </c>
      <c r="C198" s="360">
        <f>[7]B!C1088</f>
        <v>0</v>
      </c>
      <c r="D198" s="360">
        <f>[7]B!$E$1088</f>
        <v>0</v>
      </c>
      <c r="E198" s="79">
        <f>[7]B!$AL$1088</f>
        <v>0</v>
      </c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3" customFormat="1" ht="15" customHeight="1" x14ac:dyDescent="0.15">
      <c r="A199" s="299">
        <v>1101141</v>
      </c>
      <c r="B199" s="45" t="s">
        <v>312</v>
      </c>
      <c r="C199" s="360">
        <f>[7]B!C1089</f>
        <v>0</v>
      </c>
      <c r="D199" s="360">
        <f>[7]B!$E$1089</f>
        <v>0</v>
      </c>
      <c r="E199" s="79">
        <f>[7]B!$AL$1089</f>
        <v>0</v>
      </c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3" customFormat="1" ht="15" customHeight="1" x14ac:dyDescent="0.15">
      <c r="A200" s="312">
        <v>1101142</v>
      </c>
      <c r="B200" s="65" t="s">
        <v>313</v>
      </c>
      <c r="C200" s="360">
        <f>[7]B!C1090</f>
        <v>0</v>
      </c>
      <c r="D200" s="361">
        <f>[7]B!$E$1090</f>
        <v>0</v>
      </c>
      <c r="E200" s="79">
        <f>[7]B!$AL$1090</f>
        <v>0</v>
      </c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3" customFormat="1" ht="15" customHeight="1" x14ac:dyDescent="0.15">
      <c r="A201" s="338"/>
      <c r="B201" s="66" t="s">
        <v>314</v>
      </c>
      <c r="C201" s="362">
        <f>SUM(C167:C200)</f>
        <v>831</v>
      </c>
      <c r="D201" s="362">
        <f>SUM(D167:D200)</f>
        <v>826</v>
      </c>
      <c r="E201" s="95">
        <f>SUM(E167:E200)</f>
        <v>6872110</v>
      </c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3" customFormat="1" ht="24.95" customHeight="1" x14ac:dyDescent="0.15">
      <c r="A202" s="96" t="s">
        <v>315</v>
      </c>
      <c r="B202" s="97"/>
      <c r="C202" s="363"/>
      <c r="D202" s="363"/>
      <c r="E202" s="98"/>
      <c r="F202" s="7"/>
      <c r="G202" s="7"/>
      <c r="H202" s="7"/>
      <c r="I202" s="7"/>
      <c r="J202" s="7"/>
      <c r="K202" s="7"/>
      <c r="L202" s="7"/>
      <c r="M202" s="7"/>
      <c r="N202" s="7"/>
    </row>
    <row r="203" spans="1:14" s="3" customFormat="1" ht="30" customHeight="1" x14ac:dyDescent="0.15">
      <c r="A203" s="13" t="s">
        <v>4</v>
      </c>
      <c r="B203" s="13" t="s">
        <v>5</v>
      </c>
      <c r="C203" s="14" t="s">
        <v>6</v>
      </c>
      <c r="D203" s="39" t="s">
        <v>7</v>
      </c>
      <c r="E203" s="39" t="s">
        <v>8</v>
      </c>
      <c r="F203" s="7"/>
      <c r="G203" s="7"/>
      <c r="H203" s="7"/>
      <c r="I203" s="7"/>
      <c r="J203" s="7"/>
      <c r="K203" s="7"/>
      <c r="L203" s="7"/>
      <c r="M203" s="7"/>
      <c r="N203" s="7"/>
    </row>
    <row r="204" spans="1:14" s="3" customFormat="1" ht="15" customHeight="1" x14ac:dyDescent="0.15">
      <c r="A204" s="310"/>
      <c r="B204" s="99" t="s">
        <v>316</v>
      </c>
      <c r="C204" s="345">
        <f>[7]B!C947</f>
        <v>0</v>
      </c>
      <c r="D204" s="364">
        <f>[7]B!E947</f>
        <v>0</v>
      </c>
      <c r="E204" s="30">
        <f>[7]B!$AL$947</f>
        <v>0</v>
      </c>
      <c r="F204" s="7"/>
      <c r="G204" s="7"/>
      <c r="H204" s="7"/>
      <c r="I204" s="7"/>
      <c r="J204" s="7"/>
      <c r="K204" s="7"/>
      <c r="L204" s="7"/>
      <c r="M204" s="7"/>
      <c r="N204" s="7"/>
    </row>
    <row r="205" spans="1:14" s="3" customFormat="1" ht="15" customHeight="1" x14ac:dyDescent="0.15">
      <c r="A205" s="310"/>
      <c r="B205" s="99" t="s">
        <v>317</v>
      </c>
      <c r="C205" s="365">
        <f>[7]B!C2900</f>
        <v>0</v>
      </c>
      <c r="D205" s="366"/>
      <c r="E205" s="100"/>
      <c r="F205" s="7"/>
      <c r="G205" s="7"/>
      <c r="H205" s="7"/>
      <c r="I205" s="7"/>
      <c r="J205" s="7"/>
      <c r="K205" s="7"/>
      <c r="L205" s="7"/>
    </row>
    <row r="206" spans="1:14" s="3" customFormat="1" ht="15" customHeight="1" x14ac:dyDescent="0.15">
      <c r="A206" s="299"/>
      <c r="B206" s="101" t="s">
        <v>318</v>
      </c>
      <c r="C206" s="346">
        <f>[7]B!C2901</f>
        <v>0</v>
      </c>
      <c r="D206" s="350"/>
      <c r="E206" s="84"/>
      <c r="F206" s="7"/>
      <c r="G206" s="7"/>
      <c r="H206" s="7"/>
      <c r="I206" s="7"/>
      <c r="J206" s="7"/>
      <c r="K206" s="7"/>
      <c r="L206" s="7"/>
    </row>
    <row r="207" spans="1:14" s="3" customFormat="1" ht="15" customHeight="1" x14ac:dyDescent="0.15">
      <c r="A207" s="299"/>
      <c r="B207" s="101" t="s">
        <v>319</v>
      </c>
      <c r="C207" s="346">
        <f>[7]B!$C$2902</f>
        <v>0</v>
      </c>
      <c r="D207" s="350"/>
      <c r="E207" s="84"/>
      <c r="F207" s="7"/>
      <c r="G207" s="7"/>
      <c r="H207" s="7"/>
      <c r="I207" s="7"/>
      <c r="J207" s="7"/>
      <c r="K207" s="7"/>
      <c r="L207" s="7"/>
    </row>
    <row r="208" spans="1:14" s="3" customFormat="1" ht="15" customHeight="1" x14ac:dyDescent="0.15">
      <c r="A208" s="299"/>
      <c r="B208" s="101" t="s">
        <v>320</v>
      </c>
      <c r="C208" s="346">
        <f>[7]B!$C$2903</f>
        <v>0</v>
      </c>
      <c r="D208" s="350"/>
      <c r="E208" s="84"/>
      <c r="F208" s="7"/>
      <c r="G208" s="7"/>
      <c r="H208" s="7"/>
      <c r="I208" s="7"/>
      <c r="J208" s="7"/>
      <c r="K208" s="7"/>
      <c r="L208" s="7"/>
    </row>
    <row r="209" spans="1:12" s="3" customFormat="1" ht="15" customHeight="1" x14ac:dyDescent="0.15">
      <c r="A209" s="299"/>
      <c r="B209" s="101" t="s">
        <v>321</v>
      </c>
      <c r="C209" s="346">
        <f>[7]B!$C$2904</f>
        <v>0</v>
      </c>
      <c r="D209" s="350"/>
      <c r="E209" s="84"/>
      <c r="F209" s="7"/>
      <c r="G209" s="7"/>
      <c r="H209" s="7"/>
      <c r="I209" s="7"/>
      <c r="J209" s="7"/>
      <c r="K209" s="7"/>
      <c r="L209" s="7"/>
    </row>
    <row r="210" spans="1:12" s="3" customFormat="1" ht="15" customHeight="1" x14ac:dyDescent="0.15">
      <c r="A210" s="299"/>
      <c r="B210" s="101" t="s">
        <v>322</v>
      </c>
      <c r="C210" s="346">
        <f>[7]B!$C$2905</f>
        <v>0</v>
      </c>
      <c r="D210" s="350"/>
      <c r="E210" s="84"/>
      <c r="F210" s="7"/>
      <c r="G210" s="7"/>
      <c r="H210" s="7"/>
      <c r="I210" s="7"/>
      <c r="J210" s="7"/>
      <c r="K210" s="7"/>
      <c r="L210" s="7"/>
    </row>
    <row r="211" spans="1:12" s="3" customFormat="1" ht="15" customHeight="1" x14ac:dyDescent="0.15">
      <c r="A211" s="312"/>
      <c r="B211" s="102" t="s">
        <v>323</v>
      </c>
      <c r="C211" s="347">
        <f>[7]B!$C$2906</f>
        <v>0</v>
      </c>
      <c r="D211" s="367"/>
      <c r="E211" s="103"/>
      <c r="F211" s="7"/>
      <c r="G211" s="7"/>
      <c r="H211" s="7"/>
      <c r="I211" s="7"/>
      <c r="J211" s="7"/>
      <c r="K211" s="7"/>
      <c r="L211" s="7"/>
    </row>
    <row r="212" spans="1:12" s="3" customFormat="1" ht="15" customHeight="1" x14ac:dyDescent="0.15">
      <c r="A212" s="338"/>
      <c r="B212" s="104" t="s">
        <v>105</v>
      </c>
      <c r="C212" s="368">
        <f>SUM(C204:C211)</f>
        <v>0</v>
      </c>
      <c r="D212" s="368">
        <f>SUM(D204:D211)</f>
        <v>0</v>
      </c>
      <c r="E212" s="368">
        <f t="shared" ref="E212" si="2">SUM(E204:E211)</f>
        <v>0</v>
      </c>
      <c r="F212" s="7"/>
      <c r="G212" s="7"/>
      <c r="H212" s="7"/>
      <c r="I212" s="7"/>
      <c r="J212" s="7"/>
      <c r="K212" s="7"/>
      <c r="L212" s="7"/>
    </row>
    <row r="213" spans="1:12" s="3" customFormat="1" ht="24.95" customHeight="1" x14ac:dyDescent="0.15">
      <c r="A213" s="96" t="s">
        <v>324</v>
      </c>
      <c r="B213" s="97"/>
      <c r="C213" s="369"/>
      <c r="D213" s="369"/>
      <c r="E213" s="105"/>
      <c r="F213" s="7"/>
      <c r="G213" s="7"/>
      <c r="H213" s="7"/>
      <c r="I213" s="7"/>
      <c r="J213" s="7"/>
      <c r="K213" s="7"/>
      <c r="L213" s="7"/>
    </row>
    <row r="214" spans="1:12" s="3" customFormat="1" ht="30" customHeight="1" x14ac:dyDescent="0.15">
      <c r="A214" s="13" t="s">
        <v>4</v>
      </c>
      <c r="B214" s="106" t="s">
        <v>325</v>
      </c>
      <c r="C214" s="39" t="s">
        <v>6</v>
      </c>
      <c r="D214" s="94" t="s">
        <v>7</v>
      </c>
      <c r="E214" s="39" t="s">
        <v>8</v>
      </c>
      <c r="F214" s="7"/>
      <c r="G214" s="7"/>
      <c r="H214" s="7"/>
      <c r="I214" s="7"/>
      <c r="J214" s="7"/>
      <c r="K214" s="7"/>
      <c r="L214" s="7"/>
    </row>
    <row r="215" spans="1:12" s="3" customFormat="1" ht="15" customHeight="1" x14ac:dyDescent="0.15">
      <c r="A215" s="295">
        <v>3003001</v>
      </c>
      <c r="B215" s="107" t="s">
        <v>326</v>
      </c>
      <c r="C215" s="370">
        <f>[7]B!C2909</f>
        <v>6</v>
      </c>
      <c r="D215" s="371">
        <f>[7]B!$E$2909</f>
        <v>6</v>
      </c>
      <c r="E215" s="30">
        <f>[7]B!$AL$2909</f>
        <v>49380</v>
      </c>
      <c r="F215" s="7"/>
      <c r="G215" s="7"/>
      <c r="H215" s="7"/>
      <c r="I215" s="7"/>
      <c r="J215" s="7"/>
      <c r="K215" s="7"/>
      <c r="L215" s="7"/>
    </row>
    <row r="216" spans="1:12" s="3" customFormat="1" ht="15" customHeight="1" x14ac:dyDescent="0.15">
      <c r="A216" s="299" t="s">
        <v>327</v>
      </c>
      <c r="B216" s="101" t="s">
        <v>328</v>
      </c>
      <c r="C216" s="372">
        <f>[7]B!C2910</f>
        <v>0</v>
      </c>
      <c r="D216" s="373">
        <f>[7]B!$E$2910</f>
        <v>0</v>
      </c>
      <c r="E216" s="31">
        <f>[7]B!$AL$2910</f>
        <v>0</v>
      </c>
      <c r="F216" s="7"/>
      <c r="G216" s="7"/>
      <c r="H216" s="7"/>
      <c r="I216" s="7"/>
      <c r="J216" s="7"/>
      <c r="K216" s="7"/>
      <c r="L216" s="7"/>
    </row>
    <row r="217" spans="1:12" s="3" customFormat="1" ht="15" customHeight="1" x14ac:dyDescent="0.15">
      <c r="A217" s="299" t="s">
        <v>329</v>
      </c>
      <c r="B217" s="101" t="s">
        <v>330</v>
      </c>
      <c r="C217" s="372">
        <f>[7]B!C2911</f>
        <v>0</v>
      </c>
      <c r="D217" s="372">
        <f>[7]B!$E$2911</f>
        <v>0</v>
      </c>
      <c r="E217" s="31">
        <f>[7]B!$AL$2911</f>
        <v>0</v>
      </c>
      <c r="F217" s="7"/>
      <c r="G217" s="7"/>
      <c r="H217" s="7"/>
      <c r="I217" s="7"/>
      <c r="J217" s="7"/>
      <c r="K217" s="7"/>
      <c r="L217" s="7"/>
    </row>
    <row r="218" spans="1:12" s="3" customFormat="1" ht="15" customHeight="1" x14ac:dyDescent="0.15">
      <c r="A218" s="299" t="s">
        <v>331</v>
      </c>
      <c r="B218" s="101" t="s">
        <v>332</v>
      </c>
      <c r="C218" s="372">
        <f>[7]B!C2912</f>
        <v>0</v>
      </c>
      <c r="D218" s="372">
        <f>[7]B!$E$2912</f>
        <v>0</v>
      </c>
      <c r="E218" s="31">
        <f>[7]B!$AL$2912</f>
        <v>0</v>
      </c>
      <c r="F218" s="7"/>
      <c r="G218" s="7"/>
      <c r="H218" s="7"/>
      <c r="I218" s="7"/>
      <c r="J218" s="7"/>
      <c r="K218" s="7"/>
      <c r="L218" s="7"/>
    </row>
    <row r="219" spans="1:12" s="3" customFormat="1" ht="15" customHeight="1" x14ac:dyDescent="0.15">
      <c r="A219" s="312" t="s">
        <v>333</v>
      </c>
      <c r="B219" s="102" t="s">
        <v>334</v>
      </c>
      <c r="C219" s="374">
        <f>[7]B!C2913</f>
        <v>0</v>
      </c>
      <c r="D219" s="374">
        <f>[7]B!$E$2913</f>
        <v>0</v>
      </c>
      <c r="E219" s="108">
        <f>[7]B!$AL$2913</f>
        <v>0</v>
      </c>
      <c r="F219" s="7"/>
      <c r="G219" s="7"/>
      <c r="H219" s="7"/>
      <c r="I219" s="7"/>
      <c r="J219" s="7"/>
      <c r="K219" s="7"/>
      <c r="L219" s="7"/>
    </row>
    <row r="220" spans="1:12" s="3" customFormat="1" ht="15" customHeight="1" x14ac:dyDescent="0.15">
      <c r="A220" s="338"/>
      <c r="B220" s="109" t="s">
        <v>335</v>
      </c>
      <c r="C220" s="375">
        <f>SUM(C215:C219)</f>
        <v>6</v>
      </c>
      <c r="D220" s="375">
        <f>SUM(D215:D219)</f>
        <v>6</v>
      </c>
      <c r="E220" s="95">
        <f>SUM(E215:E219)</f>
        <v>49380</v>
      </c>
      <c r="F220" s="7"/>
      <c r="G220" s="7"/>
      <c r="H220" s="7"/>
      <c r="I220" s="7"/>
      <c r="J220" s="7"/>
      <c r="K220" s="7"/>
      <c r="L220" s="7"/>
    </row>
    <row r="221" spans="1:12" s="111" customFormat="1" ht="24.95" customHeight="1" x14ac:dyDescent="0.15">
      <c r="A221" s="576" t="s">
        <v>336</v>
      </c>
      <c r="B221" s="576"/>
      <c r="C221" s="376"/>
      <c r="D221" s="376"/>
      <c r="E221" s="110"/>
    </row>
    <row r="222" spans="1:12" s="3" customFormat="1" ht="35.1" customHeight="1" x14ac:dyDescent="0.15">
      <c r="A222" s="13" t="s">
        <v>4</v>
      </c>
      <c r="B222" s="106" t="s">
        <v>337</v>
      </c>
      <c r="C222" s="39" t="s">
        <v>6</v>
      </c>
      <c r="D222" s="94" t="s">
        <v>7</v>
      </c>
      <c r="E222" s="39" t="s">
        <v>8</v>
      </c>
      <c r="F222" s="7"/>
      <c r="G222" s="7"/>
      <c r="H222" s="7"/>
      <c r="I222" s="7"/>
      <c r="J222" s="7"/>
      <c r="K222" s="7"/>
      <c r="L222" s="7"/>
    </row>
    <row r="223" spans="1:12" s="3" customFormat="1" ht="15" customHeight="1" x14ac:dyDescent="0.15">
      <c r="A223" s="295">
        <v>2401061</v>
      </c>
      <c r="B223" s="107" t="s">
        <v>338</v>
      </c>
      <c r="C223" s="370">
        <f>[7]B!$C$2753</f>
        <v>125</v>
      </c>
      <c r="D223" s="370">
        <f>[7]B!$E$2753</f>
        <v>125</v>
      </c>
      <c r="E223" s="30">
        <f>[7]B!$AL$2753</f>
        <v>2750000</v>
      </c>
      <c r="F223" s="7"/>
      <c r="G223" s="7"/>
      <c r="H223" s="7"/>
      <c r="I223" s="7"/>
      <c r="J223" s="7"/>
      <c r="K223" s="7"/>
      <c r="L223" s="7"/>
    </row>
    <row r="224" spans="1:12" s="3" customFormat="1" ht="15" customHeight="1" x14ac:dyDescent="0.15">
      <c r="A224" s="299" t="s">
        <v>339</v>
      </c>
      <c r="B224" s="101" t="s">
        <v>340</v>
      </c>
      <c r="C224" s="372">
        <f>[7]B!$C$2754</f>
        <v>231</v>
      </c>
      <c r="D224" s="372">
        <f>[7]B!$E$2754</f>
        <v>231</v>
      </c>
      <c r="E224" s="31">
        <f>[7]B!$AL$2754</f>
        <v>15989820</v>
      </c>
      <c r="F224" s="7"/>
      <c r="G224" s="7"/>
      <c r="H224" s="7"/>
      <c r="I224" s="7"/>
      <c r="J224" s="7"/>
      <c r="K224" s="7"/>
      <c r="L224" s="7"/>
    </row>
    <row r="225" spans="1:22" s="3" customFormat="1" ht="15" customHeight="1" x14ac:dyDescent="0.15">
      <c r="A225" s="299" t="s">
        <v>341</v>
      </c>
      <c r="B225" s="101" t="s">
        <v>342</v>
      </c>
      <c r="C225" s="372">
        <f>[7]B!$C$2755</f>
        <v>0</v>
      </c>
      <c r="D225" s="372">
        <f>[7]B!$E$2755</f>
        <v>0</v>
      </c>
      <c r="E225" s="31">
        <f>[7]B!$AL$2755</f>
        <v>0</v>
      </c>
      <c r="F225" s="7"/>
      <c r="G225" s="7"/>
      <c r="H225" s="7"/>
      <c r="I225" s="7"/>
      <c r="J225" s="7"/>
      <c r="K225" s="7"/>
      <c r="L225" s="7"/>
    </row>
    <row r="226" spans="1:22" s="3" customFormat="1" ht="15" customHeight="1" x14ac:dyDescent="0.15">
      <c r="A226" s="299" t="s">
        <v>343</v>
      </c>
      <c r="B226" s="101" t="s">
        <v>344</v>
      </c>
      <c r="C226" s="372">
        <f>[7]B!$C$2756</f>
        <v>311</v>
      </c>
      <c r="D226" s="372">
        <f>[7]B!$E$2756</f>
        <v>298</v>
      </c>
      <c r="E226" s="31">
        <f>[7]B!$AL$2756</f>
        <v>899960</v>
      </c>
      <c r="F226" s="7"/>
      <c r="G226" s="7"/>
      <c r="H226" s="7"/>
      <c r="I226" s="7"/>
      <c r="J226" s="7"/>
      <c r="K226" s="7"/>
      <c r="L226" s="7"/>
    </row>
    <row r="227" spans="1:22" s="3" customFormat="1" ht="15" customHeight="1" x14ac:dyDescent="0.15">
      <c r="A227" s="299" t="s">
        <v>345</v>
      </c>
      <c r="B227" s="101" t="s">
        <v>346</v>
      </c>
      <c r="C227" s="372">
        <f>[7]B!$C$2757</f>
        <v>0</v>
      </c>
      <c r="D227" s="372">
        <f>[7]B!$E$2757</f>
        <v>0</v>
      </c>
      <c r="E227" s="31">
        <f>[7]B!$AL$2757</f>
        <v>0</v>
      </c>
      <c r="F227" s="7"/>
      <c r="G227" s="7"/>
      <c r="H227" s="7"/>
      <c r="I227" s="7"/>
      <c r="J227" s="7"/>
      <c r="K227" s="7"/>
      <c r="L227" s="7"/>
    </row>
    <row r="228" spans="1:22" s="3" customFormat="1" ht="15" customHeight="1" x14ac:dyDescent="0.15">
      <c r="A228" s="299" t="s">
        <v>347</v>
      </c>
      <c r="B228" s="101" t="s">
        <v>348</v>
      </c>
      <c r="C228" s="372">
        <f>[7]B!$C$2758</f>
        <v>0</v>
      </c>
      <c r="D228" s="372">
        <f>[7]B!$E$2758</f>
        <v>0</v>
      </c>
      <c r="E228" s="31">
        <f>[7]B!$AL$2758</f>
        <v>0</v>
      </c>
      <c r="F228" s="7"/>
      <c r="G228" s="7"/>
      <c r="H228" s="7"/>
      <c r="I228" s="7"/>
      <c r="J228" s="7"/>
      <c r="K228" s="7"/>
      <c r="L228" s="7"/>
      <c r="V228" s="112"/>
    </row>
    <row r="229" spans="1:22" s="3" customFormat="1" ht="15" customHeight="1" x14ac:dyDescent="0.15">
      <c r="A229" s="312" t="s">
        <v>349</v>
      </c>
      <c r="B229" s="102" t="s">
        <v>350</v>
      </c>
      <c r="C229" s="374">
        <f>[7]B!$C$2759</f>
        <v>0</v>
      </c>
      <c r="D229" s="374">
        <f>[7]B!$E$2759</f>
        <v>0</v>
      </c>
      <c r="E229" s="108">
        <f>[7]B!$AL$2759</f>
        <v>0</v>
      </c>
      <c r="F229" s="7"/>
      <c r="G229" s="7"/>
      <c r="H229" s="7"/>
      <c r="I229" s="7"/>
      <c r="J229" s="7"/>
      <c r="K229" s="7"/>
      <c r="L229" s="7"/>
      <c r="V229" s="112"/>
    </row>
    <row r="230" spans="1:22" s="3" customFormat="1" ht="15" customHeight="1" x14ac:dyDescent="0.15">
      <c r="A230" s="338"/>
      <c r="B230" s="109" t="s">
        <v>351</v>
      </c>
      <c r="C230" s="377">
        <f>SUM(C223:C229)</f>
        <v>667</v>
      </c>
      <c r="D230" s="377">
        <f>SUM(D223:D229)</f>
        <v>654</v>
      </c>
      <c r="E230" s="95">
        <f>SUM(E223:E229)</f>
        <v>19639780</v>
      </c>
      <c r="F230" s="7"/>
      <c r="G230" s="7"/>
      <c r="H230" s="7"/>
      <c r="I230" s="7"/>
      <c r="J230" s="7"/>
      <c r="K230" s="7"/>
      <c r="L230" s="7"/>
      <c r="V230" s="112"/>
    </row>
    <row r="231" spans="1:22" s="114" customFormat="1" ht="24.95" customHeight="1" x14ac:dyDescent="0.15">
      <c r="A231" s="574" t="s">
        <v>352</v>
      </c>
      <c r="B231" s="574"/>
      <c r="C231" s="378"/>
      <c r="D231" s="378"/>
      <c r="E231" s="93"/>
      <c r="F231" s="379"/>
      <c r="G231" s="379"/>
      <c r="H231" s="379"/>
      <c r="I231" s="379"/>
      <c r="J231" s="379"/>
      <c r="K231" s="379"/>
      <c r="L231" s="379"/>
      <c r="M231" s="379"/>
      <c r="N231" s="379"/>
      <c r="O231" s="113"/>
      <c r="V231" s="115"/>
    </row>
    <row r="232" spans="1:22" ht="35.1" customHeight="1" x14ac:dyDescent="0.15">
      <c r="A232" s="13" t="s">
        <v>4</v>
      </c>
      <c r="B232" s="13" t="s">
        <v>5</v>
      </c>
      <c r="C232" s="39" t="s">
        <v>6</v>
      </c>
      <c r="D232" s="94" t="s">
        <v>7</v>
      </c>
      <c r="E232" s="39" t="s">
        <v>8</v>
      </c>
      <c r="F232" s="380"/>
      <c r="G232" s="380"/>
      <c r="H232" s="380"/>
      <c r="I232" s="380"/>
      <c r="J232" s="380"/>
      <c r="K232" s="380"/>
      <c r="L232" s="380"/>
      <c r="M232" s="380"/>
      <c r="N232" s="380"/>
      <c r="O232" s="116"/>
      <c r="V232" s="117"/>
    </row>
    <row r="233" spans="1:22" ht="15" customHeight="1" x14ac:dyDescent="0.15">
      <c r="A233" s="295">
        <v>2004103</v>
      </c>
      <c r="B233" s="107" t="s">
        <v>353</v>
      </c>
      <c r="C233" s="370">
        <f>[7]B!$C$2427</f>
        <v>65</v>
      </c>
      <c r="D233" s="370">
        <f>[7]B!$E$2427</f>
        <v>58</v>
      </c>
      <c r="E233" s="30">
        <f>[7]B!$AL$2427</f>
        <v>8929680</v>
      </c>
      <c r="F233" s="380"/>
      <c r="G233" s="380"/>
      <c r="H233" s="380"/>
      <c r="I233" s="380"/>
      <c r="J233" s="380"/>
      <c r="K233" s="380"/>
      <c r="L233" s="380"/>
      <c r="M233" s="380"/>
      <c r="N233" s="380"/>
      <c r="O233" s="116"/>
      <c r="V233" s="117"/>
    </row>
    <row r="234" spans="1:22" ht="15" customHeight="1" x14ac:dyDescent="0.15">
      <c r="A234" s="312" t="s">
        <v>354</v>
      </c>
      <c r="B234" s="102" t="s">
        <v>355</v>
      </c>
      <c r="C234" s="372">
        <f>[7]B!$C$2428</f>
        <v>1</v>
      </c>
      <c r="D234" s="372">
        <f>[7]B!$E$2428</f>
        <v>1</v>
      </c>
      <c r="E234" s="31">
        <f>[7]B!$AL$2428</f>
        <v>161980</v>
      </c>
      <c r="F234" s="380"/>
      <c r="G234" s="380"/>
      <c r="H234" s="380"/>
      <c r="I234" s="380"/>
      <c r="J234" s="380"/>
      <c r="K234" s="380"/>
      <c r="L234" s="380"/>
      <c r="M234" s="380"/>
      <c r="N234" s="380"/>
      <c r="O234" s="116"/>
      <c r="V234" s="117"/>
    </row>
    <row r="235" spans="1:22" ht="23.25" customHeight="1" x14ac:dyDescent="0.15">
      <c r="A235" s="351">
        <v>2004003</v>
      </c>
      <c r="B235" s="102" t="s">
        <v>356</v>
      </c>
      <c r="C235" s="374">
        <f>[7]B!C2431</f>
        <v>0</v>
      </c>
      <c r="D235" s="374">
        <f>[7]B!E2431</f>
        <v>0</v>
      </c>
      <c r="E235" s="108">
        <f>[7]B!$AL$2431</f>
        <v>0</v>
      </c>
      <c r="F235" s="380"/>
      <c r="G235" s="380"/>
      <c r="H235" s="380"/>
      <c r="I235" s="380"/>
      <c r="J235" s="380"/>
      <c r="K235" s="380"/>
      <c r="L235" s="380"/>
      <c r="M235" s="380"/>
      <c r="N235" s="380"/>
      <c r="O235" s="116"/>
      <c r="V235" s="117"/>
    </row>
    <row r="236" spans="1:22" ht="15" customHeight="1" x14ac:dyDescent="0.15">
      <c r="A236" s="338"/>
      <c r="B236" s="109" t="s">
        <v>357</v>
      </c>
      <c r="C236" s="375">
        <f>SUM(C233:C235)</f>
        <v>66</v>
      </c>
      <c r="D236" s="375">
        <f>SUM(D233:D235)</f>
        <v>59</v>
      </c>
      <c r="E236" s="95">
        <f>SUM(E233:E235)</f>
        <v>9091660</v>
      </c>
      <c r="F236" s="380"/>
      <c r="G236" s="380"/>
      <c r="H236" s="380"/>
      <c r="I236" s="380"/>
      <c r="J236" s="380"/>
      <c r="K236" s="380"/>
      <c r="L236" s="380"/>
      <c r="M236" s="380"/>
      <c r="N236" s="380"/>
      <c r="O236" s="116"/>
      <c r="V236" s="117"/>
    </row>
    <row r="237" spans="1:22" s="114" customFormat="1" ht="24.95" customHeight="1" x14ac:dyDescent="0.15">
      <c r="A237" s="574" t="s">
        <v>358</v>
      </c>
      <c r="B237" s="574"/>
      <c r="C237" s="381"/>
      <c r="D237" s="381"/>
      <c r="E237" s="93"/>
      <c r="F237" s="379"/>
      <c r="G237" s="379"/>
      <c r="H237" s="379"/>
      <c r="I237" s="379"/>
      <c r="J237" s="379"/>
      <c r="K237" s="379"/>
      <c r="L237" s="379"/>
      <c r="M237" s="379"/>
      <c r="N237" s="379"/>
      <c r="O237" s="379"/>
      <c r="P237" s="379"/>
      <c r="Q237" s="113"/>
      <c r="V237" s="118"/>
    </row>
    <row r="238" spans="1:22" ht="35.1" customHeight="1" x14ac:dyDescent="0.15">
      <c r="A238" s="13"/>
      <c r="B238" s="13" t="s">
        <v>359</v>
      </c>
      <c r="C238" s="39" t="s">
        <v>6</v>
      </c>
      <c r="D238" s="94" t="s">
        <v>7</v>
      </c>
      <c r="E238" s="14" t="s">
        <v>8</v>
      </c>
      <c r="F238" s="380"/>
      <c r="G238" s="380"/>
      <c r="H238" s="380"/>
      <c r="I238" s="380"/>
      <c r="J238" s="380"/>
      <c r="K238" s="380"/>
      <c r="L238" s="380"/>
      <c r="M238" s="380"/>
      <c r="N238" s="380"/>
      <c r="O238" s="380"/>
      <c r="P238" s="380"/>
      <c r="Q238" s="116"/>
    </row>
    <row r="239" spans="1:22" ht="15" customHeight="1" x14ac:dyDescent="0.15">
      <c r="A239" s="295" t="s">
        <v>360</v>
      </c>
      <c r="B239" s="107" t="s">
        <v>361</v>
      </c>
      <c r="C239" s="345">
        <f>[7]B!$C$2780</f>
        <v>65</v>
      </c>
      <c r="D239" s="345">
        <f>[7]B!$E$2780</f>
        <v>65</v>
      </c>
      <c r="E239" s="30">
        <f>[7]B!$AL$2780</f>
        <v>319210</v>
      </c>
      <c r="F239" s="380"/>
      <c r="G239" s="380"/>
      <c r="H239" s="380"/>
      <c r="I239" s="380"/>
      <c r="J239" s="380"/>
      <c r="K239" s="380"/>
      <c r="L239" s="380"/>
      <c r="M239" s="380"/>
      <c r="N239" s="380"/>
      <c r="O239" s="380"/>
      <c r="P239" s="380"/>
      <c r="Q239" s="116"/>
    </row>
    <row r="240" spans="1:22" ht="15" customHeight="1" x14ac:dyDescent="0.15">
      <c r="A240" s="299" t="s">
        <v>362</v>
      </c>
      <c r="B240" s="101" t="s">
        <v>363</v>
      </c>
      <c r="C240" s="346">
        <f>[7]B!C2806+[7]B!C2839+[7]B!C2840</f>
        <v>18</v>
      </c>
      <c r="D240" s="346">
        <f>[7]B!E2806+[7]B!E2839+[7]B!E2840</f>
        <v>18</v>
      </c>
      <c r="E240" s="31">
        <f>[7]B!$AL$2806+[7]B!AL2839+[7]B!AL2840</f>
        <v>553090</v>
      </c>
      <c r="F240" s="380"/>
      <c r="G240" s="380"/>
      <c r="H240" s="380"/>
      <c r="I240" s="380"/>
      <c r="J240" s="380"/>
      <c r="K240" s="380"/>
      <c r="L240" s="380"/>
      <c r="M240" s="380"/>
      <c r="N240" s="380"/>
      <c r="O240" s="380"/>
      <c r="P240" s="380"/>
      <c r="Q240" s="116"/>
    </row>
    <row r="241" spans="1:17" ht="15" customHeight="1" x14ac:dyDescent="0.15">
      <c r="A241" s="299" t="s">
        <v>364</v>
      </c>
      <c r="B241" s="101" t="s">
        <v>365</v>
      </c>
      <c r="C241" s="346">
        <f>[7]B!$C$2843</f>
        <v>0</v>
      </c>
      <c r="D241" s="346">
        <f>[7]B!$C$2843</f>
        <v>0</v>
      </c>
      <c r="E241" s="31">
        <f>[7]B!$AL$2843</f>
        <v>36550</v>
      </c>
      <c r="F241" s="380"/>
      <c r="G241" s="380"/>
      <c r="H241" s="380"/>
      <c r="I241" s="380"/>
      <c r="J241" s="380"/>
      <c r="K241" s="380"/>
      <c r="L241" s="380"/>
      <c r="M241" s="380"/>
      <c r="N241" s="380"/>
      <c r="O241" s="380"/>
      <c r="P241" s="380"/>
      <c r="Q241" s="116"/>
    </row>
    <row r="242" spans="1:17" ht="15" customHeight="1" x14ac:dyDescent="0.15">
      <c r="A242" s="312"/>
      <c r="B242" s="102" t="s">
        <v>366</v>
      </c>
      <c r="C242" s="347">
        <f>[7]B!$C$2893</f>
        <v>0</v>
      </c>
      <c r="D242" s="367"/>
      <c r="E242" s="36"/>
      <c r="F242" s="380"/>
      <c r="G242" s="380"/>
      <c r="H242" s="380"/>
      <c r="I242" s="380"/>
      <c r="J242" s="380"/>
      <c r="K242" s="380"/>
      <c r="L242" s="380"/>
      <c r="M242" s="380"/>
      <c r="N242" s="380"/>
      <c r="O242" s="380"/>
      <c r="P242" s="380"/>
      <c r="Q242" s="116"/>
    </row>
    <row r="243" spans="1:17" ht="15" customHeight="1" x14ac:dyDescent="0.15">
      <c r="A243" s="338"/>
      <c r="B243" s="109" t="s">
        <v>367</v>
      </c>
      <c r="C243" s="382">
        <f>SUM(C239:C242)</f>
        <v>83</v>
      </c>
      <c r="D243" s="382">
        <f>SUM(D239:D241)</f>
        <v>83</v>
      </c>
      <c r="E243" s="119">
        <f>SUM(E239:E241)</f>
        <v>908850</v>
      </c>
      <c r="F243" s="380"/>
      <c r="G243" s="380"/>
      <c r="H243" s="380"/>
      <c r="I243" s="380"/>
      <c r="J243" s="380"/>
      <c r="K243" s="380"/>
      <c r="L243" s="380"/>
      <c r="M243" s="380"/>
      <c r="N243" s="380"/>
      <c r="O243" s="380"/>
      <c r="P243" s="380"/>
      <c r="Q243" s="116"/>
    </row>
    <row r="244" spans="1:17" ht="15" customHeight="1" x14ac:dyDescent="0.15">
      <c r="A244" s="577" t="s">
        <v>368</v>
      </c>
      <c r="B244" s="577"/>
      <c r="C244" s="383"/>
      <c r="D244" s="383"/>
      <c r="E244" s="120"/>
      <c r="F244" s="380"/>
      <c r="G244" s="380"/>
      <c r="H244" s="380"/>
      <c r="I244" s="380"/>
      <c r="J244" s="380"/>
      <c r="K244" s="380"/>
      <c r="L244" s="380"/>
      <c r="M244" s="380"/>
      <c r="N244" s="380"/>
      <c r="O244" s="380"/>
      <c r="P244" s="380"/>
      <c r="Q244" s="116"/>
    </row>
    <row r="245" spans="1:17" ht="32.25" customHeight="1" x14ac:dyDescent="0.15">
      <c r="A245" s="13" t="s">
        <v>4</v>
      </c>
      <c r="B245" s="13" t="s">
        <v>5</v>
      </c>
      <c r="C245" s="39" t="s">
        <v>6</v>
      </c>
      <c r="D245" s="94" t="s">
        <v>7</v>
      </c>
      <c r="E245" s="39" t="s">
        <v>8</v>
      </c>
      <c r="F245" s="380"/>
      <c r="G245" s="380"/>
      <c r="H245" s="380"/>
      <c r="I245" s="380"/>
      <c r="J245" s="380"/>
      <c r="K245" s="380"/>
      <c r="L245" s="380"/>
      <c r="M245" s="380"/>
      <c r="N245" s="380"/>
      <c r="O245" s="380"/>
      <c r="P245" s="380"/>
      <c r="Q245" s="116"/>
    </row>
    <row r="246" spans="1:17" ht="15" customHeight="1" x14ac:dyDescent="0.15">
      <c r="A246" s="295">
        <v>1901023</v>
      </c>
      <c r="B246" s="107" t="s">
        <v>369</v>
      </c>
      <c r="C246" s="345">
        <f>[7]B!$C$2249</f>
        <v>0</v>
      </c>
      <c r="D246" s="345">
        <f>[7]B!$E$2249</f>
        <v>0</v>
      </c>
      <c r="E246" s="121">
        <f>[7]B!$AL$2249</f>
        <v>0</v>
      </c>
      <c r="F246" s="380"/>
      <c r="G246" s="380"/>
      <c r="H246" s="380"/>
      <c r="I246" s="380"/>
      <c r="J246" s="380"/>
      <c r="K246" s="380"/>
      <c r="L246" s="380"/>
      <c r="M246" s="380"/>
      <c r="N246" s="380"/>
      <c r="O246" s="380"/>
      <c r="P246" s="380"/>
      <c r="Q246" s="116"/>
    </row>
    <row r="247" spans="1:17" ht="15" customHeight="1" x14ac:dyDescent="0.15">
      <c r="A247" s="299">
        <v>1901024</v>
      </c>
      <c r="B247" s="101" t="s">
        <v>370</v>
      </c>
      <c r="C247" s="346">
        <f>[7]B!$C$2250</f>
        <v>0</v>
      </c>
      <c r="D247" s="346">
        <f>[7]B!$E$2250</f>
        <v>0</v>
      </c>
      <c r="E247" s="18">
        <f>[7]B!$AL$2250</f>
        <v>0</v>
      </c>
      <c r="F247" s="380"/>
      <c r="G247" s="380"/>
      <c r="H247" s="380"/>
      <c r="I247" s="380"/>
      <c r="J247" s="380"/>
      <c r="K247" s="380"/>
      <c r="L247" s="380"/>
      <c r="M247" s="380"/>
      <c r="N247" s="380"/>
      <c r="O247" s="380"/>
      <c r="P247" s="380"/>
      <c r="Q247" s="116"/>
    </row>
    <row r="248" spans="1:17" ht="15" customHeight="1" x14ac:dyDescent="0.15">
      <c r="A248" s="299" t="s">
        <v>371</v>
      </c>
      <c r="B248" s="101" t="s">
        <v>372</v>
      </c>
      <c r="C248" s="346">
        <f>[7]B!$C$2251</f>
        <v>0</v>
      </c>
      <c r="D248" s="346">
        <f>[7]B!$E$2251</f>
        <v>0</v>
      </c>
      <c r="E248" s="18">
        <f>[7]B!$AL$2251</f>
        <v>0</v>
      </c>
      <c r="F248" s="380"/>
      <c r="G248" s="380"/>
      <c r="H248" s="380"/>
      <c r="I248" s="380"/>
      <c r="J248" s="380"/>
      <c r="K248" s="380"/>
      <c r="L248" s="380"/>
      <c r="M248" s="380"/>
      <c r="N248" s="380"/>
      <c r="O248" s="380"/>
      <c r="P248" s="380"/>
      <c r="Q248" s="116"/>
    </row>
    <row r="249" spans="1:17" ht="15" customHeight="1" x14ac:dyDescent="0.15">
      <c r="A249" s="299" t="s">
        <v>373</v>
      </c>
      <c r="B249" s="101" t="s">
        <v>374</v>
      </c>
      <c r="C249" s="346">
        <f>[7]B!$C$2252</f>
        <v>0</v>
      </c>
      <c r="D249" s="346">
        <f>[7]B!$E$2252</f>
        <v>0</v>
      </c>
      <c r="E249" s="18">
        <f>[7]B!$AL$2252</f>
        <v>0</v>
      </c>
      <c r="F249" s="380"/>
      <c r="G249" s="380"/>
      <c r="H249" s="380"/>
      <c r="I249" s="380"/>
      <c r="J249" s="380"/>
      <c r="K249" s="380"/>
      <c r="L249" s="380"/>
      <c r="M249" s="380"/>
      <c r="N249" s="380"/>
      <c r="O249" s="380"/>
      <c r="P249" s="380"/>
      <c r="Q249" s="116"/>
    </row>
    <row r="250" spans="1:17" ht="15" customHeight="1" x14ac:dyDescent="0.15">
      <c r="A250" s="299">
        <v>1901126</v>
      </c>
      <c r="B250" s="101" t="s">
        <v>375</v>
      </c>
      <c r="C250" s="346">
        <f>[7]B!$C$2253</f>
        <v>0</v>
      </c>
      <c r="D250" s="346">
        <f>[7]B!$E$2253</f>
        <v>0</v>
      </c>
      <c r="E250" s="18">
        <f>[7]B!$AL$2253</f>
        <v>0</v>
      </c>
      <c r="F250" s="380"/>
      <c r="G250" s="380"/>
      <c r="H250" s="380"/>
      <c r="I250" s="380"/>
      <c r="J250" s="380"/>
      <c r="K250" s="380"/>
      <c r="L250" s="380"/>
      <c r="M250" s="380"/>
      <c r="N250" s="380"/>
      <c r="O250" s="380"/>
      <c r="P250" s="380"/>
      <c r="Q250" s="116"/>
    </row>
    <row r="251" spans="1:17" ht="15" customHeight="1" x14ac:dyDescent="0.15">
      <c r="A251" s="299" t="s">
        <v>376</v>
      </c>
      <c r="B251" s="101" t="s">
        <v>377</v>
      </c>
      <c r="C251" s="346">
        <f>[7]B!$C$2254</f>
        <v>0</v>
      </c>
      <c r="D251" s="346">
        <f>[7]B!$E$2254</f>
        <v>0</v>
      </c>
      <c r="E251" s="18">
        <f>[7]B!$AL$2254</f>
        <v>0</v>
      </c>
      <c r="F251" s="380"/>
      <c r="G251" s="380"/>
      <c r="H251" s="380"/>
      <c r="I251" s="380"/>
      <c r="J251" s="380"/>
      <c r="K251" s="380"/>
      <c r="L251" s="380"/>
      <c r="M251" s="380"/>
      <c r="N251" s="380"/>
      <c r="O251" s="380"/>
      <c r="P251" s="380"/>
      <c r="Q251" s="116"/>
    </row>
    <row r="252" spans="1:17" ht="15" customHeight="1" x14ac:dyDescent="0.15">
      <c r="A252" s="299" t="s">
        <v>378</v>
      </c>
      <c r="B252" s="101" t="s">
        <v>379</v>
      </c>
      <c r="C252" s="346">
        <f>[7]B!$C$2255</f>
        <v>0</v>
      </c>
      <c r="D252" s="346">
        <f>[7]B!$E$2255</f>
        <v>0</v>
      </c>
      <c r="E252" s="18">
        <f>[7]B!$AL$2255</f>
        <v>0</v>
      </c>
      <c r="F252" s="380"/>
      <c r="G252" s="380"/>
      <c r="H252" s="380"/>
      <c r="I252" s="380"/>
      <c r="J252" s="380"/>
      <c r="K252" s="380"/>
      <c r="L252" s="380"/>
      <c r="M252" s="380"/>
      <c r="N252" s="380"/>
      <c r="O252" s="380"/>
      <c r="P252" s="380"/>
      <c r="Q252" s="116"/>
    </row>
    <row r="253" spans="1:17" ht="15" customHeight="1" x14ac:dyDescent="0.15">
      <c r="A253" s="312">
        <v>1901029</v>
      </c>
      <c r="B253" s="102" t="s">
        <v>380</v>
      </c>
      <c r="C253" s="347">
        <f>[7]B!$C$2256</f>
        <v>0</v>
      </c>
      <c r="D253" s="347">
        <f>[7]B!$E$2256</f>
        <v>0</v>
      </c>
      <c r="E253" s="122">
        <f>[7]B!$AL$2256</f>
        <v>0</v>
      </c>
      <c r="F253" s="380"/>
      <c r="G253" s="380"/>
      <c r="H253" s="380"/>
      <c r="I253" s="380"/>
      <c r="J253" s="380"/>
      <c r="K253" s="380"/>
      <c r="L253" s="380"/>
      <c r="M253" s="380"/>
      <c r="N253" s="380"/>
      <c r="O253" s="380"/>
      <c r="P253" s="380"/>
      <c r="Q253" s="116"/>
    </row>
    <row r="254" spans="1:17" ht="15" customHeight="1" x14ac:dyDescent="0.15">
      <c r="A254" s="351"/>
      <c r="B254" s="123" t="s">
        <v>381</v>
      </c>
      <c r="C254" s="124">
        <f>SUM(C246:C253)</f>
        <v>0</v>
      </c>
      <c r="D254" s="124">
        <f>SUM(D246:D253)</f>
        <v>0</v>
      </c>
      <c r="E254" s="119">
        <f>SUM(E246:E253)</f>
        <v>0</v>
      </c>
      <c r="F254" s="380"/>
      <c r="G254" s="380"/>
      <c r="H254" s="380"/>
      <c r="I254" s="380"/>
      <c r="J254" s="380"/>
      <c r="K254" s="380"/>
      <c r="L254" s="380"/>
      <c r="M254" s="380"/>
      <c r="N254" s="380"/>
      <c r="O254" s="380"/>
      <c r="P254" s="380"/>
      <c r="Q254" s="116"/>
    </row>
    <row r="255" spans="1:17" ht="15" customHeight="1" x14ac:dyDescent="0.15">
      <c r="A255" s="125"/>
      <c r="B255" s="126"/>
      <c r="C255" s="383"/>
      <c r="D255" s="383"/>
      <c r="E255" s="120"/>
      <c r="F255" s="380"/>
      <c r="G255" s="380"/>
      <c r="H255" s="380"/>
      <c r="I255" s="380"/>
      <c r="J255" s="380"/>
      <c r="K255" s="380"/>
      <c r="L255" s="380"/>
      <c r="M255" s="380"/>
      <c r="N255" s="380"/>
      <c r="O255" s="380"/>
      <c r="P255" s="380"/>
      <c r="Q255" s="116"/>
    </row>
    <row r="256" spans="1:17" s="111" customFormat="1" ht="24.95" customHeight="1" x14ac:dyDescent="0.15">
      <c r="A256" s="574" t="s">
        <v>382</v>
      </c>
      <c r="B256" s="574"/>
      <c r="C256" s="378"/>
      <c r="D256" s="378"/>
      <c r="E256" s="93"/>
    </row>
    <row r="257" spans="1:14" s="3" customFormat="1" ht="35.1" customHeight="1" x14ac:dyDescent="0.15">
      <c r="A257" s="13" t="s">
        <v>4</v>
      </c>
      <c r="B257" s="127" t="s">
        <v>5</v>
      </c>
      <c r="C257" s="39" t="s">
        <v>6</v>
      </c>
      <c r="D257" s="94" t="s">
        <v>7</v>
      </c>
      <c r="E257" s="39" t="s">
        <v>8</v>
      </c>
      <c r="F257" s="7"/>
      <c r="G257" s="7"/>
      <c r="H257" s="7"/>
      <c r="I257" s="7"/>
      <c r="J257" s="7"/>
      <c r="K257" s="7"/>
      <c r="L257" s="7"/>
      <c r="M257" s="7"/>
      <c r="N257" s="7"/>
    </row>
    <row r="258" spans="1:14" s="3" customFormat="1" ht="15" customHeight="1" x14ac:dyDescent="0.15">
      <c r="A258" s="295"/>
      <c r="B258" s="107" t="s">
        <v>383</v>
      </c>
      <c r="C258" s="354">
        <f>[7]B!$C$103</f>
        <v>0</v>
      </c>
      <c r="D258" s="384"/>
      <c r="E258" s="128"/>
      <c r="F258" s="7"/>
      <c r="G258" s="7"/>
      <c r="H258" s="7"/>
      <c r="I258" s="7"/>
      <c r="J258" s="7"/>
      <c r="K258" s="7"/>
      <c r="L258" s="7"/>
      <c r="M258" s="7"/>
      <c r="N258" s="7"/>
    </row>
    <row r="259" spans="1:14" s="3" customFormat="1" ht="15" customHeight="1" x14ac:dyDescent="0.15">
      <c r="A259" s="299"/>
      <c r="B259" s="101" t="s">
        <v>384</v>
      </c>
      <c r="C259" s="297">
        <f>[7]B!$C$104</f>
        <v>0</v>
      </c>
      <c r="D259" s="309"/>
      <c r="E259" s="35"/>
      <c r="F259" s="7"/>
      <c r="G259" s="7"/>
      <c r="H259" s="7"/>
      <c r="I259" s="7"/>
      <c r="J259" s="7"/>
      <c r="K259" s="7"/>
      <c r="L259" s="7"/>
      <c r="M259" s="7"/>
      <c r="N259" s="7"/>
    </row>
    <row r="260" spans="1:14" s="3" customFormat="1" ht="15" customHeight="1" x14ac:dyDescent="0.15">
      <c r="A260" s="299"/>
      <c r="B260" s="101" t="s">
        <v>385</v>
      </c>
      <c r="C260" s="297">
        <f>[7]B!$C$105</f>
        <v>0</v>
      </c>
      <c r="D260" s="309"/>
      <c r="E260" s="35"/>
      <c r="F260" s="7"/>
      <c r="G260" s="7"/>
      <c r="H260" s="7"/>
      <c r="I260" s="7"/>
      <c r="J260" s="7"/>
      <c r="K260" s="7"/>
      <c r="L260" s="7"/>
      <c r="M260" s="7"/>
      <c r="N260" s="7"/>
    </row>
    <row r="261" spans="1:14" s="3" customFormat="1" ht="15" customHeight="1" x14ac:dyDescent="0.15">
      <c r="A261" s="299"/>
      <c r="B261" s="101" t="s">
        <v>386</v>
      </c>
      <c r="C261" s="297">
        <f>[7]B!$C$106</f>
        <v>0</v>
      </c>
      <c r="D261" s="309"/>
      <c r="E261" s="35"/>
      <c r="F261" s="7"/>
      <c r="G261" s="7"/>
      <c r="H261" s="7"/>
      <c r="I261" s="7"/>
      <c r="J261" s="7"/>
      <c r="K261" s="7"/>
      <c r="L261" s="7"/>
      <c r="M261" s="7"/>
      <c r="N261" s="7"/>
    </row>
    <row r="262" spans="1:14" s="3" customFormat="1" ht="15" customHeight="1" x14ac:dyDescent="0.15">
      <c r="A262" s="299"/>
      <c r="B262" s="101" t="s">
        <v>387</v>
      </c>
      <c r="C262" s="297">
        <f>[7]B!$C$107</f>
        <v>0</v>
      </c>
      <c r="D262" s="309"/>
      <c r="E262" s="35"/>
      <c r="F262" s="7"/>
      <c r="G262" s="7"/>
      <c r="H262" s="7"/>
      <c r="I262" s="7"/>
      <c r="J262" s="7"/>
      <c r="K262" s="7"/>
      <c r="L262" s="7"/>
      <c r="M262" s="7"/>
      <c r="N262" s="7"/>
    </row>
    <row r="263" spans="1:14" s="3" customFormat="1" ht="15" customHeight="1" x14ac:dyDescent="0.15">
      <c r="A263" s="299"/>
      <c r="B263" s="101" t="s">
        <v>388</v>
      </c>
      <c r="C263" s="297">
        <f>[7]B!$C$108</f>
        <v>0</v>
      </c>
      <c r="D263" s="309"/>
      <c r="E263" s="35"/>
      <c r="F263" s="7"/>
      <c r="G263" s="7"/>
      <c r="H263" s="7"/>
      <c r="I263" s="7"/>
      <c r="J263" s="7"/>
      <c r="K263" s="7"/>
      <c r="L263" s="7"/>
      <c r="M263" s="7"/>
      <c r="N263" s="7"/>
    </row>
    <row r="264" spans="1:14" s="3" customFormat="1" ht="15" customHeight="1" x14ac:dyDescent="0.15">
      <c r="A264" s="299"/>
      <c r="B264" s="101" t="s">
        <v>389</v>
      </c>
      <c r="C264" s="297">
        <f>[7]B!$C$109</f>
        <v>0</v>
      </c>
      <c r="D264" s="309"/>
      <c r="E264" s="35"/>
      <c r="F264" s="7"/>
      <c r="G264" s="7"/>
      <c r="H264" s="7"/>
      <c r="I264" s="7"/>
      <c r="J264" s="7"/>
      <c r="K264" s="7"/>
      <c r="L264" s="7"/>
      <c r="M264" s="7"/>
      <c r="N264" s="7"/>
    </row>
    <row r="265" spans="1:14" s="3" customFormat="1" ht="15" customHeight="1" x14ac:dyDescent="0.15">
      <c r="A265" s="299"/>
      <c r="B265" s="101" t="s">
        <v>390</v>
      </c>
      <c r="C265" s="297">
        <f>[7]B!$C$110</f>
        <v>0</v>
      </c>
      <c r="D265" s="309"/>
      <c r="E265" s="35"/>
      <c r="F265" s="7"/>
      <c r="G265" s="7"/>
      <c r="H265" s="7"/>
      <c r="I265" s="7"/>
      <c r="J265" s="7"/>
      <c r="K265" s="7"/>
      <c r="L265" s="7"/>
      <c r="M265" s="7"/>
      <c r="N265" s="7"/>
    </row>
    <row r="266" spans="1:14" s="3" customFormat="1" ht="15" customHeight="1" x14ac:dyDescent="0.15">
      <c r="A266" s="299"/>
      <c r="B266" s="101" t="s">
        <v>391</v>
      </c>
      <c r="C266" s="297">
        <f>[7]B!$C$111</f>
        <v>0</v>
      </c>
      <c r="D266" s="309"/>
      <c r="E266" s="35"/>
      <c r="F266" s="7"/>
      <c r="G266" s="7"/>
      <c r="H266" s="7"/>
      <c r="I266" s="7"/>
      <c r="J266" s="7"/>
      <c r="K266" s="7"/>
      <c r="L266" s="7"/>
      <c r="M266" s="7"/>
      <c r="N266" s="7"/>
    </row>
    <row r="267" spans="1:14" s="3" customFormat="1" ht="15" customHeight="1" x14ac:dyDescent="0.15">
      <c r="A267" s="299"/>
      <c r="B267" s="101" t="s">
        <v>392</v>
      </c>
      <c r="C267" s="297">
        <f>[7]B!$C$112</f>
        <v>0</v>
      </c>
      <c r="D267" s="309"/>
      <c r="E267" s="35"/>
      <c r="F267" s="7"/>
      <c r="G267" s="7"/>
      <c r="H267" s="7"/>
      <c r="I267" s="7"/>
      <c r="J267" s="7"/>
      <c r="K267" s="7"/>
      <c r="L267" s="7"/>
      <c r="M267" s="7"/>
      <c r="N267" s="7"/>
    </row>
    <row r="268" spans="1:14" s="3" customFormat="1" ht="15" customHeight="1" x14ac:dyDescent="0.15">
      <c r="A268" s="299">
        <v>1802100</v>
      </c>
      <c r="B268" s="101" t="s">
        <v>393</v>
      </c>
      <c r="C268" s="297">
        <f>[7]B!$C$2110</f>
        <v>0</v>
      </c>
      <c r="D268" s="297">
        <f>[7]B!$C$2110</f>
        <v>0</v>
      </c>
      <c r="E268" s="53">
        <f>[7]B!$AL$2110</f>
        <v>0</v>
      </c>
      <c r="F268" s="7"/>
      <c r="G268" s="7"/>
      <c r="H268" s="7"/>
      <c r="I268" s="7"/>
      <c r="J268" s="7"/>
      <c r="K268" s="7"/>
      <c r="L268" s="7"/>
      <c r="M268" s="7"/>
      <c r="N268" s="7"/>
    </row>
    <row r="269" spans="1:14" s="3" customFormat="1" ht="15" customHeight="1" x14ac:dyDescent="0.15">
      <c r="A269" s="299"/>
      <c r="B269" s="101" t="s">
        <v>394</v>
      </c>
      <c r="C269" s="297">
        <f>[7]B!$C$1904</f>
        <v>0</v>
      </c>
      <c r="D269" s="309"/>
      <c r="E269" s="35"/>
      <c r="F269" s="7"/>
      <c r="G269" s="7"/>
      <c r="H269" s="7"/>
      <c r="I269" s="7"/>
      <c r="J269" s="7"/>
      <c r="K269" s="7"/>
      <c r="L269" s="7"/>
      <c r="M269" s="7"/>
      <c r="N269" s="7"/>
    </row>
    <row r="270" spans="1:14" s="3" customFormat="1" ht="15" customHeight="1" x14ac:dyDescent="0.15">
      <c r="A270" s="299">
        <v>1902003</v>
      </c>
      <c r="B270" s="101" t="s">
        <v>395</v>
      </c>
      <c r="C270" s="297">
        <f>[7]B!$C$2263</f>
        <v>0</v>
      </c>
      <c r="D270" s="297">
        <f>[7]B!$C$2263</f>
        <v>0</v>
      </c>
      <c r="E270" s="53">
        <f>[7]B!$AL$2263</f>
        <v>0</v>
      </c>
      <c r="F270" s="7"/>
      <c r="G270" s="7"/>
      <c r="H270" s="7"/>
      <c r="I270" s="7"/>
      <c r="J270" s="7"/>
      <c r="K270" s="7"/>
      <c r="L270" s="7"/>
      <c r="M270" s="7"/>
      <c r="N270" s="7"/>
    </row>
    <row r="271" spans="1:14" s="3" customFormat="1" ht="15" customHeight="1" x14ac:dyDescent="0.15">
      <c r="A271" s="312"/>
      <c r="B271" s="102" t="s">
        <v>396</v>
      </c>
      <c r="C271" s="355">
        <f>[7]B!$C$113</f>
        <v>0</v>
      </c>
      <c r="D271" s="385"/>
      <c r="E271" s="36"/>
      <c r="F271" s="7"/>
      <c r="G271" s="7"/>
      <c r="H271" s="7"/>
      <c r="I271" s="7"/>
      <c r="J271" s="7"/>
      <c r="K271" s="7"/>
      <c r="L271" s="7"/>
      <c r="M271" s="7"/>
      <c r="N271" s="7"/>
    </row>
    <row r="272" spans="1:14" s="3" customFormat="1" ht="15" customHeight="1" x14ac:dyDescent="0.15">
      <c r="A272" s="338"/>
      <c r="B272" s="109" t="s">
        <v>397</v>
      </c>
      <c r="C272" s="386">
        <f>SUM(C258:C271)</f>
        <v>0</v>
      </c>
      <c r="D272" s="386">
        <f t="shared" ref="D272:E272" si="3">SUM(D258:D271)</f>
        <v>0</v>
      </c>
      <c r="E272" s="386">
        <f t="shared" si="3"/>
        <v>0</v>
      </c>
      <c r="F272" s="7"/>
      <c r="G272" s="7"/>
      <c r="H272" s="7"/>
      <c r="I272" s="7"/>
      <c r="J272" s="7"/>
      <c r="K272" s="7"/>
      <c r="L272" s="7"/>
      <c r="M272" s="7"/>
      <c r="N272" s="7"/>
    </row>
    <row r="273" spans="1:20" s="63" customFormat="1" ht="24.95" customHeight="1" x14ac:dyDescent="0.15">
      <c r="A273" s="129" t="s">
        <v>398</v>
      </c>
      <c r="B273" s="130"/>
      <c r="C273" s="387"/>
      <c r="D273" s="387"/>
      <c r="E273" s="131"/>
    </row>
    <row r="274" spans="1:20" s="63" customFormat="1" ht="35.1" customHeight="1" x14ac:dyDescent="0.15">
      <c r="A274" s="13" t="s">
        <v>4</v>
      </c>
      <c r="B274" s="13" t="s">
        <v>5</v>
      </c>
      <c r="C274" s="94" t="s">
        <v>399</v>
      </c>
      <c r="D274" s="94" t="s">
        <v>7</v>
      </c>
      <c r="E274" s="39" t="s">
        <v>8</v>
      </c>
    </row>
    <row r="275" spans="1:20" s="63" customFormat="1" ht="15" customHeight="1" x14ac:dyDescent="0.15">
      <c r="A275" s="295">
        <v>3001001</v>
      </c>
      <c r="B275" s="107" t="s">
        <v>400</v>
      </c>
      <c r="C275" s="388">
        <f>[7]B!$C$2896</f>
        <v>6</v>
      </c>
      <c r="D275" s="388">
        <f>[7]B!$E$2896</f>
        <v>6</v>
      </c>
      <c r="E275" s="30">
        <f>[7]B!$AL$2896</f>
        <v>138300</v>
      </c>
    </row>
    <row r="276" spans="1:20" s="63" customFormat="1" ht="15" customHeight="1" x14ac:dyDescent="0.15">
      <c r="A276" s="312" t="s">
        <v>401</v>
      </c>
      <c r="B276" s="102" t="s">
        <v>402</v>
      </c>
      <c r="C276" s="389">
        <f>[7]B!$C$2897</f>
        <v>0</v>
      </c>
      <c r="D276" s="389">
        <f>[7]B!$E$2897</f>
        <v>0</v>
      </c>
      <c r="E276" s="108">
        <f>[7]B!$AL$2897</f>
        <v>0</v>
      </c>
    </row>
    <row r="277" spans="1:20" s="63" customFormat="1" ht="15" customHeight="1" x14ac:dyDescent="0.15">
      <c r="A277" s="338"/>
      <c r="B277" s="102" t="s">
        <v>403</v>
      </c>
      <c r="C277" s="332">
        <f>SUM(C275:C276)</f>
        <v>6</v>
      </c>
      <c r="D277" s="332">
        <f>SUM(D275:D276)</f>
        <v>6</v>
      </c>
      <c r="E277" s="119">
        <f>SUM(E275:E276)</f>
        <v>138300</v>
      </c>
    </row>
    <row r="278" spans="1:20" s="63" customFormat="1" ht="24.95" customHeight="1" x14ac:dyDescent="0.15">
      <c r="A278" s="96" t="s">
        <v>404</v>
      </c>
      <c r="B278" s="92"/>
      <c r="C278" s="381"/>
      <c r="D278" s="381"/>
      <c r="E278" s="93"/>
    </row>
    <row r="279" spans="1:20" s="63" customFormat="1" ht="35.1" customHeight="1" x14ac:dyDescent="0.15">
      <c r="A279" s="13" t="s">
        <v>4</v>
      </c>
      <c r="B279" s="106" t="s">
        <v>5</v>
      </c>
      <c r="C279" s="94" t="s">
        <v>399</v>
      </c>
      <c r="D279" s="94" t="s">
        <v>7</v>
      </c>
      <c r="E279" s="39" t="s">
        <v>8</v>
      </c>
    </row>
    <row r="280" spans="1:20" s="63" customFormat="1" ht="15" customHeight="1" x14ac:dyDescent="0.15">
      <c r="A280" s="338" t="s">
        <v>405</v>
      </c>
      <c r="B280" s="102" t="s">
        <v>406</v>
      </c>
      <c r="C280" s="390">
        <f>[7]B!$C$1029</f>
        <v>905</v>
      </c>
      <c r="D280" s="390">
        <f>[7]B!$E$1029</f>
        <v>874</v>
      </c>
      <c r="E280" s="132">
        <f>[7]B!$AL$1029</f>
        <v>6937120</v>
      </c>
    </row>
    <row r="281" spans="1:20" s="63" customFormat="1" ht="15" customHeight="1" x14ac:dyDescent="0.15">
      <c r="A281" s="338" t="s">
        <v>405</v>
      </c>
      <c r="B281" s="102" t="s">
        <v>407</v>
      </c>
      <c r="C281" s="390">
        <f>[7]B!C1036</f>
        <v>0</v>
      </c>
      <c r="D281" s="385"/>
      <c r="E281" s="36"/>
    </row>
    <row r="282" spans="1:20" s="3" customFormat="1" ht="25.5" customHeight="1" x14ac:dyDescent="0.15">
      <c r="A282" s="9" t="s">
        <v>408</v>
      </c>
      <c r="B282" s="133"/>
      <c r="C282" s="63"/>
      <c r="D282" s="63"/>
      <c r="E282" s="63"/>
      <c r="F282" s="7"/>
      <c r="G282" s="7"/>
      <c r="H282" s="7"/>
      <c r="I282" s="7"/>
      <c r="J282" s="7"/>
      <c r="K282" s="7"/>
      <c r="L282" s="7"/>
      <c r="M282" s="7"/>
      <c r="N282" s="7"/>
    </row>
    <row r="283" spans="1:20" ht="24.95" customHeight="1" x14ac:dyDescent="0.15">
      <c r="A283" s="12" t="s">
        <v>409</v>
      </c>
    </row>
    <row r="284" spans="1:20" ht="24" customHeight="1" x14ac:dyDescent="0.15">
      <c r="A284" s="579" t="s">
        <v>107</v>
      </c>
      <c r="B284" s="580"/>
      <c r="C284" s="604" t="s">
        <v>410</v>
      </c>
      <c r="D284" s="607" t="s">
        <v>411</v>
      </c>
      <c r="E284" s="608"/>
      <c r="F284" s="608"/>
      <c r="G284" s="608"/>
      <c r="H284" s="609" t="s">
        <v>412</v>
      </c>
      <c r="I284" s="610"/>
      <c r="J284" s="611"/>
      <c r="K284" s="612" t="s">
        <v>413</v>
      </c>
      <c r="L284" s="613"/>
      <c r="M284" s="614"/>
      <c r="N284" s="632" t="s">
        <v>414</v>
      </c>
      <c r="O284" s="635" t="s">
        <v>415</v>
      </c>
      <c r="P284" s="636"/>
      <c r="Q284" s="585" t="s">
        <v>416</v>
      </c>
      <c r="R284" s="585" t="s">
        <v>417</v>
      </c>
    </row>
    <row r="285" spans="1:20" ht="18" customHeight="1" x14ac:dyDescent="0.15">
      <c r="A285" s="600"/>
      <c r="B285" s="601"/>
      <c r="C285" s="605"/>
      <c r="D285" s="588" t="s">
        <v>418</v>
      </c>
      <c r="E285" s="590" t="s">
        <v>419</v>
      </c>
      <c r="F285" s="591"/>
      <c r="G285" s="592" t="s">
        <v>420</v>
      </c>
      <c r="H285" s="594" t="s">
        <v>421</v>
      </c>
      <c r="I285" s="596" t="s">
        <v>422</v>
      </c>
      <c r="J285" s="598" t="s">
        <v>423</v>
      </c>
      <c r="K285" s="615" t="s">
        <v>424</v>
      </c>
      <c r="L285" s="616" t="s">
        <v>425</v>
      </c>
      <c r="M285" s="617" t="s">
        <v>426</v>
      </c>
      <c r="N285" s="633"/>
      <c r="O285" s="627" t="s">
        <v>427</v>
      </c>
      <c r="P285" s="628" t="s">
        <v>428</v>
      </c>
      <c r="Q285" s="586"/>
      <c r="R285" s="586"/>
    </row>
    <row r="286" spans="1:20" ht="18" customHeight="1" x14ac:dyDescent="0.15">
      <c r="A286" s="602"/>
      <c r="B286" s="603"/>
      <c r="C286" s="606"/>
      <c r="D286" s="589"/>
      <c r="E286" s="134" t="s">
        <v>429</v>
      </c>
      <c r="F286" s="134" t="s">
        <v>430</v>
      </c>
      <c r="G286" s="593"/>
      <c r="H286" s="595"/>
      <c r="I286" s="597"/>
      <c r="J286" s="599"/>
      <c r="K286" s="615"/>
      <c r="L286" s="616"/>
      <c r="M286" s="617"/>
      <c r="N286" s="634"/>
      <c r="O286" s="627"/>
      <c r="P286" s="628"/>
      <c r="Q286" s="587"/>
      <c r="R286" s="587"/>
    </row>
    <row r="287" spans="1:20" s="41" customFormat="1" ht="15" customHeight="1" x14ac:dyDescent="0.25">
      <c r="A287" s="581" t="s">
        <v>108</v>
      </c>
      <c r="B287" s="584"/>
      <c r="C287" s="391">
        <f>+C288+C289+C290+C291+C292+C293+C297+C298+C299</f>
        <v>67104</v>
      </c>
      <c r="D287" s="391">
        <f t="shared" ref="D287:P287" si="4">+D288+D289+D290+D291+D292+D293+D297+D298+D299</f>
        <v>65050</v>
      </c>
      <c r="E287" s="391">
        <f t="shared" si="4"/>
        <v>65050</v>
      </c>
      <c r="F287" s="391">
        <f t="shared" si="4"/>
        <v>0</v>
      </c>
      <c r="G287" s="391">
        <f t="shared" si="4"/>
        <v>2054</v>
      </c>
      <c r="H287" s="391">
        <f t="shared" si="4"/>
        <v>32664</v>
      </c>
      <c r="I287" s="391">
        <f t="shared" si="4"/>
        <v>12667</v>
      </c>
      <c r="J287" s="391">
        <f t="shared" si="4"/>
        <v>21773</v>
      </c>
      <c r="K287" s="391">
        <f t="shared" si="4"/>
        <v>0</v>
      </c>
      <c r="L287" s="391">
        <f t="shared" si="4"/>
        <v>0</v>
      </c>
      <c r="M287" s="391">
        <f t="shared" si="4"/>
        <v>0</v>
      </c>
      <c r="N287" s="391">
        <f t="shared" si="4"/>
        <v>0</v>
      </c>
      <c r="O287" s="391">
        <f t="shared" si="4"/>
        <v>0</v>
      </c>
      <c r="P287" s="391">
        <f t="shared" si="4"/>
        <v>118</v>
      </c>
      <c r="Q287" s="391">
        <f>+Q288+Q289+Q290+Q291+Q292+Q293+Q297+Q298+Q299</f>
        <v>0</v>
      </c>
      <c r="R287" s="391">
        <v>0</v>
      </c>
      <c r="S287" s="135"/>
      <c r="T287" s="135"/>
    </row>
    <row r="288" spans="1:20" ht="15" customHeight="1" x14ac:dyDescent="0.15">
      <c r="A288" s="42" t="s">
        <v>109</v>
      </c>
      <c r="B288" s="136" t="s">
        <v>110</v>
      </c>
      <c r="C288" s="392">
        <f>[7]B!C218</f>
        <v>29116</v>
      </c>
      <c r="D288" s="392">
        <f>[7]B!D218</f>
        <v>27990</v>
      </c>
      <c r="E288" s="392">
        <f>[7]B!E218</f>
        <v>27990</v>
      </c>
      <c r="F288" s="392">
        <f>[7]B!F218</f>
        <v>0</v>
      </c>
      <c r="G288" s="392">
        <f>[7]B!G218</f>
        <v>1126</v>
      </c>
      <c r="H288" s="392">
        <f>[7]B!AA218</f>
        <v>15941</v>
      </c>
      <c r="I288" s="392">
        <f>[7]B!AB218</f>
        <v>2971</v>
      </c>
      <c r="J288" s="392">
        <f>[7]B!AC218</f>
        <v>10204</v>
      </c>
      <c r="K288" s="392">
        <f>[7]B!AD218</f>
        <v>0</v>
      </c>
      <c r="L288" s="392">
        <f>[7]B!AE218</f>
        <v>0</v>
      </c>
      <c r="M288" s="392">
        <f>[7]B!AF218</f>
        <v>0</v>
      </c>
      <c r="N288" s="392">
        <f>[7]B!AG218</f>
        <v>0</v>
      </c>
      <c r="O288" s="392">
        <f>[7]B!AH218</f>
        <v>0</v>
      </c>
      <c r="P288" s="392">
        <f>[7]B!AI218</f>
        <v>3</v>
      </c>
      <c r="Q288" s="392">
        <f>[7]B!AJ218</f>
        <v>0</v>
      </c>
      <c r="R288" s="393"/>
      <c r="S288" s="137"/>
      <c r="T288" s="137"/>
    </row>
    <row r="289" spans="1:20" ht="15" customHeight="1" x14ac:dyDescent="0.15">
      <c r="A289" s="554" t="s">
        <v>111</v>
      </c>
      <c r="B289" s="138" t="s">
        <v>112</v>
      </c>
      <c r="C289" s="394">
        <f>[7]B!C283</f>
        <v>26263</v>
      </c>
      <c r="D289" s="394">
        <f>[7]B!D283</f>
        <v>25561</v>
      </c>
      <c r="E289" s="394">
        <f>[7]B!E283</f>
        <v>25561</v>
      </c>
      <c r="F289" s="394">
        <f>[7]B!F283</f>
        <v>0</v>
      </c>
      <c r="G289" s="394">
        <f>[7]B!G283</f>
        <v>702</v>
      </c>
      <c r="H289" s="394">
        <f>[7]B!AA283</f>
        <v>13606</v>
      </c>
      <c r="I289" s="394">
        <f>[7]B!AB283</f>
        <v>3959</v>
      </c>
      <c r="J289" s="394">
        <f>[7]B!AC283</f>
        <v>8698</v>
      </c>
      <c r="K289" s="394">
        <f>[7]B!AD283</f>
        <v>0</v>
      </c>
      <c r="L289" s="394">
        <f>[7]B!AE283</f>
        <v>0</v>
      </c>
      <c r="M289" s="394">
        <f>[7]B!AF283</f>
        <v>0</v>
      </c>
      <c r="N289" s="394">
        <f>[7]B!AG283</f>
        <v>0</v>
      </c>
      <c r="O289" s="394">
        <f>[7]B!AH283</f>
        <v>0</v>
      </c>
      <c r="P289" s="394">
        <f>[7]B!AI283</f>
        <v>14</v>
      </c>
      <c r="Q289" s="394">
        <f>[7]B!AJ283</f>
        <v>0</v>
      </c>
      <c r="R289" s="395"/>
      <c r="S289" s="137"/>
      <c r="T289" s="137"/>
    </row>
    <row r="290" spans="1:20" ht="15" customHeight="1" x14ac:dyDescent="0.15">
      <c r="A290" s="554" t="s">
        <v>113</v>
      </c>
      <c r="B290" s="138" t="s">
        <v>114</v>
      </c>
      <c r="C290" s="394">
        <f>[7]B!C327</f>
        <v>932</v>
      </c>
      <c r="D290" s="394">
        <f>[7]B!D327</f>
        <v>928</v>
      </c>
      <c r="E290" s="394">
        <f>[7]B!E327</f>
        <v>928</v>
      </c>
      <c r="F290" s="394">
        <f>[7]B!F327</f>
        <v>0</v>
      </c>
      <c r="G290" s="394">
        <f>[7]B!G327</f>
        <v>4</v>
      </c>
      <c r="H290" s="394">
        <f>[7]B!AA327</f>
        <v>83</v>
      </c>
      <c r="I290" s="394">
        <f>[7]B!AB327</f>
        <v>828</v>
      </c>
      <c r="J290" s="394">
        <f>[7]B!AC327</f>
        <v>21</v>
      </c>
      <c r="K290" s="394">
        <f>[7]B!AD327</f>
        <v>0</v>
      </c>
      <c r="L290" s="394">
        <f>[7]B!AE327</f>
        <v>0</v>
      </c>
      <c r="M290" s="394">
        <f>[7]B!AF327</f>
        <v>0</v>
      </c>
      <c r="N290" s="394">
        <f>[7]B!AG327</f>
        <v>0</v>
      </c>
      <c r="O290" s="394">
        <f>[7]B!AH327</f>
        <v>0</v>
      </c>
      <c r="P290" s="394">
        <f>[7]B!AI327</f>
        <v>13</v>
      </c>
      <c r="Q290" s="394">
        <f>[7]B!AJ327</f>
        <v>0</v>
      </c>
      <c r="R290" s="395"/>
      <c r="S290" s="137"/>
      <c r="T290" s="137"/>
    </row>
    <row r="291" spans="1:20" ht="15" customHeight="1" x14ac:dyDescent="0.15">
      <c r="A291" s="554" t="s">
        <v>115</v>
      </c>
      <c r="B291" s="138" t="s">
        <v>116</v>
      </c>
      <c r="C291" s="394">
        <f>[7]B!C338</f>
        <v>0</v>
      </c>
      <c r="D291" s="394">
        <f>[7]B!D338</f>
        <v>0</v>
      </c>
      <c r="E291" s="394">
        <f>[7]B!E338</f>
        <v>0</v>
      </c>
      <c r="F291" s="394">
        <f>[7]B!F338</f>
        <v>0</v>
      </c>
      <c r="G291" s="394">
        <f>[7]B!G338</f>
        <v>0</v>
      </c>
      <c r="H291" s="394">
        <f>[7]B!AA338</f>
        <v>0</v>
      </c>
      <c r="I291" s="394">
        <f>[7]B!AB338</f>
        <v>0</v>
      </c>
      <c r="J291" s="394">
        <f>[7]B!AC338</f>
        <v>0</v>
      </c>
      <c r="K291" s="394">
        <f>[7]B!AD338</f>
        <v>0</v>
      </c>
      <c r="L291" s="394">
        <f>[7]B!AE338</f>
        <v>0</v>
      </c>
      <c r="M291" s="394">
        <f>[7]B!AF338</f>
        <v>0</v>
      </c>
      <c r="N291" s="394">
        <f>[7]B!AG338</f>
        <v>0</v>
      </c>
      <c r="O291" s="394">
        <f>[7]B!AH338</f>
        <v>0</v>
      </c>
      <c r="P291" s="394">
        <f>[7]B!AI338</f>
        <v>3</v>
      </c>
      <c r="Q291" s="394">
        <f>[7]B!AJ338</f>
        <v>0</v>
      </c>
      <c r="R291" s="395"/>
      <c r="S291" s="137"/>
      <c r="T291" s="137"/>
    </row>
    <row r="292" spans="1:20" ht="15" customHeight="1" x14ac:dyDescent="0.15">
      <c r="A292" s="139" t="s">
        <v>117</v>
      </c>
      <c r="B292" s="140" t="s">
        <v>118</v>
      </c>
      <c r="C292" s="396">
        <f>[7]B!C413</f>
        <v>1977</v>
      </c>
      <c r="D292" s="396">
        <f>[7]B!D413</f>
        <v>1920</v>
      </c>
      <c r="E292" s="396">
        <f>[7]B!E413</f>
        <v>1920</v>
      </c>
      <c r="F292" s="396">
        <f>[7]B!F413</f>
        <v>0</v>
      </c>
      <c r="G292" s="396">
        <f>[7]B!G413</f>
        <v>57</v>
      </c>
      <c r="H292" s="396">
        <f>[7]B!AA413</f>
        <v>1013</v>
      </c>
      <c r="I292" s="396">
        <f>[7]B!AB413</f>
        <v>285</v>
      </c>
      <c r="J292" s="396">
        <f>[7]B!AC413</f>
        <v>679</v>
      </c>
      <c r="K292" s="396">
        <f>[7]B!AD413</f>
        <v>0</v>
      </c>
      <c r="L292" s="396">
        <f>[7]B!AE413</f>
        <v>0</v>
      </c>
      <c r="M292" s="396">
        <f>[7]B!AF413</f>
        <v>0</v>
      </c>
      <c r="N292" s="396">
        <f>[7]B!AG413</f>
        <v>0</v>
      </c>
      <c r="O292" s="396">
        <f>[7]B!AH413</f>
        <v>0</v>
      </c>
      <c r="P292" s="396">
        <f>[7]B!AI413</f>
        <v>75</v>
      </c>
      <c r="Q292" s="396">
        <f>[7]B!AJ413</f>
        <v>0</v>
      </c>
      <c r="R292" s="397"/>
      <c r="S292" s="137"/>
      <c r="T292" s="137"/>
    </row>
    <row r="293" spans="1:20" ht="15" customHeight="1" x14ac:dyDescent="0.15">
      <c r="A293" s="629" t="s">
        <v>119</v>
      </c>
      <c r="B293" s="4" t="s">
        <v>120</v>
      </c>
      <c r="C293" s="398">
        <f>SUM(C294:C296)</f>
        <v>7990</v>
      </c>
      <c r="D293" s="399">
        <f>SUM(D294:D296)</f>
        <v>7843</v>
      </c>
      <c r="E293" s="400">
        <f t="shared" ref="E293:P293" si="5">SUM(E294:E296)</f>
        <v>7843</v>
      </c>
      <c r="F293" s="401">
        <f t="shared" si="5"/>
        <v>0</v>
      </c>
      <c r="G293" s="402">
        <f t="shared" si="5"/>
        <v>147</v>
      </c>
      <c r="H293" s="402">
        <f t="shared" si="5"/>
        <v>1803</v>
      </c>
      <c r="I293" s="402">
        <f t="shared" si="5"/>
        <v>4412</v>
      </c>
      <c r="J293" s="402">
        <f t="shared" si="5"/>
        <v>1775</v>
      </c>
      <c r="K293" s="402">
        <f t="shared" si="5"/>
        <v>0</v>
      </c>
      <c r="L293" s="402">
        <f t="shared" si="5"/>
        <v>0</v>
      </c>
      <c r="M293" s="402">
        <f t="shared" si="5"/>
        <v>0</v>
      </c>
      <c r="N293" s="402">
        <f t="shared" si="5"/>
        <v>0</v>
      </c>
      <c r="O293" s="402">
        <f t="shared" si="5"/>
        <v>0</v>
      </c>
      <c r="P293" s="402">
        <f t="shared" si="5"/>
        <v>9</v>
      </c>
      <c r="Q293" s="403">
        <f>SUM(Q294:Q296)</f>
        <v>0</v>
      </c>
      <c r="R293" s="404">
        <v>0</v>
      </c>
      <c r="S293" s="137"/>
      <c r="T293" s="137"/>
    </row>
    <row r="294" spans="1:20" ht="15" customHeight="1" x14ac:dyDescent="0.15">
      <c r="A294" s="629"/>
      <c r="B294" s="141" t="s">
        <v>121</v>
      </c>
      <c r="C294" s="392">
        <f>[7]B!C464</f>
        <v>2242</v>
      </c>
      <c r="D294" s="392">
        <f>[7]B!D464</f>
        <v>2193</v>
      </c>
      <c r="E294" s="392">
        <f>[7]B!E464</f>
        <v>2193</v>
      </c>
      <c r="F294" s="392">
        <f>[7]B!F464</f>
        <v>0</v>
      </c>
      <c r="G294" s="392">
        <f>[7]B!G464</f>
        <v>49</v>
      </c>
      <c r="H294" s="392">
        <f>[7]B!AA464</f>
        <v>1102</v>
      </c>
      <c r="I294" s="392">
        <f>[7]B!AB464</f>
        <v>925</v>
      </c>
      <c r="J294" s="392">
        <f>[7]B!AC464</f>
        <v>215</v>
      </c>
      <c r="K294" s="392">
        <f>[7]B!AD464</f>
        <v>0</v>
      </c>
      <c r="L294" s="392">
        <f>[7]B!AE464</f>
        <v>0</v>
      </c>
      <c r="M294" s="392">
        <f>[7]B!AF464</f>
        <v>0</v>
      </c>
      <c r="N294" s="392">
        <f>[7]B!AG464</f>
        <v>0</v>
      </c>
      <c r="O294" s="392">
        <f>[7]B!AH464</f>
        <v>0</v>
      </c>
      <c r="P294" s="392">
        <f>[7]B!AI464</f>
        <v>1</v>
      </c>
      <c r="Q294" s="392">
        <f>[7]B!AJ464</f>
        <v>0</v>
      </c>
      <c r="R294" s="393"/>
      <c r="S294" s="137"/>
      <c r="T294" s="137"/>
    </row>
    <row r="295" spans="1:20" ht="15" customHeight="1" x14ac:dyDescent="0.15">
      <c r="A295" s="629"/>
      <c r="B295" s="54" t="s">
        <v>122</v>
      </c>
      <c r="C295" s="394">
        <f>[7]B!C483</f>
        <v>5</v>
      </c>
      <c r="D295" s="394">
        <f>[7]B!D483</f>
        <v>5</v>
      </c>
      <c r="E295" s="394">
        <f>[7]B!E483</f>
        <v>5</v>
      </c>
      <c r="F295" s="394">
        <f>[7]B!F483</f>
        <v>0</v>
      </c>
      <c r="G295" s="394">
        <f>[7]B!G483</f>
        <v>0</v>
      </c>
      <c r="H295" s="394">
        <f>[7]B!AA483</f>
        <v>0</v>
      </c>
      <c r="I295" s="394">
        <f>[7]B!AB483</f>
        <v>5</v>
      </c>
      <c r="J295" s="394">
        <f>[7]B!AC483</f>
        <v>0</v>
      </c>
      <c r="K295" s="394">
        <f>[7]B!AD483</f>
        <v>0</v>
      </c>
      <c r="L295" s="394">
        <f>[7]B!AE483</f>
        <v>0</v>
      </c>
      <c r="M295" s="394">
        <f>[7]B!AF483</f>
        <v>0</v>
      </c>
      <c r="N295" s="394">
        <f>[7]B!AG483</f>
        <v>0</v>
      </c>
      <c r="O295" s="394">
        <f>[7]B!AH483</f>
        <v>0</v>
      </c>
      <c r="P295" s="394">
        <f>[7]B!AI483</f>
        <v>0</v>
      </c>
      <c r="Q295" s="394">
        <f>[7]B!AJ483</f>
        <v>0</v>
      </c>
      <c r="R295" s="395"/>
      <c r="S295" s="137"/>
      <c r="T295" s="137"/>
    </row>
    <row r="296" spans="1:20" ht="15" customHeight="1" x14ac:dyDescent="0.15">
      <c r="A296" s="630"/>
      <c r="B296" s="142" t="s">
        <v>123</v>
      </c>
      <c r="C296" s="405">
        <f>[7]B!C511</f>
        <v>5743</v>
      </c>
      <c r="D296" s="405">
        <f>[7]B!D511</f>
        <v>5645</v>
      </c>
      <c r="E296" s="405">
        <f>[7]B!E511</f>
        <v>5645</v>
      </c>
      <c r="F296" s="405">
        <f>[7]B!F511</f>
        <v>0</v>
      </c>
      <c r="G296" s="405">
        <f>[7]B!G511</f>
        <v>98</v>
      </c>
      <c r="H296" s="405">
        <f>[7]B!AA511</f>
        <v>701</v>
      </c>
      <c r="I296" s="405">
        <f>[7]B!AB511</f>
        <v>3482</v>
      </c>
      <c r="J296" s="405">
        <f>[7]B!AC511</f>
        <v>1560</v>
      </c>
      <c r="K296" s="405">
        <f>[7]B!AD511</f>
        <v>0</v>
      </c>
      <c r="L296" s="405">
        <f>[7]B!AE511</f>
        <v>0</v>
      </c>
      <c r="M296" s="405">
        <f>[7]B!AF511</f>
        <v>0</v>
      </c>
      <c r="N296" s="405">
        <f>[7]B!AG511</f>
        <v>0</v>
      </c>
      <c r="O296" s="405">
        <f>[7]B!AH511</f>
        <v>0</v>
      </c>
      <c r="P296" s="405">
        <f>[7]B!AI511</f>
        <v>8</v>
      </c>
      <c r="Q296" s="405">
        <f>[7]B!AJ511</f>
        <v>0</v>
      </c>
      <c r="R296" s="406"/>
      <c r="S296" s="137"/>
      <c r="T296" s="137"/>
    </row>
    <row r="297" spans="1:20" ht="15" customHeight="1" x14ac:dyDescent="0.15">
      <c r="A297" s="42" t="s">
        <v>124</v>
      </c>
      <c r="B297" s="136" t="s">
        <v>125</v>
      </c>
      <c r="C297" s="392">
        <f>[7]B!C521</f>
        <v>0</v>
      </c>
      <c r="D297" s="392">
        <f>[7]B!D521</f>
        <v>0</v>
      </c>
      <c r="E297" s="392">
        <f>[7]B!E521</f>
        <v>0</v>
      </c>
      <c r="F297" s="392">
        <f>[7]B!F521</f>
        <v>0</v>
      </c>
      <c r="G297" s="392">
        <f>[7]B!G521</f>
        <v>0</v>
      </c>
      <c r="H297" s="392">
        <f>[7]B!AA521</f>
        <v>0</v>
      </c>
      <c r="I297" s="392">
        <f>[7]B!AB521</f>
        <v>0</v>
      </c>
      <c r="J297" s="392">
        <f>[7]B!AC521</f>
        <v>0</v>
      </c>
      <c r="K297" s="392">
        <f>[7]B!AD521</f>
        <v>0</v>
      </c>
      <c r="L297" s="392">
        <f>[7]B!AE521</f>
        <v>0</v>
      </c>
      <c r="M297" s="392">
        <f>[7]B!AF521</f>
        <v>0</v>
      </c>
      <c r="N297" s="392">
        <f>[7]B!AG521</f>
        <v>0</v>
      </c>
      <c r="O297" s="392">
        <f>[7]B!AH521</f>
        <v>0</v>
      </c>
      <c r="P297" s="392">
        <f>[7]B!AI521</f>
        <v>0</v>
      </c>
      <c r="Q297" s="392">
        <f>[7]B!AJ521</f>
        <v>0</v>
      </c>
      <c r="R297" s="393"/>
      <c r="S297" s="137"/>
      <c r="T297" s="137"/>
    </row>
    <row r="298" spans="1:20" s="56" customFormat="1" ht="15" customHeight="1" x14ac:dyDescent="0.15">
      <c r="A298" s="554" t="s">
        <v>126</v>
      </c>
      <c r="B298" s="45" t="s">
        <v>127</v>
      </c>
      <c r="C298" s="394">
        <f>[7]B!C575</f>
        <v>36</v>
      </c>
      <c r="D298" s="394">
        <f>[7]B!D575</f>
        <v>35</v>
      </c>
      <c r="E298" s="394">
        <f>[7]B!E575</f>
        <v>35</v>
      </c>
      <c r="F298" s="394">
        <f>[7]B!F575</f>
        <v>0</v>
      </c>
      <c r="G298" s="394">
        <f>[7]B!G575</f>
        <v>1</v>
      </c>
      <c r="H298" s="394">
        <f>[7]B!AA575</f>
        <v>19</v>
      </c>
      <c r="I298" s="394">
        <f>[7]B!AB575</f>
        <v>5</v>
      </c>
      <c r="J298" s="394">
        <f>[7]B!AC575</f>
        <v>12</v>
      </c>
      <c r="K298" s="394">
        <f>[7]B!AD575</f>
        <v>0</v>
      </c>
      <c r="L298" s="394">
        <f>[7]B!AE575</f>
        <v>0</v>
      </c>
      <c r="M298" s="394">
        <f>[7]B!AF575</f>
        <v>0</v>
      </c>
      <c r="N298" s="394">
        <f>[7]B!AG575</f>
        <v>0</v>
      </c>
      <c r="O298" s="394">
        <f>[7]B!AH575</f>
        <v>0</v>
      </c>
      <c r="P298" s="394">
        <f>[7]B!AI575</f>
        <v>0</v>
      </c>
      <c r="Q298" s="394">
        <f>[7]B!AJ575</f>
        <v>0</v>
      </c>
      <c r="R298" s="395"/>
      <c r="S298" s="137"/>
      <c r="T298" s="137"/>
    </row>
    <row r="299" spans="1:20" ht="15" customHeight="1" x14ac:dyDescent="0.15">
      <c r="A299" s="554" t="s">
        <v>128</v>
      </c>
      <c r="B299" s="45" t="s">
        <v>129</v>
      </c>
      <c r="C299" s="396">
        <f>[7]B!C607</f>
        <v>790</v>
      </c>
      <c r="D299" s="396">
        <f>[7]B!D607</f>
        <v>773</v>
      </c>
      <c r="E299" s="396">
        <f>[7]B!E607</f>
        <v>773</v>
      </c>
      <c r="F299" s="396">
        <f>[7]B!F607</f>
        <v>0</v>
      </c>
      <c r="G299" s="396">
        <f>[7]B!G607</f>
        <v>17</v>
      </c>
      <c r="H299" s="396">
        <f>[7]B!AA607</f>
        <v>199</v>
      </c>
      <c r="I299" s="396">
        <f>[7]B!AB607</f>
        <v>207</v>
      </c>
      <c r="J299" s="396">
        <f>[7]B!AC607</f>
        <v>384</v>
      </c>
      <c r="K299" s="396">
        <f>[7]B!AD607</f>
        <v>0</v>
      </c>
      <c r="L299" s="396">
        <f>[7]B!AE607</f>
        <v>0</v>
      </c>
      <c r="M299" s="396">
        <f>[7]B!AF607</f>
        <v>0</v>
      </c>
      <c r="N299" s="396">
        <f>[7]B!AG607</f>
        <v>0</v>
      </c>
      <c r="O299" s="396">
        <f>[7]B!AH607</f>
        <v>0</v>
      </c>
      <c r="P299" s="396">
        <f>[7]B!AI607</f>
        <v>1</v>
      </c>
      <c r="Q299" s="396">
        <f>[7]B!AJ607</f>
        <v>0</v>
      </c>
      <c r="R299" s="397"/>
      <c r="S299" s="137"/>
      <c r="T299" s="137"/>
    </row>
    <row r="300" spans="1:20" s="3" customFormat="1" ht="15" customHeight="1" x14ac:dyDescent="0.15">
      <c r="A300" s="581" t="s">
        <v>130</v>
      </c>
      <c r="B300" s="584"/>
      <c r="C300" s="407">
        <f t="shared" ref="C300:P300" si="6">+C301+C302+C303+C304+C308+C309</f>
        <v>2882</v>
      </c>
      <c r="D300" s="408">
        <f t="shared" si="6"/>
        <v>2876</v>
      </c>
      <c r="E300" s="400">
        <f t="shared" si="6"/>
        <v>2876</v>
      </c>
      <c r="F300" s="401">
        <f t="shared" si="6"/>
        <v>0</v>
      </c>
      <c r="G300" s="402">
        <f t="shared" si="6"/>
        <v>6</v>
      </c>
      <c r="H300" s="400">
        <f t="shared" si="6"/>
        <v>798</v>
      </c>
      <c r="I300" s="409">
        <f t="shared" si="6"/>
        <v>678</v>
      </c>
      <c r="J300" s="401">
        <f t="shared" si="6"/>
        <v>1406</v>
      </c>
      <c r="K300" s="400">
        <f t="shared" si="6"/>
        <v>0</v>
      </c>
      <c r="L300" s="409">
        <f t="shared" si="6"/>
        <v>0</v>
      </c>
      <c r="M300" s="401">
        <f t="shared" si="6"/>
        <v>0</v>
      </c>
      <c r="N300" s="401">
        <f t="shared" si="6"/>
        <v>0</v>
      </c>
      <c r="O300" s="410">
        <f t="shared" si="6"/>
        <v>0</v>
      </c>
      <c r="P300" s="411">
        <f t="shared" si="6"/>
        <v>5</v>
      </c>
      <c r="Q300" s="412">
        <f>+Q301+Q302+Q303+Q304+Q308+Q309</f>
        <v>0</v>
      </c>
      <c r="R300" s="413">
        <f>+R301+R302+R303</f>
        <v>0</v>
      </c>
      <c r="S300" s="143"/>
      <c r="T300" s="143"/>
    </row>
    <row r="301" spans="1:20" ht="15" customHeight="1" x14ac:dyDescent="0.15">
      <c r="A301" s="42" t="s">
        <v>131</v>
      </c>
      <c r="B301" s="43" t="s">
        <v>132</v>
      </c>
      <c r="C301" s="392">
        <f>[7]B!C669</f>
        <v>1019</v>
      </c>
      <c r="D301" s="392">
        <f>[7]B!D669</f>
        <v>1017</v>
      </c>
      <c r="E301" s="392">
        <f>[7]B!E669</f>
        <v>1017</v>
      </c>
      <c r="F301" s="392">
        <f>[7]B!F669</f>
        <v>0</v>
      </c>
      <c r="G301" s="392">
        <f>[7]B!G669</f>
        <v>2</v>
      </c>
      <c r="H301" s="414">
        <f>[7]B!AA669</f>
        <v>189</v>
      </c>
      <c r="I301" s="414">
        <f>[7]B!AB669</f>
        <v>246</v>
      </c>
      <c r="J301" s="414">
        <f>[7]B!AC669</f>
        <v>584</v>
      </c>
      <c r="K301" s="414">
        <f>[7]B!AD669</f>
        <v>0</v>
      </c>
      <c r="L301" s="414">
        <f>[7]B!AE669</f>
        <v>0</v>
      </c>
      <c r="M301" s="414">
        <f>[7]B!AF669</f>
        <v>0</v>
      </c>
      <c r="N301" s="414">
        <f>[7]B!AG669</f>
        <v>0</v>
      </c>
      <c r="O301" s="414">
        <f>[7]B!AH669</f>
        <v>0</v>
      </c>
      <c r="P301" s="414">
        <f>[7]B!AI669</f>
        <v>0</v>
      </c>
      <c r="Q301" s="414">
        <f>[7]B!AJ669</f>
        <v>0</v>
      </c>
      <c r="R301" s="415"/>
      <c r="S301" s="137"/>
      <c r="T301" s="137"/>
    </row>
    <row r="302" spans="1:20" ht="15" customHeight="1" x14ac:dyDescent="0.15">
      <c r="A302" s="139" t="s">
        <v>133</v>
      </c>
      <c r="B302" s="144" t="s">
        <v>134</v>
      </c>
      <c r="C302" s="394">
        <f>[7]B!C692</f>
        <v>0</v>
      </c>
      <c r="D302" s="394">
        <f>[7]B!D692</f>
        <v>0</v>
      </c>
      <c r="E302" s="394">
        <f>[7]B!E692</f>
        <v>0</v>
      </c>
      <c r="F302" s="394">
        <f>[7]B!F692</f>
        <v>0</v>
      </c>
      <c r="G302" s="394">
        <f>[7]B!G692</f>
        <v>0</v>
      </c>
      <c r="H302" s="416">
        <f>[7]B!AA692</f>
        <v>0</v>
      </c>
      <c r="I302" s="416">
        <f>[7]B!AB692</f>
        <v>0</v>
      </c>
      <c r="J302" s="416">
        <f>[7]B!AC692</f>
        <v>0</v>
      </c>
      <c r="K302" s="416">
        <f>[7]B!AD692</f>
        <v>0</v>
      </c>
      <c r="L302" s="416">
        <f>[7]B!AE692</f>
        <v>0</v>
      </c>
      <c r="M302" s="416">
        <f>[7]B!AF692</f>
        <v>0</v>
      </c>
      <c r="N302" s="416">
        <f>[7]B!AG692</f>
        <v>0</v>
      </c>
      <c r="O302" s="416">
        <f>[7]B!AH692</f>
        <v>0</v>
      </c>
      <c r="P302" s="416">
        <f>[7]B!AI692</f>
        <v>0</v>
      </c>
      <c r="Q302" s="416">
        <f>[7]B!AJ692</f>
        <v>0</v>
      </c>
      <c r="R302" s="417"/>
      <c r="S302" s="137"/>
      <c r="T302" s="137"/>
    </row>
    <row r="303" spans="1:20" ht="15" customHeight="1" x14ac:dyDescent="0.15">
      <c r="A303" s="560" t="s">
        <v>135</v>
      </c>
      <c r="B303" s="145" t="s">
        <v>136</v>
      </c>
      <c r="C303" s="396">
        <f>[7]B!C722</f>
        <v>1165</v>
      </c>
      <c r="D303" s="396">
        <f>[7]B!D722</f>
        <v>1161</v>
      </c>
      <c r="E303" s="396">
        <f>[7]B!E722</f>
        <v>1161</v>
      </c>
      <c r="F303" s="396">
        <f>[7]B!F722</f>
        <v>0</v>
      </c>
      <c r="G303" s="396">
        <f>[7]B!G722</f>
        <v>4</v>
      </c>
      <c r="H303" s="418">
        <f>[7]B!AA722</f>
        <v>232</v>
      </c>
      <c r="I303" s="418">
        <f>[7]B!AB722</f>
        <v>130</v>
      </c>
      <c r="J303" s="418">
        <f>[7]B!AC722</f>
        <v>803</v>
      </c>
      <c r="K303" s="418">
        <f>[7]B!AD722</f>
        <v>0</v>
      </c>
      <c r="L303" s="418">
        <f>[7]B!AE722</f>
        <v>0</v>
      </c>
      <c r="M303" s="418">
        <f>[7]B!AF722</f>
        <v>0</v>
      </c>
      <c r="N303" s="418">
        <f>[7]B!AG722</f>
        <v>0</v>
      </c>
      <c r="O303" s="418">
        <f>[7]B!AH722</f>
        <v>0</v>
      </c>
      <c r="P303" s="418">
        <f>[7]B!AI722</f>
        <v>0</v>
      </c>
      <c r="Q303" s="418">
        <f>[7]B!AJ722</f>
        <v>0</v>
      </c>
      <c r="R303" s="419"/>
      <c r="S303" s="137"/>
      <c r="T303" s="137"/>
    </row>
    <row r="304" spans="1:20" ht="15" customHeight="1" x14ac:dyDescent="0.15">
      <c r="A304" s="631" t="s">
        <v>113</v>
      </c>
      <c r="B304" s="43" t="s">
        <v>137</v>
      </c>
      <c r="C304" s="420">
        <f>SUM(C305:C307)</f>
        <v>691</v>
      </c>
      <c r="D304" s="320">
        <f>SUM(D305:D307)</f>
        <v>691</v>
      </c>
      <c r="E304" s="354">
        <f t="shared" ref="E304:P304" si="7">SUM(E305:E307)</f>
        <v>691</v>
      </c>
      <c r="F304" s="421">
        <f t="shared" si="7"/>
        <v>0</v>
      </c>
      <c r="G304" s="422">
        <f t="shared" si="7"/>
        <v>0</v>
      </c>
      <c r="H304" s="423">
        <f t="shared" si="7"/>
        <v>375</v>
      </c>
      <c r="I304" s="424">
        <f t="shared" si="7"/>
        <v>297</v>
      </c>
      <c r="J304" s="425">
        <f t="shared" si="7"/>
        <v>19</v>
      </c>
      <c r="K304" s="423">
        <f t="shared" si="7"/>
        <v>0</v>
      </c>
      <c r="L304" s="424">
        <f t="shared" si="7"/>
        <v>0</v>
      </c>
      <c r="M304" s="425">
        <f t="shared" si="7"/>
        <v>0</v>
      </c>
      <c r="N304" s="425">
        <f>SUM(N305:N307)</f>
        <v>0</v>
      </c>
      <c r="O304" s="426">
        <f t="shared" si="7"/>
        <v>0</v>
      </c>
      <c r="P304" s="427">
        <f t="shared" si="7"/>
        <v>1</v>
      </c>
      <c r="Q304" s="428">
        <f>SUM(Q305:Q307)</f>
        <v>0</v>
      </c>
      <c r="R304" s="429">
        <f>SUM(R305:R308)</f>
        <v>0</v>
      </c>
      <c r="S304" s="137"/>
      <c r="T304" s="137"/>
    </row>
    <row r="305" spans="1:22" ht="15" customHeight="1" x14ac:dyDescent="0.15">
      <c r="A305" s="631"/>
      <c r="B305" s="54" t="s">
        <v>138</v>
      </c>
      <c r="C305" s="392">
        <f>[7]B!C746-[7]B!C724-[7]B!C725</f>
        <v>599</v>
      </c>
      <c r="D305" s="392">
        <f>[7]B!D746-[7]B!D724-[7]B!D725</f>
        <v>599</v>
      </c>
      <c r="E305" s="392">
        <f>[7]B!E746-[7]B!E724-[7]B!E725</f>
        <v>599</v>
      </c>
      <c r="F305" s="392">
        <f>[7]B!F746-[7]B!F724-[7]B!F725</f>
        <v>0</v>
      </c>
      <c r="G305" s="392">
        <f>[7]B!G746-[7]B!G724-[7]B!G725</f>
        <v>0</v>
      </c>
      <c r="H305" s="414">
        <f>[7]B!AA746-[7]B!AA724-[7]B!AA725</f>
        <v>343</v>
      </c>
      <c r="I305" s="414">
        <f>[7]B!AB746-[7]B!AB724-[7]B!AB725</f>
        <v>250</v>
      </c>
      <c r="J305" s="414">
        <f>[7]B!AC746-[7]B!AC724-[7]B!AC725</f>
        <v>6</v>
      </c>
      <c r="K305" s="414">
        <f>[7]B!AD746-[7]B!AD724-[7]B!AD725</f>
        <v>0</v>
      </c>
      <c r="L305" s="414">
        <f>[7]B!AE746-[7]B!AE724-[7]B!AE725</f>
        <v>0</v>
      </c>
      <c r="M305" s="414">
        <f>[7]B!AF746-[7]B!AF724-[7]B!AF725</f>
        <v>0</v>
      </c>
      <c r="N305" s="414">
        <f>[7]B!AG746-[7]B!AG724-[7]B!AG725</f>
        <v>0</v>
      </c>
      <c r="O305" s="414">
        <f>[7]B!AH746-[7]B!AH724-[7]B!AH725</f>
        <v>0</v>
      </c>
      <c r="P305" s="414">
        <f>[7]B!AI746-[7]B!AI724-[7]B!AI725</f>
        <v>1</v>
      </c>
      <c r="Q305" s="414">
        <f>[7]B!AJ746-[7]B!AJ724-[7]B!AJ725</f>
        <v>0</v>
      </c>
      <c r="R305" s="415"/>
      <c r="S305" s="137"/>
      <c r="T305" s="137"/>
    </row>
    <row r="306" spans="1:22" ht="15" customHeight="1" x14ac:dyDescent="0.15">
      <c r="A306" s="631"/>
      <c r="B306" s="54" t="s">
        <v>139</v>
      </c>
      <c r="C306" s="394">
        <f>[7]B!C724</f>
        <v>41</v>
      </c>
      <c r="D306" s="394">
        <f>[7]B!D724</f>
        <v>41</v>
      </c>
      <c r="E306" s="394">
        <f>[7]B!E724</f>
        <v>41</v>
      </c>
      <c r="F306" s="394">
        <f>[7]B!F724</f>
        <v>0</v>
      </c>
      <c r="G306" s="394">
        <f>[7]B!G724</f>
        <v>0</v>
      </c>
      <c r="H306" s="416">
        <f>[7]B!AA724</f>
        <v>0</v>
      </c>
      <c r="I306" s="416">
        <f>[7]B!AB724</f>
        <v>41</v>
      </c>
      <c r="J306" s="416">
        <f>[7]B!AC724</f>
        <v>0</v>
      </c>
      <c r="K306" s="416">
        <f>[7]B!AD724</f>
        <v>0</v>
      </c>
      <c r="L306" s="416">
        <f>[7]B!AE724</f>
        <v>0</v>
      </c>
      <c r="M306" s="416">
        <f>[7]B!AF724</f>
        <v>0</v>
      </c>
      <c r="N306" s="416">
        <f>[7]B!AG724</f>
        <v>0</v>
      </c>
      <c r="O306" s="416">
        <f>[7]B!AH724</f>
        <v>0</v>
      </c>
      <c r="P306" s="416">
        <f>[7]B!AI724</f>
        <v>0</v>
      </c>
      <c r="Q306" s="416">
        <f>[7]B!AJ724</f>
        <v>0</v>
      </c>
      <c r="R306" s="417"/>
      <c r="S306" s="137"/>
      <c r="T306" s="137"/>
    </row>
    <row r="307" spans="1:22" ht="15" customHeight="1" x14ac:dyDescent="0.15">
      <c r="A307" s="631"/>
      <c r="B307" s="142" t="s">
        <v>140</v>
      </c>
      <c r="C307" s="396">
        <f>[7]B!C725</f>
        <v>51</v>
      </c>
      <c r="D307" s="396">
        <f>[7]B!D725</f>
        <v>51</v>
      </c>
      <c r="E307" s="396">
        <f>[7]B!E725</f>
        <v>51</v>
      </c>
      <c r="F307" s="396">
        <f>[7]B!F725</f>
        <v>0</v>
      </c>
      <c r="G307" s="396">
        <f>[7]B!G725</f>
        <v>0</v>
      </c>
      <c r="H307" s="418">
        <f>[7]B!AA725</f>
        <v>32</v>
      </c>
      <c r="I307" s="418">
        <f>[7]B!AB725</f>
        <v>6</v>
      </c>
      <c r="J307" s="418">
        <f>[7]B!AC725</f>
        <v>13</v>
      </c>
      <c r="K307" s="418">
        <f>[7]B!AD725</f>
        <v>0</v>
      </c>
      <c r="L307" s="418">
        <f>[7]B!AE725</f>
        <v>0</v>
      </c>
      <c r="M307" s="418">
        <f>[7]B!AF725</f>
        <v>0</v>
      </c>
      <c r="N307" s="418">
        <f>[7]B!AG725</f>
        <v>0</v>
      </c>
      <c r="O307" s="418">
        <f>[7]B!AH725</f>
        <v>0</v>
      </c>
      <c r="P307" s="418">
        <f>[7]B!AI725</f>
        <v>0</v>
      </c>
      <c r="Q307" s="418">
        <f>[7]B!AJ725</f>
        <v>0</v>
      </c>
      <c r="R307" s="419"/>
      <c r="S307" s="137"/>
      <c r="T307" s="137"/>
    </row>
    <row r="308" spans="1:22" ht="15" customHeight="1" x14ac:dyDescent="0.15">
      <c r="A308" s="42" t="s">
        <v>115</v>
      </c>
      <c r="B308" s="146" t="s">
        <v>141</v>
      </c>
      <c r="C308" s="430">
        <f>[7]B!C779</f>
        <v>0</v>
      </c>
      <c r="D308" s="430">
        <f>[7]B!D779</f>
        <v>0</v>
      </c>
      <c r="E308" s="430">
        <f>[7]B!E779</f>
        <v>0</v>
      </c>
      <c r="F308" s="430">
        <f>[7]B!F779</f>
        <v>0</v>
      </c>
      <c r="G308" s="430">
        <f>[7]B!G779</f>
        <v>0</v>
      </c>
      <c r="H308" s="431">
        <f>[7]B!AA779</f>
        <v>0</v>
      </c>
      <c r="I308" s="431">
        <f>[7]B!AB779</f>
        <v>0</v>
      </c>
      <c r="J308" s="431">
        <f>[7]B!AC779</f>
        <v>0</v>
      </c>
      <c r="K308" s="431">
        <f>[7]B!AD779</f>
        <v>0</v>
      </c>
      <c r="L308" s="431">
        <f>[7]B!AE779</f>
        <v>0</v>
      </c>
      <c r="M308" s="431">
        <f>[7]B!AF779</f>
        <v>0</v>
      </c>
      <c r="N308" s="431">
        <f>[7]B!AG779</f>
        <v>0</v>
      </c>
      <c r="O308" s="431">
        <f>[7]B!AH779</f>
        <v>0</v>
      </c>
      <c r="P308" s="431">
        <f>[7]B!AI779</f>
        <v>4</v>
      </c>
      <c r="Q308" s="431">
        <f>[7]B!AJ779</f>
        <v>0</v>
      </c>
      <c r="R308" s="432"/>
      <c r="S308" s="137"/>
      <c r="T308" s="137"/>
    </row>
    <row r="309" spans="1:22" s="60" customFormat="1" ht="15" customHeight="1" x14ac:dyDescent="0.15">
      <c r="A309" s="139"/>
      <c r="B309" s="147" t="s">
        <v>142</v>
      </c>
      <c r="C309" s="396">
        <f>[7]B!C837</f>
        <v>7</v>
      </c>
      <c r="D309" s="396">
        <f>[7]B!D837</f>
        <v>7</v>
      </c>
      <c r="E309" s="396">
        <f>[7]B!E837</f>
        <v>7</v>
      </c>
      <c r="F309" s="396">
        <f>[7]B!F837</f>
        <v>0</v>
      </c>
      <c r="G309" s="396">
        <f>[7]B!G837</f>
        <v>0</v>
      </c>
      <c r="H309" s="418">
        <f>[7]B!AA837</f>
        <v>2</v>
      </c>
      <c r="I309" s="418">
        <f>[7]B!AB837</f>
        <v>5</v>
      </c>
      <c r="J309" s="418">
        <f>[7]B!AC837</f>
        <v>0</v>
      </c>
      <c r="K309" s="418">
        <f>[7]B!AD837</f>
        <v>0</v>
      </c>
      <c r="L309" s="418">
        <f>[7]B!AE837</f>
        <v>0</v>
      </c>
      <c r="M309" s="418">
        <f>[7]B!AF837</f>
        <v>0</v>
      </c>
      <c r="N309" s="418">
        <f>[7]B!AG837</f>
        <v>0</v>
      </c>
      <c r="O309" s="418">
        <f>[7]B!AH837</f>
        <v>0</v>
      </c>
      <c r="P309" s="418">
        <f>[7]B!AI837</f>
        <v>0</v>
      </c>
      <c r="Q309" s="418">
        <f>[7]B!AJ837</f>
        <v>0</v>
      </c>
      <c r="R309" s="397"/>
      <c r="S309" s="117"/>
      <c r="T309" s="117"/>
    </row>
    <row r="310" spans="1:22" s="60" customFormat="1" ht="15" customHeight="1" x14ac:dyDescent="0.15">
      <c r="A310" s="618" t="s">
        <v>431</v>
      </c>
      <c r="B310" s="619"/>
      <c r="C310" s="392">
        <f>[7]B!C533</f>
        <v>4606</v>
      </c>
      <c r="D310" s="392">
        <f>[7]B!D533</f>
        <v>4548</v>
      </c>
      <c r="E310" s="392">
        <f>[7]B!E533</f>
        <v>4548</v>
      </c>
      <c r="F310" s="392">
        <f>[7]B!F533</f>
        <v>0</v>
      </c>
      <c r="G310" s="392">
        <f>[7]B!G533</f>
        <v>58</v>
      </c>
      <c r="H310" s="414">
        <f>[7]B!AA533</f>
        <v>2429</v>
      </c>
      <c r="I310" s="414">
        <f>[7]B!AB533</f>
        <v>528</v>
      </c>
      <c r="J310" s="414">
        <f>[7]B!AC533</f>
        <v>1649</v>
      </c>
      <c r="K310" s="414">
        <f>[7]B!AD533</f>
        <v>0</v>
      </c>
      <c r="L310" s="414">
        <f>[7]B!AE533</f>
        <v>0</v>
      </c>
      <c r="M310" s="414">
        <f>[7]B!AF533</f>
        <v>0</v>
      </c>
      <c r="N310" s="414">
        <f>[7]B!AG533</f>
        <v>0</v>
      </c>
      <c r="O310" s="414">
        <f>[7]B!AH533</f>
        <v>0</v>
      </c>
      <c r="P310" s="414">
        <f>[7]B!AI533</f>
        <v>1</v>
      </c>
      <c r="Q310" s="414">
        <f>[7]B!AJ533</f>
        <v>0</v>
      </c>
      <c r="R310" s="393"/>
      <c r="S310" s="117"/>
      <c r="T310" s="117"/>
    </row>
    <row r="311" spans="1:22" s="3" customFormat="1" ht="15" customHeight="1" x14ac:dyDescent="0.15">
      <c r="A311" s="620" t="s">
        <v>143</v>
      </c>
      <c r="B311" s="621"/>
      <c r="C311" s="433">
        <f>[7]B!C1051</f>
        <v>0</v>
      </c>
      <c r="D311" s="433">
        <f>[7]B!D1051</f>
        <v>0</v>
      </c>
      <c r="E311" s="433">
        <f>[7]B!E1051</f>
        <v>0</v>
      </c>
      <c r="F311" s="433">
        <f>[7]B!F1051</f>
        <v>0</v>
      </c>
      <c r="G311" s="433">
        <f>[7]B!G1051</f>
        <v>0</v>
      </c>
      <c r="H311" s="434">
        <f>[7]B!AA1051</f>
        <v>0</v>
      </c>
      <c r="I311" s="434">
        <f>[7]B!AB1051</f>
        <v>0</v>
      </c>
      <c r="J311" s="434">
        <f>[7]B!AC1051</f>
        <v>0</v>
      </c>
      <c r="K311" s="434">
        <f>[7]B!AD1051</f>
        <v>0</v>
      </c>
      <c r="L311" s="434">
        <f>[7]B!AE1051</f>
        <v>0</v>
      </c>
      <c r="M311" s="434">
        <f>[7]B!AF1051</f>
        <v>0</v>
      </c>
      <c r="N311" s="434">
        <f>[7]B!AG1051</f>
        <v>0</v>
      </c>
      <c r="O311" s="434">
        <f>[7]B!AH1051</f>
        <v>0</v>
      </c>
      <c r="P311" s="434">
        <f>[7]B!AI1051</f>
        <v>1090</v>
      </c>
      <c r="Q311" s="434">
        <f>[7]B!AJ1051</f>
        <v>0</v>
      </c>
      <c r="R311" s="435"/>
      <c r="S311" s="143"/>
      <c r="T311" s="143"/>
    </row>
    <row r="312" spans="1:22" s="149" customFormat="1" ht="22.5" customHeight="1" x14ac:dyDescent="0.15">
      <c r="A312" s="12" t="s">
        <v>432</v>
      </c>
      <c r="B312" s="148"/>
      <c r="C312" s="148"/>
      <c r="R312" s="150"/>
      <c r="S312" s="150"/>
      <c r="T312" s="150"/>
    </row>
    <row r="313" spans="1:22" ht="24" customHeight="1" x14ac:dyDescent="0.15">
      <c r="A313" s="622" t="s">
        <v>433</v>
      </c>
      <c r="B313" s="623"/>
      <c r="C313" s="604" t="s">
        <v>410</v>
      </c>
      <c r="D313" s="607" t="s">
        <v>434</v>
      </c>
      <c r="E313" s="608"/>
      <c r="F313" s="608"/>
      <c r="G313" s="624"/>
      <c r="H313" s="625" t="s">
        <v>412</v>
      </c>
      <c r="I313" s="625"/>
      <c r="J313" s="626"/>
      <c r="K313" s="637" t="s">
        <v>413</v>
      </c>
      <c r="L313" s="637"/>
      <c r="M313" s="637"/>
      <c r="N313" s="632" t="s">
        <v>414</v>
      </c>
      <c r="O313" s="635" t="s">
        <v>415</v>
      </c>
      <c r="P313" s="636"/>
      <c r="Q313" s="585" t="s">
        <v>416</v>
      </c>
    </row>
    <row r="314" spans="1:22" ht="18" customHeight="1" x14ac:dyDescent="0.15">
      <c r="A314" s="622"/>
      <c r="B314" s="623"/>
      <c r="C314" s="605"/>
      <c r="D314" s="638" t="s">
        <v>418</v>
      </c>
      <c r="E314" s="640" t="s">
        <v>419</v>
      </c>
      <c r="F314" s="641"/>
      <c r="G314" s="638" t="s">
        <v>420</v>
      </c>
      <c r="H314" s="594" t="s">
        <v>421</v>
      </c>
      <c r="I314" s="596" t="s">
        <v>422</v>
      </c>
      <c r="J314" s="598" t="s">
        <v>423</v>
      </c>
      <c r="K314" s="615" t="s">
        <v>424</v>
      </c>
      <c r="L314" s="616" t="s">
        <v>425</v>
      </c>
      <c r="M314" s="617" t="s">
        <v>426</v>
      </c>
      <c r="N314" s="633"/>
      <c r="O314" s="627" t="s">
        <v>427</v>
      </c>
      <c r="P314" s="628" t="s">
        <v>428</v>
      </c>
      <c r="Q314" s="586"/>
      <c r="R314" s="151"/>
    </row>
    <row r="315" spans="1:22" ht="18" customHeight="1" x14ac:dyDescent="0.15">
      <c r="A315" s="622"/>
      <c r="B315" s="623"/>
      <c r="C315" s="606"/>
      <c r="D315" s="639"/>
      <c r="E315" s="152" t="s">
        <v>429</v>
      </c>
      <c r="F315" s="134" t="s">
        <v>430</v>
      </c>
      <c r="G315" s="639"/>
      <c r="H315" s="595"/>
      <c r="I315" s="597"/>
      <c r="J315" s="599"/>
      <c r="K315" s="615"/>
      <c r="L315" s="616"/>
      <c r="M315" s="617"/>
      <c r="N315" s="634"/>
      <c r="O315" s="627"/>
      <c r="P315" s="628"/>
      <c r="Q315" s="587"/>
      <c r="R315" s="151"/>
      <c r="U315" s="137"/>
      <c r="V315" s="137"/>
    </row>
    <row r="316" spans="1:22" ht="14.25" customHeight="1" x14ac:dyDescent="0.15">
      <c r="A316" s="153" t="s">
        <v>435</v>
      </c>
      <c r="B316" s="154"/>
      <c r="C316" s="155"/>
      <c r="D316" s="156"/>
      <c r="E316" s="157"/>
      <c r="F316" s="158"/>
      <c r="G316" s="159"/>
      <c r="H316" s="157"/>
      <c r="I316" s="160"/>
      <c r="J316" s="161"/>
      <c r="K316" s="162"/>
      <c r="L316" s="160"/>
      <c r="M316" s="161"/>
      <c r="N316" s="163"/>
      <c r="O316" s="162"/>
      <c r="P316" s="158"/>
      <c r="Q316" s="164"/>
      <c r="R316" s="165"/>
      <c r="U316" s="137"/>
    </row>
    <row r="317" spans="1:22" ht="15" customHeight="1" x14ac:dyDescent="0.15">
      <c r="A317" s="166" t="s">
        <v>436</v>
      </c>
      <c r="B317" s="167"/>
      <c r="C317" s="155"/>
      <c r="D317" s="156"/>
      <c r="E317" s="157"/>
      <c r="F317" s="158"/>
      <c r="G317" s="159"/>
      <c r="H317" s="157"/>
      <c r="I317" s="160"/>
      <c r="J317" s="161"/>
      <c r="K317" s="162"/>
      <c r="L317" s="160"/>
      <c r="M317" s="161"/>
      <c r="N317" s="163"/>
      <c r="O317" s="162"/>
      <c r="P317" s="158"/>
      <c r="Q317" s="164"/>
      <c r="R317" s="168"/>
      <c r="U317" s="137"/>
    </row>
    <row r="318" spans="1:22" ht="15" customHeight="1" x14ac:dyDescent="0.15">
      <c r="A318" s="646" t="s">
        <v>437</v>
      </c>
      <c r="B318" s="647"/>
      <c r="C318" s="436">
        <f>SUM([7]B!C844,[7]B!C851,[7]B!C855,[7]B!C862,[7]B!C871)</f>
        <v>0</v>
      </c>
      <c r="D318" s="436">
        <f>SUM([7]B!D844,[7]B!D851,[7]B!D855,[7]B!D862,[7]B!D871)</f>
        <v>0</v>
      </c>
      <c r="E318" s="437">
        <f>SUM([7]B!E844,[7]B!E851,[7]B!E855,[7]B!E862,[7]B!E871)</f>
        <v>0</v>
      </c>
      <c r="F318" s="437">
        <f>SUM([7]B!F844,[7]B!F851,[7]B!F855,[7]B!F862,[7]B!F871)</f>
        <v>0</v>
      </c>
      <c r="G318" s="437">
        <f>SUM([7]B!G844,[7]B!G851,[7]B!G855,[7]B!G862,[7]B!G871)</f>
        <v>0</v>
      </c>
      <c r="H318" s="437">
        <f>SUM([7]B!AA844,[7]B!AA851,[7]B!AA855,[7]B!AA862,[7]B!AA871)</f>
        <v>0</v>
      </c>
      <c r="I318" s="437">
        <f>SUM([7]B!AB844,[7]B!AB851,[7]B!AB855,[7]B!AB862,[7]B!AB871)</f>
        <v>0</v>
      </c>
      <c r="J318" s="437">
        <f>SUM([7]B!AC844,[7]B!AC851,[7]B!AC855,[7]B!AC862,[7]B!AC871)</f>
        <v>0</v>
      </c>
      <c r="K318" s="437">
        <f>SUM([7]B!AD844,[7]B!AD851,[7]B!AD855,[7]B!AD862,[7]B!AD871)</f>
        <v>0</v>
      </c>
      <c r="L318" s="437">
        <f>SUM([7]B!AE844,[7]B!AE851,[7]B!AE855,[7]B!AE862,[7]B!AE871)</f>
        <v>0</v>
      </c>
      <c r="M318" s="437">
        <f>SUM([7]B!AF844,[7]B!AF851,[7]B!AF855,[7]B!AF862,[7]B!AF871)</f>
        <v>0</v>
      </c>
      <c r="N318" s="437">
        <f>SUM([7]B!AG844,[7]B!AG851,[7]B!AG855,[7]B!AG862,[7]B!AG871)</f>
        <v>0</v>
      </c>
      <c r="O318" s="437">
        <f>SUM([7]B!AH844,[7]B!AH851,[7]B!AH855,[7]B!AH862,[7]B!AH871)</f>
        <v>0</v>
      </c>
      <c r="P318" s="437">
        <f>SUM([7]B!AI844,[7]B!AI851,[7]B!AI855,[7]B!AI862,[7]B!AI871)</f>
        <v>16</v>
      </c>
      <c r="Q318" s="437">
        <f>SUM([7]B!AJ844,[7]B!AJ851,[7]B!AJ855,[7]B!AJ862,[7]B!AJ871)</f>
        <v>0</v>
      </c>
      <c r="R318" s="169"/>
      <c r="U318" s="137"/>
    </row>
    <row r="319" spans="1:22" ht="15" customHeight="1" x14ac:dyDescent="0.15">
      <c r="A319" s="642" t="s">
        <v>438</v>
      </c>
      <c r="B319" s="643"/>
      <c r="C319" s="438">
        <f>SUM([7]B!C875,[7]B!C879,[7]B!C883,[7]B!C891,[7]B!C894,[7]B!C897)</f>
        <v>0</v>
      </c>
      <c r="D319" s="438">
        <f>SUM([7]B!D875,[7]B!D879,[7]B!D883,[7]B!D891,[7]B!D894,[7]B!D897)</f>
        <v>0</v>
      </c>
      <c r="E319" s="374">
        <f>SUM([7]B!E875,[7]B!E879,[7]B!E883,[7]B!E891,[7]B!E894,[7]B!E897)</f>
        <v>0</v>
      </c>
      <c r="F319" s="374">
        <f>SUM([7]B!F875,[7]B!F879,[7]B!F883,[7]B!F891,[7]B!F894,[7]B!F897)</f>
        <v>0</v>
      </c>
      <c r="G319" s="374">
        <f>SUM([7]B!G875,[7]B!G879,[7]B!G883,[7]B!G891,[7]B!G894,[7]B!G897)</f>
        <v>0</v>
      </c>
      <c r="H319" s="374">
        <f>SUM([7]B!AA875,[7]B!AA879,[7]B!AA883,[7]B!AA891,[7]B!AA894,[7]B!AA897)</f>
        <v>0</v>
      </c>
      <c r="I319" s="374">
        <f>SUM([7]B!AB875,[7]B!AB879,[7]B!AB883,[7]B!AB891,[7]B!AB894,[7]B!AB897)</f>
        <v>0</v>
      </c>
      <c r="J319" s="374">
        <f>SUM([7]B!AC875,[7]B!AC879,[7]B!AC883,[7]B!AC891,[7]B!AC894,[7]B!AC897)</f>
        <v>0</v>
      </c>
      <c r="K319" s="374">
        <f>SUM([7]B!AD875,[7]B!AD879,[7]B!AD883,[7]B!AD891,[7]B!AD894,[7]B!AD897)</f>
        <v>0</v>
      </c>
      <c r="L319" s="374">
        <f>SUM([7]B!AE875,[7]B!AE879,[7]B!AE883,[7]B!AE891,[7]B!AE894,[7]B!AE897)</f>
        <v>0</v>
      </c>
      <c r="M319" s="374">
        <f>SUM([7]B!AF875,[7]B!AF879,[7]B!AF883,[7]B!AF891,[7]B!AF894,[7]B!AF897)</f>
        <v>0</v>
      </c>
      <c r="N319" s="374">
        <f>SUM([7]B!AG875,[7]B!AG879,[7]B!AG883,[7]B!AG891,[7]B!AG894,[7]B!AG897)</f>
        <v>0</v>
      </c>
      <c r="O319" s="374">
        <f>SUM([7]B!AH875,[7]B!AH879,[7]B!AH883,[7]B!AH891,[7]B!AH894,[7]B!AH897)</f>
        <v>0</v>
      </c>
      <c r="P319" s="374">
        <f>SUM([7]B!AI875,[7]B!AI879,[7]B!AI883,[7]B!AI891,[7]B!AI894,[7]B!AI897)</f>
        <v>0</v>
      </c>
      <c r="Q319" s="374">
        <f>SUM([7]B!AJ875,[7]B!AJ879,[7]B!AJ883,[7]B!AJ891,[7]B!AJ894,[7]B!AJ897)</f>
        <v>0</v>
      </c>
      <c r="R319" s="41"/>
      <c r="U319" s="137"/>
    </row>
    <row r="320" spans="1:22" ht="15" customHeight="1" x14ac:dyDescent="0.15">
      <c r="A320" s="170" t="s">
        <v>439</v>
      </c>
      <c r="B320" s="171"/>
      <c r="C320" s="439"/>
      <c r="D320" s="440"/>
      <c r="E320" s="441"/>
      <c r="F320" s="442"/>
      <c r="G320" s="443"/>
      <c r="H320" s="441"/>
      <c r="I320" s="444"/>
      <c r="J320" s="442"/>
      <c r="K320" s="441"/>
      <c r="L320" s="444"/>
      <c r="M320" s="442"/>
      <c r="N320" s="445"/>
      <c r="O320" s="441"/>
      <c r="P320" s="442"/>
      <c r="Q320" s="446"/>
      <c r="R320" s="169"/>
      <c r="U320" s="137"/>
    </row>
    <row r="321" spans="1:24" ht="15" customHeight="1" x14ac:dyDescent="0.15">
      <c r="A321" s="644" t="s">
        <v>440</v>
      </c>
      <c r="B321" s="645"/>
      <c r="C321" s="353">
        <f>[7]B!C905</f>
        <v>0</v>
      </c>
      <c r="D321" s="353">
        <f>[7]B!D905</f>
        <v>0</v>
      </c>
      <c r="E321" s="390">
        <f>[7]B!E905</f>
        <v>0</v>
      </c>
      <c r="F321" s="390">
        <f>[7]B!F905</f>
        <v>0</v>
      </c>
      <c r="G321" s="390">
        <f>[7]B!G905</f>
        <v>0</v>
      </c>
      <c r="H321" s="390">
        <f>[7]B!AA905</f>
        <v>0</v>
      </c>
      <c r="I321" s="390">
        <f>[7]B!AB905</f>
        <v>0</v>
      </c>
      <c r="J321" s="390">
        <f>[7]B!AC905</f>
        <v>0</v>
      </c>
      <c r="K321" s="390">
        <f>[7]B!AD905</f>
        <v>0</v>
      </c>
      <c r="L321" s="390">
        <f>[7]B!AE905</f>
        <v>0</v>
      </c>
      <c r="M321" s="390">
        <f>[7]B!AF905</f>
        <v>0</v>
      </c>
      <c r="N321" s="390">
        <f>[7]B!AG905</f>
        <v>0</v>
      </c>
      <c r="O321" s="390">
        <f>[7]B!AH905</f>
        <v>0</v>
      </c>
      <c r="P321" s="390">
        <f>[7]B!AI905</f>
        <v>0</v>
      </c>
      <c r="Q321" s="390">
        <f>[7]B!AJ905</f>
        <v>0</v>
      </c>
      <c r="R321" s="169"/>
      <c r="U321" s="137"/>
    </row>
    <row r="322" spans="1:24" ht="15" customHeight="1" x14ac:dyDescent="0.15">
      <c r="A322" s="172" t="s">
        <v>441</v>
      </c>
      <c r="B322" s="173"/>
      <c r="C322" s="439"/>
      <c r="D322" s="440"/>
      <c r="E322" s="441"/>
      <c r="F322" s="442"/>
      <c r="G322" s="443"/>
      <c r="H322" s="441"/>
      <c r="I322" s="444"/>
      <c r="J322" s="442"/>
      <c r="K322" s="441"/>
      <c r="L322" s="444"/>
      <c r="M322" s="442"/>
      <c r="N322" s="445"/>
      <c r="O322" s="441"/>
      <c r="P322" s="442"/>
      <c r="Q322" s="446"/>
      <c r="R322" s="169"/>
      <c r="U322" s="137"/>
    </row>
    <row r="323" spans="1:24" ht="15" customHeight="1" x14ac:dyDescent="0.15">
      <c r="A323" s="646" t="s">
        <v>442</v>
      </c>
      <c r="B323" s="647"/>
      <c r="C323" s="447">
        <f>[7]B!C911</f>
        <v>0</v>
      </c>
      <c r="D323" s="447">
        <f>[7]B!D911</f>
        <v>0</v>
      </c>
      <c r="E323" s="448">
        <f>[7]B!E911</f>
        <v>0</v>
      </c>
      <c r="F323" s="448">
        <f>[7]B!F911</f>
        <v>0</v>
      </c>
      <c r="G323" s="448">
        <f>[7]B!G911</f>
        <v>0</v>
      </c>
      <c r="H323" s="448">
        <f>[7]B!AA911</f>
        <v>0</v>
      </c>
      <c r="I323" s="448">
        <f>[7]B!AB911</f>
        <v>0</v>
      </c>
      <c r="J323" s="448">
        <f>[7]B!AC911</f>
        <v>0</v>
      </c>
      <c r="K323" s="448">
        <f>[7]B!AD911</f>
        <v>0</v>
      </c>
      <c r="L323" s="448">
        <f>[7]B!AE911</f>
        <v>0</v>
      </c>
      <c r="M323" s="448">
        <f>[7]B!AF911</f>
        <v>0</v>
      </c>
      <c r="N323" s="448">
        <f>[7]B!AG911</f>
        <v>0</v>
      </c>
      <c r="O323" s="448">
        <f>[7]B!AH911</f>
        <v>0</v>
      </c>
      <c r="P323" s="448">
        <f>[7]B!AI911</f>
        <v>0</v>
      </c>
      <c r="Q323" s="448">
        <f>[7]B!AJ911</f>
        <v>0</v>
      </c>
      <c r="R323" s="169"/>
      <c r="U323" s="137"/>
    </row>
    <row r="324" spans="1:24" ht="15" customHeight="1" x14ac:dyDescent="0.15">
      <c r="A324" s="648" t="s">
        <v>443</v>
      </c>
      <c r="B324" s="649"/>
      <c r="C324" s="449">
        <f>[7]B!C927</f>
        <v>0</v>
      </c>
      <c r="D324" s="449">
        <f>[7]B!D927</f>
        <v>0</v>
      </c>
      <c r="E324" s="450">
        <f>[7]B!E927</f>
        <v>0</v>
      </c>
      <c r="F324" s="450">
        <f>[7]B!F927</f>
        <v>0</v>
      </c>
      <c r="G324" s="450">
        <f>[7]B!G927</f>
        <v>0</v>
      </c>
      <c r="H324" s="450">
        <f>[7]B!AA927</f>
        <v>0</v>
      </c>
      <c r="I324" s="450">
        <f>[7]B!AB927</f>
        <v>0</v>
      </c>
      <c r="J324" s="450">
        <f>[7]B!AC927</f>
        <v>0</v>
      </c>
      <c r="K324" s="450">
        <f>[7]B!AD927</f>
        <v>0</v>
      </c>
      <c r="L324" s="450">
        <f>[7]B!AE927</f>
        <v>0</v>
      </c>
      <c r="M324" s="450">
        <f>[7]B!AF927</f>
        <v>0</v>
      </c>
      <c r="N324" s="450">
        <f>[7]B!AG927</f>
        <v>0</v>
      </c>
      <c r="O324" s="450">
        <f>[7]B!AH927</f>
        <v>0</v>
      </c>
      <c r="P324" s="450">
        <f>[7]B!AI927</f>
        <v>0</v>
      </c>
      <c r="Q324" s="450">
        <f>[7]B!AJ927</f>
        <v>0</v>
      </c>
      <c r="R324" s="169"/>
      <c r="U324" s="137"/>
    </row>
    <row r="325" spans="1:24" ht="15" customHeight="1" x14ac:dyDescent="0.15">
      <c r="A325" s="648" t="s">
        <v>444</v>
      </c>
      <c r="B325" s="649"/>
      <c r="C325" s="451">
        <f>[7]B!C950</f>
        <v>0</v>
      </c>
      <c r="D325" s="451">
        <f>[7]B!D950</f>
        <v>0</v>
      </c>
      <c r="E325" s="452">
        <f>[7]B!E950</f>
        <v>0</v>
      </c>
      <c r="F325" s="452">
        <f>[7]B!F950</f>
        <v>0</v>
      </c>
      <c r="G325" s="452">
        <f>[7]B!G950</f>
        <v>0</v>
      </c>
      <c r="H325" s="452">
        <f>[7]B!AA950</f>
        <v>0</v>
      </c>
      <c r="I325" s="452">
        <f>[7]B!AB950</f>
        <v>0</v>
      </c>
      <c r="J325" s="452">
        <f>[7]B!AC950</f>
        <v>0</v>
      </c>
      <c r="K325" s="452">
        <f>[7]B!AD950</f>
        <v>0</v>
      </c>
      <c r="L325" s="452">
        <f>[7]B!AE950</f>
        <v>0</v>
      </c>
      <c r="M325" s="452">
        <f>[7]B!AF950</f>
        <v>0</v>
      </c>
      <c r="N325" s="452">
        <f>[7]B!AG950</f>
        <v>0</v>
      </c>
      <c r="O325" s="452">
        <f>[7]B!AH950</f>
        <v>0</v>
      </c>
      <c r="P325" s="452">
        <f>[7]B!AI950</f>
        <v>0</v>
      </c>
      <c r="Q325" s="452">
        <f>[7]B!AJ950</f>
        <v>0</v>
      </c>
      <c r="R325" s="169"/>
      <c r="U325" s="137"/>
    </row>
    <row r="326" spans="1:24" ht="15" customHeight="1" x14ac:dyDescent="0.15">
      <c r="A326" s="650" t="s">
        <v>445</v>
      </c>
      <c r="B326" s="651"/>
      <c r="C326" s="453">
        <f>SUM(C318+C319+C321+C323+C324+C325)</f>
        <v>0</v>
      </c>
      <c r="D326" s="453">
        <f t="shared" ref="D326:Q326" si="8">SUM(D318+D319+D321+D323+D324+D325)</f>
        <v>0</v>
      </c>
      <c r="E326" s="453">
        <f t="shared" si="8"/>
        <v>0</v>
      </c>
      <c r="F326" s="453">
        <f t="shared" si="8"/>
        <v>0</v>
      </c>
      <c r="G326" s="453">
        <f t="shared" si="8"/>
        <v>0</v>
      </c>
      <c r="H326" s="453">
        <f t="shared" si="8"/>
        <v>0</v>
      </c>
      <c r="I326" s="453">
        <f t="shared" si="8"/>
        <v>0</v>
      </c>
      <c r="J326" s="453">
        <f t="shared" si="8"/>
        <v>0</v>
      </c>
      <c r="K326" s="453">
        <f t="shared" si="8"/>
        <v>0</v>
      </c>
      <c r="L326" s="453">
        <f t="shared" si="8"/>
        <v>0</v>
      </c>
      <c r="M326" s="453">
        <f t="shared" si="8"/>
        <v>0</v>
      </c>
      <c r="N326" s="453">
        <f t="shared" si="8"/>
        <v>0</v>
      </c>
      <c r="O326" s="453">
        <f t="shared" si="8"/>
        <v>0</v>
      </c>
      <c r="P326" s="453">
        <f t="shared" si="8"/>
        <v>16</v>
      </c>
      <c r="Q326" s="453">
        <f t="shared" si="8"/>
        <v>0</v>
      </c>
      <c r="R326" s="169"/>
      <c r="U326" s="137"/>
    </row>
    <row r="327" spans="1:24" s="177" customFormat="1" ht="24.95" customHeight="1" x14ac:dyDescent="0.15">
      <c r="A327" s="174" t="s">
        <v>446</v>
      </c>
      <c r="B327" s="175"/>
      <c r="C327" s="175"/>
      <c r="D327" s="454"/>
      <c r="E327" s="454"/>
      <c r="F327" s="454"/>
      <c r="G327" s="454"/>
      <c r="H327" s="454"/>
      <c r="I327" s="454"/>
      <c r="J327" s="454"/>
      <c r="K327" s="454"/>
      <c r="L327" s="454"/>
      <c r="M327" s="454"/>
      <c r="N327" s="454"/>
      <c r="O327" s="455"/>
      <c r="P327" s="455"/>
      <c r="Q327" s="455"/>
      <c r="R327" s="455"/>
      <c r="S327" s="176"/>
      <c r="X327" s="5"/>
    </row>
    <row r="328" spans="1:24" ht="24" customHeight="1" x14ac:dyDescent="0.15">
      <c r="A328" s="678" t="s">
        <v>447</v>
      </c>
      <c r="B328" s="679"/>
      <c r="C328" s="604" t="s">
        <v>410</v>
      </c>
      <c r="D328" s="654" t="s">
        <v>434</v>
      </c>
      <c r="E328" s="654"/>
      <c r="F328" s="654"/>
      <c r="G328" s="654"/>
      <c r="H328" s="625" t="s">
        <v>412</v>
      </c>
      <c r="I328" s="625"/>
      <c r="J328" s="626"/>
      <c r="K328" s="637" t="s">
        <v>413</v>
      </c>
      <c r="L328" s="637"/>
      <c r="M328" s="637"/>
      <c r="N328" s="632" t="s">
        <v>414</v>
      </c>
      <c r="O328" s="635" t="s">
        <v>415</v>
      </c>
      <c r="P328" s="636"/>
      <c r="Q328" s="585" t="s">
        <v>416</v>
      </c>
      <c r="S328" s="151"/>
    </row>
    <row r="329" spans="1:24" ht="18" customHeight="1" x14ac:dyDescent="0.15">
      <c r="A329" s="678"/>
      <c r="B329" s="679"/>
      <c r="C329" s="605"/>
      <c r="D329" s="588" t="s">
        <v>448</v>
      </c>
      <c r="E329" s="590" t="s">
        <v>419</v>
      </c>
      <c r="F329" s="591"/>
      <c r="G329" s="652" t="s">
        <v>449</v>
      </c>
      <c r="H329" s="594" t="s">
        <v>421</v>
      </c>
      <c r="I329" s="596" t="s">
        <v>422</v>
      </c>
      <c r="J329" s="598" t="s">
        <v>423</v>
      </c>
      <c r="K329" s="615" t="s">
        <v>424</v>
      </c>
      <c r="L329" s="616" t="s">
        <v>425</v>
      </c>
      <c r="M329" s="617" t="s">
        <v>426</v>
      </c>
      <c r="N329" s="633"/>
      <c r="O329" s="627" t="s">
        <v>427</v>
      </c>
      <c r="P329" s="628" t="s">
        <v>428</v>
      </c>
      <c r="Q329" s="586"/>
    </row>
    <row r="330" spans="1:24" ht="18" customHeight="1" x14ac:dyDescent="0.15">
      <c r="A330" s="678"/>
      <c r="B330" s="679"/>
      <c r="C330" s="606"/>
      <c r="D330" s="589"/>
      <c r="E330" s="152" t="s">
        <v>429</v>
      </c>
      <c r="F330" s="134" t="s">
        <v>430</v>
      </c>
      <c r="G330" s="653"/>
      <c r="H330" s="595"/>
      <c r="I330" s="597"/>
      <c r="J330" s="599"/>
      <c r="K330" s="615"/>
      <c r="L330" s="616"/>
      <c r="M330" s="617"/>
      <c r="N330" s="634"/>
      <c r="O330" s="627"/>
      <c r="P330" s="628"/>
      <c r="Q330" s="587"/>
    </row>
    <row r="331" spans="1:24" ht="15" customHeight="1" x14ac:dyDescent="0.15">
      <c r="A331" s="456">
        <v>1901023</v>
      </c>
      <c r="B331" s="457" t="s">
        <v>369</v>
      </c>
      <c r="C331" s="458">
        <f>[7]B!C2249</f>
        <v>0</v>
      </c>
      <c r="D331" s="458">
        <f>[7]B!D2249</f>
        <v>0</v>
      </c>
      <c r="E331" s="459">
        <f>[7]B!E2249</f>
        <v>0</v>
      </c>
      <c r="F331" s="459">
        <f>[7]B!F2249</f>
        <v>0</v>
      </c>
      <c r="G331" s="459">
        <f>[7]B!G2249</f>
        <v>0</v>
      </c>
      <c r="H331" s="460">
        <f>[7]B!AA2249</f>
        <v>0</v>
      </c>
      <c r="I331" s="460">
        <f>[7]B!AB2249</f>
        <v>0</v>
      </c>
      <c r="J331" s="460">
        <f>[7]B!AC2249</f>
        <v>0</v>
      </c>
      <c r="K331" s="460">
        <f>[7]B!AD2249</f>
        <v>0</v>
      </c>
      <c r="L331" s="460">
        <f>[7]B!AE2249</f>
        <v>0</v>
      </c>
      <c r="M331" s="460">
        <f>[7]B!AF2249</f>
        <v>0</v>
      </c>
      <c r="N331" s="460">
        <f>[7]B!AG2249</f>
        <v>0</v>
      </c>
      <c r="O331" s="460">
        <f>[7]B!AH2249</f>
        <v>0</v>
      </c>
      <c r="P331" s="460">
        <f>[7]B!AI2249</f>
        <v>0</v>
      </c>
      <c r="Q331" s="460">
        <f>[7]B!AJ2249</f>
        <v>0</v>
      </c>
      <c r="R331" s="169"/>
    </row>
    <row r="332" spans="1:24" ht="15" customHeight="1" x14ac:dyDescent="0.15">
      <c r="A332" s="461">
        <v>1901024</v>
      </c>
      <c r="B332" s="462" t="s">
        <v>370</v>
      </c>
      <c r="C332" s="458">
        <f>[7]B!C2250</f>
        <v>0</v>
      </c>
      <c r="D332" s="458">
        <f>[7]B!D2250</f>
        <v>0</v>
      </c>
      <c r="E332" s="459">
        <f>[7]B!E2250</f>
        <v>0</v>
      </c>
      <c r="F332" s="459">
        <f>[7]B!F2250</f>
        <v>0</v>
      </c>
      <c r="G332" s="459">
        <f>[7]B!G2250</f>
        <v>0</v>
      </c>
      <c r="H332" s="460">
        <f>[7]B!AA2250</f>
        <v>0</v>
      </c>
      <c r="I332" s="460">
        <f>[7]B!AB2250</f>
        <v>0</v>
      </c>
      <c r="J332" s="460">
        <f>[7]B!AC2250</f>
        <v>0</v>
      </c>
      <c r="K332" s="460">
        <f>[7]B!AD2250</f>
        <v>0</v>
      </c>
      <c r="L332" s="460">
        <f>[7]B!AE2250</f>
        <v>0</v>
      </c>
      <c r="M332" s="460">
        <f>[7]B!AF2250</f>
        <v>0</v>
      </c>
      <c r="N332" s="460">
        <f>[7]B!AG2250</f>
        <v>0</v>
      </c>
      <c r="O332" s="460">
        <f>[7]B!AH2250</f>
        <v>0</v>
      </c>
      <c r="P332" s="460">
        <f>[7]B!AI2250</f>
        <v>0</v>
      </c>
      <c r="Q332" s="460">
        <f>[7]B!AJ2250</f>
        <v>0</v>
      </c>
      <c r="R332" s="169"/>
    </row>
    <row r="333" spans="1:24" ht="15" customHeight="1" x14ac:dyDescent="0.15">
      <c r="A333" s="461">
        <v>1901025</v>
      </c>
      <c r="B333" s="462" t="s">
        <v>450</v>
      </c>
      <c r="C333" s="458">
        <f>[7]B!C2251</f>
        <v>0</v>
      </c>
      <c r="D333" s="458">
        <f>[7]B!D2251</f>
        <v>0</v>
      </c>
      <c r="E333" s="459">
        <f>[7]B!E2251</f>
        <v>0</v>
      </c>
      <c r="F333" s="459">
        <f>[7]B!F2251</f>
        <v>0</v>
      </c>
      <c r="G333" s="459">
        <f>[7]B!G2251</f>
        <v>0</v>
      </c>
      <c r="H333" s="460">
        <f>[7]B!AA2251</f>
        <v>0</v>
      </c>
      <c r="I333" s="460">
        <f>[7]B!AB2251</f>
        <v>0</v>
      </c>
      <c r="J333" s="460">
        <f>[7]B!AC2251</f>
        <v>0</v>
      </c>
      <c r="K333" s="460">
        <f>[7]B!AD2251</f>
        <v>0</v>
      </c>
      <c r="L333" s="460">
        <f>[7]B!AE2251</f>
        <v>0</v>
      </c>
      <c r="M333" s="460">
        <f>[7]B!AF2251</f>
        <v>0</v>
      </c>
      <c r="N333" s="460">
        <f>[7]B!AG2251</f>
        <v>0</v>
      </c>
      <c r="O333" s="460">
        <f>[7]B!AH2251</f>
        <v>0</v>
      </c>
      <c r="P333" s="460">
        <f>[7]B!AI2251</f>
        <v>0</v>
      </c>
      <c r="Q333" s="460">
        <f>[7]B!AJ2251</f>
        <v>0</v>
      </c>
      <c r="R333" s="169"/>
    </row>
    <row r="334" spans="1:24" ht="15" customHeight="1" x14ac:dyDescent="0.15">
      <c r="A334" s="461">
        <v>1901026</v>
      </c>
      <c r="B334" s="462" t="s">
        <v>374</v>
      </c>
      <c r="C334" s="458">
        <f>[7]B!C2252</f>
        <v>0</v>
      </c>
      <c r="D334" s="458">
        <f>[7]B!D2252</f>
        <v>0</v>
      </c>
      <c r="E334" s="459">
        <f>[7]B!E2252</f>
        <v>0</v>
      </c>
      <c r="F334" s="459">
        <f>[7]B!F2252</f>
        <v>0</v>
      </c>
      <c r="G334" s="459">
        <f>[7]B!G2252</f>
        <v>0</v>
      </c>
      <c r="H334" s="460">
        <f>[7]B!AA2252</f>
        <v>0</v>
      </c>
      <c r="I334" s="460">
        <f>[7]B!AB2252</f>
        <v>0</v>
      </c>
      <c r="J334" s="460">
        <f>[7]B!AC2252</f>
        <v>0</v>
      </c>
      <c r="K334" s="460">
        <f>[7]B!AD2252</f>
        <v>0</v>
      </c>
      <c r="L334" s="460">
        <f>[7]B!AE2252</f>
        <v>0</v>
      </c>
      <c r="M334" s="460">
        <f>[7]B!AF2252</f>
        <v>0</v>
      </c>
      <c r="N334" s="460">
        <f>[7]B!AG2252</f>
        <v>0</v>
      </c>
      <c r="O334" s="460">
        <f>[7]B!AH2252</f>
        <v>0</v>
      </c>
      <c r="P334" s="460">
        <f>[7]B!AI2252</f>
        <v>0</v>
      </c>
      <c r="Q334" s="460">
        <f>[7]B!AJ2252</f>
        <v>0</v>
      </c>
      <c r="R334" s="169"/>
    </row>
    <row r="335" spans="1:24" ht="15" customHeight="1" x14ac:dyDescent="0.15">
      <c r="A335" s="461">
        <v>1901126</v>
      </c>
      <c r="B335" s="462" t="s">
        <v>375</v>
      </c>
      <c r="C335" s="458">
        <f>[7]B!C2253</f>
        <v>0</v>
      </c>
      <c r="D335" s="458">
        <f>[7]B!D2253</f>
        <v>0</v>
      </c>
      <c r="E335" s="459">
        <f>[7]B!E2253</f>
        <v>0</v>
      </c>
      <c r="F335" s="459">
        <f>[7]B!F2253</f>
        <v>0</v>
      </c>
      <c r="G335" s="459">
        <f>[7]B!G2253</f>
        <v>0</v>
      </c>
      <c r="H335" s="460">
        <f>[7]B!AA2253</f>
        <v>0</v>
      </c>
      <c r="I335" s="460">
        <f>[7]B!AB2253</f>
        <v>0</v>
      </c>
      <c r="J335" s="460">
        <f>[7]B!AC2253</f>
        <v>0</v>
      </c>
      <c r="K335" s="460">
        <f>[7]B!AD2253</f>
        <v>0</v>
      </c>
      <c r="L335" s="460">
        <f>[7]B!AE2253</f>
        <v>0</v>
      </c>
      <c r="M335" s="460">
        <f>[7]B!AF2253</f>
        <v>0</v>
      </c>
      <c r="N335" s="460">
        <f>[7]B!AG2253</f>
        <v>0</v>
      </c>
      <c r="O335" s="460">
        <f>[7]B!AH2253</f>
        <v>0</v>
      </c>
      <c r="P335" s="460">
        <f>[7]B!AI2253</f>
        <v>0</v>
      </c>
      <c r="Q335" s="460">
        <f>[7]B!AJ2253</f>
        <v>0</v>
      </c>
      <c r="R335" s="169"/>
    </row>
    <row r="336" spans="1:24" ht="15" customHeight="1" x14ac:dyDescent="0.15">
      <c r="A336" s="461">
        <v>1901027</v>
      </c>
      <c r="B336" s="462" t="s">
        <v>451</v>
      </c>
      <c r="C336" s="458">
        <f>[7]B!C2254</f>
        <v>0</v>
      </c>
      <c r="D336" s="458">
        <f>[7]B!D2254</f>
        <v>0</v>
      </c>
      <c r="E336" s="459">
        <f>[7]B!E2254</f>
        <v>0</v>
      </c>
      <c r="F336" s="459">
        <f>[7]B!F2254</f>
        <v>0</v>
      </c>
      <c r="G336" s="459">
        <f>[7]B!G2254</f>
        <v>0</v>
      </c>
      <c r="H336" s="460">
        <f>[7]B!AA2254</f>
        <v>0</v>
      </c>
      <c r="I336" s="460">
        <f>[7]B!AB2254</f>
        <v>0</v>
      </c>
      <c r="J336" s="460">
        <f>[7]B!AC2254</f>
        <v>0</v>
      </c>
      <c r="K336" s="460">
        <f>[7]B!AD2254</f>
        <v>0</v>
      </c>
      <c r="L336" s="460">
        <f>[7]B!AE2254</f>
        <v>0</v>
      </c>
      <c r="M336" s="460">
        <f>[7]B!AF2254</f>
        <v>0</v>
      </c>
      <c r="N336" s="460">
        <f>[7]B!AG2254</f>
        <v>0</v>
      </c>
      <c r="O336" s="460">
        <f>[7]B!AH2254</f>
        <v>0</v>
      </c>
      <c r="P336" s="460">
        <f>[7]B!AI2254</f>
        <v>0</v>
      </c>
      <c r="Q336" s="460">
        <f>[7]B!AJ2254</f>
        <v>0</v>
      </c>
      <c r="R336" s="169"/>
    </row>
    <row r="337" spans="1:18" ht="15" customHeight="1" x14ac:dyDescent="0.15">
      <c r="A337" s="461">
        <v>1901028</v>
      </c>
      <c r="B337" s="462" t="s">
        <v>379</v>
      </c>
      <c r="C337" s="458">
        <f>[7]B!C2255</f>
        <v>0</v>
      </c>
      <c r="D337" s="458">
        <f>[7]B!D2255</f>
        <v>0</v>
      </c>
      <c r="E337" s="459">
        <f>[7]B!E2255</f>
        <v>0</v>
      </c>
      <c r="F337" s="459">
        <f>[7]B!F2255</f>
        <v>0</v>
      </c>
      <c r="G337" s="459">
        <f>[7]B!G2255</f>
        <v>0</v>
      </c>
      <c r="H337" s="460">
        <f>[7]B!AA2255</f>
        <v>0</v>
      </c>
      <c r="I337" s="460">
        <f>[7]B!AB2255</f>
        <v>0</v>
      </c>
      <c r="J337" s="460">
        <f>[7]B!AC2255</f>
        <v>0</v>
      </c>
      <c r="K337" s="460">
        <f>[7]B!AD2255</f>
        <v>0</v>
      </c>
      <c r="L337" s="460">
        <f>[7]B!AE2255</f>
        <v>0</v>
      </c>
      <c r="M337" s="460">
        <f>[7]B!AF2255</f>
        <v>0</v>
      </c>
      <c r="N337" s="460">
        <f>[7]B!AG2255</f>
        <v>0</v>
      </c>
      <c r="O337" s="460">
        <f>[7]B!AH2255</f>
        <v>0</v>
      </c>
      <c r="P337" s="460">
        <f>[7]B!AI2255</f>
        <v>0</v>
      </c>
      <c r="Q337" s="460">
        <f>[7]B!AJ2255</f>
        <v>0</v>
      </c>
      <c r="R337" s="169"/>
    </row>
    <row r="338" spans="1:18" ht="15" customHeight="1" x14ac:dyDescent="0.15">
      <c r="A338" s="463">
        <v>1901029</v>
      </c>
      <c r="B338" s="464" t="s">
        <v>380</v>
      </c>
      <c r="C338" s="458">
        <f>[7]B!C2256</f>
        <v>0</v>
      </c>
      <c r="D338" s="458">
        <f>[7]B!D2256</f>
        <v>0</v>
      </c>
      <c r="E338" s="459">
        <f>[7]B!E2256</f>
        <v>0</v>
      </c>
      <c r="F338" s="459">
        <f>[7]B!F2256</f>
        <v>0</v>
      </c>
      <c r="G338" s="459">
        <f>[7]B!G2256</f>
        <v>0</v>
      </c>
      <c r="H338" s="460">
        <f>[7]B!AA2256</f>
        <v>0</v>
      </c>
      <c r="I338" s="460">
        <f>[7]B!AB2256</f>
        <v>0</v>
      </c>
      <c r="J338" s="460">
        <f>[7]B!AC2256</f>
        <v>0</v>
      </c>
      <c r="K338" s="460">
        <f>[7]B!AD2256</f>
        <v>0</v>
      </c>
      <c r="L338" s="460">
        <f>[7]B!AE2256</f>
        <v>0</v>
      </c>
      <c r="M338" s="460">
        <f>[7]B!AF2256</f>
        <v>0</v>
      </c>
      <c r="N338" s="460">
        <f>[7]B!AG2256</f>
        <v>0</v>
      </c>
      <c r="O338" s="460">
        <f>[7]B!AH2256</f>
        <v>0</v>
      </c>
      <c r="P338" s="460">
        <f>[7]B!AI2256</f>
        <v>0</v>
      </c>
      <c r="Q338" s="460">
        <f>[7]B!AJ2256</f>
        <v>0</v>
      </c>
      <c r="R338" s="169"/>
    </row>
    <row r="339" spans="1:18" s="402" customFormat="1" ht="15" customHeight="1" x14ac:dyDescent="0.15">
      <c r="A339" s="655" t="s">
        <v>410</v>
      </c>
      <c r="B339" s="656"/>
      <c r="C339" s="465">
        <f>SUM(C331:C338)</f>
        <v>0</v>
      </c>
      <c r="D339" s="466">
        <f>SUM(D331:D338)</f>
        <v>0</v>
      </c>
      <c r="E339" s="467">
        <f t="shared" ref="E339:Q339" si="9">SUM(E331:E338)</f>
        <v>0</v>
      </c>
      <c r="F339" s="467">
        <f t="shared" si="9"/>
        <v>0</v>
      </c>
      <c r="G339" s="467">
        <f t="shared" si="9"/>
        <v>0</v>
      </c>
      <c r="H339" s="467">
        <f t="shared" si="9"/>
        <v>0</v>
      </c>
      <c r="I339" s="467">
        <f t="shared" si="9"/>
        <v>0</v>
      </c>
      <c r="J339" s="467">
        <f t="shared" si="9"/>
        <v>0</v>
      </c>
      <c r="K339" s="467">
        <f t="shared" si="9"/>
        <v>0</v>
      </c>
      <c r="L339" s="467">
        <f t="shared" si="9"/>
        <v>0</v>
      </c>
      <c r="M339" s="467">
        <f t="shared" si="9"/>
        <v>0</v>
      </c>
      <c r="N339" s="467">
        <f t="shared" si="9"/>
        <v>0</v>
      </c>
      <c r="O339" s="467">
        <f t="shared" si="9"/>
        <v>0</v>
      </c>
      <c r="P339" s="453">
        <f t="shared" si="9"/>
        <v>0</v>
      </c>
      <c r="Q339" s="453">
        <f t="shared" si="9"/>
        <v>0</v>
      </c>
      <c r="R339" s="169"/>
    </row>
    <row r="340" spans="1:18" ht="24.95" customHeight="1" x14ac:dyDescent="0.15">
      <c r="A340" s="657" t="s">
        <v>452</v>
      </c>
      <c r="B340" s="657"/>
      <c r="C340" s="178"/>
      <c r="D340" s="468"/>
      <c r="E340" s="468"/>
      <c r="F340" s="468"/>
      <c r="G340" s="468"/>
      <c r="H340" s="468"/>
      <c r="I340" s="468"/>
      <c r="J340" s="468"/>
      <c r="K340" s="468"/>
      <c r="L340" s="468"/>
      <c r="M340" s="468"/>
      <c r="N340" s="179"/>
      <c r="O340" s="380"/>
      <c r="P340" s="380"/>
    </row>
    <row r="341" spans="1:18" ht="15" customHeight="1" x14ac:dyDescent="0.15">
      <c r="A341" s="579" t="s">
        <v>453</v>
      </c>
      <c r="B341" s="658"/>
      <c r="C341" s="661" t="s">
        <v>6</v>
      </c>
      <c r="D341" s="664" t="s">
        <v>418</v>
      </c>
      <c r="E341" s="667" t="s">
        <v>454</v>
      </c>
      <c r="F341" s="667"/>
      <c r="G341" s="667"/>
      <c r="H341" s="667"/>
      <c r="I341" s="667"/>
      <c r="J341" s="668"/>
      <c r="K341" s="669" t="s">
        <v>455</v>
      </c>
      <c r="L341" s="672" t="s">
        <v>413</v>
      </c>
      <c r="M341" s="673"/>
      <c r="N341" s="674"/>
      <c r="O341" s="632" t="s">
        <v>414</v>
      </c>
      <c r="P341" s="681" t="s">
        <v>415</v>
      </c>
      <c r="Q341" s="682"/>
      <c r="R341" s="585" t="s">
        <v>416</v>
      </c>
    </row>
    <row r="342" spans="1:18" ht="15" customHeight="1" x14ac:dyDescent="0.15">
      <c r="A342" s="600"/>
      <c r="B342" s="659"/>
      <c r="C342" s="662"/>
      <c r="D342" s="665"/>
      <c r="E342" s="685" t="s">
        <v>456</v>
      </c>
      <c r="F342" s="686"/>
      <c r="G342" s="686"/>
      <c r="H342" s="686" t="s">
        <v>457</v>
      </c>
      <c r="I342" s="686"/>
      <c r="J342" s="686"/>
      <c r="K342" s="670"/>
      <c r="L342" s="675"/>
      <c r="M342" s="676"/>
      <c r="N342" s="677"/>
      <c r="O342" s="633"/>
      <c r="P342" s="683"/>
      <c r="Q342" s="684"/>
      <c r="R342" s="586"/>
    </row>
    <row r="343" spans="1:18" ht="45" customHeight="1" x14ac:dyDescent="0.15">
      <c r="A343" s="602"/>
      <c r="B343" s="660"/>
      <c r="C343" s="663"/>
      <c r="D343" s="666"/>
      <c r="E343" s="180" t="s">
        <v>429</v>
      </c>
      <c r="F343" s="181" t="s">
        <v>430</v>
      </c>
      <c r="G343" s="559" t="s">
        <v>449</v>
      </c>
      <c r="H343" s="180" t="s">
        <v>429</v>
      </c>
      <c r="I343" s="181" t="s">
        <v>430</v>
      </c>
      <c r="J343" s="559" t="s">
        <v>449</v>
      </c>
      <c r="K343" s="671"/>
      <c r="L343" s="183" t="s">
        <v>424</v>
      </c>
      <c r="M343" s="184" t="s">
        <v>425</v>
      </c>
      <c r="N343" s="185" t="s">
        <v>426</v>
      </c>
      <c r="O343" s="634"/>
      <c r="P343" s="469" t="s">
        <v>427</v>
      </c>
      <c r="Q343" s="470" t="s">
        <v>428</v>
      </c>
      <c r="R343" s="587"/>
    </row>
    <row r="344" spans="1:18" ht="15" customHeight="1" x14ac:dyDescent="0.15">
      <c r="A344" s="186" t="s">
        <v>458</v>
      </c>
      <c r="B344" s="187" t="s">
        <v>459</v>
      </c>
      <c r="C344" s="320">
        <f>[7]B!$C$1216</f>
        <v>0</v>
      </c>
      <c r="D344" s="458">
        <f>[7]B!H1216</f>
        <v>0</v>
      </c>
      <c r="E344" s="459">
        <f>[7]B!I1216</f>
        <v>0</v>
      </c>
      <c r="F344" s="459">
        <f>[7]B!J1216</f>
        <v>0</v>
      </c>
      <c r="G344" s="459">
        <f>[7]B!K1216</f>
        <v>0</v>
      </c>
      <c r="H344" s="459">
        <f>[7]B!L1216</f>
        <v>0</v>
      </c>
      <c r="I344" s="459">
        <f>[7]B!M1216</f>
        <v>0</v>
      </c>
      <c r="J344" s="459">
        <f>[7]B!N1216</f>
        <v>0</v>
      </c>
      <c r="K344" s="471"/>
      <c r="L344" s="459">
        <f>[7]B!AD1216</f>
        <v>0</v>
      </c>
      <c r="M344" s="459">
        <f>[7]B!AE1216</f>
        <v>0</v>
      </c>
      <c r="N344" s="459">
        <f>[7]B!AF1216</f>
        <v>0</v>
      </c>
      <c r="O344" s="459">
        <f>[7]B!AG1216</f>
        <v>0</v>
      </c>
      <c r="P344" s="459">
        <f>[7]B!AH1216</f>
        <v>0</v>
      </c>
      <c r="Q344" s="459">
        <f>[7]B!AI1216</f>
        <v>0</v>
      </c>
      <c r="R344" s="459">
        <f>[7]B!AJ1216</f>
        <v>0</v>
      </c>
    </row>
    <row r="345" spans="1:18" ht="15" customHeight="1" x14ac:dyDescent="0.15">
      <c r="A345" s="188" t="s">
        <v>460</v>
      </c>
      <c r="B345" s="189" t="s">
        <v>461</v>
      </c>
      <c r="C345" s="458">
        <f>[7]B!C1352</f>
        <v>2</v>
      </c>
      <c r="D345" s="458">
        <f>[7]B!H1352</f>
        <v>2</v>
      </c>
      <c r="E345" s="460">
        <f>[7]B!I1352</f>
        <v>2</v>
      </c>
      <c r="F345" s="460">
        <f>[7]B!J1352</f>
        <v>0</v>
      </c>
      <c r="G345" s="460">
        <f>[7]B!K1352</f>
        <v>0</v>
      </c>
      <c r="H345" s="460">
        <f>[7]B!L1352</f>
        <v>0</v>
      </c>
      <c r="I345" s="460">
        <f>[7]B!M1352</f>
        <v>0</v>
      </c>
      <c r="J345" s="460">
        <f>[7]B!N1352</f>
        <v>0</v>
      </c>
      <c r="K345" s="460">
        <v>2</v>
      </c>
      <c r="L345" s="460">
        <f>[7]B!AD1352</f>
        <v>0</v>
      </c>
      <c r="M345" s="460">
        <f>[7]B!AE1352</f>
        <v>0</v>
      </c>
      <c r="N345" s="460">
        <f>[7]B!AF1352</f>
        <v>0</v>
      </c>
      <c r="O345" s="460">
        <f>[7]B!AG1352</f>
        <v>0</v>
      </c>
      <c r="P345" s="460">
        <f>[7]B!AH1352</f>
        <v>0</v>
      </c>
      <c r="Q345" s="460">
        <f>[7]B!AI1352</f>
        <v>0</v>
      </c>
      <c r="R345" s="460">
        <f>[7]B!AJ1352</f>
        <v>0</v>
      </c>
    </row>
    <row r="346" spans="1:18" ht="15" customHeight="1" x14ac:dyDescent="0.15">
      <c r="A346" s="188" t="s">
        <v>113</v>
      </c>
      <c r="B346" s="189" t="s">
        <v>462</v>
      </c>
      <c r="C346" s="458">
        <f>[7]B!C1502</f>
        <v>6</v>
      </c>
      <c r="D346" s="458">
        <f>[7]B!H1502</f>
        <v>6</v>
      </c>
      <c r="E346" s="460">
        <f>[7]B!I1502</f>
        <v>6</v>
      </c>
      <c r="F346" s="460">
        <f>[7]B!J1502</f>
        <v>0</v>
      </c>
      <c r="G346" s="460">
        <f>[7]B!K1502</f>
        <v>0</v>
      </c>
      <c r="H346" s="460">
        <f>[7]B!L1502</f>
        <v>0</v>
      </c>
      <c r="I346" s="460">
        <f>[7]B!M1502</f>
        <v>0</v>
      </c>
      <c r="J346" s="460">
        <f>[7]B!N1502</f>
        <v>0</v>
      </c>
      <c r="K346" s="460">
        <v>1</v>
      </c>
      <c r="L346" s="460">
        <f>[7]B!AD1502</f>
        <v>0</v>
      </c>
      <c r="M346" s="460">
        <f>[7]B!AE1502</f>
        <v>0</v>
      </c>
      <c r="N346" s="460">
        <f>[7]B!AF1502</f>
        <v>0</v>
      </c>
      <c r="O346" s="460">
        <f>[7]B!AG1502</f>
        <v>0</v>
      </c>
      <c r="P346" s="460">
        <f>[7]B!AH1502</f>
        <v>0</v>
      </c>
      <c r="Q346" s="460">
        <f>[7]B!AI1502</f>
        <v>0</v>
      </c>
      <c r="R346" s="460">
        <f>[7]B!AJ1502</f>
        <v>0</v>
      </c>
    </row>
    <row r="347" spans="1:18" ht="15" customHeight="1" x14ac:dyDescent="0.15">
      <c r="A347" s="188" t="s">
        <v>115</v>
      </c>
      <c r="B347" s="189" t="s">
        <v>463</v>
      </c>
      <c r="C347" s="458">
        <f>[7]B!C1566</f>
        <v>4</v>
      </c>
      <c r="D347" s="458">
        <f>[7]B!H1566</f>
        <v>1</v>
      </c>
      <c r="E347" s="460">
        <f>[7]B!I1566</f>
        <v>1</v>
      </c>
      <c r="F347" s="460">
        <f>[7]B!J1566</f>
        <v>0</v>
      </c>
      <c r="G347" s="460">
        <f>[7]B!K1566</f>
        <v>0</v>
      </c>
      <c r="H347" s="460">
        <f>[7]B!L1566</f>
        <v>3</v>
      </c>
      <c r="I347" s="460">
        <f>[7]B!M1566</f>
        <v>0</v>
      </c>
      <c r="J347" s="460">
        <f>[7]B!N1566</f>
        <v>0</v>
      </c>
      <c r="K347" s="460">
        <v>1</v>
      </c>
      <c r="L347" s="460">
        <f>[7]B!AD1566</f>
        <v>0</v>
      </c>
      <c r="M347" s="460">
        <f>[7]B!AE1566</f>
        <v>0</v>
      </c>
      <c r="N347" s="460">
        <f>[7]B!AF1566</f>
        <v>0</v>
      </c>
      <c r="O347" s="460">
        <f>[7]B!AG1566</f>
        <v>0</v>
      </c>
      <c r="P347" s="460">
        <f>[7]B!AH1566</f>
        <v>0</v>
      </c>
      <c r="Q347" s="460">
        <f>[7]B!AI1566</f>
        <v>0</v>
      </c>
      <c r="R347" s="460">
        <f>[7]B!AJ1566</f>
        <v>0</v>
      </c>
    </row>
    <row r="348" spans="1:18" ht="15" customHeight="1" x14ac:dyDescent="0.15">
      <c r="A348" s="188" t="s">
        <v>117</v>
      </c>
      <c r="B348" s="189" t="s">
        <v>464</v>
      </c>
      <c r="C348" s="458">
        <f>[7]B!C1635</f>
        <v>20</v>
      </c>
      <c r="D348" s="458">
        <f>[7]B!H1635</f>
        <v>16</v>
      </c>
      <c r="E348" s="460">
        <f>[7]B!I1635</f>
        <v>16</v>
      </c>
      <c r="F348" s="460">
        <f>[7]B!J1635</f>
        <v>0</v>
      </c>
      <c r="G348" s="460">
        <f>[7]B!K1635</f>
        <v>0</v>
      </c>
      <c r="H348" s="460">
        <f>[7]B!L1635</f>
        <v>4</v>
      </c>
      <c r="I348" s="460">
        <f>[7]B!M1635</f>
        <v>0</v>
      </c>
      <c r="J348" s="460">
        <f>[7]B!N1635</f>
        <v>0</v>
      </c>
      <c r="K348" s="460">
        <v>17</v>
      </c>
      <c r="L348" s="460">
        <f>[7]B!AD1635</f>
        <v>0</v>
      </c>
      <c r="M348" s="460">
        <f>[7]B!AE1635</f>
        <v>0</v>
      </c>
      <c r="N348" s="460">
        <f>[7]B!AF1635</f>
        <v>0</v>
      </c>
      <c r="O348" s="460">
        <f>[7]B!AG1635</f>
        <v>0</v>
      </c>
      <c r="P348" s="460">
        <f>[7]B!AH1635</f>
        <v>0</v>
      </c>
      <c r="Q348" s="460">
        <f>[7]B!AI1635</f>
        <v>0</v>
      </c>
      <c r="R348" s="460">
        <f>[7]B!AJ1635</f>
        <v>0</v>
      </c>
    </row>
    <row r="349" spans="1:18" ht="15" customHeight="1" x14ac:dyDescent="0.15">
      <c r="A349" s="188" t="s">
        <v>465</v>
      </c>
      <c r="B349" s="189" t="s">
        <v>466</v>
      </c>
      <c r="C349" s="458">
        <f>[7]B!C1680</f>
        <v>12</v>
      </c>
      <c r="D349" s="458">
        <f>[7]B!H1680</f>
        <v>10</v>
      </c>
      <c r="E349" s="460">
        <f>[7]B!I1680</f>
        <v>8</v>
      </c>
      <c r="F349" s="460">
        <f>[7]B!J1680</f>
        <v>2</v>
      </c>
      <c r="G349" s="460">
        <f>[7]B!K1680</f>
        <v>0</v>
      </c>
      <c r="H349" s="460">
        <f>[7]B!L1680</f>
        <v>2</v>
      </c>
      <c r="I349" s="460">
        <f>[7]B!M1680</f>
        <v>0</v>
      </c>
      <c r="J349" s="460">
        <f>[7]B!N1680</f>
        <v>0</v>
      </c>
      <c r="K349" s="460">
        <v>12</v>
      </c>
      <c r="L349" s="460">
        <f>[7]B!AD1680</f>
        <v>0</v>
      </c>
      <c r="M349" s="460">
        <f>[7]B!AE1680</f>
        <v>0</v>
      </c>
      <c r="N349" s="460">
        <f>[7]B!AF1680</f>
        <v>0</v>
      </c>
      <c r="O349" s="460">
        <f>[7]B!AG1680</f>
        <v>0</v>
      </c>
      <c r="P349" s="460">
        <f>[7]B!AH1680</f>
        <v>0</v>
      </c>
      <c r="Q349" s="460">
        <f>[7]B!AI1680</f>
        <v>0</v>
      </c>
      <c r="R349" s="460">
        <f>[7]B!AJ1680</f>
        <v>2</v>
      </c>
    </row>
    <row r="350" spans="1:18" ht="15" customHeight="1" x14ac:dyDescent="0.15">
      <c r="A350" s="188" t="s">
        <v>124</v>
      </c>
      <c r="B350" s="189" t="s">
        <v>467</v>
      </c>
      <c r="C350" s="472">
        <f>[7]B!C1914</f>
        <v>1</v>
      </c>
      <c r="D350" s="472">
        <f>[7]B!H1914</f>
        <v>1</v>
      </c>
      <c r="E350" s="460">
        <f>[7]B!I1914</f>
        <v>1</v>
      </c>
      <c r="F350" s="460">
        <f>[7]B!J1914</f>
        <v>0</v>
      </c>
      <c r="G350" s="460">
        <f>[7]B!K1914</f>
        <v>0</v>
      </c>
      <c r="H350" s="460">
        <f>[7]B!L1914</f>
        <v>0</v>
      </c>
      <c r="I350" s="460">
        <f>[7]B!M1914</f>
        <v>0</v>
      </c>
      <c r="J350" s="460">
        <f>[7]B!N1914</f>
        <v>0</v>
      </c>
      <c r="K350" s="460">
        <v>0</v>
      </c>
      <c r="L350" s="460">
        <f>[7]B!AD1914</f>
        <v>0</v>
      </c>
      <c r="M350" s="460">
        <f>[7]B!AE1914</f>
        <v>0</v>
      </c>
      <c r="N350" s="460">
        <f>[7]B!AF1914</f>
        <v>0</v>
      </c>
      <c r="O350" s="460">
        <f>[7]B!AG1914</f>
        <v>0</v>
      </c>
      <c r="P350" s="460">
        <f>[7]B!AH1914</f>
        <v>0</v>
      </c>
      <c r="Q350" s="460">
        <f>[7]B!AI1914</f>
        <v>0</v>
      </c>
      <c r="R350" s="460">
        <f>[7]B!AJ1914</f>
        <v>0</v>
      </c>
    </row>
    <row r="351" spans="1:18" ht="15" customHeight="1" x14ac:dyDescent="0.15">
      <c r="A351" s="188" t="s">
        <v>468</v>
      </c>
      <c r="B351" s="189" t="s">
        <v>469</v>
      </c>
      <c r="C351" s="472">
        <f>[7]B!C1983</f>
        <v>7</v>
      </c>
      <c r="D351" s="472">
        <f>[7]B!H1983</f>
        <v>6</v>
      </c>
      <c r="E351" s="460">
        <f>[7]B!I1983</f>
        <v>6</v>
      </c>
      <c r="F351" s="460">
        <f>[7]B!J1983</f>
        <v>0</v>
      </c>
      <c r="G351" s="460">
        <f>[7]B!K1983</f>
        <v>0</v>
      </c>
      <c r="H351" s="460">
        <f>[7]B!L1983</f>
        <v>1</v>
      </c>
      <c r="I351" s="460">
        <f>[7]B!M1983</f>
        <v>0</v>
      </c>
      <c r="J351" s="460">
        <f>[7]B!N1983</f>
        <v>0</v>
      </c>
      <c r="K351" s="460">
        <v>1</v>
      </c>
      <c r="L351" s="460">
        <f>[7]B!AD1983</f>
        <v>0</v>
      </c>
      <c r="M351" s="460">
        <f>[7]B!AE1983</f>
        <v>0</v>
      </c>
      <c r="N351" s="460">
        <f>[7]B!AF1983</f>
        <v>0</v>
      </c>
      <c r="O351" s="460">
        <f>[7]B!AG1983</f>
        <v>0</v>
      </c>
      <c r="P351" s="460">
        <f>[7]B!AH1983</f>
        <v>0</v>
      </c>
      <c r="Q351" s="460">
        <f>[7]B!AI1983</f>
        <v>0</v>
      </c>
      <c r="R351" s="460">
        <f>[7]B!AJ1983</f>
        <v>0</v>
      </c>
    </row>
    <row r="352" spans="1:18" ht="15" customHeight="1" x14ac:dyDescent="0.15">
      <c r="A352" s="188" t="s">
        <v>470</v>
      </c>
      <c r="B352" s="189" t="s">
        <v>471</v>
      </c>
      <c r="C352" s="472">
        <f>[7]B!C2176</f>
        <v>109</v>
      </c>
      <c r="D352" s="472">
        <f>[7]B!H2176</f>
        <v>91</v>
      </c>
      <c r="E352" s="460">
        <f>[7]B!I2176</f>
        <v>84</v>
      </c>
      <c r="F352" s="460">
        <f>[7]B!J2176</f>
        <v>7</v>
      </c>
      <c r="G352" s="460">
        <f>[7]B!K2176</f>
        <v>1</v>
      </c>
      <c r="H352" s="460">
        <f>[7]B!L2176</f>
        <v>15</v>
      </c>
      <c r="I352" s="460">
        <f>[7]B!M2176</f>
        <v>2</v>
      </c>
      <c r="J352" s="460">
        <f>[7]B!N2176</f>
        <v>0</v>
      </c>
      <c r="K352" s="473"/>
      <c r="L352" s="460">
        <f>[7]B!AD2176</f>
        <v>1</v>
      </c>
      <c r="M352" s="460">
        <f>[7]B!AE2176</f>
        <v>0</v>
      </c>
      <c r="N352" s="460">
        <f>[7]B!AF2176</f>
        <v>0</v>
      </c>
      <c r="O352" s="460">
        <f>[7]B!AG2176</f>
        <v>0</v>
      </c>
      <c r="P352" s="460">
        <f>[7]B!AH2176</f>
        <v>0</v>
      </c>
      <c r="Q352" s="460">
        <f>[7]B!AI2176</f>
        <v>0</v>
      </c>
      <c r="R352" s="460">
        <f>[7]B!AJ2176</f>
        <v>7</v>
      </c>
    </row>
    <row r="353" spans="1:28" ht="15" customHeight="1" x14ac:dyDescent="0.15">
      <c r="A353" s="188" t="s">
        <v>472</v>
      </c>
      <c r="B353" s="189" t="s">
        <v>473</v>
      </c>
      <c r="C353" s="458">
        <f>[7]B!C2218</f>
        <v>2</v>
      </c>
      <c r="D353" s="458">
        <f>[7]B!H2218</f>
        <v>2</v>
      </c>
      <c r="E353" s="460">
        <f>[7]B!I2218</f>
        <v>1</v>
      </c>
      <c r="F353" s="460">
        <f>[7]B!J2218</f>
        <v>1</v>
      </c>
      <c r="G353" s="460">
        <f>[7]B!K2218</f>
        <v>0</v>
      </c>
      <c r="H353" s="460">
        <f>[7]B!L2218</f>
        <v>0</v>
      </c>
      <c r="I353" s="460">
        <f>[7]B!M2218</f>
        <v>0</v>
      </c>
      <c r="J353" s="460">
        <f>[7]B!N2218</f>
        <v>0</v>
      </c>
      <c r="K353" s="460">
        <v>1</v>
      </c>
      <c r="L353" s="460">
        <f>[7]B!AD2218</f>
        <v>0</v>
      </c>
      <c r="M353" s="460">
        <f>[7]B!AE2218</f>
        <v>0</v>
      </c>
      <c r="N353" s="460">
        <f>[7]B!AF2218</f>
        <v>0</v>
      </c>
      <c r="O353" s="460">
        <f>[7]B!AG2218</f>
        <v>0</v>
      </c>
      <c r="P353" s="460">
        <f>[7]B!AH2218</f>
        <v>0</v>
      </c>
      <c r="Q353" s="460">
        <f>[7]B!AI2218</f>
        <v>0</v>
      </c>
      <c r="R353" s="460">
        <f>[7]B!AJ2218</f>
        <v>1</v>
      </c>
    </row>
    <row r="354" spans="1:28" ht="15" customHeight="1" x14ac:dyDescent="0.15">
      <c r="A354" s="188" t="s">
        <v>474</v>
      </c>
      <c r="B354" s="189" t="s">
        <v>475</v>
      </c>
      <c r="C354" s="458">
        <f>[7]B!C2342</f>
        <v>17</v>
      </c>
      <c r="D354" s="458">
        <f>[7]B!H2342</f>
        <v>16</v>
      </c>
      <c r="E354" s="460">
        <f>[7]B!I2342</f>
        <v>4</v>
      </c>
      <c r="F354" s="460">
        <f>[7]B!J2342</f>
        <v>12</v>
      </c>
      <c r="G354" s="460">
        <f>[7]B!K2342</f>
        <v>0</v>
      </c>
      <c r="H354" s="460">
        <f>[7]B!L2342</f>
        <v>0</v>
      </c>
      <c r="I354" s="460">
        <f>[7]B!M2342</f>
        <v>1</v>
      </c>
      <c r="J354" s="460">
        <f>[7]B!N2342</f>
        <v>0</v>
      </c>
      <c r="K354" s="459">
        <v>0</v>
      </c>
      <c r="L354" s="460">
        <f>[7]B!AD2342</f>
        <v>0</v>
      </c>
      <c r="M354" s="460">
        <f>[7]B!AE2342</f>
        <v>0</v>
      </c>
      <c r="N354" s="460">
        <f>[7]B!AF2342</f>
        <v>0</v>
      </c>
      <c r="O354" s="460">
        <f>[7]B!AG2342</f>
        <v>0</v>
      </c>
      <c r="P354" s="460">
        <f>[7]B!AH2342</f>
        <v>0</v>
      </c>
      <c r="Q354" s="460">
        <f>[7]B!AI2342</f>
        <v>0</v>
      </c>
      <c r="R354" s="460">
        <f>[7]B!AJ2342</f>
        <v>12</v>
      </c>
    </row>
    <row r="355" spans="1:28" ht="15" customHeight="1" x14ac:dyDescent="0.15">
      <c r="A355" s="188" t="s">
        <v>476</v>
      </c>
      <c r="B355" s="189" t="s">
        <v>477</v>
      </c>
      <c r="C355" s="458">
        <f>[7]B!C2377</f>
        <v>4</v>
      </c>
      <c r="D355" s="458">
        <f>[7]B!H2377</f>
        <v>3</v>
      </c>
      <c r="E355" s="460">
        <f>[7]B!I2377</f>
        <v>3</v>
      </c>
      <c r="F355" s="460">
        <f>[7]B!J2377</f>
        <v>0</v>
      </c>
      <c r="G355" s="460">
        <f>[7]B!K2377</f>
        <v>0</v>
      </c>
      <c r="H355" s="460">
        <f>[7]B!L2377</f>
        <v>1</v>
      </c>
      <c r="I355" s="460">
        <f>[7]B!M2377</f>
        <v>0</v>
      </c>
      <c r="J355" s="460">
        <f>[7]B!N2377</f>
        <v>0</v>
      </c>
      <c r="K355" s="459">
        <v>0</v>
      </c>
      <c r="L355" s="460">
        <f>[7]B!AD2377</f>
        <v>0</v>
      </c>
      <c r="M355" s="460">
        <f>[7]B!AE2377</f>
        <v>0</v>
      </c>
      <c r="N355" s="460">
        <f>[7]B!AF2377</f>
        <v>0</v>
      </c>
      <c r="O355" s="460">
        <f>[7]B!AG2377</f>
        <v>0</v>
      </c>
      <c r="P355" s="460">
        <f>[7]B!AH2377</f>
        <v>0</v>
      </c>
      <c r="Q355" s="460">
        <f>[7]B!AI2377</f>
        <v>0</v>
      </c>
      <c r="R355" s="460">
        <f>[7]B!AJ2377</f>
        <v>0</v>
      </c>
    </row>
    <row r="356" spans="1:28" ht="15" customHeight="1" x14ac:dyDescent="0.15">
      <c r="A356" s="188" t="s">
        <v>478</v>
      </c>
      <c r="B356" s="189" t="s">
        <v>479</v>
      </c>
      <c r="C356" s="458">
        <f>[7]B!C2414</f>
        <v>13</v>
      </c>
      <c r="D356" s="458">
        <f>[7]B!H2414</f>
        <v>10</v>
      </c>
      <c r="E356" s="460">
        <f>[7]B!I2414</f>
        <v>7</v>
      </c>
      <c r="F356" s="460">
        <f>[7]B!J2414</f>
        <v>3</v>
      </c>
      <c r="G356" s="460">
        <f>[7]B!K2414</f>
        <v>1</v>
      </c>
      <c r="H356" s="460">
        <f>[7]B!L2414</f>
        <v>2</v>
      </c>
      <c r="I356" s="460">
        <f>[7]B!M2414</f>
        <v>0</v>
      </c>
      <c r="J356" s="460">
        <f>[7]B!N2414</f>
        <v>0</v>
      </c>
      <c r="K356" s="459">
        <v>0</v>
      </c>
      <c r="L356" s="460">
        <f>[7]B!AD2414</f>
        <v>0</v>
      </c>
      <c r="M356" s="460">
        <f>[7]B!AE2414</f>
        <v>0</v>
      </c>
      <c r="N356" s="460">
        <f>[7]B!AF2414</f>
        <v>0</v>
      </c>
      <c r="O356" s="460">
        <f>[7]B!AG2414</f>
        <v>0</v>
      </c>
      <c r="P356" s="460">
        <f>[7]B!AH2414</f>
        <v>0</v>
      </c>
      <c r="Q356" s="460">
        <f>[7]B!AI2414</f>
        <v>0</v>
      </c>
      <c r="R356" s="460">
        <f>[7]B!AJ2414</f>
        <v>3</v>
      </c>
    </row>
    <row r="357" spans="1:28" ht="15" customHeight="1" x14ac:dyDescent="0.15">
      <c r="A357" s="190" t="s">
        <v>480</v>
      </c>
      <c r="B357" s="189" t="s">
        <v>481</v>
      </c>
      <c r="C357" s="474">
        <f>SUM(C358:C360)</f>
        <v>96</v>
      </c>
      <c r="D357" s="474">
        <f t="shared" ref="D357:J357" si="10">SUM(D358:D360)</f>
        <v>95</v>
      </c>
      <c r="E357" s="475">
        <f t="shared" si="10"/>
        <v>32</v>
      </c>
      <c r="F357" s="475">
        <f t="shared" si="10"/>
        <v>63</v>
      </c>
      <c r="G357" s="475">
        <f t="shared" si="10"/>
        <v>1</v>
      </c>
      <c r="H357" s="475">
        <f t="shared" si="10"/>
        <v>0</v>
      </c>
      <c r="I357" s="475">
        <f t="shared" si="10"/>
        <v>0</v>
      </c>
      <c r="J357" s="475">
        <f t="shared" si="10"/>
        <v>0</v>
      </c>
      <c r="K357" s="473"/>
      <c r="L357" s="475">
        <f>SUM(L358:L360)</f>
        <v>0</v>
      </c>
      <c r="M357" s="475">
        <f t="shared" ref="M357:R357" si="11">SUM(M358:M360)</f>
        <v>0</v>
      </c>
      <c r="N357" s="475">
        <f t="shared" si="11"/>
        <v>0</v>
      </c>
      <c r="O357" s="475">
        <f t="shared" si="11"/>
        <v>0</v>
      </c>
      <c r="P357" s="475">
        <f t="shared" si="11"/>
        <v>0</v>
      </c>
      <c r="Q357" s="475">
        <f t="shared" si="11"/>
        <v>0</v>
      </c>
      <c r="R357" s="475">
        <f t="shared" si="11"/>
        <v>57</v>
      </c>
    </row>
    <row r="358" spans="1:28" ht="15" customHeight="1" x14ac:dyDescent="0.15">
      <c r="A358" s="191"/>
      <c r="B358" s="76" t="s">
        <v>184</v>
      </c>
      <c r="C358" s="474">
        <f>[7]B!C2420</f>
        <v>95</v>
      </c>
      <c r="D358" s="474">
        <f>[7]B!H2420</f>
        <v>94</v>
      </c>
      <c r="E358" s="460">
        <f>[7]B!I2420</f>
        <v>31</v>
      </c>
      <c r="F358" s="460">
        <f>[7]B!J2420</f>
        <v>63</v>
      </c>
      <c r="G358" s="460">
        <f>[7]B!K2420</f>
        <v>1</v>
      </c>
      <c r="H358" s="460">
        <f>[7]B!L2420</f>
        <v>0</v>
      </c>
      <c r="I358" s="460">
        <f>[7]B!M2420</f>
        <v>0</v>
      </c>
      <c r="J358" s="460">
        <f>[7]B!N2420</f>
        <v>0</v>
      </c>
      <c r="K358" s="473"/>
      <c r="L358" s="460">
        <f>[7]B!AD2420</f>
        <v>0</v>
      </c>
      <c r="M358" s="460">
        <f>[7]B!AE2420</f>
        <v>0</v>
      </c>
      <c r="N358" s="460">
        <f>[7]B!AF2420</f>
        <v>0</v>
      </c>
      <c r="O358" s="460">
        <f>[7]B!AG2420</f>
        <v>0</v>
      </c>
      <c r="P358" s="460">
        <f>[7]B!AH2420</f>
        <v>0</v>
      </c>
      <c r="Q358" s="460">
        <f>[7]B!AI2420</f>
        <v>0</v>
      </c>
      <c r="R358" s="460">
        <f>[7]B!AJ2420</f>
        <v>57</v>
      </c>
    </row>
    <row r="359" spans="1:28" ht="15" customHeight="1" x14ac:dyDescent="0.15">
      <c r="A359" s="191"/>
      <c r="B359" s="76" t="s">
        <v>185</v>
      </c>
      <c r="C359" s="474">
        <f>[7]B!C2421</f>
        <v>1</v>
      </c>
      <c r="D359" s="474">
        <f>[7]B!H2421</f>
        <v>1</v>
      </c>
      <c r="E359" s="460">
        <f>[7]B!I2421</f>
        <v>1</v>
      </c>
      <c r="F359" s="460">
        <f>[7]B!J2421</f>
        <v>0</v>
      </c>
      <c r="G359" s="460">
        <f>[7]B!K2421</f>
        <v>0</v>
      </c>
      <c r="H359" s="460">
        <f>[7]B!L2421</f>
        <v>0</v>
      </c>
      <c r="I359" s="460">
        <f>[7]B!M2421</f>
        <v>0</v>
      </c>
      <c r="J359" s="460">
        <f>[7]B!N2421</f>
        <v>0</v>
      </c>
      <c r="K359" s="473"/>
      <c r="L359" s="460">
        <f>[7]B!AD2421</f>
        <v>0</v>
      </c>
      <c r="M359" s="460">
        <f>[7]B!AE2421</f>
        <v>0</v>
      </c>
      <c r="N359" s="460">
        <f>[7]B!AF2421</f>
        <v>0</v>
      </c>
      <c r="O359" s="460">
        <f>[7]B!AG2421</f>
        <v>0</v>
      </c>
      <c r="P359" s="460">
        <f>[7]B!AH2421</f>
        <v>0</v>
      </c>
      <c r="Q359" s="460">
        <f>[7]B!AI2421</f>
        <v>0</v>
      </c>
      <c r="R359" s="460">
        <f>[7]B!AJ2421</f>
        <v>0</v>
      </c>
    </row>
    <row r="360" spans="1:28" ht="15" customHeight="1" x14ac:dyDescent="0.15">
      <c r="A360" s="191"/>
      <c r="B360" s="76" t="s">
        <v>186</v>
      </c>
      <c r="C360" s="327">
        <f>SUM([7]B!C2422:C2426)</f>
        <v>0</v>
      </c>
      <c r="D360" s="327">
        <f>SUM([7]B!H2422:H2426)</f>
        <v>0</v>
      </c>
      <c r="E360" s="476">
        <f>SUM([7]B!I2422:I2426)</f>
        <v>0</v>
      </c>
      <c r="F360" s="476">
        <f>SUM([7]B!J2422:J2426)</f>
        <v>0</v>
      </c>
      <c r="G360" s="476">
        <f>SUM([7]B!K2422:K2426)</f>
        <v>0</v>
      </c>
      <c r="H360" s="476">
        <f>SUM([7]B!L2422:L2426)</f>
        <v>0</v>
      </c>
      <c r="I360" s="476">
        <f>SUM([7]B!M2422:M2426)</f>
        <v>0</v>
      </c>
      <c r="J360" s="476">
        <f>SUM([7]B!N2422:N2426)</f>
        <v>0</v>
      </c>
      <c r="K360" s="473"/>
      <c r="L360" s="476">
        <f>SUM([7]B!AD2422:AD2426)</f>
        <v>0</v>
      </c>
      <c r="M360" s="476">
        <f>SUM([7]B!AE2422:AE2426)</f>
        <v>0</v>
      </c>
      <c r="N360" s="476">
        <f>SUM([7]B!AF2422:AF2426)</f>
        <v>0</v>
      </c>
      <c r="O360" s="476">
        <f>SUM([7]B!AG2422:AG2426)</f>
        <v>0</v>
      </c>
      <c r="P360" s="476">
        <f>SUM([7]B!AH2422:AH2426)</f>
        <v>0</v>
      </c>
      <c r="Q360" s="476">
        <f>SUM([7]B!AI2422:AI2426)</f>
        <v>0</v>
      </c>
      <c r="R360" s="476">
        <f>SUM([7]B!AJ2422:AJ2426)</f>
        <v>0</v>
      </c>
    </row>
    <row r="361" spans="1:28" ht="15" customHeight="1" x14ac:dyDescent="0.15">
      <c r="A361" s="188" t="s">
        <v>482</v>
      </c>
      <c r="B361" s="189" t="s">
        <v>483</v>
      </c>
      <c r="C361" s="458">
        <f>[7]B!C2660</f>
        <v>37</v>
      </c>
      <c r="D361" s="458">
        <f>[7]B!H2660</f>
        <v>30</v>
      </c>
      <c r="E361" s="460">
        <f>[7]B!I2660</f>
        <v>28</v>
      </c>
      <c r="F361" s="460">
        <f>[7]B!J2660</f>
        <v>2</v>
      </c>
      <c r="G361" s="460">
        <f>[7]B!K2660</f>
        <v>4</v>
      </c>
      <c r="H361" s="460">
        <f>[7]B!L2660</f>
        <v>3</v>
      </c>
      <c r="I361" s="460">
        <f>[7]B!M2660</f>
        <v>0</v>
      </c>
      <c r="J361" s="460">
        <f>[7]B!N2660</f>
        <v>0</v>
      </c>
      <c r="K361" s="459">
        <v>2</v>
      </c>
      <c r="L361" s="460">
        <f>[7]B!AD2660</f>
        <v>1</v>
      </c>
      <c r="M361" s="460">
        <f>[7]B!AE2660</f>
        <v>0</v>
      </c>
      <c r="N361" s="460">
        <f>[7]B!AF2660</f>
        <v>0</v>
      </c>
      <c r="O361" s="460">
        <f>[7]B!AG2660</f>
        <v>0</v>
      </c>
      <c r="P361" s="460">
        <f>[7]B!AH2660</f>
        <v>0</v>
      </c>
      <c r="Q361" s="460">
        <f>[7]B!AI2660</f>
        <v>0</v>
      </c>
      <c r="R361" s="460">
        <f>[7]B!AJ2660</f>
        <v>4</v>
      </c>
    </row>
    <row r="362" spans="1:28" ht="15" customHeight="1" x14ac:dyDescent="0.15">
      <c r="A362" s="188" t="s">
        <v>484</v>
      </c>
      <c r="B362" s="189" t="s">
        <v>485</v>
      </c>
      <c r="C362" s="477">
        <f>SUM([7]B!C2843+[7]B!C2816)</f>
        <v>0</v>
      </c>
      <c r="D362" s="477">
        <f>SUM([7]B!H2843+[7]B!H2816)</f>
        <v>0</v>
      </c>
      <c r="E362" s="476">
        <f>SUM([7]B!I2843+[7]B!I2816)</f>
        <v>0</v>
      </c>
      <c r="F362" s="476">
        <f>SUM([7]B!J2843+[7]B!J2816)</f>
        <v>0</v>
      </c>
      <c r="G362" s="476">
        <f>SUM([7]B!K2843+[7]B!K2816)</f>
        <v>0</v>
      </c>
      <c r="H362" s="476">
        <f>SUM([7]B!L2843+[7]B!L2816)</f>
        <v>0</v>
      </c>
      <c r="I362" s="476">
        <f>SUM([7]B!M2843+[7]B!M2816)</f>
        <v>0</v>
      </c>
      <c r="J362" s="476">
        <f>SUM([7]B!N2843+[7]B!N2816)</f>
        <v>0</v>
      </c>
      <c r="K362" s="459">
        <v>0</v>
      </c>
      <c r="L362" s="476">
        <f>SUM([7]B!AD2843+[7]B!AD2816)</f>
        <v>0</v>
      </c>
      <c r="M362" s="476">
        <f>SUM([7]B!AE2843+[7]B!AE2816)</f>
        <v>0</v>
      </c>
      <c r="N362" s="476">
        <f>SUM([7]B!AF2843+[7]B!AF2816)</f>
        <v>0</v>
      </c>
      <c r="O362" s="476">
        <f>SUM([7]B!AG2843+[7]B!AG2816)</f>
        <v>0</v>
      </c>
      <c r="P362" s="476">
        <f>SUM([7]B!AH2843+[7]B!AH2816)</f>
        <v>0</v>
      </c>
      <c r="Q362" s="476">
        <f>SUM([7]B!AI2843+[7]B!AI2816)</f>
        <v>0</v>
      </c>
      <c r="R362" s="476">
        <f>SUM([7]B!AJ2843+[7]B!AJ2816)</f>
        <v>0</v>
      </c>
    </row>
    <row r="363" spans="1:28" ht="15" customHeight="1" x14ac:dyDescent="0.15">
      <c r="A363" s="192" t="s">
        <v>484</v>
      </c>
      <c r="B363" s="193" t="s">
        <v>486</v>
      </c>
      <c r="C363" s="478">
        <f>[7]B!C2672</f>
        <v>8</v>
      </c>
      <c r="D363" s="458">
        <f>[7]B!H2672</f>
        <v>7</v>
      </c>
      <c r="E363" s="479">
        <f>[7]B!I2672</f>
        <v>7</v>
      </c>
      <c r="F363" s="479">
        <f>[7]B!J2672</f>
        <v>0</v>
      </c>
      <c r="G363" s="479">
        <f>[7]B!K2672</f>
        <v>0</v>
      </c>
      <c r="H363" s="479">
        <f>[7]B!L2672</f>
        <v>1</v>
      </c>
      <c r="I363" s="479">
        <f>[7]B!M2672</f>
        <v>0</v>
      </c>
      <c r="J363" s="479">
        <f>[7]B!N2672</f>
        <v>0</v>
      </c>
      <c r="K363" s="480"/>
      <c r="L363" s="479">
        <f>[7]B!AD2672</f>
        <v>0</v>
      </c>
      <c r="M363" s="479">
        <f>[7]B!AE2672</f>
        <v>0</v>
      </c>
      <c r="N363" s="479">
        <f>[7]B!AF2672</f>
        <v>0</v>
      </c>
      <c r="O363" s="479">
        <f>[7]B!AG2672</f>
        <v>0</v>
      </c>
      <c r="P363" s="479">
        <f>[7]B!AH2672</f>
        <v>0</v>
      </c>
      <c r="Q363" s="479">
        <f>[7]B!AI2672</f>
        <v>0</v>
      </c>
      <c r="R363" s="479">
        <f>[7]B!AJ2672</f>
        <v>0</v>
      </c>
    </row>
    <row r="364" spans="1:28" s="3" customFormat="1" ht="15" customHeight="1" x14ac:dyDescent="0.15">
      <c r="A364" s="678" t="s">
        <v>487</v>
      </c>
      <c r="B364" s="678"/>
      <c r="C364" s="465">
        <f>SUM(C344:C357)+C361+C362+C363</f>
        <v>338</v>
      </c>
      <c r="D364" s="465">
        <f t="shared" ref="D364:J364" si="12">SUM(D344:D357)+D361+D362+D363</f>
        <v>296</v>
      </c>
      <c r="E364" s="465">
        <f t="shared" si="12"/>
        <v>206</v>
      </c>
      <c r="F364" s="465">
        <f t="shared" si="12"/>
        <v>90</v>
      </c>
      <c r="G364" s="465">
        <f t="shared" si="12"/>
        <v>7</v>
      </c>
      <c r="H364" s="465">
        <f t="shared" si="12"/>
        <v>32</v>
      </c>
      <c r="I364" s="465">
        <f t="shared" si="12"/>
        <v>3</v>
      </c>
      <c r="J364" s="465">
        <f t="shared" si="12"/>
        <v>0</v>
      </c>
      <c r="K364" s="465">
        <f>SUM(K345:K351)+K361+K362+K353+K354+K355+K356</f>
        <v>37</v>
      </c>
      <c r="L364" s="465">
        <f t="shared" ref="L364:R364" si="13">SUM(L344:L357)+L361+L362+L363</f>
        <v>2</v>
      </c>
      <c r="M364" s="465">
        <f t="shared" si="13"/>
        <v>0</v>
      </c>
      <c r="N364" s="465">
        <f t="shared" si="13"/>
        <v>0</v>
      </c>
      <c r="O364" s="465">
        <f t="shared" si="13"/>
        <v>0</v>
      </c>
      <c r="P364" s="465">
        <f t="shared" si="13"/>
        <v>0</v>
      </c>
      <c r="Q364" s="465">
        <f t="shared" si="13"/>
        <v>0</v>
      </c>
      <c r="R364" s="465">
        <f t="shared" si="13"/>
        <v>86</v>
      </c>
    </row>
    <row r="365" spans="1:28" ht="24.95" customHeight="1" x14ac:dyDescent="0.15">
      <c r="A365" s="680" t="s">
        <v>488</v>
      </c>
      <c r="B365" s="680"/>
      <c r="C365" s="680"/>
      <c r="D365" s="680"/>
      <c r="E365" s="680"/>
      <c r="F365" s="680"/>
    </row>
    <row r="366" spans="1:28" ht="42" customHeight="1" x14ac:dyDescent="0.15">
      <c r="A366" s="579" t="s">
        <v>489</v>
      </c>
      <c r="B366" s="658"/>
      <c r="C366" s="604" t="s">
        <v>410</v>
      </c>
      <c r="D366" s="604" t="s">
        <v>490</v>
      </c>
      <c r="E366" s="632" t="s">
        <v>491</v>
      </c>
      <c r="F366" s="632" t="s">
        <v>492</v>
      </c>
      <c r="G366" s="469" t="s">
        <v>493</v>
      </c>
      <c r="H366" s="469" t="s">
        <v>494</v>
      </c>
      <c r="I366" s="469" t="s">
        <v>495</v>
      </c>
      <c r="J366" s="481" t="s">
        <v>495</v>
      </c>
    </row>
    <row r="367" spans="1:28" ht="32.25" customHeight="1" x14ac:dyDescent="0.15">
      <c r="A367" s="602"/>
      <c r="B367" s="660"/>
      <c r="C367" s="606"/>
      <c r="D367" s="606"/>
      <c r="E367" s="634"/>
      <c r="F367" s="634"/>
      <c r="G367" s="482" t="s">
        <v>491</v>
      </c>
      <c r="H367" s="482" t="s">
        <v>492</v>
      </c>
      <c r="I367" s="482" t="s">
        <v>491</v>
      </c>
      <c r="J367" s="483" t="s">
        <v>492</v>
      </c>
    </row>
    <row r="368" spans="1:28" ht="15" customHeight="1" x14ac:dyDescent="0.15">
      <c r="A368" s="646" t="s">
        <v>496</v>
      </c>
      <c r="B368" s="692"/>
      <c r="C368" s="484">
        <f>SUM(E368,F368)</f>
        <v>110</v>
      </c>
      <c r="D368" s="485">
        <v>30</v>
      </c>
      <c r="E368" s="486">
        <f>SUM([7]B!P1216,[7]B!P1352,[7]B!P1502,[7]B!P1566,[7]B!P1635,[7]B!P1680,[7]B!P1901,[7]B!P1913,[7]B!P1983,[7]B!P2176,[7]B!P2218,[7]B!P2342,[7]B!P2377,[7]B!P2414,[7]B!P2429,[7]B!P2660,[7]B!P2672,[7]B!P2843)</f>
        <v>2</v>
      </c>
      <c r="F368" s="486">
        <f>SUM([7]B!Q1216,[7]B!Q1352,[7]B!Q1502,[7]B!Q1566,[7]B!Q1635,[7]B!Q1680,[7]B!Q1901,[7]B!Q1913,[7]B!Q1983,[7]B!Q2176,[7]B!Q2218,[7]B!Q2342,[7]B!Q2377,[7]B!Q2414,[7]B!Q2429,[7]B!Q2660,[7]B!Q2672,[7]B!Q2843,[7]B!Q2676,[7]B!Q2702)</f>
        <v>108</v>
      </c>
      <c r="G368" s="485"/>
      <c r="H368" s="487"/>
      <c r="I368" s="487"/>
      <c r="J368" s="488"/>
      <c r="K368" s="165" t="str">
        <f>AA368</f>
        <v/>
      </c>
      <c r="AA368" s="194" t="str">
        <f>IF(C368&lt;D368,"Beneficiarios MAI no puede ser mayor al TOTAL","")</f>
        <v/>
      </c>
      <c r="AB368" s="194">
        <f>IF(C368&lt;D368,1,0)</f>
        <v>0</v>
      </c>
    </row>
    <row r="369" spans="1:28" ht="15" customHeight="1" x14ac:dyDescent="0.15">
      <c r="A369" s="693" t="s">
        <v>497</v>
      </c>
      <c r="B369" s="694"/>
      <c r="C369" s="489">
        <f>SUM(E369,F369)</f>
        <v>13</v>
      </c>
      <c r="D369" s="490">
        <v>7</v>
      </c>
      <c r="E369" s="491">
        <f>SUM([7]B!S1216,[7]B!S1352,[7]B!S1502,[7]B!S1566,[7]B!S1635,[7]B!S1680,[7]B!S1901,[7]B!S1913,[7]B!S1983,[7]B!S2176,[7]B!S2218,[7]B!S2342,[7]B!S2377,[7]B!S2414,[7]B!S2429,[7]B!S2660,[7]B!S2672,[7]B!S2843)</f>
        <v>7</v>
      </c>
      <c r="F369" s="491">
        <f>SUM([7]B!T1216,[7]B!T1352,[7]B!T1502,[7]B!T1566,[7]B!T1635,[7]B!T1680,[7]B!T1901,[7]B!T1913,[7]B!T1983,[7]B!T2176,[7]B!T2218,[7]B!T2342,[7]B!T2377,[7]B!T2414,[7]B!T2429,[7]B!T2660,[7]B!T2672,[7]B!T2843)</f>
        <v>6</v>
      </c>
      <c r="G369" s="490"/>
      <c r="H369" s="492"/>
      <c r="I369" s="492"/>
      <c r="J369" s="492"/>
      <c r="K369" s="165" t="str">
        <f>AA369</f>
        <v/>
      </c>
      <c r="AA369" s="194" t="str">
        <f>IF(C369&lt;D369,"Beneficiarios MAI no puede ser mayor al TOTAL","")</f>
        <v/>
      </c>
      <c r="AB369" s="194">
        <f>IF(C369&lt;D369,1,0)</f>
        <v>0</v>
      </c>
    </row>
    <row r="370" spans="1:28" ht="15" customHeight="1" x14ac:dyDescent="0.15">
      <c r="A370" s="695" t="s">
        <v>498</v>
      </c>
      <c r="B370" s="195" t="s">
        <v>499</v>
      </c>
      <c r="C370" s="484">
        <f>SUM(E370,F370)</f>
        <v>178</v>
      </c>
      <c r="D370" s="485">
        <v>166</v>
      </c>
      <c r="E370" s="486">
        <f>SUM([7]B!Y1216,[7]B!Y1352,[7]B!Y1502,[7]B!Y1566,[7]B!Y1635,[7]B!Y1680,[7]B!Y1901,[7]B!Y1913,[7]B!Y1983,[7]B!Y2176,[7]B!Y2218,[7]B!Y2342,[7]B!Y2377,[7]B!Y2414,[7]B!Y2429,[7]B!Y2660,[7]B!Y2672,[7]B!Y2843)</f>
        <v>13</v>
      </c>
      <c r="F370" s="486">
        <f>SUM([7]B!Z1216,[7]B!Z1352,[7]B!Z1502,[7]B!Z1566,[7]B!Z1635,[7]B!Z1680,[7]B!Z1901,[7]B!Z1913,[7]B!Z1983,[7]B!Z2176,[7]B!Z2218,[7]B!Z2342,[7]B!Z2377,[7]B!Z2414,[7]B!Z2429,[7]B!Z2660,[7]B!Z2672,[7]B!Z2843)</f>
        <v>165</v>
      </c>
      <c r="G370" s="485"/>
      <c r="H370" s="487"/>
      <c r="I370" s="487"/>
      <c r="J370" s="487"/>
      <c r="K370" s="165" t="str">
        <f>AA370</f>
        <v/>
      </c>
      <c r="AA370" s="194" t="str">
        <f>IF(C370&lt;D370,"Beneficiarios MAI no puede ser mayor al TOTAL","")</f>
        <v/>
      </c>
      <c r="AB370" s="194">
        <f>IF(C370&lt;D370,1,0)</f>
        <v>0</v>
      </c>
    </row>
    <row r="371" spans="1:28" ht="15" customHeight="1" x14ac:dyDescent="0.15">
      <c r="A371" s="696"/>
      <c r="B371" s="196" t="s">
        <v>500</v>
      </c>
      <c r="C371" s="493">
        <f>SUM(E371,F371)</f>
        <v>0</v>
      </c>
      <c r="D371" s="494"/>
      <c r="E371" s="495">
        <f>SUM([7]B!V1216,[7]B!V1352,[7]B!V1502,[7]B!V1566,[7]B!V1635,[7]B!V1680,[7]B!V1901,[7]B!V1913,[7]B!V1983,[7]B!V2176,[7]B!V2218,[7]B!V2342,[7]B!V2377,[7]B!V2414,[7]B!V2429,[7]B!V2660,[7]B!V2672,[7]B!V2843)</f>
        <v>0</v>
      </c>
      <c r="F371" s="495">
        <f>SUM([7]B!W1216,[7]B!W1352,[7]B!W1502,[7]B!W1566,[7]B!W1635,[7]B!W1680,[7]B!W1901,[7]B!W1913,[7]B!W1983,[7]B!W2176,[7]B!W2218,[7]B!W2342,[7]B!W2377,[7]B!W2414,[7]B!W2429,[7]B!W2660,[7]B!W2672,[7]B!W2843)</f>
        <v>0</v>
      </c>
      <c r="G371" s="494"/>
      <c r="H371" s="496"/>
      <c r="I371" s="496"/>
      <c r="J371" s="496"/>
      <c r="K371" s="165" t="str">
        <f>AA371</f>
        <v/>
      </c>
      <c r="AA371" s="194" t="str">
        <f>IF(C371&lt;D371,"Beneficiarios MAI no puede ser mayor al TOTAL","")</f>
        <v/>
      </c>
      <c r="AB371" s="194">
        <f>IF(C371&lt;D371,1,0)</f>
        <v>0</v>
      </c>
    </row>
    <row r="372" spans="1:28" ht="24.95" customHeight="1" x14ac:dyDescent="0.15">
      <c r="A372" s="680" t="s">
        <v>501</v>
      </c>
      <c r="B372" s="680"/>
      <c r="C372" s="197"/>
      <c r="D372" s="197"/>
      <c r="E372" s="2"/>
      <c r="F372" s="2"/>
      <c r="G372" s="380"/>
      <c r="H372" s="380"/>
      <c r="I372" s="380"/>
      <c r="J372" s="380"/>
      <c r="K372" s="380"/>
      <c r="L372" s="380"/>
      <c r="M372" s="380"/>
      <c r="N372" s="380"/>
      <c r="O372" s="380"/>
      <c r="P372" s="380"/>
      <c r="Q372" s="380"/>
      <c r="R372" s="380"/>
      <c r="S372" s="380"/>
      <c r="T372" s="380"/>
      <c r="U372" s="116"/>
    </row>
    <row r="373" spans="1:28" ht="29.25" customHeight="1" x14ac:dyDescent="0.15">
      <c r="A373" s="697" t="s">
        <v>502</v>
      </c>
      <c r="B373" s="698"/>
      <c r="C373" s="604" t="s">
        <v>6</v>
      </c>
      <c r="D373" s="664" t="s">
        <v>7</v>
      </c>
      <c r="E373" s="380"/>
      <c r="F373" s="380"/>
      <c r="G373" s="380"/>
      <c r="H373" s="380"/>
      <c r="I373" s="380"/>
      <c r="J373" s="380"/>
      <c r="K373" s="380"/>
      <c r="L373" s="380"/>
      <c r="M373" s="380"/>
      <c r="N373" s="380"/>
      <c r="O373" s="380"/>
      <c r="P373" s="116"/>
    </row>
    <row r="374" spans="1:28" ht="20.25" customHeight="1" x14ac:dyDescent="0.15">
      <c r="A374" s="699"/>
      <c r="B374" s="700"/>
      <c r="C374" s="606"/>
      <c r="D374" s="666"/>
      <c r="E374" s="380"/>
      <c r="F374" s="380"/>
      <c r="G374" s="380"/>
      <c r="H374" s="380"/>
      <c r="I374" s="380"/>
      <c r="J374" s="380"/>
      <c r="K374" s="380"/>
      <c r="L374" s="380"/>
      <c r="M374" s="380"/>
      <c r="N374" s="380"/>
      <c r="O374" s="380"/>
      <c r="P374" s="116"/>
    </row>
    <row r="375" spans="1:28" ht="15" customHeight="1" x14ac:dyDescent="0.15">
      <c r="A375" s="687" t="s">
        <v>503</v>
      </c>
      <c r="B375" s="688"/>
      <c r="C375" s="497">
        <f>[7]B!C2664</f>
        <v>1</v>
      </c>
      <c r="D375" s="498">
        <f>[7]B!H2664</f>
        <v>1</v>
      </c>
      <c r="E375" s="380"/>
      <c r="F375" s="380"/>
      <c r="G375" s="380"/>
      <c r="H375" s="380"/>
      <c r="I375" s="380"/>
      <c r="J375" s="380"/>
      <c r="K375" s="380"/>
      <c r="L375" s="380"/>
      <c r="M375" s="380"/>
      <c r="N375" s="380"/>
      <c r="O375" s="380"/>
      <c r="P375" s="116"/>
    </row>
    <row r="376" spans="1:28" ht="15" customHeight="1" x14ac:dyDescent="0.15">
      <c r="A376" s="689" t="s">
        <v>504</v>
      </c>
      <c r="B376" s="689"/>
      <c r="C376" s="499">
        <f>SUM([7]B!C2663+[7]B!C2665)</f>
        <v>3</v>
      </c>
      <c r="D376" s="500">
        <f>[7]B!H2663+[7]B!H2665</f>
        <v>3</v>
      </c>
      <c r="E376" s="380"/>
      <c r="F376" s="380"/>
      <c r="G376" s="380"/>
      <c r="H376" s="380"/>
      <c r="I376" s="380"/>
      <c r="J376" s="380"/>
      <c r="K376" s="380"/>
      <c r="L376" s="380"/>
      <c r="M376" s="380"/>
      <c r="N376" s="380"/>
      <c r="O376" s="380"/>
      <c r="P376" s="116"/>
    </row>
    <row r="377" spans="1:28" ht="24.95" customHeight="1" x14ac:dyDescent="0.15">
      <c r="A377" s="690" t="s">
        <v>505</v>
      </c>
      <c r="B377" s="690"/>
      <c r="C377" s="198"/>
      <c r="D377" s="501"/>
      <c r="E377" s="501"/>
      <c r="F377" s="380"/>
      <c r="G377" s="380"/>
      <c r="H377" s="380"/>
      <c r="I377" s="380"/>
      <c r="J377" s="380"/>
      <c r="K377" s="380"/>
      <c r="L377" s="380"/>
      <c r="M377" s="380"/>
      <c r="N377" s="380"/>
      <c r="O377" s="380"/>
      <c r="P377" s="380"/>
      <c r="Q377" s="380"/>
      <c r="R377" s="116"/>
    </row>
    <row r="378" spans="1:28" ht="15" customHeight="1" x14ac:dyDescent="0.15">
      <c r="A378" s="691" t="s">
        <v>433</v>
      </c>
      <c r="B378" s="691"/>
      <c r="C378" s="604" t="s">
        <v>410</v>
      </c>
      <c r="D378" s="607" t="s">
        <v>434</v>
      </c>
      <c r="E378" s="608"/>
      <c r="F378" s="608"/>
      <c r="G378" s="608"/>
      <c r="H378" s="609" t="s">
        <v>412</v>
      </c>
      <c r="I378" s="610"/>
      <c r="J378" s="611"/>
      <c r="K378" s="701" t="s">
        <v>413</v>
      </c>
      <c r="L378" s="637"/>
      <c r="M378" s="637"/>
      <c r="N378" s="632" t="s">
        <v>414</v>
      </c>
      <c r="O378" s="635" t="s">
        <v>415</v>
      </c>
      <c r="P378" s="636"/>
      <c r="Q378" s="585" t="s">
        <v>416</v>
      </c>
    </row>
    <row r="379" spans="1:28" s="63" customFormat="1" ht="32.25" customHeight="1" x14ac:dyDescent="0.15">
      <c r="A379" s="691"/>
      <c r="B379" s="691"/>
      <c r="C379" s="605"/>
      <c r="D379" s="588" t="s">
        <v>418</v>
      </c>
      <c r="E379" s="702" t="s">
        <v>419</v>
      </c>
      <c r="F379" s="702"/>
      <c r="G379" s="592" t="s">
        <v>449</v>
      </c>
      <c r="H379" s="594" t="s">
        <v>421</v>
      </c>
      <c r="I379" s="596" t="s">
        <v>422</v>
      </c>
      <c r="J379" s="598" t="s">
        <v>423</v>
      </c>
      <c r="K379" s="615" t="s">
        <v>506</v>
      </c>
      <c r="L379" s="616" t="s">
        <v>425</v>
      </c>
      <c r="M379" s="617" t="s">
        <v>426</v>
      </c>
      <c r="N379" s="633"/>
      <c r="O379" s="627" t="s">
        <v>427</v>
      </c>
      <c r="P379" s="628" t="s">
        <v>428</v>
      </c>
      <c r="Q379" s="586"/>
    </row>
    <row r="380" spans="1:28" s="63" customFormat="1" ht="20.25" customHeight="1" x14ac:dyDescent="0.15">
      <c r="A380" s="691"/>
      <c r="B380" s="691"/>
      <c r="C380" s="606"/>
      <c r="D380" s="589"/>
      <c r="E380" s="152" t="s">
        <v>429</v>
      </c>
      <c r="F380" s="134" t="s">
        <v>430</v>
      </c>
      <c r="G380" s="593"/>
      <c r="H380" s="595"/>
      <c r="I380" s="597"/>
      <c r="J380" s="599"/>
      <c r="K380" s="615"/>
      <c r="L380" s="616"/>
      <c r="M380" s="617"/>
      <c r="N380" s="634"/>
      <c r="O380" s="627"/>
      <c r="P380" s="628"/>
      <c r="Q380" s="587"/>
    </row>
    <row r="381" spans="1:28" ht="15" customHeight="1" x14ac:dyDescent="0.15">
      <c r="A381" s="703" t="s">
        <v>507</v>
      </c>
      <c r="B381" s="199" t="s">
        <v>508</v>
      </c>
      <c r="C381" s="200">
        <f>[7]B!C1091+SUM([7]B!C1093:C1127)</f>
        <v>12</v>
      </c>
      <c r="D381" s="200">
        <f>[7]B!D1091+SUM([7]B!D1093:D1127)</f>
        <v>12</v>
      </c>
      <c r="E381" s="201">
        <f>[7]B!E1091+SUM([7]B!E1093:E1127)</f>
        <v>12</v>
      </c>
      <c r="F381" s="201">
        <f>[7]B!F1091+SUM([7]B!F1093:F1127)</f>
        <v>0</v>
      </c>
      <c r="G381" s="201">
        <f>[7]B!G1091+SUM([7]B!G1093:G1127)</f>
        <v>0</v>
      </c>
      <c r="H381" s="201">
        <f>[7]B!AA1091+SUM([7]B!AA1093:AA1127)</f>
        <v>12</v>
      </c>
      <c r="I381" s="201">
        <f>[7]B!AB1091+SUM([7]B!AB1093:AB1127)</f>
        <v>0</v>
      </c>
      <c r="J381" s="201">
        <f>[7]B!AC1091+SUM([7]B!AC1093:AC1127)</f>
        <v>0</v>
      </c>
      <c r="K381" s="201">
        <f>[7]B!AD1091+SUM([7]B!AD1093:AD1127)</f>
        <v>0</v>
      </c>
      <c r="L381" s="201">
        <f>[7]B!AE1091+SUM([7]B!AE1093:AE1127)</f>
        <v>0</v>
      </c>
      <c r="M381" s="201">
        <f>[7]B!AF1091+SUM([7]B!AF1093:AF1127)</f>
        <v>0</v>
      </c>
      <c r="N381" s="201">
        <f>[7]B!AG1091+SUM([7]B!AG1093:AG1127)</f>
        <v>0</v>
      </c>
      <c r="O381" s="201">
        <f>[7]B!AH1091+SUM([7]B!AH1093:AH1127)</f>
        <v>0</v>
      </c>
      <c r="P381" s="201">
        <f>[7]B!AI1091+SUM([7]B!AI1093:AI1127)</f>
        <v>0</v>
      </c>
      <c r="Q381" s="202">
        <f>[7]B!AJ1091+SUM([7]B!AJ1093:AJ1127)</f>
        <v>0</v>
      </c>
    </row>
    <row r="382" spans="1:28" ht="15" customHeight="1" x14ac:dyDescent="0.15">
      <c r="A382" s="631"/>
      <c r="B382" s="203" t="s">
        <v>509</v>
      </c>
      <c r="C382" s="502">
        <f>SUM([7]B!C1128:C1144)</f>
        <v>0</v>
      </c>
      <c r="D382" s="502">
        <f>SUM([7]B!D1128:D1144)</f>
        <v>0</v>
      </c>
      <c r="E382" s="503">
        <f>SUM([7]B!E1128:E1144)</f>
        <v>0</v>
      </c>
      <c r="F382" s="503">
        <f>SUM([7]B!F1128:F1144)</f>
        <v>0</v>
      </c>
      <c r="G382" s="503">
        <f>SUM([7]B!G1128:G1144)</f>
        <v>0</v>
      </c>
      <c r="H382" s="503">
        <f>SUM([7]B!AA1128:AA1144)</f>
        <v>0</v>
      </c>
      <c r="I382" s="503">
        <f>SUM([7]B!AB1128:AB1144)</f>
        <v>0</v>
      </c>
      <c r="J382" s="503">
        <f>SUM([7]B!AC1128:AC1144)</f>
        <v>0</v>
      </c>
      <c r="K382" s="503">
        <f>SUM([7]B!AD1128:AD1144)</f>
        <v>0</v>
      </c>
      <c r="L382" s="503">
        <f>SUM([7]B!AE1128:AE1144)</f>
        <v>0</v>
      </c>
      <c r="M382" s="503">
        <f>SUM([7]B!AF1128:AF1144)</f>
        <v>0</v>
      </c>
      <c r="N382" s="503">
        <f>SUM([7]B!AG1128:AG1144)</f>
        <v>0</v>
      </c>
      <c r="O382" s="503">
        <f>SUM([7]B!AH1128:AH1144)</f>
        <v>0</v>
      </c>
      <c r="P382" s="503">
        <f>SUM([7]B!AI1128:AI1144)</f>
        <v>0</v>
      </c>
      <c r="Q382" s="503">
        <f>SUM([7]B!AJ1128:AJ1144)</f>
        <v>0</v>
      </c>
    </row>
    <row r="383" spans="1:28" ht="15" customHeight="1" x14ac:dyDescent="0.15">
      <c r="A383" s="704"/>
      <c r="B383" s="558" t="s">
        <v>410</v>
      </c>
      <c r="C383" s="205">
        <f>SUM(C381:C382)</f>
        <v>12</v>
      </c>
      <c r="D383" s="504">
        <f>SUM(D381:D382)</f>
        <v>12</v>
      </c>
      <c r="E383" s="505">
        <f t="shared" ref="E383:Q383" si="14">SUM(E381:E382)</f>
        <v>12</v>
      </c>
      <c r="F383" s="506">
        <f t="shared" si="14"/>
        <v>0</v>
      </c>
      <c r="G383" s="507">
        <f t="shared" si="14"/>
        <v>0</v>
      </c>
      <c r="H383" s="505">
        <f t="shared" si="14"/>
        <v>12</v>
      </c>
      <c r="I383" s="508">
        <f t="shared" si="14"/>
        <v>0</v>
      </c>
      <c r="J383" s="506">
        <f t="shared" si="14"/>
        <v>0</v>
      </c>
      <c r="K383" s="505">
        <f t="shared" si="14"/>
        <v>0</v>
      </c>
      <c r="L383" s="508">
        <f t="shared" si="14"/>
        <v>0</v>
      </c>
      <c r="M383" s="506">
        <f t="shared" si="14"/>
        <v>0</v>
      </c>
      <c r="N383" s="506">
        <f t="shared" si="14"/>
        <v>0</v>
      </c>
      <c r="O383" s="505">
        <f t="shared" si="14"/>
        <v>0</v>
      </c>
      <c r="P383" s="506">
        <f t="shared" si="14"/>
        <v>0</v>
      </c>
      <c r="Q383" s="504">
        <f t="shared" si="14"/>
        <v>0</v>
      </c>
    </row>
    <row r="384" spans="1:28" ht="15" customHeight="1" x14ac:dyDescent="0.15">
      <c r="A384" s="703" t="s">
        <v>510</v>
      </c>
      <c r="B384" s="206" t="s">
        <v>508</v>
      </c>
      <c r="C384" s="207">
        <f>[7]B!C1218+SUM([7]B!C1221:C1258)</f>
        <v>112</v>
      </c>
      <c r="D384" s="207">
        <f>[7]B!D1218+SUM([7]B!D1221:D1258)</f>
        <v>112</v>
      </c>
      <c r="E384" s="208">
        <f>[7]B!E1218+SUM([7]B!E1221:E1258)</f>
        <v>112</v>
      </c>
      <c r="F384" s="208">
        <f>[7]B!F1218+SUM([7]B!F1221:F1258)</f>
        <v>0</v>
      </c>
      <c r="G384" s="208">
        <f>[7]B!G1218+SUM([7]B!G1221:G1258)</f>
        <v>0</v>
      </c>
      <c r="H384" s="208">
        <f>[7]B!AA1218+SUM([7]B!AA1221:AA1258)</f>
        <v>0</v>
      </c>
      <c r="I384" s="208">
        <f>[7]B!AB1218+SUM([7]B!AB1221:AB1258)</f>
        <v>112</v>
      </c>
      <c r="J384" s="208">
        <f>[7]B!AC1218+SUM([7]B!AC1221:AC1258)</f>
        <v>0</v>
      </c>
      <c r="K384" s="208">
        <f>[7]B!AD1218+SUM([7]B!AD1221:AD1258)</f>
        <v>0</v>
      </c>
      <c r="L384" s="208">
        <f>[7]B!AE1218+SUM([7]B!AE1221:AE1258)</f>
        <v>0</v>
      </c>
      <c r="M384" s="208">
        <f>[7]B!AF1218+SUM([7]B!AF1221:AF1258)</f>
        <v>0</v>
      </c>
      <c r="N384" s="208">
        <f>[7]B!AG1218+SUM([7]B!AG1221:AG1258)</f>
        <v>0</v>
      </c>
      <c r="O384" s="208">
        <f>[7]B!AH1218+SUM([7]B!AH1221:AH1258)</f>
        <v>0</v>
      </c>
      <c r="P384" s="208">
        <f>[7]B!AI1218+SUM([7]B!AI1221:AI1258)</f>
        <v>0</v>
      </c>
      <c r="Q384" s="209">
        <f>[7]B!AJ1218+SUM([7]B!AJ1221:AJ1258)</f>
        <v>0</v>
      </c>
    </row>
    <row r="385" spans="1:17" ht="15" customHeight="1" x14ac:dyDescent="0.15">
      <c r="A385" s="631"/>
      <c r="B385" s="210" t="s">
        <v>509</v>
      </c>
      <c r="C385" s="507">
        <f>SUM([7]B!C1259:C1270)</f>
        <v>13</v>
      </c>
      <c r="D385" s="507">
        <f>SUM([7]B!D1259:D1270)</f>
        <v>13</v>
      </c>
      <c r="E385" s="509">
        <f>SUM([7]B!E1259:E1270)</f>
        <v>13</v>
      </c>
      <c r="F385" s="509">
        <f>SUM([7]B!F1259:F1270)</f>
        <v>0</v>
      </c>
      <c r="G385" s="509">
        <f>SUM([7]B!G1259:G1270)</f>
        <v>0</v>
      </c>
      <c r="H385" s="509">
        <f>SUM([7]B!AA1259:AA1270)</f>
        <v>0</v>
      </c>
      <c r="I385" s="509">
        <f>SUM([7]B!AB1259:AB1270)</f>
        <v>13</v>
      </c>
      <c r="J385" s="509">
        <f>SUM([7]B!AC1259:AC1270)</f>
        <v>0</v>
      </c>
      <c r="K385" s="509">
        <f>SUM([7]B!AD1259:AD1270)</f>
        <v>0</v>
      </c>
      <c r="L385" s="509">
        <f>SUM([7]B!AE1259:AE1270)</f>
        <v>0</v>
      </c>
      <c r="M385" s="509">
        <f>SUM([7]B!AF1259:AF1270)</f>
        <v>0</v>
      </c>
      <c r="N385" s="509">
        <f>SUM([7]B!AG1259:AG1270)</f>
        <v>0</v>
      </c>
      <c r="O385" s="509">
        <f>SUM([7]B!AH1259:AH1270)</f>
        <v>0</v>
      </c>
      <c r="P385" s="509">
        <f>SUM([7]B!AI1259:AI1270)</f>
        <v>0</v>
      </c>
      <c r="Q385" s="510">
        <f>SUM([7]B!AJ1259:AJ1270)</f>
        <v>0</v>
      </c>
    </row>
    <row r="386" spans="1:17" ht="15" customHeight="1" x14ac:dyDescent="0.15">
      <c r="A386" s="704"/>
      <c r="B386" s="558" t="s">
        <v>410</v>
      </c>
      <c r="C386" s="507">
        <f>SUM(C384:C385)</f>
        <v>125</v>
      </c>
      <c r="D386" s="507">
        <f t="shared" ref="D386:Q386" si="15">SUM(D384:D385)</f>
        <v>125</v>
      </c>
      <c r="E386" s="507">
        <f t="shared" si="15"/>
        <v>125</v>
      </c>
      <c r="F386" s="507">
        <f t="shared" si="15"/>
        <v>0</v>
      </c>
      <c r="G386" s="507">
        <f t="shared" si="15"/>
        <v>0</v>
      </c>
      <c r="H386" s="507">
        <f t="shared" si="15"/>
        <v>0</v>
      </c>
      <c r="I386" s="507">
        <f t="shared" si="15"/>
        <v>125</v>
      </c>
      <c r="J386" s="507">
        <f t="shared" si="15"/>
        <v>0</v>
      </c>
      <c r="K386" s="507">
        <f t="shared" si="15"/>
        <v>0</v>
      </c>
      <c r="L386" s="507">
        <f t="shared" si="15"/>
        <v>0</v>
      </c>
      <c r="M386" s="507">
        <f t="shared" si="15"/>
        <v>0</v>
      </c>
      <c r="N386" s="507">
        <f t="shared" si="15"/>
        <v>0</v>
      </c>
      <c r="O386" s="507">
        <f t="shared" si="15"/>
        <v>0</v>
      </c>
      <c r="P386" s="507">
        <f t="shared" si="15"/>
        <v>0</v>
      </c>
      <c r="Q386" s="504">
        <f t="shared" si="15"/>
        <v>0</v>
      </c>
    </row>
    <row r="387" spans="1:17" ht="15" customHeight="1" x14ac:dyDescent="0.15">
      <c r="A387" s="703" t="s">
        <v>511</v>
      </c>
      <c r="B387" s="206" t="s">
        <v>508</v>
      </c>
      <c r="C387" s="507">
        <f>SUM([7]B!C1354:C1401)</f>
        <v>182</v>
      </c>
      <c r="D387" s="507">
        <f>SUM([7]B!D1354:D1401)</f>
        <v>182</v>
      </c>
      <c r="E387" s="509">
        <f>SUM([7]B!E1354:E1401)</f>
        <v>180</v>
      </c>
      <c r="F387" s="509">
        <f>SUM([7]B!F1354:F1401)</f>
        <v>2</v>
      </c>
      <c r="G387" s="509">
        <f>SUM([7]B!G1354:G1401)</f>
        <v>0</v>
      </c>
      <c r="H387" s="509">
        <f>SUM([7]B!AA1354:AA1401)</f>
        <v>2</v>
      </c>
      <c r="I387" s="509">
        <f>SUM([7]B!AB1354:AB1401)</f>
        <v>179</v>
      </c>
      <c r="J387" s="509">
        <f>SUM([7]B!AC1354:AC1401)</f>
        <v>1</v>
      </c>
      <c r="K387" s="509">
        <f>SUM([7]B!AD1354:AD1401)</f>
        <v>0</v>
      </c>
      <c r="L387" s="509">
        <f>SUM([7]B!AE1354:AE1401)</f>
        <v>0</v>
      </c>
      <c r="M387" s="509">
        <f>SUM([7]B!AF1354:AF1401)</f>
        <v>0</v>
      </c>
      <c r="N387" s="509">
        <f>SUM([7]B!AG1354:AG1401)</f>
        <v>0</v>
      </c>
      <c r="O387" s="509">
        <f>SUM([7]B!AH1354:AH1401)</f>
        <v>0</v>
      </c>
      <c r="P387" s="509">
        <f>SUM([7]B!AI1354:AI1401)</f>
        <v>0</v>
      </c>
      <c r="Q387" s="510">
        <f>SUM([7]B!AJ1354:AJ1401)</f>
        <v>2</v>
      </c>
    </row>
    <row r="388" spans="1:17" ht="15" customHeight="1" x14ac:dyDescent="0.15">
      <c r="A388" s="631"/>
      <c r="B388" s="203" t="s">
        <v>509</v>
      </c>
      <c r="C388" s="507">
        <f>SUM([7]B!C1402:C1423)</f>
        <v>2</v>
      </c>
      <c r="D388" s="507">
        <f>SUM([7]B!D1402:D1423)</f>
        <v>2</v>
      </c>
      <c r="E388" s="509">
        <f>SUM([7]B!E1402:E1423)</f>
        <v>2</v>
      </c>
      <c r="F388" s="509">
        <f>SUM([7]B!F1402:F1423)</f>
        <v>0</v>
      </c>
      <c r="G388" s="509">
        <f>SUM([7]B!G1402:G1423)</f>
        <v>0</v>
      </c>
      <c r="H388" s="509">
        <f>SUM([7]B!AA1402:AA1423)</f>
        <v>2</v>
      </c>
      <c r="I388" s="509">
        <f>SUM([7]B!AB1402:AB1423)</f>
        <v>0</v>
      </c>
      <c r="J388" s="509">
        <f>SUM([7]B!AC1402:AC1423)</f>
        <v>0</v>
      </c>
      <c r="K388" s="509">
        <f>SUM([7]B!AD1402:AD1423)</f>
        <v>0</v>
      </c>
      <c r="L388" s="509">
        <f>SUM([7]B!AE1402:AE1423)</f>
        <v>0</v>
      </c>
      <c r="M388" s="509">
        <f>SUM([7]B!AF1402:AF1423)</f>
        <v>0</v>
      </c>
      <c r="N388" s="509">
        <f>SUM([7]B!AG1402:AG1423)</f>
        <v>0</v>
      </c>
      <c r="O388" s="509">
        <f>SUM([7]B!AH1402:AH1423)</f>
        <v>0</v>
      </c>
      <c r="P388" s="509">
        <f>SUM([7]B!AI1402:AI1423)</f>
        <v>0</v>
      </c>
      <c r="Q388" s="510">
        <f>SUM([7]B!AJ1402:AJ1423)</f>
        <v>0</v>
      </c>
    </row>
    <row r="389" spans="1:17" ht="15" customHeight="1" x14ac:dyDescent="0.15">
      <c r="A389" s="704"/>
      <c r="B389" s="558" t="s">
        <v>410</v>
      </c>
      <c r="C389" s="507">
        <f>SUM(C387:C388)</f>
        <v>184</v>
      </c>
      <c r="D389" s="507">
        <f t="shared" ref="D389:Q389" si="16">SUM(D387:D388)</f>
        <v>184</v>
      </c>
      <c r="E389" s="507">
        <f t="shared" si="16"/>
        <v>182</v>
      </c>
      <c r="F389" s="507">
        <f t="shared" si="16"/>
        <v>2</v>
      </c>
      <c r="G389" s="507">
        <f t="shared" si="16"/>
        <v>0</v>
      </c>
      <c r="H389" s="507">
        <f t="shared" si="16"/>
        <v>4</v>
      </c>
      <c r="I389" s="507">
        <f t="shared" si="16"/>
        <v>179</v>
      </c>
      <c r="J389" s="507">
        <f t="shared" si="16"/>
        <v>1</v>
      </c>
      <c r="K389" s="507">
        <f t="shared" si="16"/>
        <v>0</v>
      </c>
      <c r="L389" s="507">
        <f t="shared" si="16"/>
        <v>0</v>
      </c>
      <c r="M389" s="507">
        <f t="shared" si="16"/>
        <v>0</v>
      </c>
      <c r="N389" s="507">
        <f t="shared" si="16"/>
        <v>0</v>
      </c>
      <c r="O389" s="507">
        <f t="shared" si="16"/>
        <v>0</v>
      </c>
      <c r="P389" s="507">
        <f t="shared" si="16"/>
        <v>0</v>
      </c>
      <c r="Q389" s="504">
        <f t="shared" si="16"/>
        <v>2</v>
      </c>
    </row>
    <row r="390" spans="1:17" ht="24.75" customHeight="1" x14ac:dyDescent="0.15">
      <c r="A390" s="560" t="s">
        <v>512</v>
      </c>
      <c r="B390" s="211" t="s">
        <v>508</v>
      </c>
      <c r="C390" s="507">
        <f>[7]B!C1504</f>
        <v>0</v>
      </c>
      <c r="D390" s="507">
        <f>[7]B!D1504</f>
        <v>0</v>
      </c>
      <c r="E390" s="509">
        <f>[7]B!E1504</f>
        <v>0</v>
      </c>
      <c r="F390" s="509">
        <f>[7]B!F1504</f>
        <v>0</v>
      </c>
      <c r="G390" s="509">
        <f>[7]B!G1504</f>
        <v>0</v>
      </c>
      <c r="H390" s="509">
        <f>[7]B!AA1504</f>
        <v>0</v>
      </c>
      <c r="I390" s="509">
        <f>[7]B!AB1504</f>
        <v>0</v>
      </c>
      <c r="J390" s="509">
        <f>[7]B!AC1504</f>
        <v>0</v>
      </c>
      <c r="K390" s="509">
        <f>[7]B!AD1504</f>
        <v>0</v>
      </c>
      <c r="L390" s="509">
        <f>[7]B!AE1504</f>
        <v>0</v>
      </c>
      <c r="M390" s="509">
        <f>[7]B!AF1504</f>
        <v>0</v>
      </c>
      <c r="N390" s="509">
        <f>[7]B!AG1504</f>
        <v>0</v>
      </c>
      <c r="O390" s="509">
        <f>[7]B!AH1504</f>
        <v>0</v>
      </c>
      <c r="P390" s="509">
        <f>[7]B!AI1504</f>
        <v>0</v>
      </c>
      <c r="Q390" s="510">
        <f>[7]B!AJ1504</f>
        <v>0</v>
      </c>
    </row>
    <row r="391" spans="1:17" ht="24.75" customHeight="1" x14ac:dyDescent="0.15">
      <c r="A391" s="212" t="s">
        <v>513</v>
      </c>
      <c r="B391" s="210" t="s">
        <v>508</v>
      </c>
      <c r="C391" s="507">
        <f>[7]B!C1653</f>
        <v>1569</v>
      </c>
      <c r="D391" s="507">
        <f>[7]B!D1653</f>
        <v>1569</v>
      </c>
      <c r="E391" s="509">
        <f>[7]B!E1653</f>
        <v>1569</v>
      </c>
      <c r="F391" s="509">
        <f>[7]B!F1653</f>
        <v>0</v>
      </c>
      <c r="G391" s="509">
        <f>[7]B!G1653</f>
        <v>0</v>
      </c>
      <c r="H391" s="509">
        <f>[7]B!AA1653</f>
        <v>1569</v>
      </c>
      <c r="I391" s="509">
        <f>[7]B!AB1653</f>
        <v>0</v>
      </c>
      <c r="J391" s="509">
        <f>[7]B!AC1653</f>
        <v>0</v>
      </c>
      <c r="K391" s="509">
        <f>[7]B!AD1653</f>
        <v>0</v>
      </c>
      <c r="L391" s="509">
        <f>[7]B!AE1653</f>
        <v>0</v>
      </c>
      <c r="M391" s="509">
        <f>[7]B!AF1653</f>
        <v>0</v>
      </c>
      <c r="N391" s="509">
        <f>[7]B!AG1653</f>
        <v>0</v>
      </c>
      <c r="O391" s="509">
        <f>[7]B!AH1653</f>
        <v>0</v>
      </c>
      <c r="P391" s="509">
        <f>[7]B!AI1653</f>
        <v>0</v>
      </c>
      <c r="Q391" s="510">
        <f>[7]B!AJ1653</f>
        <v>0</v>
      </c>
    </row>
    <row r="392" spans="1:17" ht="15" customHeight="1" x14ac:dyDescent="0.15">
      <c r="A392" s="703" t="s">
        <v>514</v>
      </c>
      <c r="B392" s="213" t="s">
        <v>508</v>
      </c>
      <c r="C392" s="511">
        <f>SUM([7]B!C1682:C1690,[7]B!C1694:C1697,[7]B!C1701,[7]B!C1704:C1742,[7]B!C1753:C1758)+[7]B!C1812</f>
        <v>16491</v>
      </c>
      <c r="D392" s="511">
        <f>SUM([7]B!D1682:D1690,[7]B!D1694:D1697,[7]B!D1701,[7]B!D1704:D1742,[7]B!D1753:D1758)+[7]B!D1812</f>
        <v>16333</v>
      </c>
      <c r="E392" s="512">
        <f>SUM([7]B!E1682:E1690,[7]B!E1694:E1697,[7]B!E1701,[7]B!E1704:E1742,[7]B!E1753:E1758)+[7]B!E1812</f>
        <v>16333</v>
      </c>
      <c r="F392" s="512">
        <f>SUM([7]B!F1682:F1690,[7]B!F1694:F1697,[7]B!F1701,[7]B!F1704:F1742,[7]B!F1753:F1758)+[7]B!F1812</f>
        <v>0</v>
      </c>
      <c r="G392" s="512">
        <f>SUM([7]B!G1682:G1690,[7]B!G1694:G1697,[7]B!G1701,[7]B!G1704:G1742,[7]B!G1753:G1758)+[7]B!G1812</f>
        <v>158</v>
      </c>
      <c r="H392" s="512">
        <f>SUM([7]B!AA1682:AA1690,[7]B!AA1694:AA1697,[7]B!AA1701,[7]B!AA1704:AA1742,[7]B!AA1753:AA1758)+[7]B!AA1812</f>
        <v>15214</v>
      </c>
      <c r="I392" s="512">
        <f>SUM([7]B!AB1682:AB1690,[7]B!AB1694:AB1697,[7]B!AB1701,[7]B!AB1704:AB1742,[7]B!AB1753:AB1758)+[7]B!AB1812</f>
        <v>430</v>
      </c>
      <c r="J392" s="512">
        <f>SUM([7]B!AC1682:AC1690,[7]B!AC1694:AC1697,[7]B!AC1701,[7]B!AC1704:AC1742,[7]B!AC1753:AC1758)+[7]B!AC1812</f>
        <v>847</v>
      </c>
      <c r="K392" s="512">
        <f>SUM([7]B!AD1682:AD1690,[7]B!AD1694:AD1697,[7]B!AD1701,[7]B!AD1704:AD1742,[7]B!AD1753:AD1758)+[7]B!AD1812</f>
        <v>0</v>
      </c>
      <c r="L392" s="512">
        <f>SUM([7]B!AE1682:AE1690,[7]B!AE1694:AE1697,[7]B!AE1701,[7]B!AE1704:AE1742,[7]B!AE1753:AE1758)+[7]B!AE1812</f>
        <v>0</v>
      </c>
      <c r="M392" s="512">
        <f>SUM([7]B!AF1682:AF1690,[7]B!AF1694:AF1697,[7]B!AF1701,[7]B!AF1704:AF1742,[7]B!AF1753:AF1758)+[7]B!AF1812</f>
        <v>0</v>
      </c>
      <c r="N392" s="512">
        <f>SUM([7]B!AG1682:AG1690,[7]B!AG1694:AG1697,[7]B!AG1701,[7]B!AG1704:AG1742,[7]B!AG1753:AG1758)+[7]B!AG1812</f>
        <v>0</v>
      </c>
      <c r="O392" s="512">
        <f>SUM([7]B!AH1682:AH1690,[7]B!AH1694:AH1697,[7]B!AH1701,[7]B!AH1704:AH1742,[7]B!AH1753:AH1758)+[7]B!AH1812</f>
        <v>0</v>
      </c>
      <c r="P392" s="512">
        <f>SUM([7]B!AI1682:AI1690,[7]B!AI1694:AI1697,[7]B!AI1701,[7]B!AI1704:AI1742,[7]B!AI1753:AI1758)+[7]B!AI1812</f>
        <v>0</v>
      </c>
      <c r="Q392" s="513">
        <f>SUM([7]B!AJ1682:AJ1690,[7]B!AJ1694:AJ1697,[7]B!AJ1701,[7]B!AJ1704:AJ1742,[7]B!AJ1753:AJ1758)+[7]B!AJ1812</f>
        <v>0</v>
      </c>
    </row>
    <row r="393" spans="1:17" ht="15" customHeight="1" x14ac:dyDescent="0.15">
      <c r="A393" s="631"/>
      <c r="B393" s="203" t="s">
        <v>509</v>
      </c>
      <c r="C393" s="514">
        <f>SUM([7]B!C1691:C1693,[7]B!C1695:C1696,[7]B!C1701:C1703,[7]B!C1743:C1752,[7]B!C1759:C1785,[7]B!C1815)</f>
        <v>1697</v>
      </c>
      <c r="D393" s="514">
        <f>SUM([7]B!D1691:D1693,[7]B!D1695:D1696,[7]B!D1701:D1703,[7]B!D1743:D1752,[7]B!D1759:D1785,[7]B!D1815)</f>
        <v>1697</v>
      </c>
      <c r="E393" s="515">
        <f>SUM([7]B!E1691:E1693,[7]B!E1695:E1696,[7]B!E1701:E1703,[7]B!E1743:E1752,[7]B!E1759:E1785,[7]B!E1815)</f>
        <v>1697</v>
      </c>
      <c r="F393" s="515">
        <f>SUM([7]B!F1691:F1693,[7]B!F1695:F1696,[7]B!F1701:F1703,[7]B!F1743:F1752,[7]B!F1759:F1785,[7]B!F1815)</f>
        <v>0</v>
      </c>
      <c r="G393" s="515">
        <f>SUM([7]B!G1691:G1693,[7]B!G1695:G1696,[7]B!G1701:G1703,[7]B!G1743:G1752,[7]B!G1759:G1785,[7]B!G1815)</f>
        <v>0</v>
      </c>
      <c r="H393" s="515">
        <f>SUM([7]B!AA1691:AA1693,[7]B!AA1695:AA1696,[7]B!AA1701:AA1703,[7]B!AA1743:AA1752,[7]B!AA1759:AA1785,[7]B!AA1815)</f>
        <v>1372</v>
      </c>
      <c r="I393" s="515">
        <f>SUM([7]B!AB1691:AB1693,[7]B!AB1695:AB1696,[7]B!AB1701:AB1703,[7]B!AB1743:AB1752,[7]B!AB1759:AB1785,[7]B!AB1815)</f>
        <v>0</v>
      </c>
      <c r="J393" s="515">
        <f>SUM([7]B!AC1691:AC1693,[7]B!AC1695:AC1696,[7]B!AC1701:AC1703,[7]B!AC1743:AC1752,[7]B!AC1759:AC1785,[7]B!AC1815)</f>
        <v>325</v>
      </c>
      <c r="K393" s="515">
        <f>SUM([7]B!AD1691:AD1693,[7]B!AD1695:AD1696,[7]B!AD1701:AD1703,[7]B!AD1743:AD1752,[7]B!AD1759:AD1785,[7]B!AD1815)</f>
        <v>0</v>
      </c>
      <c r="L393" s="515">
        <f>SUM([7]B!AE1691:AE1693,[7]B!AE1695:AE1696,[7]B!AE1701:AE1703,[7]B!AE1743:AE1752,[7]B!AE1759:AE1785,[7]B!AE1815)</f>
        <v>0</v>
      </c>
      <c r="M393" s="515">
        <f>SUM([7]B!AF1691:AF1693,[7]B!AF1695:AF1696,[7]B!AF1701:AF1703,[7]B!AF1743:AF1752,[7]B!AF1759:AF1785,[7]B!AF1815)</f>
        <v>0</v>
      </c>
      <c r="N393" s="515">
        <f>SUM([7]B!AG1691:AG1693,[7]B!AG1695:AG1696,[7]B!AG1701:AG1703,[7]B!AG1743:AG1752,[7]B!AG1759:AG1785,[7]B!AG1815)</f>
        <v>0</v>
      </c>
      <c r="O393" s="515">
        <f>SUM([7]B!AH1691:AH1693,[7]B!AH1695:AH1696,[7]B!AH1701:AH1703,[7]B!AH1743:AH1752,[7]B!AH1759:AH1785,[7]B!AH1815)</f>
        <v>0</v>
      </c>
      <c r="P393" s="515">
        <f>SUM([7]B!AI1691:AI1693,[7]B!AI1695:AI1696,[7]B!AI1701:AI1703,[7]B!AI1743:AI1752,[7]B!AI1759:AI1785,[7]B!AI1815)</f>
        <v>0</v>
      </c>
      <c r="Q393" s="503">
        <f>SUM([7]B!AJ1691:AJ1693,[7]B!AJ1695:AJ1696,[7]B!AJ1701:AJ1703,[7]B!AJ1743:AJ1752,[7]B!AJ1759:AJ1785,[7]B!AJ1815)</f>
        <v>0</v>
      </c>
    </row>
    <row r="394" spans="1:17" ht="15" customHeight="1" x14ac:dyDescent="0.15">
      <c r="A394" s="704"/>
      <c r="B394" s="558" t="s">
        <v>410</v>
      </c>
      <c r="C394" s="205">
        <f t="shared" ref="C394:Q394" si="17">SUM(C392:C393)</f>
        <v>18188</v>
      </c>
      <c r="D394" s="504">
        <f t="shared" si="17"/>
        <v>18030</v>
      </c>
      <c r="E394" s="505">
        <f t="shared" si="17"/>
        <v>18030</v>
      </c>
      <c r="F394" s="506">
        <f t="shared" si="17"/>
        <v>0</v>
      </c>
      <c r="G394" s="507">
        <f t="shared" si="17"/>
        <v>158</v>
      </c>
      <c r="H394" s="505">
        <f t="shared" si="17"/>
        <v>16586</v>
      </c>
      <c r="I394" s="508">
        <f t="shared" si="17"/>
        <v>430</v>
      </c>
      <c r="J394" s="506">
        <f t="shared" si="17"/>
        <v>1172</v>
      </c>
      <c r="K394" s="505">
        <f t="shared" si="17"/>
        <v>0</v>
      </c>
      <c r="L394" s="508">
        <f t="shared" si="17"/>
        <v>0</v>
      </c>
      <c r="M394" s="506">
        <f t="shared" si="17"/>
        <v>0</v>
      </c>
      <c r="N394" s="506">
        <f>SUM(N392:N393)</f>
        <v>0</v>
      </c>
      <c r="O394" s="505">
        <f t="shared" si="17"/>
        <v>0</v>
      </c>
      <c r="P394" s="506">
        <f t="shared" si="17"/>
        <v>0</v>
      </c>
      <c r="Q394" s="504">
        <f t="shared" si="17"/>
        <v>0</v>
      </c>
    </row>
    <row r="395" spans="1:17" ht="15" customHeight="1" x14ac:dyDescent="0.15">
      <c r="A395" s="631" t="s">
        <v>515</v>
      </c>
      <c r="B395" s="213" t="s">
        <v>508</v>
      </c>
      <c r="C395" s="516">
        <f>SUM([7]B!C1985:C1998,[7]B!C2000:C2033,[7]B!C2059:C2061)</f>
        <v>142</v>
      </c>
      <c r="D395" s="516">
        <f>SUM([7]B!D1985:D1998,[7]B!D2000:D2033,[7]B!D2059:D2061)</f>
        <v>133</v>
      </c>
      <c r="E395" s="517">
        <f>SUM([7]B!E1985:E1998,[7]B!E2000:E2033,[7]B!E2059:E2061)</f>
        <v>133</v>
      </c>
      <c r="F395" s="517">
        <f>SUM([7]B!F1985:F1998,[7]B!F2000:F2033,[7]B!F2059:F2061)</f>
        <v>0</v>
      </c>
      <c r="G395" s="517">
        <f>SUM([7]B!G1985:G1998,[7]B!G2000:G2033,[7]B!G2059:G2061)</f>
        <v>9</v>
      </c>
      <c r="H395" s="517">
        <f>SUM([7]B!AA1985:AA1998,[7]B!AA2000:AA2033,[7]B!AA2059:AA2061)</f>
        <v>101</v>
      </c>
      <c r="I395" s="517">
        <f>SUM([7]B!AB1985:AB1998,[7]B!AB2000:AB2033,[7]B!AB2059:AB2061)</f>
        <v>37</v>
      </c>
      <c r="J395" s="517">
        <f>SUM([7]B!AC1985:AC1998,[7]B!AC2000:AC2033,[7]B!AC2059:AC2061)</f>
        <v>4</v>
      </c>
      <c r="K395" s="517">
        <f>SUM([7]B!AD1985:AD1998,[7]B!AD2000:AD2033,[7]B!AD2059:AD2061)</f>
        <v>0</v>
      </c>
      <c r="L395" s="517">
        <f>SUM([7]B!AE1985:AE1998,[7]B!AE2000:AE2033,[7]B!AE2059:AE2061)</f>
        <v>0</v>
      </c>
      <c r="M395" s="517">
        <f>SUM([7]B!AF1985:AF1998,[7]B!AF2000:AF2033,[7]B!AF2059:AF2061)</f>
        <v>0</v>
      </c>
      <c r="N395" s="517">
        <f>SUM([7]B!AG1985:AG1998,[7]B!AG2000:AG2033,[7]B!AG2059:AG2061)</f>
        <v>0</v>
      </c>
      <c r="O395" s="517">
        <f>SUM([7]B!AH1985:AH1998,[7]B!AH2000:AH2033,[7]B!AH2059:AH2061)</f>
        <v>0</v>
      </c>
      <c r="P395" s="517">
        <f>SUM([7]B!AI1985:AI1998,[7]B!AI2000:AI2033,[7]B!AI2059:AI2061)</f>
        <v>10</v>
      </c>
      <c r="Q395" s="518">
        <f>SUM([7]B!AJ1985:AJ1998,[7]B!AJ2000:AJ2033,[7]B!AJ2059:AJ2061)</f>
        <v>0</v>
      </c>
    </row>
    <row r="396" spans="1:17" ht="15" customHeight="1" x14ac:dyDescent="0.15">
      <c r="A396" s="631"/>
      <c r="B396" s="203" t="s">
        <v>509</v>
      </c>
      <c r="C396" s="514">
        <f>SUM([7]B!C1999,[7]B!C2034:C2055)</f>
        <v>23</v>
      </c>
      <c r="D396" s="514">
        <f>SUM([7]B!D1999,[7]B!D2034:D2055)</f>
        <v>23</v>
      </c>
      <c r="E396" s="515">
        <f>SUM([7]B!E1999,[7]B!E2034:E2055)</f>
        <v>23</v>
      </c>
      <c r="F396" s="515">
        <f>SUM([7]B!F1999,[7]B!F2034:F2055)</f>
        <v>0</v>
      </c>
      <c r="G396" s="515">
        <f>SUM([7]B!G1999,[7]B!G2034:G2055)</f>
        <v>0</v>
      </c>
      <c r="H396" s="515">
        <f>SUM([7]B!AA1999,[7]B!AA2034:AA2055)</f>
        <v>0</v>
      </c>
      <c r="I396" s="515">
        <f>SUM([7]B!AB1999,[7]B!AB2034:AB2055)</f>
        <v>1</v>
      </c>
      <c r="J396" s="515">
        <f>SUM([7]B!AC1999,[7]B!AC2034:AC2055)</f>
        <v>22</v>
      </c>
      <c r="K396" s="515">
        <f>SUM([7]B!AD1999,[7]B!AD2034:AD2055)</f>
        <v>0</v>
      </c>
      <c r="L396" s="515">
        <f>SUM([7]B!AE1999,[7]B!AE2034:AE2055)</f>
        <v>0</v>
      </c>
      <c r="M396" s="515">
        <f>SUM([7]B!AF1999,[7]B!AF2034:AF2055)</f>
        <v>0</v>
      </c>
      <c r="N396" s="515">
        <f>SUM([7]B!AG1999,[7]B!AG2034:AG2055)</f>
        <v>0</v>
      </c>
      <c r="O396" s="515">
        <f>SUM([7]B!AH1999,[7]B!AH2034:AH2055)</f>
        <v>0</v>
      </c>
      <c r="P396" s="515">
        <f>SUM([7]B!AI1999,[7]B!AI2034:AI2055)</f>
        <v>0</v>
      </c>
      <c r="Q396" s="503">
        <f>SUM([7]B!AJ1999,[7]B!AJ2034:AJ2055)</f>
        <v>0</v>
      </c>
    </row>
    <row r="397" spans="1:17" ht="15" customHeight="1" x14ac:dyDescent="0.15">
      <c r="A397" s="631"/>
      <c r="B397" s="558" t="s">
        <v>410</v>
      </c>
      <c r="C397" s="205">
        <f>SUM(C395:C396)</f>
        <v>165</v>
      </c>
      <c r="D397" s="504">
        <f t="shared" ref="D397:Q397" si="18">SUM(D395:D396)</f>
        <v>156</v>
      </c>
      <c r="E397" s="505">
        <f t="shared" si="18"/>
        <v>156</v>
      </c>
      <c r="F397" s="506">
        <f t="shared" si="18"/>
        <v>0</v>
      </c>
      <c r="G397" s="507">
        <f t="shared" si="18"/>
        <v>9</v>
      </c>
      <c r="H397" s="505">
        <f t="shared" si="18"/>
        <v>101</v>
      </c>
      <c r="I397" s="508">
        <f t="shared" si="18"/>
        <v>38</v>
      </c>
      <c r="J397" s="506">
        <f t="shared" si="18"/>
        <v>26</v>
      </c>
      <c r="K397" s="505">
        <f t="shared" si="18"/>
        <v>0</v>
      </c>
      <c r="L397" s="508">
        <f t="shared" si="18"/>
        <v>0</v>
      </c>
      <c r="M397" s="506">
        <f t="shared" si="18"/>
        <v>0</v>
      </c>
      <c r="N397" s="506">
        <f t="shared" si="18"/>
        <v>0</v>
      </c>
      <c r="O397" s="505">
        <f t="shared" si="18"/>
        <v>0</v>
      </c>
      <c r="P397" s="506">
        <f t="shared" si="18"/>
        <v>10</v>
      </c>
      <c r="Q397" s="504">
        <f t="shared" si="18"/>
        <v>0</v>
      </c>
    </row>
    <row r="398" spans="1:17" ht="15" customHeight="1" x14ac:dyDescent="0.15">
      <c r="A398" s="703" t="s">
        <v>516</v>
      </c>
      <c r="B398" s="206" t="s">
        <v>508</v>
      </c>
      <c r="C398" s="214">
        <f>SUM([7]B!C2220:C2241,[7]B!C2257:C2259)</f>
        <v>138</v>
      </c>
      <c r="D398" s="214">
        <f>SUM([7]B!D2220:D2241,[7]B!D2257:D2259)</f>
        <v>122</v>
      </c>
      <c r="E398" s="214">
        <f>SUM([7]B!E2220:E2241,[7]B!E2257:E2259)</f>
        <v>122</v>
      </c>
      <c r="F398" s="214">
        <f>SUM([7]B!F2220:F2241,[7]B!F2257:F2259)</f>
        <v>0</v>
      </c>
      <c r="G398" s="214">
        <f>SUM([7]B!G2220:G2241,[7]B!G2257:G2259)</f>
        <v>16</v>
      </c>
      <c r="H398" s="215">
        <f>SUM([7]B!AA2220:AA2241,[7]B!AA2257:AA2259)</f>
        <v>93</v>
      </c>
      <c r="I398" s="215">
        <f>SUM([7]B!AB2220:AB2241,[7]B!AB2257:AB2259)</f>
        <v>15</v>
      </c>
      <c r="J398" s="215">
        <f>SUM([7]B!AC2220:AC2241,[7]B!AC2257:AC2259)</f>
        <v>30</v>
      </c>
      <c r="K398" s="215">
        <f>SUM([7]B!AD2220:AD2241,[7]B!AD2257:AD2259)</f>
        <v>0</v>
      </c>
      <c r="L398" s="215">
        <f>SUM([7]B!AE2220:AE2241,[7]B!AE2257:AE2259)</f>
        <v>0</v>
      </c>
      <c r="M398" s="215">
        <f>SUM([7]B!AF2220:AF2241,[7]B!AF2257:AF2259)</f>
        <v>0</v>
      </c>
      <c r="N398" s="215">
        <f>SUM([7]B!AG2220:AG2241,[7]B!AG2257:AG2259)</f>
        <v>0</v>
      </c>
      <c r="O398" s="215">
        <f>SUM([7]B!AH2220:AH2241,[7]B!AH2257:AH2259)</f>
        <v>0</v>
      </c>
      <c r="P398" s="215">
        <f>SUM([7]B!AI2220:AI2241,[7]B!AI2257:AI2259)</f>
        <v>0</v>
      </c>
      <c r="Q398" s="216">
        <f>SUM([7]B!AJ2220:AJ2241,[7]B!AJ2257:AJ2259)</f>
        <v>0</v>
      </c>
    </row>
    <row r="399" spans="1:17" ht="15" customHeight="1" x14ac:dyDescent="0.15">
      <c r="A399" s="631"/>
      <c r="B399" s="203" t="s">
        <v>509</v>
      </c>
      <c r="C399" s="514">
        <f>SUM([7]B!C2242:C2245)</f>
        <v>211</v>
      </c>
      <c r="D399" s="514">
        <f>SUM([7]B!D2242:D2245)</f>
        <v>146</v>
      </c>
      <c r="E399" s="515">
        <f>SUM([7]B!E2242:E2245)</f>
        <v>146</v>
      </c>
      <c r="F399" s="515">
        <f>SUM([7]B!F2242:F2245)</f>
        <v>0</v>
      </c>
      <c r="G399" s="515">
        <f>SUM([7]B!G2242:G2245)</f>
        <v>65</v>
      </c>
      <c r="H399" s="515">
        <f>SUM([7]B!AA2242:AA2245)</f>
        <v>123</v>
      </c>
      <c r="I399" s="515">
        <f>SUM([7]B!AB2242:AB2245)</f>
        <v>7</v>
      </c>
      <c r="J399" s="515">
        <f>SUM([7]B!AC2242:AC2245)</f>
        <v>81</v>
      </c>
      <c r="K399" s="515">
        <f>SUM([7]B!AD2242:AD2245)</f>
        <v>0</v>
      </c>
      <c r="L399" s="515">
        <f>SUM([7]B!AE2242:AE2245)</f>
        <v>0</v>
      </c>
      <c r="M399" s="515">
        <f>SUM([7]B!AF2242:AF2245)</f>
        <v>0</v>
      </c>
      <c r="N399" s="515">
        <f>SUM([7]B!AG2242:AG2245)</f>
        <v>0</v>
      </c>
      <c r="O399" s="515">
        <f>SUM([7]B!AH2242:AH2245)</f>
        <v>0</v>
      </c>
      <c r="P399" s="515">
        <f>SUM([7]B!AI2242:AI2245)</f>
        <v>0</v>
      </c>
      <c r="Q399" s="503">
        <f>SUM([7]B!AJ2242:AJ2245)</f>
        <v>0</v>
      </c>
    </row>
    <row r="400" spans="1:17" ht="15" customHeight="1" x14ac:dyDescent="0.15">
      <c r="A400" s="704"/>
      <c r="B400" s="558" t="s">
        <v>410</v>
      </c>
      <c r="C400" s="507">
        <f>SUM(C398:C399)</f>
        <v>349</v>
      </c>
      <c r="D400" s="507">
        <f t="shared" ref="D400:Q400" si="19">SUM(D398:D399)</f>
        <v>268</v>
      </c>
      <c r="E400" s="507">
        <f t="shared" si="19"/>
        <v>268</v>
      </c>
      <c r="F400" s="507">
        <f t="shared" si="19"/>
        <v>0</v>
      </c>
      <c r="G400" s="507">
        <f t="shared" si="19"/>
        <v>81</v>
      </c>
      <c r="H400" s="507">
        <f>SUM(H398:H399)</f>
        <v>216</v>
      </c>
      <c r="I400" s="507">
        <f t="shared" si="19"/>
        <v>22</v>
      </c>
      <c r="J400" s="507">
        <f t="shared" si="19"/>
        <v>111</v>
      </c>
      <c r="K400" s="507">
        <f t="shared" si="19"/>
        <v>0</v>
      </c>
      <c r="L400" s="507">
        <f t="shared" si="19"/>
        <v>0</v>
      </c>
      <c r="M400" s="507">
        <f t="shared" si="19"/>
        <v>0</v>
      </c>
      <c r="N400" s="507">
        <f t="shared" si="19"/>
        <v>0</v>
      </c>
      <c r="O400" s="507">
        <f t="shared" si="19"/>
        <v>0</v>
      </c>
      <c r="P400" s="507">
        <f t="shared" si="19"/>
        <v>0</v>
      </c>
      <c r="Q400" s="504">
        <f t="shared" si="19"/>
        <v>0</v>
      </c>
    </row>
    <row r="401" spans="1:19" ht="15" customHeight="1" x14ac:dyDescent="0.15">
      <c r="A401" s="697" t="s">
        <v>517</v>
      </c>
      <c r="B401" s="211" t="s">
        <v>518</v>
      </c>
      <c r="C401" s="511">
        <f>SUM([7]B!C2416:C2418)+[7]B!C2363</f>
        <v>1210</v>
      </c>
      <c r="D401" s="511">
        <f>SUM([7]B!D2416:D2418)+[7]B!D2363</f>
        <v>1077</v>
      </c>
      <c r="E401" s="512">
        <f>SUM([7]B!E2416:E2418)+[7]B!E2363</f>
        <v>1074</v>
      </c>
      <c r="F401" s="512">
        <f>SUM([7]B!F2416:F2418)+[7]B!F2363</f>
        <v>3</v>
      </c>
      <c r="G401" s="512">
        <f>SUM([7]B!G2416:G2418)+[7]B!G2363</f>
        <v>133</v>
      </c>
      <c r="H401" s="512">
        <f>SUM([7]B!AA2416:AA2418)+[7]B!AA2363</f>
        <v>1174</v>
      </c>
      <c r="I401" s="513">
        <f>SUM([7]B!AB2416:AB2418)+[7]B!AB2363</f>
        <v>14</v>
      </c>
      <c r="J401" s="513">
        <f>SUM([7]B!AC2416:AC2418)+[7]B!AC2363</f>
        <v>22</v>
      </c>
      <c r="K401" s="513">
        <f>SUM([7]B!AD2416:AD2418)+[7]B!AD2363</f>
        <v>0</v>
      </c>
      <c r="L401" s="513">
        <f>SUM([7]B!AE2416:AE2418)+[7]B!AE2363</f>
        <v>0</v>
      </c>
      <c r="M401" s="513">
        <f>SUM([7]B!AF2416:AF2418)+[7]B!AF2363</f>
        <v>0</v>
      </c>
      <c r="N401" s="513">
        <f>SUM([7]B!AG2416:AG2418)+[7]B!AG2363</f>
        <v>0</v>
      </c>
      <c r="O401" s="513">
        <f>SUM([7]B!AH2416:AH2418)+[7]B!AH2363</f>
        <v>0</v>
      </c>
      <c r="P401" s="513">
        <f>SUM([7]B!AI2416:AI2418)+[7]B!AI2363</f>
        <v>0</v>
      </c>
      <c r="Q401" s="513">
        <f>SUM([7]B!AJ2416:AJ2418)+[7]B!AJ2363</f>
        <v>3</v>
      </c>
    </row>
    <row r="402" spans="1:19" ht="15" customHeight="1" x14ac:dyDescent="0.15">
      <c r="A402" s="707"/>
      <c r="B402" s="217" t="s">
        <v>509</v>
      </c>
      <c r="C402" s="519">
        <f>[7]B!C2369</f>
        <v>0</v>
      </c>
      <c r="D402" s="519">
        <f>[7]B!D2369</f>
        <v>0</v>
      </c>
      <c r="E402" s="520">
        <f>[7]B!E2369</f>
        <v>0</v>
      </c>
      <c r="F402" s="520">
        <f>[7]B!F2369</f>
        <v>0</v>
      </c>
      <c r="G402" s="520">
        <f>[7]B!G2369</f>
        <v>0</v>
      </c>
      <c r="H402" s="520">
        <f>[7]B!AA2369</f>
        <v>0</v>
      </c>
      <c r="I402" s="503">
        <f>[7]B!AB2369</f>
        <v>0</v>
      </c>
      <c r="J402" s="503">
        <f>[7]B!AC2369</f>
        <v>0</v>
      </c>
      <c r="K402" s="503">
        <f>[7]B!AD2369</f>
        <v>0</v>
      </c>
      <c r="L402" s="503">
        <f>[7]B!AE2369</f>
        <v>0</v>
      </c>
      <c r="M402" s="503">
        <f>[7]B!AF2369</f>
        <v>0</v>
      </c>
      <c r="N402" s="503">
        <f>[7]B!AG2369</f>
        <v>0</v>
      </c>
      <c r="O402" s="503">
        <f>[7]B!AH2369</f>
        <v>0</v>
      </c>
      <c r="P402" s="503">
        <f>[7]B!AI2369</f>
        <v>0</v>
      </c>
      <c r="Q402" s="503">
        <f>[7]B!AJ2369</f>
        <v>0</v>
      </c>
    </row>
    <row r="403" spans="1:19" ht="15" customHeight="1" x14ac:dyDescent="0.15">
      <c r="A403" s="699"/>
      <c r="B403" s="558" t="s">
        <v>410</v>
      </c>
      <c r="C403" s="507">
        <f>SUM(C401:C402)</f>
        <v>1210</v>
      </c>
      <c r="D403" s="507">
        <f t="shared" ref="D403:Q403" si="20">SUM(D401:D402)</f>
        <v>1077</v>
      </c>
      <c r="E403" s="507">
        <f t="shared" si="20"/>
        <v>1074</v>
      </c>
      <c r="F403" s="507">
        <f t="shared" si="20"/>
        <v>3</v>
      </c>
      <c r="G403" s="507">
        <f t="shared" si="20"/>
        <v>133</v>
      </c>
      <c r="H403" s="507">
        <f t="shared" si="20"/>
        <v>1174</v>
      </c>
      <c r="I403" s="507">
        <f t="shared" si="20"/>
        <v>14</v>
      </c>
      <c r="J403" s="507">
        <f t="shared" si="20"/>
        <v>22</v>
      </c>
      <c r="K403" s="507">
        <f t="shared" si="20"/>
        <v>0</v>
      </c>
      <c r="L403" s="507">
        <f t="shared" si="20"/>
        <v>0</v>
      </c>
      <c r="M403" s="507">
        <f t="shared" si="20"/>
        <v>0</v>
      </c>
      <c r="N403" s="507">
        <f t="shared" si="20"/>
        <v>0</v>
      </c>
      <c r="O403" s="507">
        <f t="shared" si="20"/>
        <v>0</v>
      </c>
      <c r="P403" s="507">
        <f t="shared" si="20"/>
        <v>0</v>
      </c>
      <c r="Q403" s="504">
        <f t="shared" si="20"/>
        <v>3</v>
      </c>
    </row>
    <row r="404" spans="1:19" ht="15" customHeight="1" x14ac:dyDescent="0.15">
      <c r="A404" s="703" t="s">
        <v>519</v>
      </c>
      <c r="B404" s="213" t="s">
        <v>508</v>
      </c>
      <c r="C404" s="511">
        <f>SUM([7]B!C2438:C2450,[7]B!C2684)</f>
        <v>75</v>
      </c>
      <c r="D404" s="511">
        <f>SUM([7]B!D2438:D2450,[7]B!D2684)</f>
        <v>75</v>
      </c>
      <c r="E404" s="512">
        <f>SUM([7]B!E2438:E2450,[7]B!E2684)</f>
        <v>74</v>
      </c>
      <c r="F404" s="512">
        <f>SUM([7]B!F2438:F2450,[7]B!F2684)</f>
        <v>1</v>
      </c>
      <c r="G404" s="512">
        <f>SUM([7]B!G2438:G2450,[7]B!G2684)</f>
        <v>0</v>
      </c>
      <c r="H404" s="512">
        <f>SUM([7]B!AA2438:AA2450,[7]B!AA2684)</f>
        <v>1</v>
      </c>
      <c r="I404" s="512">
        <f>SUM([7]B!AB2438:AB2450,[7]B!AB2684)</f>
        <v>70</v>
      </c>
      <c r="J404" s="512">
        <f>SUM([7]B!AC2438:AC2450,[7]B!AC2684)</f>
        <v>4</v>
      </c>
      <c r="K404" s="512">
        <f>SUM([7]B!AD2438:AD2450,[7]B!AD2684)</f>
        <v>0</v>
      </c>
      <c r="L404" s="512">
        <f>SUM([7]B!AE2438:AE2450,[7]B!AE2684)</f>
        <v>0</v>
      </c>
      <c r="M404" s="512">
        <f>SUM([7]B!AF2438:AF2450,[7]B!AF2684)</f>
        <v>0</v>
      </c>
      <c r="N404" s="512">
        <f>SUM([7]B!AG2438:AG2450,[7]B!AG2684)</f>
        <v>0</v>
      </c>
      <c r="O404" s="512">
        <f>SUM([7]B!AH2438:AH2450,[7]B!AH2684)</f>
        <v>0</v>
      </c>
      <c r="P404" s="512">
        <f>SUM([7]B!AI2438:AI2450,[7]B!AI2684)</f>
        <v>0</v>
      </c>
      <c r="Q404" s="513">
        <f>SUM([7]B!AJ2438:AJ2450,[7]B!AJ2684)</f>
        <v>1</v>
      </c>
    </row>
    <row r="405" spans="1:19" ht="15" customHeight="1" x14ac:dyDescent="0.15">
      <c r="A405" s="631"/>
      <c r="B405" s="203" t="s">
        <v>509</v>
      </c>
      <c r="C405" s="514">
        <f>SUM([7]B!C2435:C2437,[7]B!C2451:C2452)</f>
        <v>3</v>
      </c>
      <c r="D405" s="514">
        <f>SUM([7]B!D2435:D2437,[7]B!D2451:D2452)</f>
        <v>3</v>
      </c>
      <c r="E405" s="515">
        <f>SUM([7]B!E2435:E2437,[7]B!E2451:E2452)</f>
        <v>3</v>
      </c>
      <c r="F405" s="515">
        <f>SUM([7]B!F2435:F2437,[7]B!F2451:F2452)</f>
        <v>0</v>
      </c>
      <c r="G405" s="515">
        <f>SUM([7]B!G2435:G2437,[7]B!G2451:G2452)</f>
        <v>0</v>
      </c>
      <c r="H405" s="515">
        <f>SUM([7]B!AA2435:AA2437,[7]B!AA2451:AA2452)</f>
        <v>0</v>
      </c>
      <c r="I405" s="515">
        <f>SUM([7]B!AB2435:AB2437,[7]B!AB2451:AB2452)</f>
        <v>3</v>
      </c>
      <c r="J405" s="515">
        <f>SUM([7]B!AC2435:AC2437,[7]B!AC2451:AC2452)</f>
        <v>0</v>
      </c>
      <c r="K405" s="515">
        <f>SUM([7]B!AD2435:AD2437,[7]B!AD2451:AD2452)</f>
        <v>0</v>
      </c>
      <c r="L405" s="515">
        <f>SUM([7]B!AE2435:AE2437,[7]B!AE2451:AE2452)</f>
        <v>0</v>
      </c>
      <c r="M405" s="515">
        <f>SUM([7]B!AF2435:AF2437,[7]B!AF2451:AF2452)</f>
        <v>0</v>
      </c>
      <c r="N405" s="515">
        <f>SUM([7]B!AG2435:AG2437,[7]B!AG2451:AG2452)</f>
        <v>0</v>
      </c>
      <c r="O405" s="515">
        <f>SUM([7]B!AH2435:AH2437,[7]B!AH2451:AH2452)</f>
        <v>0</v>
      </c>
      <c r="P405" s="515">
        <f>SUM([7]B!AI2435:AI2437,[7]B!AI2451:AI2452)</f>
        <v>0</v>
      </c>
      <c r="Q405" s="503">
        <f>SUM([7]B!AJ2435:AJ2437,[7]B!AJ2451:AJ2452)</f>
        <v>0</v>
      </c>
    </row>
    <row r="406" spans="1:19" ht="15" customHeight="1" x14ac:dyDescent="0.15">
      <c r="A406" s="704"/>
      <c r="B406" s="558" t="s">
        <v>410</v>
      </c>
      <c r="C406" s="205">
        <f t="shared" ref="C406:Q406" si="21">SUM(C404:C405)</f>
        <v>78</v>
      </c>
      <c r="D406" s="504">
        <f t="shared" si="21"/>
        <v>78</v>
      </c>
      <c r="E406" s="505">
        <f t="shared" si="21"/>
        <v>77</v>
      </c>
      <c r="F406" s="506">
        <f t="shared" si="21"/>
        <v>1</v>
      </c>
      <c r="G406" s="507">
        <f t="shared" si="21"/>
        <v>0</v>
      </c>
      <c r="H406" s="505">
        <f t="shared" si="21"/>
        <v>1</v>
      </c>
      <c r="I406" s="508">
        <f t="shared" si="21"/>
        <v>73</v>
      </c>
      <c r="J406" s="506">
        <f t="shared" si="21"/>
        <v>4</v>
      </c>
      <c r="K406" s="505">
        <f t="shared" si="21"/>
        <v>0</v>
      </c>
      <c r="L406" s="508">
        <f t="shared" si="21"/>
        <v>0</v>
      </c>
      <c r="M406" s="506">
        <f t="shared" si="21"/>
        <v>0</v>
      </c>
      <c r="N406" s="506">
        <f t="shared" si="21"/>
        <v>0</v>
      </c>
      <c r="O406" s="505">
        <f t="shared" si="21"/>
        <v>0</v>
      </c>
      <c r="P406" s="506">
        <f t="shared" si="21"/>
        <v>0</v>
      </c>
      <c r="Q406" s="504">
        <f t="shared" si="21"/>
        <v>1</v>
      </c>
    </row>
    <row r="407" spans="1:19" ht="32.25" customHeight="1" x14ac:dyDescent="0.15">
      <c r="A407" s="218" t="s">
        <v>520</v>
      </c>
      <c r="B407" s="203" t="s">
        <v>509</v>
      </c>
      <c r="C407" s="507">
        <f>[7]B!C1011</f>
        <v>6099</v>
      </c>
      <c r="D407" s="507">
        <f>[7]B!D1011</f>
        <v>6099</v>
      </c>
      <c r="E407" s="509">
        <f>[7]B!E1011</f>
        <v>6099</v>
      </c>
      <c r="F407" s="509">
        <f>[7]B!F1011</f>
        <v>0</v>
      </c>
      <c r="G407" s="509">
        <f>[7]B!G1011</f>
        <v>0</v>
      </c>
      <c r="H407" s="509">
        <f>[7]B!AA1011</f>
        <v>4877</v>
      </c>
      <c r="I407" s="509">
        <f>[7]B!AB1011</f>
        <v>1222</v>
      </c>
      <c r="J407" s="509">
        <f>[7]B!AC1011</f>
        <v>0</v>
      </c>
      <c r="K407" s="509">
        <f>[7]B!AD1011</f>
        <v>0</v>
      </c>
      <c r="L407" s="509">
        <f>[7]B!AE1011</f>
        <v>0</v>
      </c>
      <c r="M407" s="509">
        <f>[7]B!AF1011</f>
        <v>0</v>
      </c>
      <c r="N407" s="509">
        <f>[7]B!AG1011</f>
        <v>0</v>
      </c>
      <c r="O407" s="509">
        <f>[7]B!AH1011</f>
        <v>0</v>
      </c>
      <c r="P407" s="509">
        <f>[7]B!AI1011</f>
        <v>0</v>
      </c>
      <c r="Q407" s="510">
        <f>[7]B!AJ1011</f>
        <v>0</v>
      </c>
    </row>
    <row r="408" spans="1:19" ht="15" customHeight="1" x14ac:dyDescent="0.15">
      <c r="A408" s="678" t="s">
        <v>521</v>
      </c>
      <c r="B408" s="219" t="s">
        <v>508</v>
      </c>
      <c r="C408" s="220">
        <f>D408+G408</f>
        <v>17930</v>
      </c>
      <c r="D408" s="516">
        <f>+D381+D390+D392+D395+D401+D404</f>
        <v>17630</v>
      </c>
      <c r="E408" s="516">
        <f>+E381+E390+E392+E395+E401+E404</f>
        <v>17626</v>
      </c>
      <c r="F408" s="516">
        <f>+F381+F390+F392+F395+F401+F404</f>
        <v>4</v>
      </c>
      <c r="G408" s="516">
        <f>+G381+G390+G392+G395+G401+G404</f>
        <v>300</v>
      </c>
      <c r="H408" s="516">
        <f t="shared" ref="H408:Q408" si="22">+H381+H390+H392+H395+H401+H404</f>
        <v>16502</v>
      </c>
      <c r="I408" s="516">
        <f t="shared" si="22"/>
        <v>551</v>
      </c>
      <c r="J408" s="516">
        <f t="shared" si="22"/>
        <v>877</v>
      </c>
      <c r="K408" s="516">
        <f t="shared" si="22"/>
        <v>0</v>
      </c>
      <c r="L408" s="516">
        <f t="shared" si="22"/>
        <v>0</v>
      </c>
      <c r="M408" s="516">
        <f t="shared" si="22"/>
        <v>0</v>
      </c>
      <c r="N408" s="516">
        <f t="shared" si="22"/>
        <v>0</v>
      </c>
      <c r="O408" s="516">
        <f t="shared" si="22"/>
        <v>0</v>
      </c>
      <c r="P408" s="516">
        <f t="shared" si="22"/>
        <v>10</v>
      </c>
      <c r="Q408" s="521">
        <f t="shared" si="22"/>
        <v>4</v>
      </c>
    </row>
    <row r="409" spans="1:19" ht="15" customHeight="1" x14ac:dyDescent="0.15">
      <c r="A409" s="678"/>
      <c r="B409" s="221" t="s">
        <v>509</v>
      </c>
      <c r="C409" s="222">
        <f>D409+G409</f>
        <v>9617</v>
      </c>
      <c r="D409" s="514">
        <f>+D382+D385+D388+D391+D393+D396+D399+D405+D407</f>
        <v>9552</v>
      </c>
      <c r="E409" s="514">
        <f>+E382+E385+E388+E391+E393+E396+E399+E405+E407</f>
        <v>9552</v>
      </c>
      <c r="F409" s="514">
        <f>+F382+F385+F388+F391+F393+F396+F399+F405+F407</f>
        <v>0</v>
      </c>
      <c r="G409" s="514">
        <f>+G382+G385+G388+G391+G393+G396+G399+G405+G407</f>
        <v>65</v>
      </c>
      <c r="H409" s="514">
        <f t="shared" ref="H409:Q409" si="23">+H382+H385+H388+H391+H393+H396+H399+H405+H407</f>
        <v>7943</v>
      </c>
      <c r="I409" s="514">
        <f t="shared" si="23"/>
        <v>1246</v>
      </c>
      <c r="J409" s="514">
        <f t="shared" si="23"/>
        <v>428</v>
      </c>
      <c r="K409" s="514">
        <f t="shared" si="23"/>
        <v>0</v>
      </c>
      <c r="L409" s="514">
        <f t="shared" si="23"/>
        <v>0</v>
      </c>
      <c r="M409" s="514">
        <f t="shared" si="23"/>
        <v>0</v>
      </c>
      <c r="N409" s="514">
        <f t="shared" si="23"/>
        <v>0</v>
      </c>
      <c r="O409" s="514">
        <f t="shared" si="23"/>
        <v>0</v>
      </c>
      <c r="P409" s="514">
        <f t="shared" si="23"/>
        <v>0</v>
      </c>
      <c r="Q409" s="502">
        <f t="shared" si="23"/>
        <v>0</v>
      </c>
    </row>
    <row r="410" spans="1:19" ht="15" customHeight="1" x14ac:dyDescent="0.15">
      <c r="A410" s="678"/>
      <c r="B410" s="223" t="s">
        <v>522</v>
      </c>
      <c r="C410" s="205">
        <f>SUM(C408:C409)</f>
        <v>27547</v>
      </c>
      <c r="D410" s="504">
        <f>SUM(D408:D409)</f>
        <v>27182</v>
      </c>
      <c r="E410" s="505">
        <f>SUM(E408:E409)</f>
        <v>27178</v>
      </c>
      <c r="F410" s="506">
        <f>SUM(F408:F409)</f>
        <v>4</v>
      </c>
      <c r="G410" s="507">
        <f>SUM(G408:G409)</f>
        <v>365</v>
      </c>
      <c r="H410" s="507">
        <f t="shared" ref="H410:Q410" si="24">SUM(H408:H409)</f>
        <v>24445</v>
      </c>
      <c r="I410" s="507">
        <f t="shared" si="24"/>
        <v>1797</v>
      </c>
      <c r="J410" s="507">
        <f t="shared" si="24"/>
        <v>1305</v>
      </c>
      <c r="K410" s="507">
        <f t="shared" si="24"/>
        <v>0</v>
      </c>
      <c r="L410" s="507">
        <f t="shared" si="24"/>
        <v>0</v>
      </c>
      <c r="M410" s="507">
        <f t="shared" si="24"/>
        <v>0</v>
      </c>
      <c r="N410" s="507">
        <f>SUM(N408:N409)</f>
        <v>0</v>
      </c>
      <c r="O410" s="507">
        <f t="shared" si="24"/>
        <v>0</v>
      </c>
      <c r="P410" s="507">
        <f t="shared" si="24"/>
        <v>10</v>
      </c>
      <c r="Q410" s="504">
        <f t="shared" si="24"/>
        <v>4</v>
      </c>
    </row>
    <row r="411" spans="1:19" ht="27.75" customHeight="1" x14ac:dyDescent="0.15">
      <c r="A411" s="224" t="s">
        <v>523</v>
      </c>
      <c r="B411" s="555"/>
      <c r="E411" s="179"/>
      <c r="F411" s="226"/>
      <c r="G411" s="226"/>
      <c r="H411" s="226"/>
      <c r="I411" s="226"/>
      <c r="J411" s="226"/>
      <c r="K411" s="226"/>
      <c r="L411" s="226"/>
      <c r="M411" s="226"/>
      <c r="N411" s="226"/>
      <c r="O411" s="226"/>
      <c r="P411" s="522"/>
      <c r="Q411" s="522"/>
      <c r="R411" s="522"/>
      <c r="S411" s="226"/>
    </row>
    <row r="412" spans="1:19" ht="39.75" customHeight="1" x14ac:dyDescent="0.15">
      <c r="A412" s="708" t="s">
        <v>524</v>
      </c>
      <c r="B412" s="709"/>
      <c r="C412" s="556" t="s">
        <v>410</v>
      </c>
      <c r="D412" s="557" t="s">
        <v>7</v>
      </c>
      <c r="E412" s="39" t="s">
        <v>8</v>
      </c>
      <c r="F412" s="226"/>
      <c r="G412" s="226"/>
      <c r="H412" s="226"/>
      <c r="I412" s="226"/>
      <c r="J412" s="226"/>
      <c r="K412" s="226"/>
      <c r="L412" s="226"/>
      <c r="M412" s="522"/>
      <c r="N412" s="522"/>
      <c r="O412" s="522"/>
    </row>
    <row r="413" spans="1:19" ht="15" customHeight="1" x14ac:dyDescent="0.2">
      <c r="A413" s="710" t="s">
        <v>525</v>
      </c>
      <c r="B413" s="711"/>
      <c r="C413" s="523">
        <f>[7]B!C1073</f>
        <v>0</v>
      </c>
      <c r="D413" s="254">
        <f>[7]B!E1073</f>
        <v>0</v>
      </c>
      <c r="E413" s="229"/>
      <c r="F413" s="226"/>
      <c r="G413" s="226"/>
      <c r="H413" s="226"/>
      <c r="I413" s="226"/>
      <c r="J413" s="226"/>
      <c r="K413" s="226"/>
      <c r="L413" s="226"/>
      <c r="M413" s="522"/>
      <c r="N413" s="522"/>
      <c r="O413" s="522"/>
    </row>
    <row r="414" spans="1:19" ht="15" customHeight="1" x14ac:dyDescent="0.15">
      <c r="A414" s="705" t="s">
        <v>526</v>
      </c>
      <c r="B414" s="706"/>
      <c r="C414" s="523">
        <f>[7]B!C2741</f>
        <v>28</v>
      </c>
      <c r="D414" s="254">
        <f>[7]B!E2741</f>
        <v>21</v>
      </c>
      <c r="E414" s="18">
        <f>[7]B!AL2741</f>
        <v>701400</v>
      </c>
      <c r="F414" s="226"/>
      <c r="G414" s="226"/>
      <c r="H414" s="226"/>
      <c r="I414" s="226"/>
      <c r="J414" s="226"/>
      <c r="K414" s="226"/>
      <c r="L414" s="226"/>
      <c r="M414" s="522"/>
      <c r="N414" s="522"/>
      <c r="O414" s="522"/>
    </row>
    <row r="415" spans="1:19" ht="15" customHeight="1" x14ac:dyDescent="0.15">
      <c r="A415" s="705" t="s">
        <v>527</v>
      </c>
      <c r="B415" s="706"/>
      <c r="C415" s="523">
        <f>[7]B!C2751</f>
        <v>96</v>
      </c>
      <c r="D415" s="524">
        <f>[7]B!E2751</f>
        <v>32</v>
      </c>
      <c r="E415" s="20"/>
      <c r="F415" s="226"/>
      <c r="G415" s="226"/>
      <c r="H415" s="226"/>
      <c r="I415" s="226"/>
      <c r="J415" s="226"/>
      <c r="K415" s="226"/>
      <c r="L415" s="226"/>
      <c r="M415" s="522"/>
      <c r="N415" s="522"/>
      <c r="O415" s="522"/>
    </row>
    <row r="416" spans="1:19" ht="15" customHeight="1" x14ac:dyDescent="0.15">
      <c r="A416" s="705" t="s">
        <v>528</v>
      </c>
      <c r="B416" s="706"/>
      <c r="C416" s="523">
        <f>[7]B!C67</f>
        <v>221</v>
      </c>
      <c r="D416" s="254">
        <f>[7]B!E67</f>
        <v>211</v>
      </c>
      <c r="E416" s="18">
        <f>[7]B!AL67</f>
        <v>166690</v>
      </c>
      <c r="F416" s="226"/>
      <c r="G416" s="226"/>
      <c r="H416" s="226"/>
      <c r="I416" s="226"/>
      <c r="J416" s="226"/>
      <c r="K416" s="226"/>
      <c r="L416" s="226"/>
      <c r="M416" s="522"/>
      <c r="N416" s="522"/>
      <c r="O416" s="522"/>
    </row>
    <row r="417" spans="1:23" ht="15" customHeight="1" x14ac:dyDescent="0.15">
      <c r="A417" s="705" t="s">
        <v>529</v>
      </c>
      <c r="B417" s="706"/>
      <c r="C417" s="523">
        <f>[7]B!C73</f>
        <v>0</v>
      </c>
      <c r="D417" s="254">
        <f>[7]B!E73</f>
        <v>0</v>
      </c>
      <c r="E417" s="20"/>
      <c r="F417" s="226"/>
      <c r="G417" s="226"/>
      <c r="H417" s="226"/>
      <c r="I417" s="226"/>
      <c r="J417" s="226"/>
      <c r="K417" s="226"/>
      <c r="L417" s="226"/>
      <c r="M417" s="522"/>
      <c r="N417" s="522"/>
      <c r="O417" s="522"/>
    </row>
    <row r="418" spans="1:23" ht="15" customHeight="1" x14ac:dyDescent="0.15">
      <c r="A418" s="705" t="s">
        <v>530</v>
      </c>
      <c r="B418" s="706"/>
      <c r="C418" s="525">
        <f>[7]B!C68</f>
        <v>486</v>
      </c>
      <c r="D418" s="254">
        <f>[7]B!E68</f>
        <v>486</v>
      </c>
      <c r="E418" s="18">
        <f>[7]B!AL68</f>
        <v>8718840</v>
      </c>
      <c r="F418" s="226"/>
      <c r="G418" s="226"/>
      <c r="H418" s="226"/>
      <c r="I418" s="226"/>
      <c r="J418" s="226"/>
      <c r="K418" s="226"/>
      <c r="L418" s="226"/>
      <c r="M418" s="522"/>
      <c r="N418" s="522"/>
      <c r="O418" s="522"/>
    </row>
    <row r="419" spans="1:23" ht="15" customHeight="1" x14ac:dyDescent="0.15">
      <c r="A419" s="705" t="s">
        <v>531</v>
      </c>
      <c r="B419" s="706"/>
      <c r="C419" s="523">
        <f>[7]B!C69</f>
        <v>74</v>
      </c>
      <c r="D419" s="254">
        <f>[7]B!E69</f>
        <v>70</v>
      </c>
      <c r="E419" s="18">
        <f>[7]B!AL69</f>
        <v>2884700</v>
      </c>
      <c r="F419" s="226"/>
      <c r="G419" s="226"/>
      <c r="H419" s="226"/>
      <c r="I419" s="226"/>
      <c r="J419" s="226"/>
      <c r="K419" s="226"/>
      <c r="L419" s="226"/>
      <c r="M419" s="522"/>
      <c r="N419" s="522"/>
      <c r="O419" s="522"/>
    </row>
    <row r="420" spans="1:23" ht="15" customHeight="1" x14ac:dyDescent="0.15">
      <c r="A420" s="705" t="s">
        <v>532</v>
      </c>
      <c r="B420" s="706"/>
      <c r="C420" s="523">
        <f>[7]B!C71</f>
        <v>0</v>
      </c>
      <c r="D420" s="254">
        <f>[7]B!E71</f>
        <v>0</v>
      </c>
      <c r="E420" s="18">
        <f>[7]B!AL71</f>
        <v>0</v>
      </c>
      <c r="F420" s="230"/>
      <c r="G420" s="230"/>
      <c r="H420" s="230"/>
      <c r="I420" s="230"/>
      <c r="J420" s="230"/>
      <c r="K420" s="230"/>
      <c r="L420" s="230"/>
      <c r="M420" s="230"/>
      <c r="N420" s="230"/>
      <c r="O420" s="230"/>
    </row>
    <row r="421" spans="1:23" ht="15" customHeight="1" x14ac:dyDescent="0.15">
      <c r="A421" s="705" t="s">
        <v>533</v>
      </c>
      <c r="B421" s="706"/>
      <c r="C421" s="525">
        <f>[7]B!C70</f>
        <v>7744</v>
      </c>
      <c r="D421" s="254">
        <f>[7]B!E70</f>
        <v>7744</v>
      </c>
      <c r="E421" s="18">
        <f>[7]B!AL70</f>
        <v>18508160</v>
      </c>
      <c r="F421" s="231"/>
      <c r="G421" s="231"/>
      <c r="H421" s="231"/>
      <c r="I421" s="231"/>
      <c r="J421" s="231"/>
      <c r="K421" s="231"/>
      <c r="L421" s="231"/>
      <c r="M421" s="231"/>
      <c r="N421" s="231"/>
      <c r="O421" s="231"/>
    </row>
    <row r="422" spans="1:23" ht="15" customHeight="1" x14ac:dyDescent="0.2">
      <c r="A422" s="705" t="s">
        <v>534</v>
      </c>
      <c r="B422" s="706"/>
      <c r="C422" s="523">
        <f>[7]B!C2739</f>
        <v>5</v>
      </c>
      <c r="D422" s="254">
        <f>[7]B!E2739</f>
        <v>5</v>
      </c>
      <c r="E422" s="232"/>
      <c r="F422" s="231"/>
      <c r="G422" s="231"/>
      <c r="H422" s="231"/>
      <c r="I422" s="231"/>
      <c r="J422" s="231"/>
      <c r="K422" s="231"/>
      <c r="L422" s="231"/>
      <c r="M422" s="231"/>
      <c r="N422" s="231"/>
      <c r="O422" s="231"/>
    </row>
    <row r="423" spans="1:23" ht="15" customHeight="1" x14ac:dyDescent="0.15">
      <c r="A423" s="721" t="s">
        <v>535</v>
      </c>
      <c r="B423" s="722"/>
      <c r="C423" s="526">
        <f>SUM(C413:C422)</f>
        <v>8654</v>
      </c>
      <c r="D423" s="527">
        <f>SUM(D413:D422)</f>
        <v>8569</v>
      </c>
      <c r="E423" s="528">
        <f>SUM(E413:E422)</f>
        <v>30979790</v>
      </c>
      <c r="F423" s="231"/>
      <c r="G423" s="231"/>
      <c r="H423" s="231"/>
      <c r="I423" s="231"/>
      <c r="J423" s="231"/>
      <c r="K423" s="231"/>
      <c r="L423" s="231"/>
      <c r="M423" s="231"/>
      <c r="N423" s="231"/>
      <c r="O423" s="231"/>
    </row>
    <row r="424" spans="1:23" s="234" customFormat="1" ht="24.95" customHeight="1" x14ac:dyDescent="0.15">
      <c r="A424" s="224" t="s">
        <v>536</v>
      </c>
      <c r="B424" s="233"/>
      <c r="F424" s="5"/>
      <c r="N424" s="235"/>
      <c r="O424" s="235"/>
      <c r="P424" s="235"/>
      <c r="Q424" s="235"/>
      <c r="R424" s="235"/>
      <c r="S424" s="235"/>
      <c r="T424" s="236"/>
      <c r="U424" s="235"/>
      <c r="V424" s="235"/>
      <c r="W424" s="235"/>
    </row>
    <row r="425" spans="1:23" ht="24.75" customHeight="1" x14ac:dyDescent="0.15">
      <c r="A425" s="723" t="s">
        <v>537</v>
      </c>
      <c r="B425" s="724"/>
      <c r="C425" s="556" t="s">
        <v>410</v>
      </c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</row>
    <row r="426" spans="1:23" ht="14.1" customHeight="1" x14ac:dyDescent="0.15">
      <c r="A426" s="725" t="s">
        <v>538</v>
      </c>
      <c r="B426" s="726"/>
      <c r="C426" s="237">
        <v>7458</v>
      </c>
      <c r="D426" s="179"/>
      <c r="E426" s="151"/>
      <c r="H426" s="233"/>
      <c r="I426" s="233"/>
      <c r="J426" s="233"/>
      <c r="K426" s="233"/>
      <c r="L426" s="233"/>
      <c r="M426" s="233"/>
      <c r="N426" s="238"/>
      <c r="O426" s="238"/>
      <c r="P426" s="235"/>
      <c r="Q426" s="236"/>
      <c r="R426" s="236"/>
      <c r="S426" s="236"/>
      <c r="T426" s="236"/>
      <c r="U426" s="236"/>
      <c r="V426" s="236"/>
      <c r="W426" s="236"/>
    </row>
    <row r="427" spans="1:23" ht="24.95" customHeight="1" x14ac:dyDescent="0.15">
      <c r="A427" s="239" t="s">
        <v>539</v>
      </c>
      <c r="B427" s="240"/>
      <c r="C427" s="241"/>
      <c r="D427" s="501"/>
      <c r="E427" s="501"/>
      <c r="F427" s="501"/>
      <c r="G427" s="226"/>
      <c r="H427" s="226"/>
      <c r="I427" s="226"/>
      <c r="J427" s="226"/>
      <c r="K427" s="226"/>
      <c r="L427" s="226"/>
      <c r="M427" s="226"/>
      <c r="N427" s="231"/>
      <c r="O427" s="231"/>
      <c r="P427" s="236"/>
      <c r="Q427" s="236"/>
      <c r="R427" s="236"/>
      <c r="S427" s="236"/>
      <c r="T427" s="236"/>
      <c r="U427" s="236"/>
      <c r="V427" s="236"/>
      <c r="W427" s="236"/>
    </row>
    <row r="428" spans="1:23" ht="21.75" customHeight="1" x14ac:dyDescent="0.15">
      <c r="A428" s="242"/>
      <c r="B428" s="243"/>
      <c r="C428" s="529" t="s">
        <v>410</v>
      </c>
      <c r="D428" s="501"/>
      <c r="E428" s="501"/>
      <c r="F428" s="501"/>
      <c r="G428" s="226"/>
      <c r="H428" s="226"/>
      <c r="I428" s="226"/>
      <c r="J428" s="226"/>
      <c r="K428" s="226"/>
      <c r="L428" s="226"/>
      <c r="M428" s="226"/>
      <c r="N428" s="226"/>
      <c r="O428" s="226"/>
    </row>
    <row r="429" spans="1:23" ht="15" customHeight="1" x14ac:dyDescent="0.15">
      <c r="A429" s="727" t="s">
        <v>540</v>
      </c>
      <c r="B429" s="213" t="s">
        <v>541</v>
      </c>
      <c r="C429" s="530"/>
      <c r="D429" s="531"/>
      <c r="E429" s="501"/>
      <c r="F429" s="501"/>
      <c r="G429" s="226"/>
      <c r="H429" s="226"/>
      <c r="I429" s="226"/>
      <c r="J429" s="226"/>
      <c r="K429" s="226"/>
      <c r="L429" s="226"/>
      <c r="M429" s="226"/>
      <c r="N429" s="226"/>
      <c r="O429" s="226"/>
    </row>
    <row r="430" spans="1:23" ht="15" customHeight="1" x14ac:dyDescent="0.15">
      <c r="A430" s="727"/>
      <c r="B430" s="217" t="s">
        <v>542</v>
      </c>
      <c r="C430" s="532">
        <v>1906</v>
      </c>
      <c r="D430" s="531"/>
      <c r="E430" s="501"/>
      <c r="F430" s="501"/>
      <c r="G430" s="226"/>
      <c r="H430" s="226"/>
      <c r="I430" s="226"/>
      <c r="J430" s="226"/>
      <c r="K430" s="226"/>
      <c r="L430" s="226"/>
      <c r="M430" s="226"/>
      <c r="N430" s="226"/>
      <c r="O430" s="226"/>
    </row>
    <row r="431" spans="1:23" ht="15" customHeight="1" x14ac:dyDescent="0.15">
      <c r="A431" s="712" t="s">
        <v>543</v>
      </c>
      <c r="B431" s="713"/>
      <c r="C431" s="533">
        <v>23778</v>
      </c>
      <c r="D431" s="531"/>
      <c r="E431" s="501"/>
      <c r="F431" s="501"/>
      <c r="G431" s="226"/>
      <c r="H431" s="226"/>
      <c r="I431" s="226"/>
      <c r="J431" s="226"/>
      <c r="K431" s="226"/>
      <c r="L431" s="226"/>
      <c r="M431" s="226"/>
      <c r="N431" s="226"/>
      <c r="O431" s="226"/>
    </row>
    <row r="432" spans="1:23" s="149" customFormat="1" ht="24.95" customHeight="1" x14ac:dyDescent="0.15">
      <c r="A432" s="174" t="s">
        <v>544</v>
      </c>
      <c r="B432" s="148"/>
    </row>
    <row r="433" spans="1:28" ht="12.75" customHeight="1" x14ac:dyDescent="0.15">
      <c r="A433" s="697" t="s">
        <v>545</v>
      </c>
      <c r="B433" s="698"/>
      <c r="C433" s="714" t="s">
        <v>105</v>
      </c>
      <c r="D433" s="716" t="s">
        <v>546</v>
      </c>
      <c r="E433" s="717"/>
      <c r="F433" s="717"/>
      <c r="G433" s="717"/>
      <c r="H433" s="717"/>
      <c r="I433" s="718"/>
      <c r="J433" s="703" t="s">
        <v>419</v>
      </c>
    </row>
    <row r="434" spans="1:28" ht="22.5" customHeight="1" x14ac:dyDescent="0.15">
      <c r="A434" s="699"/>
      <c r="B434" s="700"/>
      <c r="C434" s="715"/>
      <c r="D434" s="245" t="s">
        <v>547</v>
      </c>
      <c r="E434" s="246" t="s">
        <v>548</v>
      </c>
      <c r="F434" s="247" t="s">
        <v>549</v>
      </c>
      <c r="G434" s="247" t="s">
        <v>550</v>
      </c>
      <c r="H434" s="247" t="s">
        <v>551</v>
      </c>
      <c r="I434" s="248" t="s">
        <v>552</v>
      </c>
      <c r="J434" s="704"/>
    </row>
    <row r="435" spans="1:28" ht="15" customHeight="1" x14ac:dyDescent="0.15">
      <c r="A435" s="719" t="s">
        <v>553</v>
      </c>
      <c r="B435" s="720"/>
      <c r="C435" s="249">
        <f>SUM(D435:I435)</f>
        <v>0</v>
      </c>
      <c r="D435" s="250"/>
      <c r="E435" s="251"/>
      <c r="F435" s="251"/>
      <c r="G435" s="251"/>
      <c r="H435" s="251"/>
      <c r="I435" s="252"/>
      <c r="J435" s="253"/>
      <c r="K435" s="168" t="str">
        <f>AA435</f>
        <v/>
      </c>
      <c r="L435" s="226"/>
      <c r="M435" s="226"/>
      <c r="N435" s="226"/>
      <c r="O435" s="226"/>
      <c r="P435" s="522"/>
      <c r="Q435" s="522"/>
      <c r="R435" s="522"/>
      <c r="AA435" s="194" t="str">
        <f>IF(J435&gt;C435,"Error: Las actividades totales son menores que las realizadas en beneficiarios","")</f>
        <v/>
      </c>
      <c r="AB435" s="194">
        <f>IF(J435&gt;C435,1,0)</f>
        <v>0</v>
      </c>
    </row>
    <row r="436" spans="1:28" ht="15" customHeight="1" x14ac:dyDescent="0.15">
      <c r="A436" s="737" t="s">
        <v>554</v>
      </c>
      <c r="B436" s="738"/>
      <c r="C436" s="254">
        <f>SUM(D436:I436)</f>
        <v>0</v>
      </c>
      <c r="D436" s="255"/>
      <c r="E436" s="256"/>
      <c r="F436" s="256"/>
      <c r="G436" s="256"/>
      <c r="H436" s="256"/>
      <c r="I436" s="257"/>
      <c r="J436" s="258"/>
      <c r="K436" s="168" t="str">
        <f>AA436</f>
        <v/>
      </c>
      <c r="AA436" s="194" t="str">
        <f>IF(J436&gt;C436,"Error: Las actividades totales son menores que las realizadas en beneficiarios","")</f>
        <v/>
      </c>
      <c r="AB436" s="194">
        <f>IF(J436&gt;C436,1,0)</f>
        <v>0</v>
      </c>
    </row>
    <row r="437" spans="1:28" ht="15" customHeight="1" x14ac:dyDescent="0.15">
      <c r="A437" s="739" t="s">
        <v>555</v>
      </c>
      <c r="B437" s="740"/>
      <c r="C437" s="259">
        <f>SUM(D437:E437)</f>
        <v>0</v>
      </c>
      <c r="D437" s="260"/>
      <c r="E437" s="261"/>
      <c r="F437" s="262"/>
      <c r="G437" s="262"/>
      <c r="H437" s="262"/>
      <c r="I437" s="263"/>
      <c r="J437" s="264"/>
      <c r="K437" s="168" t="str">
        <f>AA437</f>
        <v/>
      </c>
      <c r="AA437" s="194" t="str">
        <f>IF(J437&gt;C437,"Error: Las actividades totales son menores que las realizadas en beneficiarios","")</f>
        <v/>
      </c>
      <c r="AB437" s="194">
        <f>IF(J437&gt;C437,1,0)</f>
        <v>0</v>
      </c>
    </row>
    <row r="438" spans="1:28" ht="24.95" customHeight="1" x14ac:dyDescent="0.15">
      <c r="A438" s="174" t="s">
        <v>556</v>
      </c>
      <c r="B438" s="265"/>
      <c r="C438" s="534"/>
      <c r="D438" s="534"/>
      <c r="E438" s="534"/>
      <c r="F438" s="534"/>
      <c r="G438" s="534"/>
      <c r="H438" s="534"/>
      <c r="I438" s="534"/>
      <c r="J438" s="534"/>
      <c r="K438" s="534"/>
    </row>
    <row r="439" spans="1:28" ht="39.950000000000003" customHeight="1" x14ac:dyDescent="0.15">
      <c r="A439" s="741" t="s">
        <v>557</v>
      </c>
      <c r="B439" s="742"/>
      <c r="C439" s="266" t="s">
        <v>410</v>
      </c>
      <c r="D439" s="560" t="s">
        <v>558</v>
      </c>
      <c r="E439" s="267" t="s">
        <v>559</v>
      </c>
      <c r="L439" s="5" t="s">
        <v>560</v>
      </c>
    </row>
    <row r="440" spans="1:28" ht="15" customHeight="1" x14ac:dyDescent="0.15">
      <c r="A440" s="743" t="s">
        <v>561</v>
      </c>
      <c r="B440" s="268" t="s">
        <v>562</v>
      </c>
      <c r="C440" s="269">
        <v>311</v>
      </c>
      <c r="D440" s="270">
        <v>298</v>
      </c>
      <c r="E440" s="270"/>
      <c r="F440" s="151" t="str">
        <f>AA440</f>
        <v/>
      </c>
      <c r="AA440" s="194" t="str">
        <f>IF(D440&gt;C440,"Error: Las actividades totales son menores que las realizadas en beneficiarios","")</f>
        <v/>
      </c>
      <c r="AB440" s="194">
        <f>IF(D440&gt;C440,1,0)</f>
        <v>0</v>
      </c>
    </row>
    <row r="441" spans="1:28" ht="15" customHeight="1" x14ac:dyDescent="0.15">
      <c r="A441" s="744"/>
      <c r="B441" s="271" t="s">
        <v>563</v>
      </c>
      <c r="C441" s="272"/>
      <c r="D441" s="273"/>
      <c r="E441" s="273"/>
      <c r="F441" s="151" t="str">
        <f>AA441</f>
        <v/>
      </c>
      <c r="AA441" s="194" t="str">
        <f>IF(D441&gt;C441,"Error: Las actividades totales son menores que las realizadas en beneficiarios","")</f>
        <v/>
      </c>
      <c r="AB441" s="194">
        <f>IF(D441&gt;C441,1,0)</f>
        <v>0</v>
      </c>
    </row>
    <row r="442" spans="1:28" ht="15" customHeight="1" x14ac:dyDescent="0.15">
      <c r="A442" s="745"/>
      <c r="B442" s="274" t="s">
        <v>564</v>
      </c>
      <c r="C442" s="275"/>
      <c r="D442" s="276"/>
      <c r="E442" s="276"/>
      <c r="F442" s="151" t="str">
        <f>AA442</f>
        <v/>
      </c>
      <c r="AA442" s="194" t="str">
        <f>IF(D442&gt;C442,"Error: Las actividades totales son menores que las realizadas en beneficiarios","")</f>
        <v/>
      </c>
      <c r="AB442" s="194">
        <f>IF(D442&gt;C442,1,0)</f>
        <v>0</v>
      </c>
    </row>
    <row r="443" spans="1:28" ht="24.95" customHeight="1" x14ac:dyDescent="0.15">
      <c r="A443" s="277" t="s">
        <v>565</v>
      </c>
      <c r="B443" s="278"/>
      <c r="C443" s="279"/>
      <c r="D443" s="280"/>
      <c r="E443" s="280"/>
    </row>
    <row r="444" spans="1:28" ht="18.75" customHeight="1" x14ac:dyDescent="0.15">
      <c r="A444" s="746" t="s">
        <v>566</v>
      </c>
      <c r="B444" s="747"/>
      <c r="C444" s="281" t="s">
        <v>105</v>
      </c>
    </row>
    <row r="445" spans="1:28" ht="15" customHeight="1" x14ac:dyDescent="0.15">
      <c r="A445" s="748" t="s">
        <v>567</v>
      </c>
      <c r="B445" s="749"/>
      <c r="C445" s="535">
        <f>[7]B!C2916</f>
        <v>0</v>
      </c>
    </row>
    <row r="446" spans="1:28" ht="15" customHeight="1" x14ac:dyDescent="0.15">
      <c r="A446" s="728" t="s">
        <v>568</v>
      </c>
      <c r="B446" s="729"/>
      <c r="C446" s="536">
        <f>[7]B!C2917</f>
        <v>0</v>
      </c>
    </row>
    <row r="449" spans="1:13" ht="12.75" x14ac:dyDescent="0.2">
      <c r="A449" s="282" t="s">
        <v>569</v>
      </c>
      <c r="B449" s="283"/>
    </row>
    <row r="450" spans="1:13" ht="50.25" customHeight="1" x14ac:dyDescent="0.15">
      <c r="A450" s="730" t="s">
        <v>489</v>
      </c>
      <c r="B450" s="731"/>
      <c r="C450" s="604" t="s">
        <v>410</v>
      </c>
      <c r="D450" s="604" t="s">
        <v>490</v>
      </c>
      <c r="E450" s="734" t="s">
        <v>570</v>
      </c>
      <c r="F450" s="735"/>
      <c r="G450" s="734" t="s">
        <v>571</v>
      </c>
      <c r="H450" s="736"/>
      <c r="I450" s="735"/>
      <c r="J450" s="469" t="s">
        <v>493</v>
      </c>
      <c r="K450" s="469" t="s">
        <v>494</v>
      </c>
      <c r="L450" s="469" t="s">
        <v>495</v>
      </c>
      <c r="M450" s="481" t="s">
        <v>495</v>
      </c>
    </row>
    <row r="451" spans="1:13" ht="54.75" customHeight="1" x14ac:dyDescent="0.15">
      <c r="A451" s="732"/>
      <c r="B451" s="733"/>
      <c r="C451" s="605"/>
      <c r="D451" s="605"/>
      <c r="E451" s="284" t="s">
        <v>572</v>
      </c>
      <c r="F451" s="284" t="s">
        <v>573</v>
      </c>
      <c r="G451" s="537" t="s">
        <v>574</v>
      </c>
      <c r="H451" s="537" t="s">
        <v>575</v>
      </c>
      <c r="I451" s="538" t="s">
        <v>576</v>
      </c>
      <c r="J451" s="284" t="s">
        <v>572</v>
      </c>
      <c r="K451" s="284" t="s">
        <v>573</v>
      </c>
      <c r="L451" s="284" t="s">
        <v>572</v>
      </c>
      <c r="M451" s="284" t="s">
        <v>573</v>
      </c>
    </row>
    <row r="452" spans="1:13" ht="15" customHeight="1" x14ac:dyDescent="0.15">
      <c r="A452" s="754" t="s">
        <v>194</v>
      </c>
      <c r="B452" s="755" t="s">
        <v>194</v>
      </c>
      <c r="C452" s="539">
        <f>SUM(E452:F452)</f>
        <v>0</v>
      </c>
      <c r="D452" s="540"/>
      <c r="E452" s="540"/>
      <c r="F452" s="540"/>
      <c r="G452" s="540"/>
      <c r="H452" s="540"/>
      <c r="I452" s="540"/>
      <c r="J452" s="540"/>
      <c r="K452" s="540"/>
      <c r="L452" s="540"/>
      <c r="M452" s="540"/>
    </row>
    <row r="453" spans="1:13" ht="15" customHeight="1" x14ac:dyDescent="0.15">
      <c r="A453" s="754" t="s">
        <v>196</v>
      </c>
      <c r="B453" s="755" t="s">
        <v>196</v>
      </c>
      <c r="C453" s="539">
        <f>SUM(E453:F453)</f>
        <v>0</v>
      </c>
      <c r="D453" s="540"/>
      <c r="E453" s="540"/>
      <c r="F453" s="540"/>
      <c r="G453" s="540"/>
      <c r="H453" s="540"/>
      <c r="I453" s="540"/>
      <c r="J453" s="540"/>
      <c r="K453" s="540"/>
      <c r="L453" s="540"/>
      <c r="M453" s="540"/>
    </row>
    <row r="454" spans="1:13" ht="15" customHeight="1" x14ac:dyDescent="0.15">
      <c r="A454" s="754" t="s">
        <v>200</v>
      </c>
      <c r="B454" s="755"/>
      <c r="C454" s="539">
        <f>SUM(E454:F454)</f>
        <v>0</v>
      </c>
      <c r="D454" s="540"/>
      <c r="E454" s="540"/>
      <c r="F454" s="540"/>
      <c r="G454" s="540"/>
      <c r="H454" s="540"/>
      <c r="I454" s="540"/>
      <c r="J454" s="540"/>
      <c r="K454" s="540"/>
      <c r="L454" s="540"/>
      <c r="M454" s="540"/>
    </row>
    <row r="455" spans="1:13" ht="15" customHeight="1" x14ac:dyDescent="0.15">
      <c r="A455" s="754" t="s">
        <v>206</v>
      </c>
      <c r="B455" s="755"/>
      <c r="C455" s="539">
        <f>SUM(E455:F455)</f>
        <v>0</v>
      </c>
      <c r="D455" s="540"/>
      <c r="E455" s="540"/>
      <c r="F455" s="540"/>
      <c r="G455" s="540"/>
      <c r="H455" s="540"/>
      <c r="I455" s="540"/>
      <c r="J455" s="540"/>
      <c r="K455" s="540"/>
      <c r="L455" s="540"/>
      <c r="M455" s="540"/>
    </row>
    <row r="456" spans="1:13" ht="15" customHeight="1" x14ac:dyDescent="0.15">
      <c r="A456" s="754" t="s">
        <v>226</v>
      </c>
      <c r="B456" s="755"/>
      <c r="C456" s="539">
        <f>SUM(E456:F456)</f>
        <v>0</v>
      </c>
      <c r="D456" s="540"/>
      <c r="E456" s="540"/>
      <c r="F456" s="540"/>
      <c r="G456" s="540"/>
      <c r="H456" s="540"/>
      <c r="I456" s="540"/>
      <c r="J456" s="540"/>
      <c r="K456" s="540"/>
      <c r="L456" s="540"/>
      <c r="M456" s="540"/>
    </row>
    <row r="457" spans="1:13" ht="15" customHeight="1" x14ac:dyDescent="0.15">
      <c r="A457" s="562"/>
      <c r="B457" s="561" t="s">
        <v>577</v>
      </c>
      <c r="C457" s="539">
        <f t="shared" ref="C457:I457" si="25">SUM(C452:C456)</f>
        <v>0</v>
      </c>
      <c r="D457" s="539">
        <f t="shared" si="25"/>
        <v>0</v>
      </c>
      <c r="E457" s="539">
        <f t="shared" si="25"/>
        <v>0</v>
      </c>
      <c r="F457" s="539">
        <f t="shared" si="25"/>
        <v>0</v>
      </c>
      <c r="G457" s="539">
        <f t="shared" si="25"/>
        <v>0</v>
      </c>
      <c r="H457" s="539">
        <f t="shared" si="25"/>
        <v>0</v>
      </c>
      <c r="I457" s="539">
        <f t="shared" si="25"/>
        <v>0</v>
      </c>
      <c r="J457" s="539">
        <f>SUM(J452:J456)</f>
        <v>0</v>
      </c>
      <c r="K457" s="539">
        <f t="shared" ref="K457" si="26">SUM(K452:K456)</f>
        <v>0</v>
      </c>
      <c r="L457" s="539">
        <f>SUM(L452:L456)</f>
        <v>0</v>
      </c>
      <c r="M457" s="539">
        <f t="shared" ref="M457" si="27">SUM(M452:M456)</f>
        <v>0</v>
      </c>
    </row>
    <row r="458" spans="1:13" ht="24" customHeight="1" x14ac:dyDescent="0.15">
      <c r="A458" s="750" t="s">
        <v>578</v>
      </c>
      <c r="B458" s="751"/>
      <c r="C458" s="539">
        <f>SUM(E458:F458)</f>
        <v>0</v>
      </c>
      <c r="D458" s="540"/>
      <c r="E458" s="540"/>
      <c r="F458" s="540"/>
      <c r="G458" s="540"/>
      <c r="H458" s="540"/>
      <c r="I458" s="540"/>
      <c r="J458" s="540"/>
      <c r="K458" s="540"/>
      <c r="L458" s="540"/>
      <c r="M458" s="540"/>
    </row>
    <row r="459" spans="1:13" ht="15" customHeight="1" x14ac:dyDescent="0.15">
      <c r="A459" s="750" t="s">
        <v>579</v>
      </c>
      <c r="B459" s="751"/>
      <c r="C459" s="539">
        <f>SUM(E459:F459)</f>
        <v>0</v>
      </c>
      <c r="D459" s="540"/>
      <c r="E459" s="540"/>
      <c r="F459" s="540"/>
      <c r="G459" s="540"/>
      <c r="H459" s="540"/>
      <c r="I459" s="540"/>
      <c r="J459" s="540"/>
      <c r="K459" s="540"/>
      <c r="L459" s="540"/>
      <c r="M459" s="540"/>
    </row>
    <row r="460" spans="1:13" ht="15" customHeight="1" x14ac:dyDescent="0.15">
      <c r="A460" s="750" t="s">
        <v>580</v>
      </c>
      <c r="B460" s="751"/>
      <c r="C460" s="539">
        <f>SUM(E460:F460)</f>
        <v>0</v>
      </c>
      <c r="D460" s="540"/>
      <c r="E460" s="540"/>
      <c r="F460" s="540"/>
      <c r="G460" s="540"/>
      <c r="H460" s="540"/>
      <c r="I460" s="540"/>
      <c r="J460" s="540"/>
      <c r="K460" s="540"/>
      <c r="L460" s="540"/>
      <c r="M460" s="540"/>
    </row>
    <row r="461" spans="1:13" ht="15" customHeight="1" x14ac:dyDescent="0.15">
      <c r="A461" s="752" t="s">
        <v>581</v>
      </c>
      <c r="B461" s="753"/>
      <c r="C461" s="539">
        <f t="shared" ref="C461:M461" si="28">SUM(C458:C460)</f>
        <v>0</v>
      </c>
      <c r="D461" s="539">
        <f t="shared" si="28"/>
        <v>0</v>
      </c>
      <c r="E461" s="539">
        <f t="shared" si="28"/>
        <v>0</v>
      </c>
      <c r="F461" s="539">
        <f t="shared" si="28"/>
        <v>0</v>
      </c>
      <c r="G461" s="539">
        <f t="shared" si="28"/>
        <v>0</v>
      </c>
      <c r="H461" s="539">
        <f t="shared" si="28"/>
        <v>0</v>
      </c>
      <c r="I461" s="539">
        <f t="shared" si="28"/>
        <v>0</v>
      </c>
      <c r="J461" s="539">
        <f t="shared" si="28"/>
        <v>0</v>
      </c>
      <c r="K461" s="539">
        <f t="shared" si="28"/>
        <v>0</v>
      </c>
      <c r="L461" s="539">
        <f t="shared" si="28"/>
        <v>0</v>
      </c>
      <c r="M461" s="539">
        <f t="shared" si="28"/>
        <v>0</v>
      </c>
    </row>
    <row r="462" spans="1:13" ht="15" customHeight="1" x14ac:dyDescent="0.15">
      <c r="A462" s="750" t="s">
        <v>582</v>
      </c>
      <c r="B462" s="751"/>
      <c r="C462" s="539">
        <f t="shared" ref="C462" si="29">SUM(E462:F462)</f>
        <v>0</v>
      </c>
      <c r="D462" s="540"/>
      <c r="E462" s="540"/>
      <c r="F462" s="540"/>
      <c r="G462" s="540"/>
      <c r="H462" s="540"/>
      <c r="I462" s="540"/>
      <c r="J462" s="540"/>
      <c r="K462" s="540"/>
      <c r="L462" s="540"/>
      <c r="M462" s="540"/>
    </row>
    <row r="463" spans="1:13" ht="15" customHeight="1" x14ac:dyDescent="0.15">
      <c r="A463" s="750" t="s">
        <v>583</v>
      </c>
      <c r="B463" s="751"/>
      <c r="C463" s="539">
        <f>SUM(E463:F463)</f>
        <v>0</v>
      </c>
      <c r="D463" s="540"/>
      <c r="E463" s="540"/>
      <c r="F463" s="540"/>
      <c r="G463" s="540"/>
      <c r="H463" s="540"/>
      <c r="I463" s="540"/>
      <c r="J463" s="540"/>
      <c r="K463" s="540"/>
      <c r="L463" s="540"/>
      <c r="M463" s="540"/>
    </row>
    <row r="464" spans="1:13" ht="15" customHeight="1" x14ac:dyDescent="0.15">
      <c r="A464" s="750" t="s">
        <v>584</v>
      </c>
      <c r="B464" s="751"/>
      <c r="C464" s="539">
        <f>SUM(E464:F464)</f>
        <v>0</v>
      </c>
      <c r="D464" s="540"/>
      <c r="E464" s="540"/>
      <c r="F464" s="540"/>
      <c r="G464" s="540"/>
      <c r="H464" s="540"/>
      <c r="I464" s="540"/>
      <c r="J464" s="540"/>
      <c r="K464" s="540"/>
      <c r="L464" s="540"/>
      <c r="M464" s="540"/>
    </row>
    <row r="465" spans="1:13" ht="15" customHeight="1" x14ac:dyDescent="0.15">
      <c r="A465" s="562"/>
      <c r="B465" s="287" t="s">
        <v>585</v>
      </c>
      <c r="C465" s="539">
        <f t="shared" ref="C465:M465" si="30">SUM(C462:C464)</f>
        <v>0</v>
      </c>
      <c r="D465" s="539">
        <f t="shared" si="30"/>
        <v>0</v>
      </c>
      <c r="E465" s="539">
        <f t="shared" si="30"/>
        <v>0</v>
      </c>
      <c r="F465" s="539">
        <f t="shared" si="30"/>
        <v>0</v>
      </c>
      <c r="G465" s="539">
        <f t="shared" si="30"/>
        <v>0</v>
      </c>
      <c r="H465" s="539">
        <f t="shared" si="30"/>
        <v>0</v>
      </c>
      <c r="I465" s="539">
        <f t="shared" si="30"/>
        <v>0</v>
      </c>
      <c r="J465" s="539">
        <f t="shared" si="30"/>
        <v>0</v>
      </c>
      <c r="K465" s="539">
        <f t="shared" si="30"/>
        <v>0</v>
      </c>
      <c r="L465" s="539">
        <f t="shared" si="30"/>
        <v>0</v>
      </c>
      <c r="M465" s="539">
        <f t="shared" si="30"/>
        <v>0</v>
      </c>
    </row>
    <row r="466" spans="1:13" ht="15" customHeight="1" x14ac:dyDescent="0.15">
      <c r="A466" s="750" t="s">
        <v>586</v>
      </c>
      <c r="B466" s="751"/>
      <c r="C466" s="539">
        <f>SUM(E466:F466)</f>
        <v>0</v>
      </c>
      <c r="D466" s="540"/>
      <c r="E466" s="540"/>
      <c r="F466" s="540"/>
      <c r="G466" s="540"/>
      <c r="H466" s="540"/>
      <c r="I466" s="540"/>
      <c r="J466" s="540"/>
      <c r="K466" s="540"/>
      <c r="L466" s="540"/>
      <c r="M466" s="540"/>
    </row>
    <row r="467" spans="1:13" ht="15" customHeight="1" x14ac:dyDescent="0.15">
      <c r="A467" s="758" t="s">
        <v>587</v>
      </c>
      <c r="B467" s="759"/>
      <c r="C467" s="539">
        <f>SUM(E467:F467)</f>
        <v>0</v>
      </c>
      <c r="D467" s="540"/>
      <c r="E467" s="540"/>
      <c r="F467" s="540"/>
      <c r="G467" s="540"/>
      <c r="H467" s="540"/>
      <c r="I467" s="540"/>
      <c r="J467" s="540"/>
      <c r="K467" s="540"/>
      <c r="L467" s="540"/>
      <c r="M467" s="540"/>
    </row>
    <row r="468" spans="1:13" ht="15" customHeight="1" x14ac:dyDescent="0.15">
      <c r="A468" s="750" t="s">
        <v>588</v>
      </c>
      <c r="B468" s="751"/>
      <c r="C468" s="539">
        <f>SUM(E468:F468)</f>
        <v>0</v>
      </c>
      <c r="D468" s="540"/>
      <c r="E468" s="540"/>
      <c r="F468" s="540"/>
      <c r="G468" s="540"/>
      <c r="H468" s="540"/>
      <c r="I468" s="540"/>
      <c r="J468" s="540"/>
      <c r="K468" s="540"/>
      <c r="L468" s="540"/>
      <c r="M468" s="540"/>
    </row>
    <row r="469" spans="1:13" ht="15" customHeight="1" x14ac:dyDescent="0.15">
      <c r="A469" s="562"/>
      <c r="B469" s="287" t="s">
        <v>589</v>
      </c>
      <c r="C469" s="539">
        <f>SUM(C466:C468)</f>
        <v>0</v>
      </c>
      <c r="D469" s="539">
        <f t="shared" ref="D469:F469" si="31">SUM(D466:D468)</f>
        <v>0</v>
      </c>
      <c r="E469" s="539">
        <f t="shared" si="31"/>
        <v>0</v>
      </c>
      <c r="F469" s="539">
        <f t="shared" si="31"/>
        <v>0</v>
      </c>
      <c r="G469" s="539">
        <f>SUM(G466:G468)</f>
        <v>0</v>
      </c>
      <c r="H469" s="539">
        <f>SUM(H466:H468)</f>
        <v>0</v>
      </c>
      <c r="I469" s="539">
        <f>SUM(I466:I468)</f>
        <v>0</v>
      </c>
      <c r="J469" s="539">
        <f t="shared" ref="J469:M469" si="32">SUM(J466:J468)</f>
        <v>0</v>
      </c>
      <c r="K469" s="539">
        <f t="shared" si="32"/>
        <v>0</v>
      </c>
      <c r="L469" s="539">
        <f t="shared" si="32"/>
        <v>0</v>
      </c>
      <c r="M469" s="539">
        <f t="shared" si="32"/>
        <v>0</v>
      </c>
    </row>
    <row r="470" spans="1:13" ht="15" customHeight="1" x14ac:dyDescent="0.15">
      <c r="A470" s="760" t="s">
        <v>590</v>
      </c>
      <c r="B470" s="761" t="s">
        <v>47</v>
      </c>
      <c r="C470" s="539">
        <f t="shared" ref="C470:C477" si="33">SUM(E470:F470)</f>
        <v>0</v>
      </c>
      <c r="D470" s="540"/>
      <c r="E470" s="540"/>
      <c r="F470" s="540"/>
      <c r="G470" s="540"/>
      <c r="H470" s="540"/>
      <c r="I470" s="540"/>
      <c r="J470" s="540"/>
      <c r="K470" s="540"/>
      <c r="L470" s="540"/>
      <c r="M470" s="540"/>
    </row>
    <row r="471" spans="1:13" ht="15" customHeight="1" x14ac:dyDescent="0.15">
      <c r="A471" s="760" t="s">
        <v>591</v>
      </c>
      <c r="B471" s="761" t="s">
        <v>591</v>
      </c>
      <c r="C471" s="539">
        <f t="shared" si="33"/>
        <v>0</v>
      </c>
      <c r="D471" s="540"/>
      <c r="E471" s="540"/>
      <c r="F471" s="540"/>
      <c r="G471" s="540"/>
      <c r="H471" s="540"/>
      <c r="I471" s="540"/>
      <c r="J471" s="540"/>
      <c r="K471" s="540"/>
      <c r="L471" s="540"/>
      <c r="M471" s="540"/>
    </row>
    <row r="472" spans="1:13" ht="15" customHeight="1" x14ac:dyDescent="0.15">
      <c r="A472" s="760" t="s">
        <v>592</v>
      </c>
      <c r="B472" s="761" t="s">
        <v>592</v>
      </c>
      <c r="C472" s="539">
        <f t="shared" si="33"/>
        <v>0</v>
      </c>
      <c r="D472" s="540"/>
      <c r="E472" s="540"/>
      <c r="F472" s="540"/>
      <c r="G472" s="540"/>
      <c r="H472" s="540"/>
      <c r="I472" s="540"/>
      <c r="J472" s="540"/>
      <c r="K472" s="540"/>
      <c r="L472" s="540"/>
      <c r="M472" s="540"/>
    </row>
    <row r="473" spans="1:13" ht="15" customHeight="1" x14ac:dyDescent="0.15">
      <c r="A473" s="756" t="s">
        <v>50</v>
      </c>
      <c r="B473" s="757"/>
      <c r="C473" s="539">
        <f t="shared" si="33"/>
        <v>0</v>
      </c>
      <c r="D473" s="540"/>
      <c r="E473" s="540"/>
      <c r="F473" s="540"/>
      <c r="G473" s="540"/>
      <c r="H473" s="540"/>
      <c r="I473" s="540"/>
      <c r="J473" s="540"/>
      <c r="K473" s="540"/>
      <c r="L473" s="540"/>
      <c r="M473" s="540"/>
    </row>
    <row r="474" spans="1:13" ht="15" customHeight="1" x14ac:dyDescent="0.15">
      <c r="A474" s="756" t="s">
        <v>90</v>
      </c>
      <c r="B474" s="757" t="s">
        <v>90</v>
      </c>
      <c r="C474" s="539">
        <f t="shared" si="33"/>
        <v>0</v>
      </c>
      <c r="D474" s="540"/>
      <c r="E474" s="540"/>
      <c r="F474" s="540"/>
      <c r="G474" s="540"/>
      <c r="H474" s="540"/>
      <c r="I474" s="540"/>
      <c r="J474" s="540"/>
      <c r="K474" s="540"/>
      <c r="L474" s="540"/>
      <c r="M474" s="540"/>
    </row>
    <row r="475" spans="1:13" ht="15" customHeight="1" x14ac:dyDescent="0.15">
      <c r="A475" s="750" t="s">
        <v>72</v>
      </c>
      <c r="B475" s="751"/>
      <c r="C475" s="539">
        <f t="shared" si="33"/>
        <v>0</v>
      </c>
      <c r="D475" s="540"/>
      <c r="E475" s="540"/>
      <c r="F475" s="540"/>
      <c r="G475" s="540"/>
      <c r="H475" s="540"/>
      <c r="I475" s="540"/>
      <c r="J475" s="540"/>
      <c r="K475" s="540"/>
      <c r="L475" s="540"/>
      <c r="M475" s="540"/>
    </row>
    <row r="476" spans="1:13" ht="24" customHeight="1" x14ac:dyDescent="0.15">
      <c r="A476" s="756" t="s">
        <v>593</v>
      </c>
      <c r="B476" s="757" t="s">
        <v>593</v>
      </c>
      <c r="C476" s="539">
        <f t="shared" si="33"/>
        <v>0</v>
      </c>
      <c r="D476" s="540"/>
      <c r="E476" s="540"/>
      <c r="F476" s="540"/>
      <c r="G476" s="540"/>
      <c r="H476" s="540"/>
      <c r="I476" s="540"/>
      <c r="J476" s="540"/>
      <c r="K476" s="540"/>
      <c r="L476" s="540"/>
      <c r="M476" s="540"/>
    </row>
    <row r="477" spans="1:13" ht="15" customHeight="1" x14ac:dyDescent="0.15">
      <c r="A477" s="756" t="s">
        <v>68</v>
      </c>
      <c r="B477" s="757" t="s">
        <v>68</v>
      </c>
      <c r="C477" s="539">
        <f t="shared" si="33"/>
        <v>0</v>
      </c>
      <c r="D477" s="540"/>
      <c r="E477" s="540"/>
      <c r="F477" s="540"/>
      <c r="G477" s="540"/>
      <c r="H477" s="540"/>
      <c r="I477" s="540"/>
      <c r="J477" s="540"/>
      <c r="K477" s="540"/>
      <c r="L477" s="540"/>
      <c r="M477" s="540"/>
    </row>
    <row r="478" spans="1:13" ht="15" customHeight="1" x14ac:dyDescent="0.15">
      <c r="A478" s="563"/>
      <c r="B478" s="287" t="s">
        <v>594</v>
      </c>
      <c r="C478" s="539">
        <f>SUM(C470:C477)</f>
        <v>0</v>
      </c>
      <c r="D478" s="539">
        <f>SUM(D470:D477)</f>
        <v>0</v>
      </c>
      <c r="E478" s="539">
        <f t="shared" ref="E478:M478" si="34">SUM(E470:E477)</f>
        <v>0</v>
      </c>
      <c r="F478" s="539">
        <f t="shared" si="34"/>
        <v>0</v>
      </c>
      <c r="G478" s="539">
        <f t="shared" si="34"/>
        <v>0</v>
      </c>
      <c r="H478" s="539">
        <f t="shared" si="34"/>
        <v>0</v>
      </c>
      <c r="I478" s="539">
        <f t="shared" si="34"/>
        <v>0</v>
      </c>
      <c r="J478" s="539">
        <f t="shared" si="34"/>
        <v>0</v>
      </c>
      <c r="K478" s="539">
        <f t="shared" si="34"/>
        <v>0</v>
      </c>
      <c r="L478" s="539">
        <f t="shared" si="34"/>
        <v>0</v>
      </c>
      <c r="M478" s="539">
        <f t="shared" si="34"/>
        <v>0</v>
      </c>
    </row>
    <row r="479" spans="1:13" ht="15" customHeight="1" x14ac:dyDescent="0.15">
      <c r="A479" s="758" t="s">
        <v>595</v>
      </c>
      <c r="B479" s="759"/>
      <c r="C479" s="539">
        <f t="shared" ref="C479:C484" si="35">SUM(E479:F479)</f>
        <v>0</v>
      </c>
      <c r="D479" s="540"/>
      <c r="E479" s="540"/>
      <c r="F479" s="540"/>
      <c r="G479" s="540"/>
      <c r="H479" s="540"/>
      <c r="I479" s="540"/>
      <c r="J479" s="540"/>
      <c r="K479" s="540"/>
      <c r="L479" s="540"/>
      <c r="M479" s="540"/>
    </row>
    <row r="480" spans="1:13" ht="15" customHeight="1" x14ac:dyDescent="0.15">
      <c r="A480" s="758" t="s">
        <v>596</v>
      </c>
      <c r="B480" s="759"/>
      <c r="C480" s="539">
        <f t="shared" si="35"/>
        <v>0</v>
      </c>
      <c r="D480" s="540"/>
      <c r="E480" s="540"/>
      <c r="F480" s="540"/>
      <c r="G480" s="540"/>
      <c r="H480" s="540"/>
      <c r="I480" s="540"/>
      <c r="J480" s="540"/>
      <c r="K480" s="540"/>
      <c r="L480" s="540"/>
      <c r="M480" s="540"/>
    </row>
    <row r="481" spans="1:13" ht="15" customHeight="1" x14ac:dyDescent="0.15">
      <c r="A481" s="758" t="s">
        <v>597</v>
      </c>
      <c r="B481" s="759"/>
      <c r="C481" s="539">
        <f t="shared" si="35"/>
        <v>0</v>
      </c>
      <c r="D481" s="540"/>
      <c r="E481" s="540"/>
      <c r="F481" s="540"/>
      <c r="G481" s="540"/>
      <c r="H481" s="540"/>
      <c r="I481" s="540"/>
      <c r="J481" s="540"/>
      <c r="K481" s="540"/>
      <c r="L481" s="540"/>
      <c r="M481" s="540"/>
    </row>
    <row r="482" spans="1:13" ht="15" customHeight="1" x14ac:dyDescent="0.15">
      <c r="A482" s="750" t="s">
        <v>598</v>
      </c>
      <c r="B482" s="751"/>
      <c r="C482" s="539">
        <f t="shared" si="35"/>
        <v>0</v>
      </c>
      <c r="D482" s="540"/>
      <c r="E482" s="540"/>
      <c r="F482" s="540"/>
      <c r="G482" s="540"/>
      <c r="H482" s="540"/>
      <c r="I482" s="540"/>
      <c r="J482" s="540"/>
      <c r="K482" s="540"/>
      <c r="L482" s="540"/>
      <c r="M482" s="540"/>
    </row>
    <row r="483" spans="1:13" ht="15" customHeight="1" x14ac:dyDescent="0.15">
      <c r="A483" s="750" t="s">
        <v>599</v>
      </c>
      <c r="B483" s="751"/>
      <c r="C483" s="539">
        <f t="shared" si="35"/>
        <v>0</v>
      </c>
      <c r="D483" s="540"/>
      <c r="E483" s="540"/>
      <c r="F483" s="540"/>
      <c r="G483" s="540"/>
      <c r="H483" s="540"/>
      <c r="I483" s="540"/>
      <c r="J483" s="540"/>
      <c r="K483" s="540"/>
      <c r="L483" s="540"/>
      <c r="M483" s="540"/>
    </row>
    <row r="484" spans="1:13" ht="15" customHeight="1" x14ac:dyDescent="0.15">
      <c r="A484" s="750" t="s">
        <v>600</v>
      </c>
      <c r="B484" s="751"/>
      <c r="C484" s="539">
        <f t="shared" si="35"/>
        <v>0</v>
      </c>
      <c r="D484" s="540"/>
      <c r="E484" s="540"/>
      <c r="F484" s="540"/>
      <c r="G484" s="540"/>
      <c r="H484" s="540"/>
      <c r="I484" s="540"/>
      <c r="J484" s="540"/>
      <c r="K484" s="540"/>
      <c r="L484" s="540"/>
      <c r="M484" s="540"/>
    </row>
    <row r="485" spans="1:13" ht="15" customHeight="1" x14ac:dyDescent="0.15">
      <c r="A485" s="563"/>
      <c r="B485" s="287" t="s">
        <v>445</v>
      </c>
      <c r="C485" s="539">
        <f>SUM(C479:C484)</f>
        <v>0</v>
      </c>
      <c r="D485" s="539">
        <f>SUM(D479:D484)</f>
        <v>0</v>
      </c>
      <c r="E485" s="539">
        <f t="shared" ref="E485:M485" si="36">SUM(E479:E484)</f>
        <v>0</v>
      </c>
      <c r="F485" s="539">
        <f t="shared" si="36"/>
        <v>0</v>
      </c>
      <c r="G485" s="539">
        <f t="shared" si="36"/>
        <v>0</v>
      </c>
      <c r="H485" s="539">
        <f t="shared" si="36"/>
        <v>0</v>
      </c>
      <c r="I485" s="539">
        <f t="shared" si="36"/>
        <v>0</v>
      </c>
      <c r="J485" s="539">
        <f t="shared" si="36"/>
        <v>0</v>
      </c>
      <c r="K485" s="539">
        <f t="shared" si="36"/>
        <v>0</v>
      </c>
      <c r="L485" s="539">
        <f t="shared" si="36"/>
        <v>0</v>
      </c>
      <c r="M485" s="539">
        <f t="shared" si="36"/>
        <v>0</v>
      </c>
    </row>
    <row r="486" spans="1:13" ht="15" customHeight="1" x14ac:dyDescent="0.15">
      <c r="A486" s="750" t="s">
        <v>353</v>
      </c>
      <c r="B486" s="751" t="s">
        <v>353</v>
      </c>
      <c r="C486" s="539">
        <f>SUM(E486:F486)</f>
        <v>0</v>
      </c>
      <c r="D486" s="541"/>
      <c r="E486" s="540"/>
      <c r="F486" s="540"/>
      <c r="G486" s="540"/>
      <c r="H486" s="540"/>
      <c r="I486" s="540"/>
      <c r="J486" s="540"/>
      <c r="K486" s="540"/>
      <c r="L486" s="540"/>
      <c r="M486" s="540"/>
    </row>
    <row r="487" spans="1:13" ht="15" customHeight="1" x14ac:dyDescent="0.15">
      <c r="A487" s="750" t="s">
        <v>355</v>
      </c>
      <c r="B487" s="751" t="s">
        <v>355</v>
      </c>
      <c r="C487" s="539">
        <f>SUM(E487:F487)</f>
        <v>0</v>
      </c>
      <c r="D487" s="541"/>
      <c r="E487" s="540"/>
      <c r="F487" s="540"/>
      <c r="G487" s="540"/>
      <c r="H487" s="540"/>
      <c r="I487" s="540"/>
      <c r="J487" s="540"/>
      <c r="K487" s="540"/>
      <c r="L487" s="540"/>
      <c r="M487" s="540"/>
    </row>
    <row r="488" spans="1:13" ht="24" customHeight="1" x14ac:dyDescent="0.15">
      <c r="A488" s="750" t="s">
        <v>601</v>
      </c>
      <c r="B488" s="751"/>
      <c r="C488" s="539">
        <f>SUM(E488:F488)</f>
        <v>0</v>
      </c>
      <c r="D488" s="541"/>
      <c r="E488" s="541"/>
      <c r="F488" s="541"/>
      <c r="G488" s="541"/>
      <c r="H488" s="541"/>
      <c r="I488" s="541"/>
      <c r="J488" s="541"/>
      <c r="K488" s="541"/>
      <c r="L488" s="541"/>
      <c r="M488" s="541"/>
    </row>
    <row r="489" spans="1:13" ht="15" customHeight="1" x14ac:dyDescent="0.15">
      <c r="A489" s="750" t="s">
        <v>184</v>
      </c>
      <c r="B489" s="751"/>
      <c r="C489" s="539">
        <f t="shared" ref="C489:C490" si="37">SUM(E489:F489)</f>
        <v>0</v>
      </c>
      <c r="D489" s="541"/>
      <c r="E489" s="541"/>
      <c r="F489" s="541"/>
      <c r="G489" s="541"/>
      <c r="H489" s="541"/>
      <c r="I489" s="541"/>
      <c r="J489" s="541"/>
      <c r="K489" s="541"/>
      <c r="L489" s="541"/>
      <c r="M489" s="541"/>
    </row>
    <row r="490" spans="1:13" ht="15" customHeight="1" x14ac:dyDescent="0.15">
      <c r="A490" s="750" t="s">
        <v>185</v>
      </c>
      <c r="B490" s="751"/>
      <c r="C490" s="539">
        <f t="shared" si="37"/>
        <v>0</v>
      </c>
      <c r="D490" s="541"/>
      <c r="E490" s="541"/>
      <c r="F490" s="541"/>
      <c r="G490" s="541"/>
      <c r="H490" s="541"/>
      <c r="I490" s="541"/>
      <c r="J490" s="541"/>
      <c r="K490" s="541"/>
      <c r="L490" s="541"/>
      <c r="M490" s="541"/>
    </row>
    <row r="491" spans="1:13" ht="15" customHeight="1" x14ac:dyDescent="0.15">
      <c r="A491" s="289"/>
      <c r="B491" s="290" t="s">
        <v>602</v>
      </c>
      <c r="C491" s="539">
        <f>SUM(C486:C490)</f>
        <v>0</v>
      </c>
      <c r="D491" s="539">
        <f>SUM(D486:D490)</f>
        <v>0</v>
      </c>
      <c r="E491" s="539">
        <f t="shared" ref="E491:M491" si="38">SUM(E486:E490)</f>
        <v>0</v>
      </c>
      <c r="F491" s="539">
        <f t="shared" si="38"/>
        <v>0</v>
      </c>
      <c r="G491" s="539">
        <f t="shared" si="38"/>
        <v>0</v>
      </c>
      <c r="H491" s="539">
        <f t="shared" si="38"/>
        <v>0</v>
      </c>
      <c r="I491" s="539">
        <f t="shared" si="38"/>
        <v>0</v>
      </c>
      <c r="J491" s="539">
        <f t="shared" si="38"/>
        <v>0</v>
      </c>
      <c r="K491" s="539">
        <f t="shared" si="38"/>
        <v>0</v>
      </c>
      <c r="L491" s="539">
        <f t="shared" si="38"/>
        <v>0</v>
      </c>
      <c r="M491" s="539">
        <f t="shared" si="38"/>
        <v>0</v>
      </c>
    </row>
    <row r="492" spans="1:13" ht="15" customHeight="1" x14ac:dyDescent="0.15">
      <c r="A492" s="291"/>
      <c r="B492" s="290" t="s">
        <v>410</v>
      </c>
      <c r="C492" s="292">
        <f t="shared" ref="C492:M492" si="39">SUM(C457+C461+C465+C469+C478+C485+C491)</f>
        <v>0</v>
      </c>
      <c r="D492" s="292">
        <f t="shared" si="39"/>
        <v>0</v>
      </c>
      <c r="E492" s="292">
        <f t="shared" si="39"/>
        <v>0</v>
      </c>
      <c r="F492" s="292">
        <f t="shared" si="39"/>
        <v>0</v>
      </c>
      <c r="G492" s="292">
        <f t="shared" si="39"/>
        <v>0</v>
      </c>
      <c r="H492" s="292">
        <f t="shared" si="39"/>
        <v>0</v>
      </c>
      <c r="I492" s="292">
        <f t="shared" si="39"/>
        <v>0</v>
      </c>
      <c r="J492" s="292">
        <f t="shared" si="39"/>
        <v>0</v>
      </c>
      <c r="K492" s="292">
        <f t="shared" si="39"/>
        <v>0</v>
      </c>
      <c r="L492" s="292">
        <f t="shared" si="39"/>
        <v>0</v>
      </c>
      <c r="M492" s="292">
        <f t="shared" si="39"/>
        <v>0</v>
      </c>
    </row>
  </sheetData>
  <mergeCells count="209">
    <mergeCell ref="A487:B487"/>
    <mergeCell ref="A488:B488"/>
    <mergeCell ref="A489:B489"/>
    <mergeCell ref="A490:B490"/>
    <mergeCell ref="A480:B480"/>
    <mergeCell ref="A481:B481"/>
    <mergeCell ref="A482:B482"/>
    <mergeCell ref="A483:B483"/>
    <mergeCell ref="A484:B484"/>
    <mergeCell ref="A486:B486"/>
    <mergeCell ref="A473:B473"/>
    <mergeCell ref="A474:B474"/>
    <mergeCell ref="A475:B475"/>
    <mergeCell ref="A476:B476"/>
    <mergeCell ref="A477:B477"/>
    <mergeCell ref="A479:B479"/>
    <mergeCell ref="A466:B466"/>
    <mergeCell ref="A467:B467"/>
    <mergeCell ref="A468:B468"/>
    <mergeCell ref="A470:B470"/>
    <mergeCell ref="A471:B471"/>
    <mergeCell ref="A472:B472"/>
    <mergeCell ref="A459:B459"/>
    <mergeCell ref="A460:B460"/>
    <mergeCell ref="A461:B461"/>
    <mergeCell ref="A462:B462"/>
    <mergeCell ref="A463:B463"/>
    <mergeCell ref="A464:B464"/>
    <mergeCell ref="A452:B452"/>
    <mergeCell ref="A453:B453"/>
    <mergeCell ref="A454:B454"/>
    <mergeCell ref="A455:B455"/>
    <mergeCell ref="A456:B456"/>
    <mergeCell ref="A458:B458"/>
    <mergeCell ref="A446:B446"/>
    <mergeCell ref="A450:B451"/>
    <mergeCell ref="C450:C451"/>
    <mergeCell ref="D450:D451"/>
    <mergeCell ref="E450:F450"/>
    <mergeCell ref="G450:I450"/>
    <mergeCell ref="A436:B436"/>
    <mergeCell ref="A437:B437"/>
    <mergeCell ref="A439:B439"/>
    <mergeCell ref="A440:A442"/>
    <mergeCell ref="A444:B444"/>
    <mergeCell ref="A445:B445"/>
    <mergeCell ref="A431:B431"/>
    <mergeCell ref="A433:B434"/>
    <mergeCell ref="C433:C434"/>
    <mergeCell ref="D433:I433"/>
    <mergeCell ref="J433:J434"/>
    <mergeCell ref="A435:B435"/>
    <mergeCell ref="A421:B421"/>
    <mergeCell ref="A422:B422"/>
    <mergeCell ref="A423:B423"/>
    <mergeCell ref="A425:B425"/>
    <mergeCell ref="A426:B426"/>
    <mergeCell ref="A429:A430"/>
    <mergeCell ref="A415:B415"/>
    <mergeCell ref="A416:B416"/>
    <mergeCell ref="A417:B417"/>
    <mergeCell ref="A418:B418"/>
    <mergeCell ref="A419:B419"/>
    <mergeCell ref="A420:B420"/>
    <mergeCell ref="A401:A403"/>
    <mergeCell ref="A404:A406"/>
    <mergeCell ref="A408:A410"/>
    <mergeCell ref="A412:B412"/>
    <mergeCell ref="A413:B413"/>
    <mergeCell ref="A414:B414"/>
    <mergeCell ref="A381:A383"/>
    <mergeCell ref="A384:A386"/>
    <mergeCell ref="A387:A389"/>
    <mergeCell ref="A392:A394"/>
    <mergeCell ref="A395:A397"/>
    <mergeCell ref="A398:A400"/>
    <mergeCell ref="J379:J380"/>
    <mergeCell ref="K379:K380"/>
    <mergeCell ref="L379:L380"/>
    <mergeCell ref="M379:M380"/>
    <mergeCell ref="O379:O380"/>
    <mergeCell ref="P379:P380"/>
    <mergeCell ref="H378:J378"/>
    <mergeCell ref="K378:M378"/>
    <mergeCell ref="N378:N380"/>
    <mergeCell ref="O378:P378"/>
    <mergeCell ref="Q378:Q380"/>
    <mergeCell ref="D379:D380"/>
    <mergeCell ref="E379:F379"/>
    <mergeCell ref="G379:G380"/>
    <mergeCell ref="H379:H380"/>
    <mergeCell ref="I379:I380"/>
    <mergeCell ref="D373:D374"/>
    <mergeCell ref="A375:B375"/>
    <mergeCell ref="A376:B376"/>
    <mergeCell ref="A377:B377"/>
    <mergeCell ref="A378:B380"/>
    <mergeCell ref="C378:C380"/>
    <mergeCell ref="D378:G378"/>
    <mergeCell ref="A368:B368"/>
    <mergeCell ref="A369:B369"/>
    <mergeCell ref="A370:A371"/>
    <mergeCell ref="A372:B372"/>
    <mergeCell ref="A373:B374"/>
    <mergeCell ref="C373:C374"/>
    <mergeCell ref="A365:F365"/>
    <mergeCell ref="A366:B367"/>
    <mergeCell ref="C366:C367"/>
    <mergeCell ref="D366:D367"/>
    <mergeCell ref="E366:E367"/>
    <mergeCell ref="F366:F367"/>
    <mergeCell ref="O341:O343"/>
    <mergeCell ref="P341:Q342"/>
    <mergeCell ref="R341:R343"/>
    <mergeCell ref="E342:G342"/>
    <mergeCell ref="H342:J342"/>
    <mergeCell ref="A364:B364"/>
    <mergeCell ref="A339:B339"/>
    <mergeCell ref="A340:B340"/>
    <mergeCell ref="A341:B343"/>
    <mergeCell ref="C341:C343"/>
    <mergeCell ref="D341:D343"/>
    <mergeCell ref="E341:J341"/>
    <mergeCell ref="K341:K343"/>
    <mergeCell ref="L341:N342"/>
    <mergeCell ref="A328:B330"/>
    <mergeCell ref="C328:C330"/>
    <mergeCell ref="Q328:Q330"/>
    <mergeCell ref="D329:D330"/>
    <mergeCell ref="E329:F329"/>
    <mergeCell ref="G329:G330"/>
    <mergeCell ref="H329:H330"/>
    <mergeCell ref="I329:I330"/>
    <mergeCell ref="J329:J330"/>
    <mergeCell ref="K329:K330"/>
    <mergeCell ref="L329:L330"/>
    <mergeCell ref="D328:G328"/>
    <mergeCell ref="H328:J328"/>
    <mergeCell ref="K328:M328"/>
    <mergeCell ref="N328:N330"/>
    <mergeCell ref="M329:M330"/>
    <mergeCell ref="O329:O330"/>
    <mergeCell ref="P329:P330"/>
    <mergeCell ref="A323:B323"/>
    <mergeCell ref="A324:B324"/>
    <mergeCell ref="A325:B325"/>
    <mergeCell ref="A326:B326"/>
    <mergeCell ref="K314:K315"/>
    <mergeCell ref="L314:L315"/>
    <mergeCell ref="M314:M315"/>
    <mergeCell ref="A318:B318"/>
    <mergeCell ref="O328:P328"/>
    <mergeCell ref="Q313:Q315"/>
    <mergeCell ref="D314:D315"/>
    <mergeCell ref="E314:F314"/>
    <mergeCell ref="G314:G315"/>
    <mergeCell ref="H314:H315"/>
    <mergeCell ref="I314:I315"/>
    <mergeCell ref="J314:J315"/>
    <mergeCell ref="A319:B319"/>
    <mergeCell ref="A321:B321"/>
    <mergeCell ref="A310:B310"/>
    <mergeCell ref="A311:B311"/>
    <mergeCell ref="A313:B315"/>
    <mergeCell ref="C313:C315"/>
    <mergeCell ref="D313:G313"/>
    <mergeCell ref="H313:J313"/>
    <mergeCell ref="O285:O286"/>
    <mergeCell ref="P285:P286"/>
    <mergeCell ref="A287:B287"/>
    <mergeCell ref="A293:A296"/>
    <mergeCell ref="A300:B300"/>
    <mergeCell ref="A304:A307"/>
    <mergeCell ref="N284:N286"/>
    <mergeCell ref="O284:P284"/>
    <mergeCell ref="O314:O315"/>
    <mergeCell ref="P314:P315"/>
    <mergeCell ref="K313:M313"/>
    <mergeCell ref="N313:N315"/>
    <mergeCell ref="O313:P313"/>
    <mergeCell ref="Q284:Q286"/>
    <mergeCell ref="R284:R286"/>
    <mergeCell ref="D285:D286"/>
    <mergeCell ref="E285:F285"/>
    <mergeCell ref="G285:G286"/>
    <mergeCell ref="H285:H286"/>
    <mergeCell ref="I285:I286"/>
    <mergeCell ref="J285:J286"/>
    <mergeCell ref="A256:B256"/>
    <mergeCell ref="A284:B286"/>
    <mergeCell ref="C284:C286"/>
    <mergeCell ref="D284:G284"/>
    <mergeCell ref="H284:J284"/>
    <mergeCell ref="K284:M284"/>
    <mergeCell ref="K285:K286"/>
    <mergeCell ref="L285:L286"/>
    <mergeCell ref="M285:M286"/>
    <mergeCell ref="A97:E97"/>
    <mergeCell ref="A125:B125"/>
    <mergeCell ref="A221:B221"/>
    <mergeCell ref="A231:B231"/>
    <mergeCell ref="A237:B237"/>
    <mergeCell ref="A244:B244"/>
    <mergeCell ref="A8:C8"/>
    <mergeCell ref="A72:B72"/>
    <mergeCell ref="A73:B73"/>
    <mergeCell ref="A79:A82"/>
    <mergeCell ref="A86:B86"/>
    <mergeCell ref="A90:A93"/>
  </mergeCells>
  <dataValidations count="1">
    <dataValidation allowBlank="1" showInputMessage="1" showErrorMessage="1" errorTitle="ERROR" error="Por favor ingrese solo Números." sqref="A1:XFD1048576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2"/>
  <sheetViews>
    <sheetView workbookViewId="0">
      <selection activeCell="G9" sqref="G9"/>
    </sheetView>
  </sheetViews>
  <sheetFormatPr baseColWidth="10" defaultColWidth="11.42578125" defaultRowHeight="10.5" x14ac:dyDescent="0.15"/>
  <cols>
    <col min="1" max="1" width="18" style="5" customWidth="1"/>
    <col min="2" max="2" width="86.42578125" style="4" customWidth="1"/>
    <col min="3" max="3" width="21.85546875" style="5" customWidth="1"/>
    <col min="4" max="4" width="19" style="5" customWidth="1"/>
    <col min="5" max="5" width="18.5703125" style="5" customWidth="1"/>
    <col min="6" max="6" width="18.42578125" style="5" customWidth="1"/>
    <col min="7" max="7" width="16.85546875" style="5" customWidth="1"/>
    <col min="8" max="13" width="15.7109375" style="5" customWidth="1"/>
    <col min="14" max="16" width="12.7109375" style="5" customWidth="1"/>
    <col min="17" max="17" width="13.7109375" style="5" customWidth="1"/>
    <col min="18" max="18" width="18.5703125" style="5" customWidth="1"/>
    <col min="19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ht="15" customHeight="1" x14ac:dyDescent="0.15">
      <c r="A1" s="1" t="s">
        <v>0</v>
      </c>
      <c r="B1" s="2"/>
    </row>
    <row r="2" spans="1:14" s="3" customFormat="1" ht="15" customHeight="1" x14ac:dyDescent="0.15">
      <c r="A2" s="1" t="str">
        <f>CONCATENATE("COMUNA: ",[8]NOMBRE!B2," - ","( ",[8]NOMBRE!C2,[8]NOMBRE!D2,[8]NOMBRE!E2,[8]NOMBRE!F2,[8]NOMBRE!G2," )")</f>
        <v>COMUNA: LINARES - ( 07401 )</v>
      </c>
      <c r="B2" s="2"/>
    </row>
    <row r="3" spans="1:14" ht="15" customHeight="1" x14ac:dyDescent="0.1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14" ht="15" customHeight="1" x14ac:dyDescent="0.15">
      <c r="A4" s="1" t="str">
        <f>CONCATENATE("MES: ",[8]NOMBRE!B6," - ","( ",[8]NOMBRE!C6,[8]NOMBRE!D6," )")</f>
        <v>MES: JULIO - ( 07 )</v>
      </c>
    </row>
    <row r="5" spans="1:14" s="3" customFormat="1" ht="15" customHeight="1" x14ac:dyDescent="0.15">
      <c r="A5" s="1" t="str">
        <f>CONCATENATE("AÑO: ",[8]NOMBRE!B7)</f>
        <v>AÑO: 2020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8"/>
      <c r="D6" s="8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2" customFormat="1" ht="14.25" customHeight="1" x14ac:dyDescent="0.15">
      <c r="A7" s="9" t="s">
        <v>2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s="3" customFormat="1" ht="15.95" customHeight="1" x14ac:dyDescent="0.15">
      <c r="A8" s="578" t="s">
        <v>3</v>
      </c>
      <c r="B8" s="578"/>
      <c r="C8" s="578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5.1" customHeight="1" x14ac:dyDescent="0.15">
      <c r="A9" s="13" t="s">
        <v>4</v>
      </c>
      <c r="B9" s="13" t="s">
        <v>5</v>
      </c>
      <c r="C9" s="14" t="s">
        <v>6</v>
      </c>
      <c r="D9" s="14" t="s">
        <v>7</v>
      </c>
      <c r="E9" s="14" t="s">
        <v>8</v>
      </c>
      <c r="F9" s="7"/>
      <c r="G9" s="542">
        <f>+E70+E73+E86+E102+H124+E159+E164+E201+E220+E230+E236+E243+E277+E280</f>
        <v>786586502.5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15">
      <c r="A10" s="15"/>
      <c r="B10" s="16" t="s">
        <v>9</v>
      </c>
      <c r="C10" s="293">
        <f>SUM(C11:C23)</f>
        <v>4935</v>
      </c>
      <c r="D10" s="294">
        <f>SUM(D11:D23)</f>
        <v>4686</v>
      </c>
      <c r="E10" s="17">
        <f>SUM(E11:E23)</f>
        <v>54688070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5" customHeight="1" x14ac:dyDescent="0.15">
      <c r="A11" s="295" t="s">
        <v>10</v>
      </c>
      <c r="B11" s="296" t="s">
        <v>11</v>
      </c>
      <c r="C11" s="297">
        <f>[8]B!C5</f>
        <v>0</v>
      </c>
      <c r="D11" s="298">
        <f>[8]B!E5</f>
        <v>0</v>
      </c>
      <c r="E11" s="18">
        <f>[8]B!AL5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5" customHeight="1" x14ac:dyDescent="0.15">
      <c r="A12" s="299" t="s">
        <v>12</v>
      </c>
      <c r="B12" s="300" t="s">
        <v>13</v>
      </c>
      <c r="C12" s="297">
        <f>[8]B!C6</f>
        <v>0</v>
      </c>
      <c r="D12" s="298">
        <f>[8]B!E6</f>
        <v>0</v>
      </c>
      <c r="E12" s="18">
        <f>[8]B!AL6</f>
        <v>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5" customHeight="1" x14ac:dyDescent="0.15">
      <c r="A13" s="299" t="s">
        <v>14</v>
      </c>
      <c r="B13" s="300" t="s">
        <v>15</v>
      </c>
      <c r="C13" s="297">
        <f>[8]B!C7</f>
        <v>3049</v>
      </c>
      <c r="D13" s="298">
        <f>[8]B!E7</f>
        <v>2883</v>
      </c>
      <c r="E13" s="18">
        <f>[8]B!AL7</f>
        <v>38718690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5" customHeight="1" x14ac:dyDescent="0.15">
      <c r="A14" s="299" t="s">
        <v>16</v>
      </c>
      <c r="B14" s="300" t="s">
        <v>17</v>
      </c>
      <c r="C14" s="297">
        <f>[8]B!C8</f>
        <v>0</v>
      </c>
      <c r="D14" s="298">
        <f>[8]B!E8</f>
        <v>0</v>
      </c>
      <c r="E14" s="18">
        <f>[8]B!AL8</f>
        <v>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5" customHeight="1" x14ac:dyDescent="0.15">
      <c r="A15" s="299" t="s">
        <v>18</v>
      </c>
      <c r="B15" s="300" t="s">
        <v>19</v>
      </c>
      <c r="C15" s="297">
        <f>[8]B!C9</f>
        <v>0</v>
      </c>
      <c r="D15" s="298">
        <f>[8]B!E9</f>
        <v>0</v>
      </c>
      <c r="E15" s="18">
        <f>[8]B!AL9</f>
        <v>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5" customHeight="1" x14ac:dyDescent="0.15">
      <c r="A16" s="299" t="s">
        <v>20</v>
      </c>
      <c r="B16" s="300" t="s">
        <v>21</v>
      </c>
      <c r="C16" s="297">
        <f>[8]B!C10</f>
        <v>0</v>
      </c>
      <c r="D16" s="298">
        <f>[8]B!E10</f>
        <v>0</v>
      </c>
      <c r="E16" s="18">
        <f>[8]B!AL10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5" customHeight="1" x14ac:dyDescent="0.15">
      <c r="A17" s="299" t="s">
        <v>22</v>
      </c>
      <c r="B17" s="300" t="s">
        <v>23</v>
      </c>
      <c r="C17" s="297">
        <f>[8]B!C11</f>
        <v>178</v>
      </c>
      <c r="D17" s="298">
        <f>[8]B!E11</f>
        <v>107</v>
      </c>
      <c r="E17" s="18">
        <f>[8]B!AL11</f>
        <v>1801880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24" customHeight="1" x14ac:dyDescent="0.15">
      <c r="A18" s="299" t="s">
        <v>24</v>
      </c>
      <c r="B18" s="300" t="s">
        <v>25</v>
      </c>
      <c r="C18" s="297">
        <f>[8]B!C12</f>
        <v>0</v>
      </c>
      <c r="D18" s="298">
        <f>[8]B!E12</f>
        <v>0</v>
      </c>
      <c r="E18" s="18">
        <f>[8]B!AL12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24" customHeight="1" x14ac:dyDescent="0.15">
      <c r="A19" s="299" t="s">
        <v>26</v>
      </c>
      <c r="B19" s="300" t="s">
        <v>27</v>
      </c>
      <c r="C19" s="297">
        <f>[8]B!C13</f>
        <v>0</v>
      </c>
      <c r="D19" s="298">
        <f>[8]B!E13</f>
        <v>0</v>
      </c>
      <c r="E19" s="18">
        <f>[8]B!AL13</f>
        <v>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24" customHeight="1" x14ac:dyDescent="0.15">
      <c r="A20" s="299" t="s">
        <v>28</v>
      </c>
      <c r="B20" s="300" t="s">
        <v>29</v>
      </c>
      <c r="C20" s="297">
        <f>[8]B!C14</f>
        <v>0</v>
      </c>
      <c r="D20" s="298">
        <f>[8]B!E14</f>
        <v>0</v>
      </c>
      <c r="E20" s="18">
        <f>[8]B!AL14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24" customHeight="1" x14ac:dyDescent="0.15">
      <c r="A21" s="299" t="s">
        <v>30</v>
      </c>
      <c r="B21" s="300" t="s">
        <v>31</v>
      </c>
      <c r="C21" s="297">
        <f>[8]B!C15</f>
        <v>794</v>
      </c>
      <c r="D21" s="298">
        <f>[8]B!E15</f>
        <v>790</v>
      </c>
      <c r="E21" s="18">
        <f>[8]B!AL15</f>
        <v>5356200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24" customHeight="1" x14ac:dyDescent="0.15">
      <c r="A22" s="299" t="s">
        <v>32</v>
      </c>
      <c r="B22" s="301" t="s">
        <v>33</v>
      </c>
      <c r="C22" s="297">
        <f>[8]B!C16</f>
        <v>174</v>
      </c>
      <c r="D22" s="298">
        <f>[8]B!E16</f>
        <v>174</v>
      </c>
      <c r="E22" s="18">
        <f>[8]B!AL16</f>
        <v>1418100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24" customHeight="1" x14ac:dyDescent="0.15">
      <c r="A23" s="299" t="s">
        <v>34</v>
      </c>
      <c r="B23" s="300" t="s">
        <v>35</v>
      </c>
      <c r="C23" s="297">
        <f>[8]B!C17</f>
        <v>740</v>
      </c>
      <c r="D23" s="298">
        <f>[8]B!E17</f>
        <v>732</v>
      </c>
      <c r="E23" s="18">
        <f>[8]B!AL17</f>
        <v>7393200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24" customHeight="1" x14ac:dyDescent="0.15">
      <c r="A24" s="302" t="s">
        <v>36</v>
      </c>
      <c r="B24" s="303" t="s">
        <v>37</v>
      </c>
      <c r="C24" s="297">
        <f>[8]B!C18</f>
        <v>8</v>
      </c>
      <c r="D24" s="298">
        <f>[8]B!E18</f>
        <v>8</v>
      </c>
      <c r="E24" s="18">
        <f>[8]B!AL18</f>
        <v>121200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15" customHeight="1" x14ac:dyDescent="0.15">
      <c r="A25" s="299" t="s">
        <v>38</v>
      </c>
      <c r="B25" s="300" t="s">
        <v>39</v>
      </c>
      <c r="C25" s="297">
        <f>[8]B!C1080</f>
        <v>0</v>
      </c>
      <c r="D25" s="298">
        <f>[8]B!E1080</f>
        <v>0</v>
      </c>
      <c r="E25" s="18">
        <f>[8]B!AL1080</f>
        <v>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21.75" customHeight="1" x14ac:dyDescent="0.15">
      <c r="A26" s="304"/>
      <c r="B26" s="305" t="s">
        <v>40</v>
      </c>
      <c r="C26" s="306">
        <f>SUM(C27:C32)</f>
        <v>672</v>
      </c>
      <c r="D26" s="307"/>
      <c r="E26" s="19"/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5" customHeight="1" x14ac:dyDescent="0.15">
      <c r="A27" s="299" t="s">
        <v>41</v>
      </c>
      <c r="B27" s="300" t="s">
        <v>42</v>
      </c>
      <c r="C27" s="308">
        <f>[8]B!C20</f>
        <v>0</v>
      </c>
      <c r="D27" s="309"/>
      <c r="E27" s="20"/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5" customHeight="1" x14ac:dyDescent="0.15">
      <c r="A28" s="310"/>
      <c r="B28" s="300" t="s">
        <v>43</v>
      </c>
      <c r="C28" s="308">
        <f>[8]B!C21</f>
        <v>0</v>
      </c>
      <c r="D28" s="309"/>
      <c r="E28" s="20"/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5" customHeight="1" x14ac:dyDescent="0.15">
      <c r="A29" s="299"/>
      <c r="B29" s="300" t="s">
        <v>44</v>
      </c>
      <c r="C29" s="308">
        <f>[8]B!C22</f>
        <v>0</v>
      </c>
      <c r="D29" s="309"/>
      <c r="E29" s="20"/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5" customHeight="1" x14ac:dyDescent="0.15">
      <c r="A30" s="311"/>
      <c r="B30" s="300" t="s">
        <v>45</v>
      </c>
      <c r="C30" s="308">
        <f>[8]B!C23</f>
        <v>0</v>
      </c>
      <c r="D30" s="309"/>
      <c r="E30" s="20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5" customHeight="1" x14ac:dyDescent="0.15">
      <c r="A31" s="311"/>
      <c r="B31" s="300" t="s">
        <v>46</v>
      </c>
      <c r="C31" s="308">
        <f>[8]B!C24</f>
        <v>672</v>
      </c>
      <c r="D31" s="309"/>
      <c r="E31" s="20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15" customHeight="1" x14ac:dyDescent="0.15">
      <c r="A32" s="312">
        <v>101308</v>
      </c>
      <c r="B32" s="300" t="s">
        <v>47</v>
      </c>
      <c r="C32" s="308">
        <f>[8]B!C25</f>
        <v>0</v>
      </c>
      <c r="D32" s="309"/>
      <c r="E32" s="20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20.100000000000001" customHeight="1" x14ac:dyDescent="0.15">
      <c r="A33" s="21"/>
      <c r="B33" s="22" t="s">
        <v>48</v>
      </c>
      <c r="C33" s="313">
        <f>SUM(C34:C44)</f>
        <v>2260</v>
      </c>
      <c r="D33" s="314">
        <f t="shared" ref="D33:E33" si="0">SUM(D34:D44)</f>
        <v>2257</v>
      </c>
      <c r="E33" s="314">
        <f t="shared" si="0"/>
        <v>4400510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15">
      <c r="A34" s="295" t="s">
        <v>49</v>
      </c>
      <c r="B34" s="296" t="s">
        <v>50</v>
      </c>
      <c r="C34" s="315">
        <f>[8]B!$C$29</f>
        <v>1507</v>
      </c>
      <c r="D34" s="315">
        <f>[8]B!$E$29</f>
        <v>1505</v>
      </c>
      <c r="E34" s="23">
        <f>[8]B!$AL$29</f>
        <v>1986600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15">
      <c r="A35" s="299" t="s">
        <v>51</v>
      </c>
      <c r="B35" s="300" t="s">
        <v>52</v>
      </c>
      <c r="C35" s="308">
        <f>[8]B!$C$30</f>
        <v>0</v>
      </c>
      <c r="D35" s="308">
        <f>[8]B!$E$30</f>
        <v>0</v>
      </c>
      <c r="E35" s="24">
        <f>[8]B!$AL$30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15">
      <c r="A36" s="299" t="s">
        <v>53</v>
      </c>
      <c r="B36" s="300" t="s">
        <v>54</v>
      </c>
      <c r="C36" s="308">
        <f>[8]B!$C$31</f>
        <v>0</v>
      </c>
      <c r="D36" s="308">
        <f>[8]B!$E$31</f>
        <v>0</v>
      </c>
      <c r="E36" s="24">
        <f>[8]B!$AL$31</f>
        <v>0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5" customHeight="1" x14ac:dyDescent="0.15">
      <c r="A37" s="299" t="s">
        <v>55</v>
      </c>
      <c r="B37" s="300" t="s">
        <v>56</v>
      </c>
      <c r="C37" s="308">
        <f>[8]B!$C$32</f>
        <v>248</v>
      </c>
      <c r="D37" s="308">
        <f>[8]B!$E$32</f>
        <v>248</v>
      </c>
      <c r="E37" s="24">
        <f>[8]B!$AL$32</f>
        <v>446400</v>
      </c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15" customHeight="1" x14ac:dyDescent="0.15">
      <c r="A38" s="299" t="s">
        <v>57</v>
      </c>
      <c r="B38" s="300" t="s">
        <v>58</v>
      </c>
      <c r="C38" s="308">
        <f>[8]B!$C$33</f>
        <v>268</v>
      </c>
      <c r="D38" s="308">
        <f>[8]B!$E$33</f>
        <v>268</v>
      </c>
      <c r="E38" s="24">
        <f>[8]B!$AL$33</f>
        <v>388600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15">
      <c r="A39" s="299" t="s">
        <v>59</v>
      </c>
      <c r="B39" s="300" t="s">
        <v>60</v>
      </c>
      <c r="C39" s="308">
        <f>[8]B!$C$34</f>
        <v>0</v>
      </c>
      <c r="D39" s="308">
        <f>[8]B!$E$34</f>
        <v>0</v>
      </c>
      <c r="E39" s="24">
        <f>[8]B!$AL$34</f>
        <v>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15">
      <c r="A40" s="299" t="s">
        <v>61</v>
      </c>
      <c r="B40" s="300" t="s">
        <v>62</v>
      </c>
      <c r="C40" s="308">
        <f>[8]B!$C$1076</f>
        <v>73</v>
      </c>
      <c r="D40" s="308">
        <f>[8]B!$E$1076</f>
        <v>73</v>
      </c>
      <c r="E40" s="24">
        <f>[8]B!$AL$1076</f>
        <v>235790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15">
      <c r="A41" s="299" t="s">
        <v>63</v>
      </c>
      <c r="B41" s="300" t="s">
        <v>64</v>
      </c>
      <c r="C41" s="308">
        <f>[8]B!$C$1077</f>
        <v>0</v>
      </c>
      <c r="D41" s="308">
        <f>[8]B!$E$1077</f>
        <v>0</v>
      </c>
      <c r="E41" s="24">
        <f>[8]B!$AL$1077</f>
        <v>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15">
      <c r="A42" s="299" t="s">
        <v>65</v>
      </c>
      <c r="B42" s="300" t="s">
        <v>66</v>
      </c>
      <c r="C42" s="308">
        <f>[8]B!$C$1078</f>
        <v>0</v>
      </c>
      <c r="D42" s="308">
        <f>[8]B!$E$1078</f>
        <v>0</v>
      </c>
      <c r="E42" s="24">
        <f>[8]B!$AL$1078</f>
        <v>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15">
      <c r="A43" s="299" t="s">
        <v>67</v>
      </c>
      <c r="B43" s="300" t="s">
        <v>68</v>
      </c>
      <c r="C43" s="308">
        <f>[8]B!$C$1079</f>
        <v>0</v>
      </c>
      <c r="D43" s="308">
        <f>[8]B!$E$1079</f>
        <v>0</v>
      </c>
      <c r="E43" s="24">
        <f>[8]B!$AL$1079</f>
        <v>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15">
      <c r="A44" s="299" t="s">
        <v>69</v>
      </c>
      <c r="B44" s="300" t="s">
        <v>70</v>
      </c>
      <c r="C44" s="308">
        <f>[8]B!$C$1075</f>
        <v>164</v>
      </c>
      <c r="D44" s="308">
        <f>[8]B!$E$1075</f>
        <v>163</v>
      </c>
      <c r="E44" s="24">
        <f>[8]B!$AL$1075</f>
        <v>1343120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15">
      <c r="A45" s="304"/>
      <c r="B45" s="305" t="s">
        <v>40</v>
      </c>
      <c r="C45" s="316">
        <f>SUM(C46:C50)</f>
        <v>136</v>
      </c>
      <c r="D45" s="316"/>
      <c r="E45" s="25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15">
      <c r="A46" s="26"/>
      <c r="B46" s="300" t="s">
        <v>71</v>
      </c>
      <c r="C46" s="308">
        <f>[8]B!$C$36</f>
        <v>0</v>
      </c>
      <c r="D46" s="317"/>
      <c r="E46" s="27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15" customHeight="1" x14ac:dyDescent="0.15">
      <c r="A47" s="26"/>
      <c r="B47" s="300" t="s">
        <v>72</v>
      </c>
      <c r="C47" s="308">
        <f>[8]B!$C$37</f>
        <v>136</v>
      </c>
      <c r="D47" s="317"/>
      <c r="E47" s="27"/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15">
      <c r="A48" s="26"/>
      <c r="B48" s="300" t="s">
        <v>73</v>
      </c>
      <c r="C48" s="308">
        <f>[8]B!$C$38</f>
        <v>0</v>
      </c>
      <c r="D48" s="317"/>
      <c r="E48" s="27"/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15">
      <c r="A49" s="26"/>
      <c r="B49" s="300" t="s">
        <v>74</v>
      </c>
      <c r="C49" s="308">
        <f>[8]B!$C$39</f>
        <v>0</v>
      </c>
      <c r="D49" s="317"/>
      <c r="E49" s="27"/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15" customHeight="1" x14ac:dyDescent="0.15">
      <c r="A50" s="28"/>
      <c r="B50" s="318" t="s">
        <v>75</v>
      </c>
      <c r="C50" s="319">
        <f>[8]B!$C$40</f>
        <v>0</v>
      </c>
      <c r="D50" s="317"/>
      <c r="E50" s="27"/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20.100000000000001" customHeight="1" x14ac:dyDescent="0.15">
      <c r="A51" s="21"/>
      <c r="B51" s="22" t="s">
        <v>76</v>
      </c>
      <c r="C51" s="313">
        <f>SUM(C52:C53)</f>
        <v>0</v>
      </c>
      <c r="D51" s="314">
        <f>SUM(D52:D53)</f>
        <v>0</v>
      </c>
      <c r="E51" s="29">
        <f>SUM(E52:E53)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15">
      <c r="A52" s="295" t="s">
        <v>77</v>
      </c>
      <c r="B52" s="296" t="s">
        <v>78</v>
      </c>
      <c r="C52" s="320">
        <f>[8]B!$C$1081</f>
        <v>0</v>
      </c>
      <c r="D52" s="320">
        <f>[8]B!$E$1081</f>
        <v>0</v>
      </c>
      <c r="E52" s="30">
        <f>[8]B!$AL$1081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15">
      <c r="A53" s="299" t="s">
        <v>79</v>
      </c>
      <c r="B53" s="300" t="s">
        <v>80</v>
      </c>
      <c r="C53" s="321">
        <f>[8]B!$C$1082</f>
        <v>0</v>
      </c>
      <c r="D53" s="321">
        <f>[8]B!$E$1082</f>
        <v>0</v>
      </c>
      <c r="E53" s="31">
        <f>[8]B!$AL$1082</f>
        <v>0</v>
      </c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15" customHeight="1" x14ac:dyDescent="0.15">
      <c r="A54" s="304"/>
      <c r="B54" s="322" t="s">
        <v>81</v>
      </c>
      <c r="C54" s="323">
        <f>C55</f>
        <v>0</v>
      </c>
      <c r="D54" s="323"/>
      <c r="E54" s="32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24" customHeight="1" x14ac:dyDescent="0.15">
      <c r="A55" s="299" t="s">
        <v>82</v>
      </c>
      <c r="B55" s="318" t="s">
        <v>83</v>
      </c>
      <c r="C55" s="319">
        <f>[8]B!$C$1054</f>
        <v>0</v>
      </c>
      <c r="D55" s="317"/>
      <c r="E55" s="27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20.100000000000001" customHeight="1" x14ac:dyDescent="0.15">
      <c r="A56" s="33"/>
      <c r="B56" s="22" t="s">
        <v>84</v>
      </c>
      <c r="C56" s="313">
        <f>SUM(C57:C60)</f>
        <v>898</v>
      </c>
      <c r="D56" s="314">
        <f>SUM(D57:D60)</f>
        <v>898</v>
      </c>
      <c r="E56" s="29">
        <f>SUM(E57:E60)</f>
        <v>1875640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15" customHeight="1" x14ac:dyDescent="0.15">
      <c r="A57" s="295" t="s">
        <v>85</v>
      </c>
      <c r="B57" s="296" t="s">
        <v>86</v>
      </c>
      <c r="C57" s="320">
        <f>[8]B!$C$44</f>
        <v>0</v>
      </c>
      <c r="D57" s="320">
        <f>[8]B!$E$44</f>
        <v>0</v>
      </c>
      <c r="E57" s="30">
        <f>[8]B!$AL$44</f>
        <v>0</v>
      </c>
      <c r="F57" s="7"/>
      <c r="G57" s="7"/>
      <c r="H57" s="7"/>
      <c r="I57" s="7"/>
      <c r="J57" s="7"/>
      <c r="K57" s="7"/>
      <c r="L57" s="7"/>
      <c r="M57" s="7"/>
      <c r="N57" s="7"/>
    </row>
    <row r="58" spans="1:14" s="3" customFormat="1" ht="15" customHeight="1" x14ac:dyDescent="0.15">
      <c r="A58" s="299" t="s">
        <v>87</v>
      </c>
      <c r="B58" s="300" t="s">
        <v>88</v>
      </c>
      <c r="C58" s="321">
        <f>[8]B!$C$45</f>
        <v>735</v>
      </c>
      <c r="D58" s="321">
        <f>[8]B!$E$45</f>
        <v>735</v>
      </c>
      <c r="E58" s="31">
        <f>[8]B!$AL$45</f>
        <v>1756650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s="3" customFormat="1" ht="15" customHeight="1" x14ac:dyDescent="0.15">
      <c r="A59" s="299" t="s">
        <v>89</v>
      </c>
      <c r="B59" s="300" t="s">
        <v>90</v>
      </c>
      <c r="C59" s="321">
        <f>[8]B!$C$46</f>
        <v>0</v>
      </c>
      <c r="D59" s="321">
        <f>[8]B!$E$46</f>
        <v>0</v>
      </c>
      <c r="E59" s="31">
        <f>[8]B!$AL$46</f>
        <v>0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s="3" customFormat="1" ht="15" customHeight="1" x14ac:dyDescent="0.15">
      <c r="A60" s="299" t="s">
        <v>91</v>
      </c>
      <c r="B60" s="300" t="s">
        <v>92</v>
      </c>
      <c r="C60" s="321">
        <f>[8]B!$C$47</f>
        <v>163</v>
      </c>
      <c r="D60" s="321">
        <f>[8]B!$E$47</f>
        <v>163</v>
      </c>
      <c r="E60" s="31">
        <f>[8]B!$AL$47</f>
        <v>118990</v>
      </c>
      <c r="F60" s="7"/>
      <c r="G60" s="7"/>
      <c r="H60" s="7"/>
      <c r="I60" s="7"/>
      <c r="J60" s="7"/>
      <c r="K60" s="7"/>
      <c r="L60" s="7"/>
      <c r="M60" s="7"/>
      <c r="N60" s="7"/>
    </row>
    <row r="61" spans="1:14" s="3" customFormat="1" ht="15" customHeight="1" x14ac:dyDescent="0.15">
      <c r="A61" s="324"/>
      <c r="B61" s="322" t="s">
        <v>93</v>
      </c>
      <c r="C61" s="325">
        <f>C62</f>
        <v>0</v>
      </c>
      <c r="D61" s="323"/>
      <c r="E61" s="32"/>
      <c r="F61" s="7"/>
      <c r="G61" s="7"/>
      <c r="H61" s="7"/>
      <c r="I61" s="7"/>
      <c r="J61" s="7"/>
      <c r="K61" s="7"/>
      <c r="L61" s="7"/>
      <c r="M61" s="7"/>
      <c r="N61" s="7"/>
    </row>
    <row r="62" spans="1:14" s="3" customFormat="1" ht="15" customHeight="1" x14ac:dyDescent="0.15">
      <c r="A62" s="312"/>
      <c r="B62" s="318" t="s">
        <v>94</v>
      </c>
      <c r="C62" s="326">
        <f>[8]B!$C$49</f>
        <v>0</v>
      </c>
      <c r="D62" s="317"/>
      <c r="E62" s="27"/>
      <c r="F62" s="7"/>
      <c r="G62" s="7"/>
      <c r="H62" s="7"/>
      <c r="I62" s="7"/>
      <c r="J62" s="7"/>
      <c r="K62" s="7"/>
      <c r="L62" s="7"/>
      <c r="M62" s="7"/>
      <c r="N62" s="7"/>
    </row>
    <row r="63" spans="1:14" s="3" customFormat="1" ht="20.100000000000001" customHeight="1" x14ac:dyDescent="0.15">
      <c r="A63" s="33"/>
      <c r="B63" s="22" t="s">
        <v>95</v>
      </c>
      <c r="C63" s="313">
        <f>SUM(C64:C66)</f>
        <v>2639</v>
      </c>
      <c r="D63" s="314">
        <f>SUM(D64:D66)</f>
        <v>2639</v>
      </c>
      <c r="E63" s="29">
        <f>SUM(E64:E66)</f>
        <v>4786010</v>
      </c>
      <c r="F63" s="7"/>
      <c r="G63" s="7"/>
      <c r="H63" s="7"/>
      <c r="I63" s="7"/>
      <c r="J63" s="7"/>
      <c r="K63" s="7"/>
      <c r="L63" s="7"/>
      <c r="M63" s="7"/>
      <c r="N63" s="7"/>
    </row>
    <row r="64" spans="1:14" s="3" customFormat="1" ht="15" customHeight="1" x14ac:dyDescent="0.15">
      <c r="A64" s="295" t="s">
        <v>96</v>
      </c>
      <c r="B64" s="296" t="s">
        <v>97</v>
      </c>
      <c r="C64" s="320">
        <f>[8]B!$C$53</f>
        <v>1870</v>
      </c>
      <c r="D64" s="320">
        <f>[8]B!$E$53</f>
        <v>1870</v>
      </c>
      <c r="E64" s="30">
        <f>[8]B!$AL$53</f>
        <v>3870900</v>
      </c>
      <c r="F64" s="7"/>
      <c r="G64" s="7"/>
      <c r="H64" s="7"/>
      <c r="I64" s="7"/>
      <c r="J64" s="7"/>
      <c r="K64" s="7"/>
      <c r="L64" s="7"/>
      <c r="M64" s="7"/>
      <c r="N64" s="7"/>
    </row>
    <row r="65" spans="1:14" s="3" customFormat="1" ht="15" customHeight="1" x14ac:dyDescent="0.15">
      <c r="A65" s="299" t="s">
        <v>98</v>
      </c>
      <c r="B65" s="300" t="s">
        <v>99</v>
      </c>
      <c r="C65" s="321">
        <f>[8]B!$C$54</f>
        <v>0</v>
      </c>
      <c r="D65" s="321">
        <f>[8]B!$E$54</f>
        <v>0</v>
      </c>
      <c r="E65" s="31">
        <f>[8]B!$AL$54</f>
        <v>0</v>
      </c>
      <c r="F65" s="7"/>
      <c r="G65" s="7"/>
      <c r="H65" s="7"/>
      <c r="I65" s="7"/>
      <c r="J65" s="7"/>
      <c r="K65" s="7"/>
      <c r="L65" s="7"/>
      <c r="M65" s="7"/>
      <c r="N65" s="7"/>
    </row>
    <row r="66" spans="1:14" s="3" customFormat="1" ht="15" customHeight="1" x14ac:dyDescent="0.15">
      <c r="A66" s="299" t="s">
        <v>100</v>
      </c>
      <c r="B66" s="300" t="s">
        <v>101</v>
      </c>
      <c r="C66" s="321">
        <f>[8]B!$C$55</f>
        <v>769</v>
      </c>
      <c r="D66" s="321">
        <f>[8]B!$E$55</f>
        <v>769</v>
      </c>
      <c r="E66" s="31">
        <f>[8]B!$AL$55</f>
        <v>915110</v>
      </c>
      <c r="F66" s="7"/>
      <c r="G66" s="7"/>
      <c r="H66" s="7"/>
      <c r="I66" s="7"/>
      <c r="J66" s="7"/>
      <c r="K66" s="7"/>
      <c r="L66" s="7"/>
      <c r="M66" s="7"/>
      <c r="N66" s="7"/>
    </row>
    <row r="67" spans="1:14" s="3" customFormat="1" ht="15" customHeight="1" x14ac:dyDescent="0.15">
      <c r="A67" s="304"/>
      <c r="B67" s="305" t="s">
        <v>102</v>
      </c>
      <c r="C67" s="327">
        <f>SUM(C68:C69)</f>
        <v>0</v>
      </c>
      <c r="D67" s="327"/>
      <c r="E67" s="34"/>
      <c r="F67" s="7"/>
      <c r="G67" s="7"/>
      <c r="H67" s="7"/>
      <c r="I67" s="7"/>
      <c r="J67" s="7"/>
      <c r="K67" s="7"/>
      <c r="L67" s="7"/>
      <c r="M67" s="7"/>
      <c r="N67" s="7"/>
    </row>
    <row r="68" spans="1:14" s="3" customFormat="1" ht="15" customHeight="1" x14ac:dyDescent="0.15">
      <c r="A68" s="26"/>
      <c r="B68" s="300" t="s">
        <v>103</v>
      </c>
      <c r="C68" s="321">
        <f xml:space="preserve"> [8]B!$C$57</f>
        <v>0</v>
      </c>
      <c r="D68" s="317"/>
      <c r="E68" s="35"/>
      <c r="F68" s="7"/>
      <c r="G68" s="7"/>
      <c r="H68" s="7"/>
      <c r="I68" s="7"/>
      <c r="J68" s="7"/>
      <c r="K68" s="7"/>
      <c r="L68" s="7"/>
      <c r="M68" s="7"/>
      <c r="N68" s="7"/>
    </row>
    <row r="69" spans="1:14" s="3" customFormat="1" ht="15" customHeight="1" x14ac:dyDescent="0.15">
      <c r="A69" s="28"/>
      <c r="B69" s="318" t="s">
        <v>104</v>
      </c>
      <c r="C69" s="326">
        <f>[8]B!$C$58</f>
        <v>0</v>
      </c>
      <c r="D69" s="328"/>
      <c r="E69" s="36"/>
      <c r="F69" s="7"/>
      <c r="G69" s="7"/>
      <c r="H69" s="7"/>
      <c r="I69" s="7"/>
      <c r="J69" s="7"/>
      <c r="K69" s="7"/>
      <c r="L69" s="7"/>
      <c r="M69" s="7"/>
      <c r="N69" s="7"/>
    </row>
    <row r="70" spans="1:14" s="3" customFormat="1" ht="15" customHeight="1" x14ac:dyDescent="0.15">
      <c r="A70" s="37"/>
      <c r="B70" s="13" t="s">
        <v>105</v>
      </c>
      <c r="C70" s="313">
        <f>C10+C33+C51+C56+C63+C25+C26+C45+C54+C61+C67</f>
        <v>11540</v>
      </c>
      <c r="D70" s="313">
        <f>D10+D33+D51+D56+D63+D25</f>
        <v>10480</v>
      </c>
      <c r="E70" s="38">
        <f>E10+E33+E51+E56+E63+E25</f>
        <v>65750230</v>
      </c>
      <c r="F70" s="7"/>
      <c r="G70" s="7"/>
      <c r="H70" s="7"/>
      <c r="I70" s="7"/>
      <c r="J70" s="7"/>
      <c r="K70" s="7"/>
      <c r="L70" s="7"/>
      <c r="M70" s="7"/>
      <c r="N70" s="7"/>
    </row>
    <row r="71" spans="1:14" ht="24.95" customHeight="1" x14ac:dyDescent="0.15">
      <c r="A71" s="12" t="s">
        <v>106</v>
      </c>
    </row>
    <row r="72" spans="1:14" ht="35.1" customHeight="1" x14ac:dyDescent="0.15">
      <c r="A72" s="579" t="s">
        <v>107</v>
      </c>
      <c r="B72" s="580"/>
      <c r="C72" s="39" t="s">
        <v>6</v>
      </c>
      <c r="D72" s="39" t="s">
        <v>7</v>
      </c>
      <c r="E72" s="39" t="s">
        <v>8</v>
      </c>
    </row>
    <row r="73" spans="1:14" s="41" customFormat="1" ht="15" customHeight="1" x14ac:dyDescent="0.25">
      <c r="A73" s="581" t="s">
        <v>108</v>
      </c>
      <c r="B73" s="582"/>
      <c r="C73" s="313">
        <f>SUM(C74:C79,C83:C85)</f>
        <v>52157</v>
      </c>
      <c r="D73" s="329">
        <f>SUM(D74:D78,D79,D83:D85)</f>
        <v>50858</v>
      </c>
      <c r="E73" s="40">
        <f>SUM(E74:E78,E79,E83:E85)</f>
        <v>246572690</v>
      </c>
    </row>
    <row r="74" spans="1:14" ht="15" customHeight="1" x14ac:dyDescent="0.15">
      <c r="A74" s="42" t="s">
        <v>109</v>
      </c>
      <c r="B74" s="43" t="s">
        <v>110</v>
      </c>
      <c r="C74" s="320">
        <f>[8]B!$C$218</f>
        <v>8224</v>
      </c>
      <c r="D74" s="320">
        <f>[8]B!$E$218</f>
        <v>7967</v>
      </c>
      <c r="E74" s="44">
        <f>[8]B!$AL$218</f>
        <v>21221200</v>
      </c>
    </row>
    <row r="75" spans="1:14" ht="15" customHeight="1" x14ac:dyDescent="0.15">
      <c r="A75" s="554" t="s">
        <v>111</v>
      </c>
      <c r="B75" s="45" t="s">
        <v>112</v>
      </c>
      <c r="C75" s="321">
        <f>[8]B!C283</f>
        <v>31851</v>
      </c>
      <c r="D75" s="330">
        <f>[8]B!$E$283</f>
        <v>31257</v>
      </c>
      <c r="E75" s="46">
        <f>[8]B!$AL$283</f>
        <v>54344540</v>
      </c>
    </row>
    <row r="76" spans="1:14" ht="15" customHeight="1" x14ac:dyDescent="0.15">
      <c r="A76" s="554" t="s">
        <v>113</v>
      </c>
      <c r="B76" s="45" t="s">
        <v>114</v>
      </c>
      <c r="C76" s="321">
        <f>[8]B!$C$327</f>
        <v>1198</v>
      </c>
      <c r="D76" s="321">
        <f>[8]B!$E$327</f>
        <v>1187</v>
      </c>
      <c r="E76" s="46">
        <f>[8]B!$AL$327</f>
        <v>4925400</v>
      </c>
    </row>
    <row r="77" spans="1:14" ht="15" customHeight="1" x14ac:dyDescent="0.15">
      <c r="A77" s="554" t="s">
        <v>115</v>
      </c>
      <c r="B77" s="45" t="s">
        <v>116</v>
      </c>
      <c r="C77" s="321">
        <f>[8]B!$C$338</f>
        <v>0</v>
      </c>
      <c r="D77" s="321">
        <f>[8]B!$E$338</f>
        <v>0</v>
      </c>
      <c r="E77" s="46">
        <f>[8]B!$AL$338</f>
        <v>0</v>
      </c>
    </row>
    <row r="78" spans="1:14" ht="15" customHeight="1" x14ac:dyDescent="0.15">
      <c r="A78" s="554" t="s">
        <v>117</v>
      </c>
      <c r="B78" s="47" t="s">
        <v>118</v>
      </c>
      <c r="C78" s="331">
        <f>[8]B!$C$413</f>
        <v>335</v>
      </c>
      <c r="D78" s="331">
        <f>[8]B!$E$413</f>
        <v>334</v>
      </c>
      <c r="E78" s="48">
        <f>[8]B!$AL$413</f>
        <v>2263120</v>
      </c>
    </row>
    <row r="79" spans="1:14" ht="15" customHeight="1" x14ac:dyDescent="0.15">
      <c r="A79" s="583" t="s">
        <v>119</v>
      </c>
      <c r="B79" s="50" t="s">
        <v>120</v>
      </c>
      <c r="C79" s="332">
        <f>SUM(C80:C82)</f>
        <v>9445</v>
      </c>
      <c r="D79" s="332">
        <f>SUM(D80:D82)</f>
        <v>9019</v>
      </c>
      <c r="E79" s="51">
        <f>SUM(E80:E82)</f>
        <v>162033600</v>
      </c>
    </row>
    <row r="80" spans="1:14" ht="15" customHeight="1" x14ac:dyDescent="0.15">
      <c r="A80" s="583"/>
      <c r="B80" s="52" t="s">
        <v>121</v>
      </c>
      <c r="C80" s="330">
        <f>[8]B!$C$464</f>
        <v>2584</v>
      </c>
      <c r="D80" s="330">
        <f>[8]B!$E$464</f>
        <v>2550</v>
      </c>
      <c r="E80" s="53">
        <f>[8]B!$AL$464</f>
        <v>11105520</v>
      </c>
    </row>
    <row r="81" spans="1:5" ht="15" customHeight="1" x14ac:dyDescent="0.15">
      <c r="A81" s="583"/>
      <c r="B81" s="54" t="s">
        <v>122</v>
      </c>
      <c r="C81" s="321">
        <f>[8]B!$C$483</f>
        <v>3</v>
      </c>
      <c r="D81" s="330">
        <f>[8]B!$E$483</f>
        <v>3</v>
      </c>
      <c r="E81" s="46">
        <f>[8]B!$AL$483</f>
        <v>10680</v>
      </c>
    </row>
    <row r="82" spans="1:5" ht="15" customHeight="1" x14ac:dyDescent="0.15">
      <c r="A82" s="583"/>
      <c r="B82" s="54" t="s">
        <v>123</v>
      </c>
      <c r="C82" s="321">
        <f>[8]B!$C$511</f>
        <v>6858</v>
      </c>
      <c r="D82" s="321">
        <f>[8]B!$E$511</f>
        <v>6466</v>
      </c>
      <c r="E82" s="46">
        <f>[8]B!$AL$511</f>
        <v>150917400</v>
      </c>
    </row>
    <row r="83" spans="1:5" ht="15" customHeight="1" x14ac:dyDescent="0.15">
      <c r="A83" s="554" t="s">
        <v>124</v>
      </c>
      <c r="B83" s="45" t="s">
        <v>125</v>
      </c>
      <c r="C83" s="321">
        <f>[8]B!$C$521</f>
        <v>0</v>
      </c>
      <c r="D83" s="321">
        <f>[8]B!$E$521</f>
        <v>0</v>
      </c>
      <c r="E83" s="46">
        <f>[8]B!$AL$521</f>
        <v>0</v>
      </c>
    </row>
    <row r="84" spans="1:5" s="56" customFormat="1" ht="15" customHeight="1" x14ac:dyDescent="0.15">
      <c r="A84" s="554" t="s">
        <v>126</v>
      </c>
      <c r="B84" s="45" t="s">
        <v>127</v>
      </c>
      <c r="C84" s="333">
        <f>[8]B!$C$575</f>
        <v>93</v>
      </c>
      <c r="D84" s="321">
        <f>[8]B!$E$575</f>
        <v>93</v>
      </c>
      <c r="E84" s="55">
        <f>[8]B!$AL$575</f>
        <v>205320</v>
      </c>
    </row>
    <row r="85" spans="1:5" ht="15" customHeight="1" x14ac:dyDescent="0.15">
      <c r="A85" s="554" t="s">
        <v>128</v>
      </c>
      <c r="B85" s="45" t="s">
        <v>129</v>
      </c>
      <c r="C85" s="321">
        <f>[8]B!$C$607</f>
        <v>1011</v>
      </c>
      <c r="D85" s="321">
        <f>[8]B!$E$607</f>
        <v>1001</v>
      </c>
      <c r="E85" s="46">
        <f>[8]B!$AL$607</f>
        <v>1579510</v>
      </c>
    </row>
    <row r="86" spans="1:5" s="3" customFormat="1" ht="15" customHeight="1" x14ac:dyDescent="0.15">
      <c r="A86" s="581" t="s">
        <v>130</v>
      </c>
      <c r="B86" s="584"/>
      <c r="C86" s="332">
        <f>+C87+C88+C89+C90+C94+C95</f>
        <v>3252</v>
      </c>
      <c r="D86" s="332">
        <f>+D87+D88+D89+D90+D94</f>
        <v>3238</v>
      </c>
      <c r="E86" s="51">
        <f>+E87+E88+E89+E90+E94</f>
        <v>110167260</v>
      </c>
    </row>
    <row r="87" spans="1:5" ht="15" customHeight="1" x14ac:dyDescent="0.15">
      <c r="A87" s="57" t="s">
        <v>131</v>
      </c>
      <c r="B87" s="58" t="s">
        <v>132</v>
      </c>
      <c r="C87" s="330">
        <f>[8]B!$C$669</f>
        <v>1268</v>
      </c>
      <c r="D87" s="321">
        <f>[8]B!$E$669</f>
        <v>1261</v>
      </c>
      <c r="E87" s="53">
        <f>[8]B!$AL$669</f>
        <v>11840870</v>
      </c>
    </row>
    <row r="88" spans="1:5" ht="15" customHeight="1" x14ac:dyDescent="0.15">
      <c r="A88" s="554" t="s">
        <v>133</v>
      </c>
      <c r="B88" s="45" t="s">
        <v>134</v>
      </c>
      <c r="C88" s="321">
        <f>[8]B!$C$692</f>
        <v>0</v>
      </c>
      <c r="D88" s="321">
        <f>[8]B!$E$692</f>
        <v>0</v>
      </c>
      <c r="E88" s="46">
        <f>[8]B!$AL$692</f>
        <v>0</v>
      </c>
    </row>
    <row r="89" spans="1:5" ht="15" customHeight="1" x14ac:dyDescent="0.15">
      <c r="A89" s="554" t="s">
        <v>135</v>
      </c>
      <c r="B89" s="45" t="s">
        <v>136</v>
      </c>
      <c r="C89" s="321">
        <f>[8]B!$C$722</f>
        <v>1444</v>
      </c>
      <c r="D89" s="321">
        <f>[8]B!$E$722</f>
        <v>1440</v>
      </c>
      <c r="E89" s="46">
        <f>[8]B!$AL$722</f>
        <v>87101310</v>
      </c>
    </row>
    <row r="90" spans="1:5" ht="15" customHeight="1" x14ac:dyDescent="0.15">
      <c r="A90" s="583" t="s">
        <v>113</v>
      </c>
      <c r="B90" s="45" t="s">
        <v>137</v>
      </c>
      <c r="C90" s="321">
        <f>SUM(C91:C93)</f>
        <v>537</v>
      </c>
      <c r="D90" s="321">
        <f>SUM(D91:D93)</f>
        <v>537</v>
      </c>
      <c r="E90" s="46">
        <f>SUM(E91:E93)</f>
        <v>11225080</v>
      </c>
    </row>
    <row r="91" spans="1:5" ht="15" customHeight="1" x14ac:dyDescent="0.15">
      <c r="A91" s="583"/>
      <c r="B91" s="54" t="s">
        <v>138</v>
      </c>
      <c r="C91" s="321">
        <f>[8]B!$C$746-[8]B!C724-[8]B!C725</f>
        <v>445</v>
      </c>
      <c r="D91" s="321">
        <f>[8]B!$E$746-[8]B!E724-[8]B!E725</f>
        <v>445</v>
      </c>
      <c r="E91" s="46">
        <f>[8]B!$AL$746-[8]B!$AL$676724-[8]B!$AL$725</f>
        <v>9615590</v>
      </c>
    </row>
    <row r="92" spans="1:5" ht="15" customHeight="1" x14ac:dyDescent="0.15">
      <c r="A92" s="583"/>
      <c r="B92" s="54" t="s">
        <v>139</v>
      </c>
      <c r="C92" s="321">
        <f>[8]B!$C$724</f>
        <v>27</v>
      </c>
      <c r="D92" s="321">
        <f>[8]B!$E$724</f>
        <v>27</v>
      </c>
      <c r="E92" s="46">
        <f>[8]B!$AL$724</f>
        <v>163890</v>
      </c>
    </row>
    <row r="93" spans="1:5" ht="15" customHeight="1" x14ac:dyDescent="0.15">
      <c r="A93" s="583"/>
      <c r="B93" s="54" t="s">
        <v>140</v>
      </c>
      <c r="C93" s="321">
        <f>[8]B!$C$725</f>
        <v>65</v>
      </c>
      <c r="D93" s="321">
        <f>[8]B!$E$725</f>
        <v>65</v>
      </c>
      <c r="E93" s="46">
        <f>[8]B!$AL$725</f>
        <v>1445600</v>
      </c>
    </row>
    <row r="94" spans="1:5" ht="15" customHeight="1" x14ac:dyDescent="0.15">
      <c r="A94" s="554" t="s">
        <v>115</v>
      </c>
      <c r="B94" s="45" t="s">
        <v>141</v>
      </c>
      <c r="C94" s="321">
        <f>[8]B!$C$779</f>
        <v>0</v>
      </c>
      <c r="D94" s="321">
        <f>[8]B!$E$779</f>
        <v>0</v>
      </c>
      <c r="E94" s="46">
        <f>[8]B!$AL$779</f>
        <v>0</v>
      </c>
    </row>
    <row r="95" spans="1:5" s="60" customFormat="1" ht="15" customHeight="1" x14ac:dyDescent="0.15">
      <c r="A95" s="554"/>
      <c r="B95" s="45" t="s">
        <v>142</v>
      </c>
      <c r="C95" s="321">
        <f>[8]B!$C$837</f>
        <v>3</v>
      </c>
      <c r="D95" s="59"/>
      <c r="E95" s="59"/>
    </row>
    <row r="96" spans="1:5" s="3" customFormat="1" ht="15" customHeight="1" x14ac:dyDescent="0.15">
      <c r="A96" s="61"/>
      <c r="B96" s="61" t="s">
        <v>143</v>
      </c>
      <c r="C96" s="334">
        <f>[8]B!$C$1051</f>
        <v>0</v>
      </c>
      <c r="D96" s="335">
        <f>[8]B!$E$1051</f>
        <v>0</v>
      </c>
      <c r="E96" s="62">
        <f>[8]B!$AL$1051</f>
        <v>0</v>
      </c>
    </row>
    <row r="97" spans="1:8" s="63" customFormat="1" ht="24.95" customHeight="1" x14ac:dyDescent="0.15">
      <c r="A97" s="574" t="s">
        <v>144</v>
      </c>
      <c r="B97" s="574"/>
      <c r="C97" s="574"/>
      <c r="D97" s="574"/>
      <c r="E97" s="574"/>
    </row>
    <row r="98" spans="1:8" s="63" customFormat="1" ht="35.1" customHeight="1" x14ac:dyDescent="0.15">
      <c r="A98" s="13" t="s">
        <v>145</v>
      </c>
      <c r="B98" s="64" t="s">
        <v>5</v>
      </c>
      <c r="C98" s="39" t="s">
        <v>6</v>
      </c>
      <c r="D98" s="39" t="s">
        <v>7</v>
      </c>
      <c r="E98" s="39" t="s">
        <v>8</v>
      </c>
    </row>
    <row r="99" spans="1:8" s="63" customFormat="1" ht="15" customHeight="1" x14ac:dyDescent="0.15">
      <c r="A99" s="295" t="s">
        <v>146</v>
      </c>
      <c r="B99" s="43" t="s">
        <v>147</v>
      </c>
      <c r="C99" s="336">
        <f>[8]B!C844+[8]B!C851+[8]B!C855+[8]B!C862+[8]B!C871+[8]B!C875+[8]B!C879+[8]B!C883+[8]B!C894+[8]B!C897+[8]B!C905+[8]B!C911+[8]B!C921+[8]B!C926+[8]B!C891</f>
        <v>0</v>
      </c>
      <c r="D99" s="336">
        <f>[8]B!E844+[8]B!E851+[8]B!E855+[8]B!E862+[8]B!E871+[8]B!E875+[8]B!E879+[8]B!E883+[8]B!E894+[8]B!E897+[8]B!E905+[8]B!E911+[8]B!E921+[8]B!E926+[8]B!E891</f>
        <v>0</v>
      </c>
      <c r="E99" s="336">
        <f>[8]B!AL844+[8]B!AL851+[8]B!AL855+[8]B!AL862+[8]B!AL871+[8]B!AL875+[8]B!AL879+[8]B!AL883+[8]B!AL894+[8]B!AL897+[8]B!AL905+[8]B!AL911+[8]B!AL921+[8]B!AL926+[8]B!AL891</f>
        <v>0</v>
      </c>
    </row>
    <row r="100" spans="1:8" s="63" customFormat="1" ht="15" customHeight="1" x14ac:dyDescent="0.15">
      <c r="A100" s="299">
        <v>2001</v>
      </c>
      <c r="B100" s="45" t="s">
        <v>148</v>
      </c>
      <c r="C100" s="321">
        <f>SUM([8]B!C2370,[8]B!C2416:C2418)</f>
        <v>1068</v>
      </c>
      <c r="D100" s="321">
        <f>SUM([8]B!E2370,[8]B!E2416:E2418)</f>
        <v>844</v>
      </c>
      <c r="E100" s="46">
        <f>[8]B!AL2369+[8]B!AL2416+[8]B!AL2417+[8]B!AL2418</f>
        <v>2319310</v>
      </c>
    </row>
    <row r="101" spans="1:8" s="63" customFormat="1" ht="15" customHeight="1" x14ac:dyDescent="0.15">
      <c r="A101" s="312" t="s">
        <v>149</v>
      </c>
      <c r="B101" s="65" t="s">
        <v>150</v>
      </c>
      <c r="C101" s="326">
        <f>[8]B!C2684</f>
        <v>4</v>
      </c>
      <c r="D101" s="326">
        <f>[8]B!E2684</f>
        <v>3</v>
      </c>
      <c r="E101" s="48">
        <f>[8]B!AL2684</f>
        <v>217710</v>
      </c>
    </row>
    <row r="102" spans="1:8" s="63" customFormat="1" ht="15" customHeight="1" x14ac:dyDescent="0.15">
      <c r="A102" s="37"/>
      <c r="B102" s="66" t="s">
        <v>151</v>
      </c>
      <c r="C102" s="337">
        <f>SUM(C99:C101)</f>
        <v>1072</v>
      </c>
      <c r="D102" s="337">
        <f>SUM(D99:D101)</f>
        <v>847</v>
      </c>
      <c r="E102" s="67">
        <f>SUM(E99:E101)</f>
        <v>2537020</v>
      </c>
    </row>
    <row r="103" spans="1:8" s="71" customFormat="1" ht="24.95" customHeight="1" x14ac:dyDescent="0.15">
      <c r="A103" s="68" t="s">
        <v>152</v>
      </c>
      <c r="B103" s="69"/>
      <c r="C103" s="68"/>
      <c r="D103" s="68"/>
      <c r="E103" s="68"/>
      <c r="F103" s="70"/>
      <c r="G103" s="70"/>
    </row>
    <row r="104" spans="1:8" s="63" customFormat="1" ht="33.75" customHeight="1" x14ac:dyDescent="0.15">
      <c r="A104" s="72" t="s">
        <v>4</v>
      </c>
      <c r="B104" s="72" t="s">
        <v>5</v>
      </c>
      <c r="C104" s="39" t="s">
        <v>6</v>
      </c>
      <c r="D104" s="39" t="s">
        <v>7</v>
      </c>
      <c r="E104" s="39" t="s">
        <v>153</v>
      </c>
      <c r="F104" s="39" t="s">
        <v>154</v>
      </c>
      <c r="G104" s="39" t="s">
        <v>155</v>
      </c>
      <c r="H104" s="39" t="s">
        <v>8</v>
      </c>
    </row>
    <row r="105" spans="1:8" s="63" customFormat="1" ht="15" customHeight="1" x14ac:dyDescent="0.15">
      <c r="A105" s="295" t="s">
        <v>156</v>
      </c>
      <c r="B105" s="43" t="s">
        <v>157</v>
      </c>
      <c r="C105" s="320">
        <f>[8]B!$C$1216</f>
        <v>0</v>
      </c>
      <c r="D105" s="320">
        <f>[8]B!$I$1216</f>
        <v>0</v>
      </c>
      <c r="E105" s="320">
        <f>[8]B!$I$1216</f>
        <v>0</v>
      </c>
      <c r="F105" s="320">
        <f>[8]B!$L$1216</f>
        <v>0</v>
      </c>
      <c r="G105" s="73"/>
      <c r="H105" s="44">
        <f>[8]B!$AL$1216</f>
        <v>0</v>
      </c>
    </row>
    <row r="106" spans="1:8" s="63" customFormat="1" ht="15" customHeight="1" x14ac:dyDescent="0.15">
      <c r="A106" s="299" t="s">
        <v>158</v>
      </c>
      <c r="B106" s="45" t="s">
        <v>159</v>
      </c>
      <c r="C106" s="321">
        <f>[8]B!C1352</f>
        <v>11</v>
      </c>
      <c r="D106" s="321">
        <f>[8]B!I1352</f>
        <v>10</v>
      </c>
      <c r="E106" s="321">
        <f>[8]B!I1352</f>
        <v>10</v>
      </c>
      <c r="F106" s="321">
        <f>[8]B!L1352</f>
        <v>0</v>
      </c>
      <c r="G106" s="74"/>
      <c r="H106" s="46">
        <f>[8]B!$AL$1352</f>
        <v>2426080</v>
      </c>
    </row>
    <row r="107" spans="1:8" s="63" customFormat="1" ht="15" customHeight="1" x14ac:dyDescent="0.15">
      <c r="A107" s="299" t="s">
        <v>160</v>
      </c>
      <c r="B107" s="45" t="s">
        <v>161</v>
      </c>
      <c r="C107" s="321">
        <f>[8]B!C1502</f>
        <v>4</v>
      </c>
      <c r="D107" s="321">
        <f>[8]B!I1502</f>
        <v>3</v>
      </c>
      <c r="E107" s="321">
        <f>[8]B!I1502</f>
        <v>3</v>
      </c>
      <c r="F107" s="321">
        <f>[8]B!L1502</f>
        <v>0</v>
      </c>
      <c r="G107" s="74"/>
      <c r="H107" s="46">
        <f>[8]B!$AL$1502</f>
        <v>321550</v>
      </c>
    </row>
    <row r="108" spans="1:8" s="63" customFormat="1" ht="15" customHeight="1" x14ac:dyDescent="0.15">
      <c r="A108" s="299" t="s">
        <v>162</v>
      </c>
      <c r="B108" s="45" t="s">
        <v>163</v>
      </c>
      <c r="C108" s="321">
        <f>[8]B!C1566</f>
        <v>0</v>
      </c>
      <c r="D108" s="321">
        <f>[8]B!I1566</f>
        <v>0</v>
      </c>
      <c r="E108" s="321">
        <f>[8]B!I1566</f>
        <v>0</v>
      </c>
      <c r="F108" s="321">
        <f>[8]B!L1566</f>
        <v>0</v>
      </c>
      <c r="G108" s="74"/>
      <c r="H108" s="46">
        <f>[8]B!AL1566</f>
        <v>0</v>
      </c>
    </row>
    <row r="109" spans="1:8" s="63" customFormat="1" ht="15" customHeight="1" x14ac:dyDescent="0.15">
      <c r="A109" s="299" t="s">
        <v>164</v>
      </c>
      <c r="B109" s="45" t="s">
        <v>165</v>
      </c>
      <c r="C109" s="321">
        <f>[8]B!$C$1635</f>
        <v>24</v>
      </c>
      <c r="D109" s="321">
        <f>[8]B!$I$1635</f>
        <v>19</v>
      </c>
      <c r="E109" s="321">
        <f>[8]B!$I$1635</f>
        <v>19</v>
      </c>
      <c r="F109" s="321">
        <f>[8]B!$L$1635</f>
        <v>5</v>
      </c>
      <c r="G109" s="74"/>
      <c r="H109" s="46">
        <f>[8]B!$AL$1635</f>
        <v>1445625</v>
      </c>
    </row>
    <row r="110" spans="1:8" s="63" customFormat="1" ht="15" customHeight="1" x14ac:dyDescent="0.15">
      <c r="A110" s="299" t="s">
        <v>166</v>
      </c>
      <c r="B110" s="45" t="s">
        <v>167</v>
      </c>
      <c r="C110" s="321">
        <f>[8]B!$C$1680</f>
        <v>20</v>
      </c>
      <c r="D110" s="321">
        <f>[8]B!$I$1680</f>
        <v>17</v>
      </c>
      <c r="E110" s="321">
        <f>[8]B!$I$1680</f>
        <v>17</v>
      </c>
      <c r="F110" s="321">
        <f>[8]B!$L$1680</f>
        <v>1</v>
      </c>
      <c r="G110" s="74"/>
      <c r="H110" s="46">
        <f>[8]B!$AL$1680</f>
        <v>973415</v>
      </c>
    </row>
    <row r="111" spans="1:8" s="63" customFormat="1" ht="15" customHeight="1" x14ac:dyDescent="0.15">
      <c r="A111" s="299" t="s">
        <v>168</v>
      </c>
      <c r="B111" s="45" t="s">
        <v>169</v>
      </c>
      <c r="C111" s="321">
        <f>[8]B!$C$1914</f>
        <v>2</v>
      </c>
      <c r="D111" s="321">
        <f>[8]B!$I$1914</f>
        <v>2</v>
      </c>
      <c r="E111" s="321">
        <f>[8]B!$I$1914</f>
        <v>2</v>
      </c>
      <c r="F111" s="321">
        <f>[8]B!$L$1914</f>
        <v>0</v>
      </c>
      <c r="G111" s="74"/>
      <c r="H111" s="46">
        <f>[8]B!$AL$1914</f>
        <v>4200440</v>
      </c>
    </row>
    <row r="112" spans="1:8" s="63" customFormat="1" ht="15" customHeight="1" x14ac:dyDescent="0.15">
      <c r="A112" s="299" t="s">
        <v>170</v>
      </c>
      <c r="B112" s="45" t="s">
        <v>171</v>
      </c>
      <c r="C112" s="321">
        <f>[8]B!$C$1983</f>
        <v>3</v>
      </c>
      <c r="D112" s="321">
        <f>[8]B!$I$1983</f>
        <v>3</v>
      </c>
      <c r="E112" s="321">
        <f>[8]B!$I$1983</f>
        <v>3</v>
      </c>
      <c r="F112" s="321">
        <f>[8]B!$L$1983</f>
        <v>0</v>
      </c>
      <c r="G112" s="74"/>
      <c r="H112" s="46">
        <f>[8]B!$AL$1983</f>
        <v>808410</v>
      </c>
    </row>
    <row r="113" spans="1:12" s="63" customFormat="1" ht="15" customHeight="1" x14ac:dyDescent="0.15">
      <c r="A113" s="299" t="s">
        <v>172</v>
      </c>
      <c r="B113" s="45" t="s">
        <v>173</v>
      </c>
      <c r="C113" s="321">
        <f>[8]B!$C$2176</f>
        <v>131</v>
      </c>
      <c r="D113" s="321">
        <f>[8]B!$I$2176</f>
        <v>94</v>
      </c>
      <c r="E113" s="321">
        <f>[8]B!$I$2176</f>
        <v>94</v>
      </c>
      <c r="F113" s="321">
        <f>[8]B!$L$2176</f>
        <v>16</v>
      </c>
      <c r="G113" s="74"/>
      <c r="H113" s="46">
        <f>[8]B!$AL$2176</f>
        <v>27318895</v>
      </c>
    </row>
    <row r="114" spans="1:12" s="63" customFormat="1" ht="15" customHeight="1" x14ac:dyDescent="0.15">
      <c r="A114" s="299" t="s">
        <v>174</v>
      </c>
      <c r="B114" s="45" t="s">
        <v>175</v>
      </c>
      <c r="C114" s="321">
        <f>[8]B!C2218</f>
        <v>1</v>
      </c>
      <c r="D114" s="321">
        <f>[8]B!I2218</f>
        <v>0</v>
      </c>
      <c r="E114" s="321">
        <f>[8]B!I2218</f>
        <v>0</v>
      </c>
      <c r="F114" s="321">
        <f>[8]B!L2218</f>
        <v>0</v>
      </c>
      <c r="G114" s="74"/>
      <c r="H114" s="46">
        <f>[8]B!AL2218</f>
        <v>0</v>
      </c>
    </row>
    <row r="115" spans="1:12" s="63" customFormat="1" ht="15" customHeight="1" x14ac:dyDescent="0.15">
      <c r="A115" s="299" t="s">
        <v>176</v>
      </c>
      <c r="B115" s="45" t="s">
        <v>177</v>
      </c>
      <c r="C115" s="321">
        <f>[8]B!$C$2342</f>
        <v>24</v>
      </c>
      <c r="D115" s="321">
        <f>[8]B!I2342</f>
        <v>13</v>
      </c>
      <c r="E115" s="321">
        <f>[8]B!I2342</f>
        <v>13</v>
      </c>
      <c r="F115" s="321">
        <f>[8]B!L2342</f>
        <v>0</v>
      </c>
      <c r="G115" s="74"/>
      <c r="H115" s="46">
        <f>[8]B!AL2342</f>
        <v>4865130</v>
      </c>
    </row>
    <row r="116" spans="1:12" s="63" customFormat="1" ht="15" customHeight="1" x14ac:dyDescent="0.15">
      <c r="A116" s="299" t="s">
        <v>178</v>
      </c>
      <c r="B116" s="45" t="s">
        <v>179</v>
      </c>
      <c r="C116" s="321">
        <f>[8]B!$C$2377</f>
        <v>3</v>
      </c>
      <c r="D116" s="321">
        <f>[8]B!I2377</f>
        <v>3</v>
      </c>
      <c r="E116" s="321">
        <f>[8]B!I2377</f>
        <v>3</v>
      </c>
      <c r="F116" s="321">
        <f>[8]B!L2377</f>
        <v>0</v>
      </c>
      <c r="G116" s="74"/>
      <c r="H116" s="46">
        <f>[8]B!$AL$2377</f>
        <v>634110</v>
      </c>
    </row>
    <row r="117" spans="1:12" s="63" customFormat="1" ht="15" customHeight="1" x14ac:dyDescent="0.15">
      <c r="A117" s="299" t="s">
        <v>180</v>
      </c>
      <c r="B117" s="45" t="s">
        <v>181</v>
      </c>
      <c r="C117" s="321">
        <f>[8]B!$C$2414</f>
        <v>13</v>
      </c>
      <c r="D117" s="321">
        <f>[8]B!$I$2414</f>
        <v>8</v>
      </c>
      <c r="E117" s="321">
        <f>[8]B!$I$2414</f>
        <v>8</v>
      </c>
      <c r="F117" s="321">
        <f>[8]B!$L$2414</f>
        <v>0</v>
      </c>
      <c r="G117" s="74"/>
      <c r="H117" s="46">
        <f>[8]B!$AL$2414</f>
        <v>1536040</v>
      </c>
    </row>
    <row r="118" spans="1:12" s="75" customFormat="1" ht="15" customHeight="1" x14ac:dyDescent="0.15">
      <c r="A118" s="299" t="s">
        <v>182</v>
      </c>
      <c r="B118" s="45" t="s">
        <v>183</v>
      </c>
      <c r="C118" s="321">
        <f>SUM(C119:C121)</f>
        <v>84</v>
      </c>
      <c r="D118" s="321">
        <f t="shared" ref="D118:F118" si="1">SUM(D119:D121)</f>
        <v>21</v>
      </c>
      <c r="E118" s="321">
        <f t="shared" si="1"/>
        <v>21</v>
      </c>
      <c r="F118" s="321">
        <f t="shared" si="1"/>
        <v>0</v>
      </c>
      <c r="G118" s="74"/>
      <c r="H118" s="46">
        <f>SUM(H119:H121)</f>
        <v>3233370</v>
      </c>
    </row>
    <row r="119" spans="1:12" s="75" customFormat="1" ht="15" customHeight="1" x14ac:dyDescent="0.15">
      <c r="A119" s="299"/>
      <c r="B119" s="76" t="s">
        <v>184</v>
      </c>
      <c r="C119" s="321">
        <f>[8]B!C2420</f>
        <v>84</v>
      </c>
      <c r="D119" s="321">
        <f>[8]B!$I$2420</f>
        <v>21</v>
      </c>
      <c r="E119" s="321">
        <f>[8]B!$I$2420</f>
        <v>21</v>
      </c>
      <c r="F119" s="321">
        <f>[8]B!$L$2420</f>
        <v>0</v>
      </c>
      <c r="G119" s="74"/>
      <c r="H119" s="46">
        <f>[8]B!$AL$2420</f>
        <v>3233370</v>
      </c>
    </row>
    <row r="120" spans="1:12" s="75" customFormat="1" ht="15" customHeight="1" x14ac:dyDescent="0.15">
      <c r="A120" s="299"/>
      <c r="B120" s="76" t="s">
        <v>185</v>
      </c>
      <c r="C120" s="321">
        <f>[8]B!C2421</f>
        <v>0</v>
      </c>
      <c r="D120" s="321">
        <f>[8]B!$I$2421</f>
        <v>0</v>
      </c>
      <c r="E120" s="321">
        <f>[8]B!$I$2421</f>
        <v>0</v>
      </c>
      <c r="F120" s="321">
        <f>[8]B!$L$2421</f>
        <v>0</v>
      </c>
      <c r="G120" s="74"/>
      <c r="H120" s="46">
        <f>[8]B!$AL$2421</f>
        <v>0</v>
      </c>
    </row>
    <row r="121" spans="1:12" s="75" customFormat="1" ht="15" customHeight="1" x14ac:dyDescent="0.15">
      <c r="A121" s="299"/>
      <c r="B121" s="76" t="s">
        <v>186</v>
      </c>
      <c r="C121" s="321">
        <f>SUM([8]B!C2422:C2426)</f>
        <v>0</v>
      </c>
      <c r="D121" s="321">
        <f>SUM([8]B!I2422:I2426)</f>
        <v>0</v>
      </c>
      <c r="E121" s="321">
        <f>SUM([8]B!I2422:I2426)</f>
        <v>0</v>
      </c>
      <c r="F121" s="321">
        <f>SUM([8]B!L2422:L2426)</f>
        <v>0</v>
      </c>
      <c r="G121" s="74"/>
      <c r="H121" s="46">
        <f>SUM([8]B!AL2422:AL2426)</f>
        <v>0</v>
      </c>
    </row>
    <row r="122" spans="1:12" s="63" customFormat="1" ht="15" customHeight="1" x14ac:dyDescent="0.15">
      <c r="A122" s="299" t="s">
        <v>187</v>
      </c>
      <c r="B122" s="45" t="s">
        <v>188</v>
      </c>
      <c r="C122" s="321">
        <f>[8]B!$C$2660</f>
        <v>60</v>
      </c>
      <c r="D122" s="321">
        <f>[8]B!$I$2660</f>
        <v>48</v>
      </c>
      <c r="E122" s="321">
        <f>[8]B!$I$2660</f>
        <v>48</v>
      </c>
      <c r="F122" s="321">
        <f>[8]B!$L$2660</f>
        <v>6</v>
      </c>
      <c r="G122" s="74"/>
      <c r="H122" s="46">
        <f>[8]B!$AL$2660</f>
        <v>10853810</v>
      </c>
    </row>
    <row r="123" spans="1:12" s="63" customFormat="1" ht="15" customHeight="1" x14ac:dyDescent="0.15">
      <c r="A123" s="312">
        <v>2106</v>
      </c>
      <c r="B123" s="65" t="s">
        <v>189</v>
      </c>
      <c r="C123" s="326">
        <f>[8]B!$C2672</f>
        <v>3</v>
      </c>
      <c r="D123" s="326">
        <f>[8]B!$I2672</f>
        <v>3</v>
      </c>
      <c r="E123" s="74"/>
      <c r="F123" s="74"/>
      <c r="G123" s="326">
        <f>[8]B!C2672</f>
        <v>3</v>
      </c>
      <c r="H123" s="326">
        <f>+([8]B!$AL2672)*0.75</f>
        <v>144877.5</v>
      </c>
    </row>
    <row r="124" spans="1:12" s="63" customFormat="1" ht="15" customHeight="1" x14ac:dyDescent="0.15">
      <c r="A124" s="338"/>
      <c r="B124" s="66" t="s">
        <v>190</v>
      </c>
      <c r="C124" s="332">
        <f>SUM(C105:C118)+C122+C123</f>
        <v>383</v>
      </c>
      <c r="D124" s="332">
        <f>SUM(D105:D118)+D122+D123</f>
        <v>244</v>
      </c>
      <c r="E124" s="332">
        <f>SUM(E105:E118)+E122+E123</f>
        <v>241</v>
      </c>
      <c r="F124" s="332">
        <f>SUM(F105:F118)+F122+F123</f>
        <v>28</v>
      </c>
      <c r="G124" s="326">
        <f>SUM(G123)</f>
        <v>3</v>
      </c>
      <c r="H124" s="51">
        <f>SUM(H105:H118)+H122+H123</f>
        <v>58761752.5</v>
      </c>
    </row>
    <row r="125" spans="1:12" s="12" customFormat="1" ht="24.95" customHeight="1" x14ac:dyDescent="0.15">
      <c r="A125" s="575" t="s">
        <v>191</v>
      </c>
      <c r="B125" s="574"/>
      <c r="C125" s="339"/>
      <c r="D125" s="339"/>
      <c r="E125" s="77"/>
      <c r="F125" s="11"/>
      <c r="G125" s="11"/>
      <c r="H125" s="11"/>
      <c r="I125" s="11"/>
      <c r="J125" s="11"/>
      <c r="K125" s="11"/>
      <c r="L125" s="11"/>
    </row>
    <row r="126" spans="1:12" s="3" customFormat="1" ht="35.1" customHeight="1" x14ac:dyDescent="0.15">
      <c r="A126" s="13" t="s">
        <v>4</v>
      </c>
      <c r="B126" s="13" t="s">
        <v>5</v>
      </c>
      <c r="C126" s="39" t="s">
        <v>6</v>
      </c>
      <c r="D126" s="39" t="s">
        <v>7</v>
      </c>
      <c r="E126" s="39" t="s">
        <v>8</v>
      </c>
      <c r="F126" s="7"/>
      <c r="G126" s="7"/>
      <c r="H126" s="7"/>
      <c r="I126" s="7"/>
      <c r="J126" s="7"/>
      <c r="K126" s="7"/>
      <c r="L126" s="7"/>
    </row>
    <row r="127" spans="1:12" s="3" customFormat="1" ht="20.100000000000001" customHeight="1" x14ac:dyDescent="0.15">
      <c r="A127" s="13"/>
      <c r="B127" s="340" t="s">
        <v>192</v>
      </c>
      <c r="C127" s="313"/>
      <c r="D127" s="313"/>
      <c r="E127" s="40"/>
      <c r="F127" s="7"/>
      <c r="G127" s="7"/>
      <c r="H127" s="7"/>
      <c r="I127" s="7"/>
      <c r="J127" s="7"/>
      <c r="K127" s="7"/>
      <c r="L127" s="7"/>
    </row>
    <row r="128" spans="1:12" s="3" customFormat="1" ht="24" customHeight="1" x14ac:dyDescent="0.15">
      <c r="A128" s="295" t="s">
        <v>193</v>
      </c>
      <c r="B128" s="43" t="s">
        <v>194</v>
      </c>
      <c r="C128" s="341">
        <f>[8]B!$C$116</f>
        <v>3800</v>
      </c>
      <c r="D128" s="341">
        <f>[8]B!$E$116</f>
        <v>3586</v>
      </c>
      <c r="E128" s="78">
        <f>[8]B!$AL$116</f>
        <v>141395980</v>
      </c>
      <c r="F128" s="7"/>
      <c r="G128" s="7"/>
      <c r="H128" s="7"/>
      <c r="I128" s="7"/>
      <c r="J128" s="7"/>
      <c r="K128" s="7"/>
      <c r="L128" s="7"/>
    </row>
    <row r="129" spans="1:12" s="3" customFormat="1" ht="24" customHeight="1" x14ac:dyDescent="0.15">
      <c r="A129" s="299" t="s">
        <v>195</v>
      </c>
      <c r="B129" s="45" t="s">
        <v>196</v>
      </c>
      <c r="C129" s="342">
        <f>[8]B!$C$117</f>
        <v>0</v>
      </c>
      <c r="D129" s="342">
        <f>[8]B!$E$117</f>
        <v>0</v>
      </c>
      <c r="E129" s="79">
        <f>[8]B!$AL$117</f>
        <v>0</v>
      </c>
      <c r="F129" s="7"/>
      <c r="G129" s="7"/>
      <c r="H129" s="7"/>
      <c r="I129" s="7"/>
      <c r="J129" s="7"/>
      <c r="K129" s="7"/>
      <c r="L129" s="7"/>
    </row>
    <row r="130" spans="1:12" s="3" customFormat="1" ht="24" customHeight="1" x14ac:dyDescent="0.15">
      <c r="A130" s="299" t="s">
        <v>197</v>
      </c>
      <c r="B130" s="45" t="s">
        <v>198</v>
      </c>
      <c r="C130" s="342">
        <f>[8]B!$C$118</f>
        <v>0</v>
      </c>
      <c r="D130" s="342">
        <f>[8]B!$E$118</f>
        <v>0</v>
      </c>
      <c r="E130" s="79">
        <f>[8]B!$AL$118</f>
        <v>0</v>
      </c>
      <c r="F130" s="7"/>
      <c r="G130" s="7"/>
      <c r="H130" s="7"/>
      <c r="I130" s="7"/>
      <c r="J130" s="7"/>
      <c r="K130" s="7"/>
      <c r="L130" s="7"/>
    </row>
    <row r="131" spans="1:12" s="3" customFormat="1" ht="15" customHeight="1" x14ac:dyDescent="0.15">
      <c r="A131" s="299" t="s">
        <v>199</v>
      </c>
      <c r="B131" s="45" t="s">
        <v>200</v>
      </c>
      <c r="C131" s="342">
        <f>[8]B!$C$119</f>
        <v>486</v>
      </c>
      <c r="D131" s="342">
        <f>[8]B!$E$119</f>
        <v>486</v>
      </c>
      <c r="E131" s="79">
        <f>[8]B!$AL$119</f>
        <v>79660260</v>
      </c>
      <c r="F131" s="7"/>
      <c r="G131" s="7"/>
      <c r="H131" s="7"/>
      <c r="I131" s="7"/>
      <c r="J131" s="7"/>
      <c r="K131" s="7"/>
      <c r="L131" s="7"/>
    </row>
    <row r="132" spans="1:12" s="3" customFormat="1" ht="15" customHeight="1" x14ac:dyDescent="0.15">
      <c r="A132" s="299" t="s">
        <v>201</v>
      </c>
      <c r="B132" s="45" t="s">
        <v>202</v>
      </c>
      <c r="C132" s="342">
        <f>[8]B!$C$120</f>
        <v>0</v>
      </c>
      <c r="D132" s="342">
        <f>[8]B!$E$120</f>
        <v>0</v>
      </c>
      <c r="E132" s="79">
        <f>[8]B!$AL$120</f>
        <v>0</v>
      </c>
      <c r="F132" s="7"/>
      <c r="G132" s="7"/>
      <c r="H132" s="7"/>
      <c r="I132" s="7"/>
      <c r="J132" s="7"/>
      <c r="K132" s="7"/>
      <c r="L132" s="7"/>
    </row>
    <row r="133" spans="1:12" s="3" customFormat="1" ht="15" customHeight="1" x14ac:dyDescent="0.15">
      <c r="A133" s="299" t="s">
        <v>203</v>
      </c>
      <c r="B133" s="45" t="s">
        <v>204</v>
      </c>
      <c r="C133" s="342">
        <f>[8]B!$C$121</f>
        <v>0</v>
      </c>
      <c r="D133" s="342">
        <f>[8]B!$E$121</f>
        <v>0</v>
      </c>
      <c r="E133" s="79">
        <f>[8]B!$AL$121</f>
        <v>0</v>
      </c>
      <c r="F133" s="7"/>
      <c r="G133" s="7"/>
      <c r="H133" s="7"/>
      <c r="I133" s="7"/>
      <c r="J133" s="7"/>
      <c r="K133" s="7"/>
      <c r="L133" s="7"/>
    </row>
    <row r="134" spans="1:12" s="3" customFormat="1" ht="15" customHeight="1" x14ac:dyDescent="0.15">
      <c r="A134" s="299" t="s">
        <v>205</v>
      </c>
      <c r="B134" s="45" t="s">
        <v>206</v>
      </c>
      <c r="C134" s="342">
        <f>[8]B!$C$122</f>
        <v>141</v>
      </c>
      <c r="D134" s="342">
        <f>[8]B!$E$122</f>
        <v>140</v>
      </c>
      <c r="E134" s="79">
        <f>[8]B!$AL$122</f>
        <v>11085200</v>
      </c>
      <c r="F134" s="7"/>
      <c r="G134" s="7"/>
      <c r="H134" s="7"/>
      <c r="I134" s="7"/>
      <c r="J134" s="7"/>
      <c r="K134" s="7"/>
      <c r="L134" s="7"/>
    </row>
    <row r="135" spans="1:12" s="3" customFormat="1" ht="15" customHeight="1" x14ac:dyDescent="0.15">
      <c r="A135" s="299" t="s">
        <v>207</v>
      </c>
      <c r="B135" s="45" t="s">
        <v>208</v>
      </c>
      <c r="C135" s="342">
        <f>[8]B!$C$123</f>
        <v>97</v>
      </c>
      <c r="D135" s="342">
        <f>[8]B!$E$123</f>
        <v>97</v>
      </c>
      <c r="E135" s="79">
        <f>[8]B!$AL$123</f>
        <v>7680460</v>
      </c>
      <c r="F135" s="7"/>
      <c r="G135" s="7"/>
      <c r="H135" s="7"/>
      <c r="I135" s="7"/>
      <c r="J135" s="7"/>
      <c r="K135" s="7"/>
      <c r="L135" s="7"/>
    </row>
    <row r="136" spans="1:12" s="3" customFormat="1" ht="15" customHeight="1" x14ac:dyDescent="0.15">
      <c r="A136" s="299" t="s">
        <v>209</v>
      </c>
      <c r="B136" s="45" t="s">
        <v>210</v>
      </c>
      <c r="C136" s="342">
        <f>[8]B!$C$124</f>
        <v>0</v>
      </c>
      <c r="D136" s="342">
        <f>[8]B!$E$124</f>
        <v>0</v>
      </c>
      <c r="E136" s="79">
        <f>[8]B!$AL$124</f>
        <v>0</v>
      </c>
      <c r="F136" s="7"/>
      <c r="G136" s="7"/>
      <c r="H136" s="7"/>
      <c r="I136" s="7"/>
      <c r="J136" s="7"/>
      <c r="K136" s="7"/>
      <c r="L136" s="7"/>
    </row>
    <row r="137" spans="1:12" s="3" customFormat="1" ht="15" customHeight="1" x14ac:dyDescent="0.15">
      <c r="A137" s="299" t="s">
        <v>211</v>
      </c>
      <c r="B137" s="45" t="s">
        <v>212</v>
      </c>
      <c r="C137" s="342">
        <f>[8]B!$C$125</f>
        <v>143</v>
      </c>
      <c r="D137" s="342">
        <f>[8]B!$E$125</f>
        <v>143</v>
      </c>
      <c r="E137" s="79">
        <f>[8]B!$AL$125</f>
        <v>10157290</v>
      </c>
      <c r="F137" s="7"/>
      <c r="G137" s="7"/>
      <c r="H137" s="7"/>
      <c r="I137" s="7"/>
      <c r="J137" s="7"/>
      <c r="K137" s="7"/>
      <c r="L137" s="7"/>
    </row>
    <row r="138" spans="1:12" s="3" customFormat="1" ht="15" customHeight="1" x14ac:dyDescent="0.15">
      <c r="A138" s="299" t="s">
        <v>213</v>
      </c>
      <c r="B138" s="45" t="s">
        <v>214</v>
      </c>
      <c r="C138" s="342">
        <f>[8]B!$C$126</f>
        <v>0</v>
      </c>
      <c r="D138" s="342">
        <f>[8]B!$E$126</f>
        <v>0</v>
      </c>
      <c r="E138" s="79">
        <f>[8]B!$AL$126</f>
        <v>0</v>
      </c>
      <c r="F138" s="7"/>
      <c r="G138" s="7"/>
      <c r="H138" s="7"/>
      <c r="I138" s="7"/>
      <c r="J138" s="7"/>
      <c r="K138" s="7"/>
      <c r="L138" s="7"/>
    </row>
    <row r="139" spans="1:12" s="3" customFormat="1" ht="15" customHeight="1" x14ac:dyDescent="0.15">
      <c r="A139" s="299" t="s">
        <v>215</v>
      </c>
      <c r="B139" s="45" t="s">
        <v>216</v>
      </c>
      <c r="C139" s="342">
        <f>[8]B!$C$127</f>
        <v>0</v>
      </c>
      <c r="D139" s="342">
        <f>[8]B!$E$127</f>
        <v>0</v>
      </c>
      <c r="E139" s="79">
        <f>[8]B!$AL$127</f>
        <v>0</v>
      </c>
      <c r="F139" s="7"/>
      <c r="G139" s="7"/>
      <c r="H139" s="7"/>
      <c r="I139" s="7"/>
      <c r="J139" s="7"/>
      <c r="K139" s="7"/>
      <c r="L139" s="7"/>
    </row>
    <row r="140" spans="1:12" s="3" customFormat="1" ht="15" customHeight="1" x14ac:dyDescent="0.15">
      <c r="A140" s="312" t="s">
        <v>217</v>
      </c>
      <c r="B140" s="65" t="s">
        <v>218</v>
      </c>
      <c r="C140" s="343">
        <f>[8]B!$C$128</f>
        <v>0</v>
      </c>
      <c r="D140" s="343">
        <f>[8]B!$E$128</f>
        <v>0</v>
      </c>
      <c r="E140" s="80">
        <f>[8]B!$AL$128</f>
        <v>0</v>
      </c>
      <c r="F140" s="7"/>
      <c r="G140" s="7"/>
      <c r="H140" s="7"/>
      <c r="I140" s="7"/>
      <c r="J140" s="7"/>
      <c r="K140" s="7"/>
      <c r="L140" s="7"/>
    </row>
    <row r="141" spans="1:12" s="3" customFormat="1" ht="20.100000000000001" customHeight="1" x14ac:dyDescent="0.15">
      <c r="A141" s="338"/>
      <c r="B141" s="66" t="s">
        <v>219</v>
      </c>
      <c r="C141" s="344">
        <f>SUM(C128:C140)</f>
        <v>4667</v>
      </c>
      <c r="D141" s="344">
        <f>SUM(D128:D140)</f>
        <v>4452</v>
      </c>
      <c r="E141" s="51">
        <f>SUM(E128:E140)</f>
        <v>249979190</v>
      </c>
      <c r="F141" s="7"/>
      <c r="G141" s="7"/>
      <c r="H141" s="7"/>
      <c r="I141" s="7"/>
      <c r="J141" s="7"/>
      <c r="K141" s="7"/>
      <c r="L141" s="7"/>
    </row>
    <row r="142" spans="1:12" s="3" customFormat="1" ht="20.100000000000001" customHeight="1" x14ac:dyDescent="0.15">
      <c r="A142" s="338"/>
      <c r="B142" s="81" t="s">
        <v>220</v>
      </c>
      <c r="C142" s="344">
        <f>SUM(C143:C152)</f>
        <v>681</v>
      </c>
      <c r="D142" s="344">
        <f>SUM(D143:D152)</f>
        <v>650</v>
      </c>
      <c r="E142" s="51">
        <f>SUM(E143:E152)</f>
        <v>3834900</v>
      </c>
      <c r="F142" s="7"/>
      <c r="G142" s="7"/>
      <c r="H142" s="7"/>
      <c r="I142" s="7"/>
      <c r="J142" s="7"/>
      <c r="K142" s="7"/>
      <c r="L142" s="7"/>
    </row>
    <row r="143" spans="1:12" s="3" customFormat="1" ht="15" customHeight="1" x14ac:dyDescent="0.15">
      <c r="A143" s="295" t="s">
        <v>221</v>
      </c>
      <c r="B143" s="43" t="s">
        <v>222</v>
      </c>
      <c r="C143" s="345">
        <f>[8]B!$C$131</f>
        <v>0</v>
      </c>
      <c r="D143" s="345">
        <f>[8]B!$E$131</f>
        <v>0</v>
      </c>
      <c r="E143" s="78">
        <f>[8]B!$AL$131</f>
        <v>0</v>
      </c>
      <c r="F143" s="7"/>
      <c r="G143" s="7"/>
      <c r="H143" s="7"/>
      <c r="I143" s="7"/>
      <c r="J143" s="7"/>
      <c r="K143" s="7"/>
      <c r="L143" s="7"/>
    </row>
    <row r="144" spans="1:12" s="3" customFormat="1" ht="15" customHeight="1" x14ac:dyDescent="0.15">
      <c r="A144" s="299" t="s">
        <v>223</v>
      </c>
      <c r="B144" s="45" t="s">
        <v>224</v>
      </c>
      <c r="C144" s="346">
        <f>[8]B!$C$132</f>
        <v>0</v>
      </c>
      <c r="D144" s="346">
        <f>[8]B!$E$132</f>
        <v>0</v>
      </c>
      <c r="E144" s="79">
        <f>[8]B!$AL$132</f>
        <v>0</v>
      </c>
      <c r="F144" s="7"/>
      <c r="G144" s="7"/>
      <c r="H144" s="7"/>
      <c r="I144" s="7"/>
      <c r="J144" s="7"/>
      <c r="K144" s="7"/>
      <c r="L144" s="7"/>
    </row>
    <row r="145" spans="1:12" s="3" customFormat="1" ht="15" customHeight="1" x14ac:dyDescent="0.15">
      <c r="A145" s="299" t="s">
        <v>225</v>
      </c>
      <c r="B145" s="45" t="s">
        <v>226</v>
      </c>
      <c r="C145" s="346">
        <f>[8]B!$C$133</f>
        <v>0</v>
      </c>
      <c r="D145" s="346">
        <f>[8]B!$E$133</f>
        <v>0</v>
      </c>
      <c r="E145" s="79">
        <f>[8]B!$AL$133</f>
        <v>0</v>
      </c>
      <c r="F145" s="7"/>
      <c r="G145" s="7"/>
      <c r="H145" s="7"/>
      <c r="I145" s="7"/>
      <c r="J145" s="7"/>
      <c r="K145" s="7"/>
      <c r="L145" s="7"/>
    </row>
    <row r="146" spans="1:12" s="3" customFormat="1" ht="15" customHeight="1" x14ac:dyDescent="0.15">
      <c r="A146" s="299" t="s">
        <v>227</v>
      </c>
      <c r="B146" s="45" t="s">
        <v>228</v>
      </c>
      <c r="C146" s="346">
        <f>[8]B!$C$134</f>
        <v>663</v>
      </c>
      <c r="D146" s="346">
        <f>[8]B!$E$134</f>
        <v>632</v>
      </c>
      <c r="E146" s="79">
        <f>[8]B!$AL$134</f>
        <v>3697200</v>
      </c>
      <c r="F146" s="7"/>
      <c r="G146" s="7"/>
      <c r="H146" s="7"/>
      <c r="I146" s="7"/>
      <c r="J146" s="7"/>
      <c r="K146" s="7"/>
      <c r="L146" s="7"/>
    </row>
    <row r="147" spans="1:12" s="3" customFormat="1" ht="15" customHeight="1" x14ac:dyDescent="0.15">
      <c r="A147" s="299" t="s">
        <v>229</v>
      </c>
      <c r="B147" s="45" t="s">
        <v>230</v>
      </c>
      <c r="C147" s="346">
        <f>[8]B!$C$135</f>
        <v>0</v>
      </c>
      <c r="D147" s="346">
        <f>[8]B!$E$135</f>
        <v>0</v>
      </c>
      <c r="E147" s="79">
        <f>[8]B!$AL$135</f>
        <v>0</v>
      </c>
      <c r="F147" s="7"/>
      <c r="G147" s="7"/>
      <c r="H147" s="7"/>
      <c r="I147" s="7"/>
      <c r="J147" s="7"/>
      <c r="K147" s="7"/>
      <c r="L147" s="7"/>
    </row>
    <row r="148" spans="1:12" s="3" customFormat="1" ht="15" customHeight="1" x14ac:dyDescent="0.15">
      <c r="A148" s="299" t="s">
        <v>231</v>
      </c>
      <c r="B148" s="45" t="s">
        <v>232</v>
      </c>
      <c r="C148" s="346">
        <f>[8]B!$C$136</f>
        <v>0</v>
      </c>
      <c r="D148" s="346">
        <f>[8]B!$E$136</f>
        <v>0</v>
      </c>
      <c r="E148" s="79">
        <f>[8]B!$AL$136</f>
        <v>0</v>
      </c>
      <c r="F148" s="7"/>
      <c r="G148" s="7"/>
      <c r="H148" s="7"/>
      <c r="I148" s="7"/>
      <c r="J148" s="7"/>
      <c r="K148" s="7"/>
      <c r="L148" s="7"/>
    </row>
    <row r="149" spans="1:12" s="3" customFormat="1" ht="15" customHeight="1" x14ac:dyDescent="0.15">
      <c r="A149" s="299" t="s">
        <v>233</v>
      </c>
      <c r="B149" s="45" t="s">
        <v>234</v>
      </c>
      <c r="C149" s="346">
        <f>[8]B!$C$137</f>
        <v>0</v>
      </c>
      <c r="D149" s="346">
        <f>[8]B!$E$137</f>
        <v>0</v>
      </c>
      <c r="E149" s="79">
        <f>[8]B!$AL$137</f>
        <v>0</v>
      </c>
      <c r="F149" s="7"/>
      <c r="G149" s="7"/>
      <c r="H149" s="7"/>
      <c r="I149" s="7"/>
      <c r="J149" s="7"/>
      <c r="K149" s="7"/>
      <c r="L149" s="7"/>
    </row>
    <row r="150" spans="1:12" s="3" customFormat="1" ht="15" customHeight="1" x14ac:dyDescent="0.15">
      <c r="A150" s="299" t="s">
        <v>235</v>
      </c>
      <c r="B150" s="45" t="s">
        <v>236</v>
      </c>
      <c r="C150" s="346">
        <f>[8]B!$C$138</f>
        <v>18</v>
      </c>
      <c r="D150" s="346">
        <f>[8]B!$E$138</f>
        <v>18</v>
      </c>
      <c r="E150" s="79">
        <f>[8]B!$AL$138</f>
        <v>137700</v>
      </c>
      <c r="F150" s="7"/>
      <c r="G150" s="7"/>
      <c r="H150" s="7"/>
      <c r="I150" s="7"/>
      <c r="J150" s="7"/>
      <c r="K150" s="7"/>
      <c r="L150" s="7"/>
    </row>
    <row r="151" spans="1:12" s="3" customFormat="1" ht="14.1" customHeight="1" x14ac:dyDescent="0.15">
      <c r="A151" s="299" t="s">
        <v>237</v>
      </c>
      <c r="B151" s="45" t="s">
        <v>238</v>
      </c>
      <c r="C151" s="346">
        <f>[8]B!$C$139</f>
        <v>0</v>
      </c>
      <c r="D151" s="346">
        <f>[8]B!$E$139</f>
        <v>0</v>
      </c>
      <c r="E151" s="79">
        <f>[8]B!$AL$139</f>
        <v>0</v>
      </c>
      <c r="F151" s="7"/>
      <c r="G151" s="7"/>
      <c r="H151" s="7"/>
      <c r="I151" s="7"/>
      <c r="J151" s="7"/>
      <c r="K151" s="7"/>
      <c r="L151" s="7"/>
    </row>
    <row r="152" spans="1:12" s="3" customFormat="1" ht="15" customHeight="1" x14ac:dyDescent="0.15">
      <c r="A152" s="312" t="s">
        <v>239</v>
      </c>
      <c r="B152" s="65" t="s">
        <v>240</v>
      </c>
      <c r="C152" s="347">
        <f>[8]B!$C$140</f>
        <v>0</v>
      </c>
      <c r="D152" s="347">
        <f>[8]B!$E$140</f>
        <v>0</v>
      </c>
      <c r="E152" s="80">
        <f>[8]B!$AL$140</f>
        <v>0</v>
      </c>
      <c r="F152" s="7"/>
      <c r="G152" s="7"/>
      <c r="H152" s="7"/>
      <c r="I152" s="7"/>
      <c r="J152" s="7"/>
      <c r="K152" s="7"/>
      <c r="L152" s="7"/>
    </row>
    <row r="153" spans="1:12" s="3" customFormat="1" ht="15" customHeight="1" x14ac:dyDescent="0.15">
      <c r="A153" s="348"/>
      <c r="B153" s="82" t="s">
        <v>241</v>
      </c>
      <c r="C153" s="349">
        <f>SUM(C154:C158)</f>
        <v>0</v>
      </c>
      <c r="D153" s="349"/>
      <c r="E153" s="83"/>
      <c r="F153" s="7"/>
      <c r="G153" s="7"/>
      <c r="H153" s="7"/>
      <c r="I153" s="7"/>
      <c r="J153" s="7"/>
      <c r="K153" s="7"/>
      <c r="L153" s="7"/>
    </row>
    <row r="154" spans="1:12" s="3" customFormat="1" ht="14.1" customHeight="1" x14ac:dyDescent="0.15">
      <c r="A154" s="312">
        <v>203211</v>
      </c>
      <c r="B154" s="65" t="s">
        <v>242</v>
      </c>
      <c r="C154" s="346">
        <f>[8]B!$C$142</f>
        <v>0</v>
      </c>
      <c r="D154" s="350"/>
      <c r="E154" s="84"/>
      <c r="F154" s="7"/>
      <c r="G154" s="7"/>
      <c r="H154" s="7"/>
      <c r="I154" s="7"/>
      <c r="J154" s="7"/>
      <c r="K154" s="7"/>
      <c r="L154" s="7"/>
    </row>
    <row r="155" spans="1:12" s="3" customFormat="1" ht="23.25" customHeight="1" x14ac:dyDescent="0.15">
      <c r="A155" s="351" t="s">
        <v>243</v>
      </c>
      <c r="B155" s="85" t="s">
        <v>244</v>
      </c>
      <c r="C155" s="346">
        <f>[8]B!C143</f>
        <v>0</v>
      </c>
      <c r="D155" s="352"/>
      <c r="E155" s="86"/>
      <c r="F155" s="7"/>
      <c r="G155" s="7"/>
      <c r="H155" s="7"/>
      <c r="I155" s="7"/>
      <c r="J155" s="7"/>
      <c r="K155" s="7"/>
      <c r="L155" s="7"/>
    </row>
    <row r="156" spans="1:12" s="3" customFormat="1" ht="14.1" customHeight="1" x14ac:dyDescent="0.15">
      <c r="A156" s="351" t="s">
        <v>245</v>
      </c>
      <c r="B156" s="85" t="s">
        <v>246</v>
      </c>
      <c r="C156" s="346">
        <f>[8]B!C144</f>
        <v>0</v>
      </c>
      <c r="D156" s="352"/>
      <c r="E156" s="86"/>
      <c r="F156" s="7"/>
      <c r="G156" s="7"/>
      <c r="H156" s="7"/>
      <c r="I156" s="7"/>
      <c r="J156" s="7"/>
      <c r="K156" s="7"/>
      <c r="L156" s="7"/>
    </row>
    <row r="157" spans="1:12" s="3" customFormat="1" ht="14.1" customHeight="1" x14ac:dyDescent="0.15">
      <c r="A157" s="351" t="s">
        <v>247</v>
      </c>
      <c r="B157" s="85" t="s">
        <v>248</v>
      </c>
      <c r="C157" s="346">
        <f>[8]B!C145</f>
        <v>0</v>
      </c>
      <c r="D157" s="352"/>
      <c r="E157" s="86"/>
      <c r="F157" s="7"/>
      <c r="G157" s="7"/>
      <c r="H157" s="7"/>
      <c r="I157" s="7"/>
      <c r="J157" s="7"/>
      <c r="K157" s="7"/>
      <c r="L157" s="7"/>
    </row>
    <row r="158" spans="1:12" s="3" customFormat="1" ht="24" customHeight="1" x14ac:dyDescent="0.15">
      <c r="A158" s="351" t="s">
        <v>249</v>
      </c>
      <c r="B158" s="85" t="s">
        <v>250</v>
      </c>
      <c r="C158" s="346">
        <f>[8]B!C146</f>
        <v>0</v>
      </c>
      <c r="D158" s="352"/>
      <c r="E158" s="86"/>
      <c r="F158" s="7"/>
      <c r="G158" s="7"/>
      <c r="H158" s="7"/>
      <c r="I158" s="7"/>
      <c r="J158" s="7"/>
      <c r="K158" s="7"/>
      <c r="L158" s="7"/>
    </row>
    <row r="159" spans="1:12" s="3" customFormat="1" ht="15" customHeight="1" x14ac:dyDescent="0.15">
      <c r="A159" s="338"/>
      <c r="B159" s="87" t="s">
        <v>251</v>
      </c>
      <c r="C159" s="353">
        <f>(C141+C142+C153)</f>
        <v>5348</v>
      </c>
      <c r="D159" s="353">
        <f>(D141+D142)</f>
        <v>5102</v>
      </c>
      <c r="E159" s="51">
        <f>(E141+E142)</f>
        <v>253814090</v>
      </c>
      <c r="F159" s="7"/>
      <c r="G159" s="7"/>
      <c r="H159" s="7"/>
      <c r="I159" s="7"/>
      <c r="J159" s="7"/>
      <c r="K159" s="7"/>
      <c r="L159" s="7"/>
    </row>
    <row r="160" spans="1:12" s="12" customFormat="1" ht="24.95" customHeight="1" x14ac:dyDescent="0.15">
      <c r="A160" s="68" t="s">
        <v>252</v>
      </c>
      <c r="B160" s="88"/>
      <c r="C160" s="339"/>
      <c r="D160" s="339"/>
      <c r="E160" s="77"/>
      <c r="F160" s="11"/>
      <c r="G160" s="11"/>
      <c r="H160" s="11"/>
      <c r="I160" s="11"/>
      <c r="J160" s="11"/>
      <c r="K160" s="11"/>
      <c r="L160" s="11"/>
    </row>
    <row r="161" spans="1:14" s="3" customFormat="1" ht="35.1" customHeight="1" x14ac:dyDescent="0.15">
      <c r="A161" s="13" t="s">
        <v>4</v>
      </c>
      <c r="B161" s="13" t="s">
        <v>5</v>
      </c>
      <c r="C161" s="39" t="s">
        <v>6</v>
      </c>
      <c r="D161" s="39" t="s">
        <v>7</v>
      </c>
      <c r="E161" s="39" t="s">
        <v>8</v>
      </c>
      <c r="F161" s="7"/>
      <c r="G161" s="7"/>
      <c r="H161" s="7"/>
      <c r="I161" s="7"/>
      <c r="J161" s="7"/>
      <c r="K161" s="7"/>
      <c r="L161" s="7"/>
    </row>
    <row r="162" spans="1:14" s="3" customFormat="1" ht="15" customHeight="1" x14ac:dyDescent="0.15">
      <c r="A162" s="295" t="s">
        <v>253</v>
      </c>
      <c r="B162" s="43" t="s">
        <v>254</v>
      </c>
      <c r="C162" s="354">
        <f>[8]B!C62</f>
        <v>302</v>
      </c>
      <c r="D162" s="354">
        <f>[8]B!$E$62</f>
        <v>302</v>
      </c>
      <c r="E162" s="79">
        <f>[8]B!$AL$62</f>
        <v>271800</v>
      </c>
      <c r="F162" s="7"/>
      <c r="G162" s="7"/>
      <c r="H162" s="7"/>
      <c r="I162" s="7"/>
      <c r="J162" s="7"/>
      <c r="K162" s="7"/>
      <c r="L162" s="7"/>
    </row>
    <row r="163" spans="1:14" s="3" customFormat="1" ht="15" customHeight="1" x14ac:dyDescent="0.15">
      <c r="A163" s="312" t="s">
        <v>255</v>
      </c>
      <c r="B163" s="65" t="s">
        <v>256</v>
      </c>
      <c r="C163" s="326">
        <f>SUM([8]B!$C$63+[8]B!$C$64)</f>
        <v>0</v>
      </c>
      <c r="D163" s="355">
        <f>SUM([8]B!$E$63+[8]B!$E$64)</f>
        <v>0</v>
      </c>
      <c r="E163" s="79">
        <f>SUM([8]B!$AL$63+[8]B!$AL$64)</f>
        <v>0</v>
      </c>
      <c r="F163" s="7"/>
      <c r="G163" s="7"/>
      <c r="H163" s="7"/>
      <c r="I163" s="7"/>
      <c r="J163" s="7"/>
      <c r="K163" s="7"/>
      <c r="L163" s="7"/>
    </row>
    <row r="164" spans="1:14" s="3" customFormat="1" ht="15" customHeight="1" x14ac:dyDescent="0.15">
      <c r="A164" s="89"/>
      <c r="B164" s="90" t="s">
        <v>257</v>
      </c>
      <c r="C164" s="356">
        <f>SUM(C162:C163)</f>
        <v>302</v>
      </c>
      <c r="D164" s="356">
        <f>SUM(D162:D163)</f>
        <v>302</v>
      </c>
      <c r="E164" s="91">
        <f>SUM(E162:E163)</f>
        <v>271800</v>
      </c>
      <c r="F164" s="7"/>
      <c r="G164" s="7"/>
      <c r="H164" s="7"/>
      <c r="I164" s="7"/>
      <c r="J164" s="7"/>
      <c r="K164" s="7"/>
      <c r="L164" s="7"/>
    </row>
    <row r="165" spans="1:14" s="3" customFormat="1" ht="24.95" customHeight="1" x14ac:dyDescent="0.15">
      <c r="A165" s="68" t="s">
        <v>258</v>
      </c>
      <c r="B165" s="92"/>
      <c r="C165" s="357"/>
      <c r="D165" s="357"/>
      <c r="E165" s="93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" customFormat="1" ht="35.1" customHeight="1" x14ac:dyDescent="0.15">
      <c r="A166" s="13" t="s">
        <v>4</v>
      </c>
      <c r="B166" s="13" t="s">
        <v>5</v>
      </c>
      <c r="C166" s="39" t="s">
        <v>6</v>
      </c>
      <c r="D166" s="94" t="s">
        <v>7</v>
      </c>
      <c r="E166" s="39" t="s">
        <v>8</v>
      </c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" customFormat="1" ht="15" customHeight="1" x14ac:dyDescent="0.15">
      <c r="A167" s="295">
        <v>1101004</v>
      </c>
      <c r="B167" s="43" t="s">
        <v>259</v>
      </c>
      <c r="C167" s="320">
        <f>[8]B!C1085</f>
        <v>3</v>
      </c>
      <c r="D167" s="358">
        <f>[8]B!$E$1085</f>
        <v>3</v>
      </c>
      <c r="E167" s="79">
        <f>[8]B!$AL$1085</f>
        <v>51090</v>
      </c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" customFormat="1" ht="15" customHeight="1" x14ac:dyDescent="0.15">
      <c r="A168" s="299">
        <v>1101006</v>
      </c>
      <c r="B168" s="45" t="s">
        <v>260</v>
      </c>
      <c r="C168" s="359">
        <f>[8]B!C1086</f>
        <v>0</v>
      </c>
      <c r="D168" s="360">
        <f>[8]B!$E$1086</f>
        <v>0</v>
      </c>
      <c r="E168" s="79">
        <f>[8]B!$AL$1086</f>
        <v>0</v>
      </c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" customFormat="1" ht="15" customHeight="1" x14ac:dyDescent="0.15">
      <c r="A169" s="299">
        <v>1701001</v>
      </c>
      <c r="B169" s="45" t="s">
        <v>261</v>
      </c>
      <c r="C169" s="360">
        <f>[8]B!C1788</f>
        <v>912</v>
      </c>
      <c r="D169" s="360">
        <f>[8]B!$E$1788</f>
        <v>909</v>
      </c>
      <c r="E169" s="79">
        <f>[8]B!$AL$1788</f>
        <v>5308560</v>
      </c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" customFormat="1" ht="24" customHeight="1" x14ac:dyDescent="0.15">
      <c r="A170" s="299">
        <v>1701003</v>
      </c>
      <c r="B170" s="45" t="s">
        <v>262</v>
      </c>
      <c r="C170" s="360">
        <f>[8]B!C1789</f>
        <v>1</v>
      </c>
      <c r="D170" s="360">
        <f>[8]B!$E$1789</f>
        <v>1</v>
      </c>
      <c r="E170" s="79">
        <f>[8]B!$AL$1789</f>
        <v>16440</v>
      </c>
      <c r="F170" s="7"/>
      <c r="G170" s="7"/>
      <c r="H170" s="7"/>
      <c r="I170" s="7"/>
      <c r="J170" s="7"/>
      <c r="K170" s="7"/>
      <c r="L170" s="7"/>
      <c r="M170" s="7"/>
      <c r="N170" s="7"/>
    </row>
    <row r="171" spans="1:14" s="3" customFormat="1" ht="24" customHeight="1" x14ac:dyDescent="0.15">
      <c r="A171" s="299" t="s">
        <v>263</v>
      </c>
      <c r="B171" s="45" t="s">
        <v>264</v>
      </c>
      <c r="C171" s="360">
        <f>[8]B!C1790</f>
        <v>1</v>
      </c>
      <c r="D171" s="360">
        <f>[8]B!$E$1790</f>
        <v>1</v>
      </c>
      <c r="E171" s="79">
        <f>[8]B!$AL$1790</f>
        <v>27880</v>
      </c>
      <c r="F171" s="7"/>
      <c r="G171" s="7"/>
      <c r="H171" s="7"/>
      <c r="I171" s="7"/>
      <c r="J171" s="7"/>
      <c r="K171" s="7"/>
      <c r="L171" s="7"/>
      <c r="M171" s="7"/>
      <c r="N171" s="7"/>
    </row>
    <row r="172" spans="1:14" s="3" customFormat="1" ht="15" customHeight="1" x14ac:dyDescent="0.15">
      <c r="A172" s="299" t="s">
        <v>265</v>
      </c>
      <c r="B172" s="45" t="s">
        <v>266</v>
      </c>
      <c r="C172" s="360">
        <f>[8]B!C1791</f>
        <v>0</v>
      </c>
      <c r="D172" s="360">
        <f>[8]B!$E$1791</f>
        <v>0</v>
      </c>
      <c r="E172" s="79">
        <f>[8]B!$AL$1791</f>
        <v>0</v>
      </c>
      <c r="F172" s="7"/>
      <c r="G172" s="7"/>
      <c r="H172" s="7"/>
      <c r="I172" s="7"/>
      <c r="J172" s="7"/>
      <c r="K172" s="7"/>
      <c r="L172" s="7"/>
      <c r="M172" s="7"/>
      <c r="N172" s="7"/>
    </row>
    <row r="173" spans="1:14" s="3" customFormat="1" ht="15" customHeight="1" x14ac:dyDescent="0.15">
      <c r="A173" s="299" t="s">
        <v>267</v>
      </c>
      <c r="B173" s="45" t="s">
        <v>268</v>
      </c>
      <c r="C173" s="360">
        <f>[8]B!C1792</f>
        <v>44</v>
      </c>
      <c r="D173" s="360">
        <f>[8]B!$E$1792</f>
        <v>44</v>
      </c>
      <c r="E173" s="79">
        <f>[8]B!$AL$1792</f>
        <v>2609640</v>
      </c>
      <c r="F173" s="7"/>
      <c r="G173" s="7"/>
      <c r="H173" s="7"/>
      <c r="I173" s="7"/>
      <c r="J173" s="7"/>
      <c r="K173" s="7"/>
      <c r="L173" s="7"/>
      <c r="M173" s="7"/>
      <c r="N173" s="7"/>
    </row>
    <row r="174" spans="1:14" s="3" customFormat="1" ht="24" customHeight="1" x14ac:dyDescent="0.15">
      <c r="A174" s="299" t="s">
        <v>269</v>
      </c>
      <c r="B174" s="45" t="s">
        <v>270</v>
      </c>
      <c r="C174" s="360">
        <f>[8]B!C1793</f>
        <v>0</v>
      </c>
      <c r="D174" s="360">
        <f>[8]B!$E$1793</f>
        <v>0</v>
      </c>
      <c r="E174" s="79">
        <f>[8]B!$AL$1793</f>
        <v>0</v>
      </c>
      <c r="F174" s="7"/>
      <c r="G174" s="7"/>
      <c r="H174" s="7"/>
      <c r="I174" s="7"/>
      <c r="J174" s="7"/>
      <c r="K174" s="7"/>
      <c r="L174" s="7"/>
      <c r="M174" s="7"/>
      <c r="N174" s="7"/>
    </row>
    <row r="175" spans="1:14" s="3" customFormat="1" ht="15" customHeight="1" x14ac:dyDescent="0.15">
      <c r="A175" s="299" t="s">
        <v>271</v>
      </c>
      <c r="B175" s="45" t="s">
        <v>272</v>
      </c>
      <c r="C175" s="360">
        <f>[8]B!C1794</f>
        <v>0</v>
      </c>
      <c r="D175" s="360">
        <f>[8]B!$E$1794</f>
        <v>0</v>
      </c>
      <c r="E175" s="79">
        <f>[8]B!$AL$1794</f>
        <v>0</v>
      </c>
      <c r="F175" s="7"/>
      <c r="G175" s="7"/>
      <c r="H175" s="7"/>
      <c r="I175" s="7"/>
      <c r="J175" s="7"/>
      <c r="K175" s="7"/>
      <c r="L175" s="7"/>
      <c r="M175" s="7"/>
      <c r="N175" s="7"/>
    </row>
    <row r="176" spans="1:14" s="3" customFormat="1" ht="15" customHeight="1" x14ac:dyDescent="0.15">
      <c r="A176" s="299" t="s">
        <v>273</v>
      </c>
      <c r="B176" s="45" t="s">
        <v>274</v>
      </c>
      <c r="C176" s="360">
        <f>[8]B!C1795</f>
        <v>0</v>
      </c>
      <c r="D176" s="360">
        <f>[8]B!$E$1795</f>
        <v>0</v>
      </c>
      <c r="E176" s="79">
        <f>[8]B!$AL$1795</f>
        <v>0</v>
      </c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3" customFormat="1" ht="15" customHeight="1" x14ac:dyDescent="0.15">
      <c r="A177" s="299" t="s">
        <v>275</v>
      </c>
      <c r="B177" s="45" t="s">
        <v>276</v>
      </c>
      <c r="C177" s="360">
        <f>[8]B!C1796</f>
        <v>0</v>
      </c>
      <c r="D177" s="360">
        <f>[8]B!$E$1796</f>
        <v>0</v>
      </c>
      <c r="E177" s="79">
        <f>[8]B!$AL$1796</f>
        <v>0</v>
      </c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3" customFormat="1" ht="15" customHeight="1" x14ac:dyDescent="0.15">
      <c r="A178" s="299" t="s">
        <v>277</v>
      </c>
      <c r="B178" s="45" t="s">
        <v>278</v>
      </c>
      <c r="C178" s="360">
        <f>[8]B!C1797</f>
        <v>0</v>
      </c>
      <c r="D178" s="360">
        <f>[8]B!$E$1797</f>
        <v>0</v>
      </c>
      <c r="E178" s="79">
        <f>[8]B!$AL$1797</f>
        <v>0</v>
      </c>
      <c r="F178" s="7"/>
      <c r="G178" s="7"/>
      <c r="H178" s="7"/>
      <c r="I178" s="7"/>
      <c r="J178" s="7"/>
      <c r="K178" s="7"/>
      <c r="L178" s="7"/>
      <c r="M178" s="7"/>
      <c r="N178" s="7"/>
    </row>
    <row r="179" spans="1:14" s="3" customFormat="1" ht="15" customHeight="1" x14ac:dyDescent="0.15">
      <c r="A179" s="299" t="s">
        <v>279</v>
      </c>
      <c r="B179" s="45" t="s">
        <v>280</v>
      </c>
      <c r="C179" s="360">
        <f>[8]B!C1798</f>
        <v>0</v>
      </c>
      <c r="D179" s="360">
        <f>[8]B!$E$1798</f>
        <v>0</v>
      </c>
      <c r="E179" s="79">
        <f>[8]B!$AL$1798</f>
        <v>0</v>
      </c>
      <c r="F179" s="7"/>
      <c r="G179" s="7"/>
      <c r="H179" s="7"/>
      <c r="I179" s="7"/>
      <c r="J179" s="7"/>
      <c r="K179" s="7"/>
      <c r="L179" s="7"/>
      <c r="M179" s="7"/>
      <c r="N179" s="7"/>
    </row>
    <row r="180" spans="1:14" s="3" customFormat="1" ht="15" customHeight="1" x14ac:dyDescent="0.15">
      <c r="A180" s="299" t="s">
        <v>281</v>
      </c>
      <c r="B180" s="45" t="s">
        <v>282</v>
      </c>
      <c r="C180" s="360">
        <f>[8]B!C1799</f>
        <v>0</v>
      </c>
      <c r="D180" s="360">
        <f>[8]B!$E$1799</f>
        <v>0</v>
      </c>
      <c r="E180" s="79">
        <f>[8]B!$AL$1799</f>
        <v>0</v>
      </c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3" customFormat="1" ht="15" customHeight="1" x14ac:dyDescent="0.15">
      <c r="A181" s="299" t="s">
        <v>283</v>
      </c>
      <c r="B181" s="45" t="s">
        <v>284</v>
      </c>
      <c r="C181" s="360">
        <f>[8]B!C1800</f>
        <v>0</v>
      </c>
      <c r="D181" s="360">
        <f>[8]B!$E$1800</f>
        <v>0</v>
      </c>
      <c r="E181" s="79">
        <f>[8]B!$AL$1800</f>
        <v>0</v>
      </c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3" customFormat="1" ht="15" customHeight="1" x14ac:dyDescent="0.15">
      <c r="A182" s="299" t="s">
        <v>285</v>
      </c>
      <c r="B182" s="45" t="s">
        <v>286</v>
      </c>
      <c r="C182" s="360">
        <f>[8]B!C1801</f>
        <v>0</v>
      </c>
      <c r="D182" s="360">
        <f>[8]B!$E$1801</f>
        <v>0</v>
      </c>
      <c r="E182" s="79">
        <f>[8]B!$AL$1801</f>
        <v>0</v>
      </c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3" customFormat="1" ht="24" customHeight="1" x14ac:dyDescent="0.15">
      <c r="A183" s="299" t="s">
        <v>287</v>
      </c>
      <c r="B183" s="45" t="s">
        <v>288</v>
      </c>
      <c r="C183" s="360">
        <f>[8]B!C1802</f>
        <v>0</v>
      </c>
      <c r="D183" s="360">
        <f>[8]B!$E$1802</f>
        <v>0</v>
      </c>
      <c r="E183" s="79">
        <f>[8]B!$AL$1802</f>
        <v>0</v>
      </c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3" customFormat="1" ht="15" customHeight="1" x14ac:dyDescent="0.15">
      <c r="A184" s="299" t="s">
        <v>289</v>
      </c>
      <c r="B184" s="45" t="s">
        <v>290</v>
      </c>
      <c r="C184" s="360">
        <f>[8]B!C1803</f>
        <v>0</v>
      </c>
      <c r="D184" s="360">
        <f>[8]B!$E$1803</f>
        <v>0</v>
      </c>
      <c r="E184" s="79">
        <f>[8]B!$AL$1803</f>
        <v>0</v>
      </c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3" customFormat="1" ht="15" customHeight="1" x14ac:dyDescent="0.15">
      <c r="A185" s="299" t="s">
        <v>291</v>
      </c>
      <c r="B185" s="45" t="s">
        <v>292</v>
      </c>
      <c r="C185" s="360">
        <f>[8]B!C1804</f>
        <v>0</v>
      </c>
      <c r="D185" s="360">
        <f>[8]B!$E$1804</f>
        <v>0</v>
      </c>
      <c r="E185" s="79">
        <f>[8]B!$AL$1804</f>
        <v>0</v>
      </c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3" customFormat="1" ht="15" customHeight="1" x14ac:dyDescent="0.15">
      <c r="A186" s="299" t="s">
        <v>293</v>
      </c>
      <c r="B186" s="45" t="s">
        <v>294</v>
      </c>
      <c r="C186" s="360">
        <f>[8]B!C1805</f>
        <v>0</v>
      </c>
      <c r="D186" s="360">
        <f>[8]B!$E$1805</f>
        <v>0</v>
      </c>
      <c r="E186" s="79">
        <f>[8]B!$AL$1805</f>
        <v>0</v>
      </c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3" customFormat="1" ht="15" customHeight="1" x14ac:dyDescent="0.15">
      <c r="A187" s="299" t="s">
        <v>295</v>
      </c>
      <c r="B187" s="45" t="s">
        <v>296</v>
      </c>
      <c r="C187" s="360">
        <f>[8]B!C1806</f>
        <v>0</v>
      </c>
      <c r="D187" s="360">
        <f>[8]B!$E$1806</f>
        <v>0</v>
      </c>
      <c r="E187" s="79">
        <f>[8]B!$AL$1806</f>
        <v>0</v>
      </c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3" customFormat="1" ht="15" customHeight="1" x14ac:dyDescent="0.15">
      <c r="A188" s="299" t="s">
        <v>297</v>
      </c>
      <c r="B188" s="45" t="s">
        <v>298</v>
      </c>
      <c r="C188" s="360">
        <f>[8]B!C1807</f>
        <v>0</v>
      </c>
      <c r="D188" s="360">
        <f>[8]B!$E$1807</f>
        <v>0</v>
      </c>
      <c r="E188" s="79">
        <f>[8]B!$AL$1807</f>
        <v>0</v>
      </c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3" customFormat="1" ht="15" customHeight="1" x14ac:dyDescent="0.15">
      <c r="A189" s="299" t="s">
        <v>299</v>
      </c>
      <c r="B189" s="45" t="s">
        <v>300</v>
      </c>
      <c r="C189" s="360">
        <f>[8]B!C1808</f>
        <v>0</v>
      </c>
      <c r="D189" s="360">
        <f>[8]B!$E$1808</f>
        <v>0</v>
      </c>
      <c r="E189" s="79">
        <f>[8]B!$AL$1808</f>
        <v>0</v>
      </c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3" customFormat="1" ht="15" customHeight="1" x14ac:dyDescent="0.15">
      <c r="A190" s="299">
        <v>1701035</v>
      </c>
      <c r="B190" s="45" t="s">
        <v>301</v>
      </c>
      <c r="C190" s="360">
        <f>[8]B!C1809</f>
        <v>0</v>
      </c>
      <c r="D190" s="360">
        <f>[8]B!$E$1809</f>
        <v>0</v>
      </c>
      <c r="E190" s="79">
        <f>[8]B!$AL$1809</f>
        <v>0</v>
      </c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3" customFormat="1" ht="15" customHeight="1" x14ac:dyDescent="0.15">
      <c r="A191" s="299" t="s">
        <v>302</v>
      </c>
      <c r="B191" s="45" t="s">
        <v>303</v>
      </c>
      <c r="C191" s="360">
        <f>[8]B!C1810</f>
        <v>0</v>
      </c>
      <c r="D191" s="360">
        <f>[8]B!$E$1810</f>
        <v>0</v>
      </c>
      <c r="E191" s="79">
        <f>[8]B!$AL$1810</f>
        <v>0</v>
      </c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3" customFormat="1" ht="15" customHeight="1" x14ac:dyDescent="0.15">
      <c r="A192" s="299" t="s">
        <v>304</v>
      </c>
      <c r="B192" s="45" t="s">
        <v>305</v>
      </c>
      <c r="C192" s="360">
        <f>[8]B!C1811</f>
        <v>0</v>
      </c>
      <c r="D192" s="360">
        <f>[8]B!$E$1811</f>
        <v>0</v>
      </c>
      <c r="E192" s="79">
        <f>[8]B!$AL$1811</f>
        <v>0</v>
      </c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3" customFormat="1" ht="15" customHeight="1" x14ac:dyDescent="0.15">
      <c r="A193" s="299">
        <v>1801001</v>
      </c>
      <c r="B193" s="45" t="s">
        <v>306</v>
      </c>
      <c r="C193" s="360">
        <f>[8]B!C2059</f>
        <v>14</v>
      </c>
      <c r="D193" s="360">
        <f>[8]B!$E$2059</f>
        <v>14</v>
      </c>
      <c r="E193" s="79">
        <f>[8]B!$AL$2059</f>
        <v>563640</v>
      </c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3" customFormat="1" ht="15" customHeight="1" x14ac:dyDescent="0.15">
      <c r="A194" s="299">
        <v>1801003</v>
      </c>
      <c r="B194" s="45" t="s">
        <v>307</v>
      </c>
      <c r="C194" s="360">
        <f>[8]B!C2060</f>
        <v>0</v>
      </c>
      <c r="D194" s="360">
        <f>[8]B!$E$2060</f>
        <v>0</v>
      </c>
      <c r="E194" s="79">
        <f>[8]B!$AL$2060</f>
        <v>0</v>
      </c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3" customFormat="1" ht="15" customHeight="1" x14ac:dyDescent="0.15">
      <c r="A195" s="299">
        <v>1801006</v>
      </c>
      <c r="B195" s="45" t="s">
        <v>308</v>
      </c>
      <c r="C195" s="360">
        <f>[8]B!C2061</f>
        <v>7</v>
      </c>
      <c r="D195" s="360">
        <f>[8]B!$E$2061</f>
        <v>7</v>
      </c>
      <c r="E195" s="79">
        <f>[8]B!$AL$2061</f>
        <v>362110</v>
      </c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3" customFormat="1" ht="15" customHeight="1" x14ac:dyDescent="0.15">
      <c r="A196" s="299">
        <v>1401001</v>
      </c>
      <c r="B196" s="45" t="s">
        <v>309</v>
      </c>
      <c r="C196" s="360">
        <f>[8]B!C1504</f>
        <v>0</v>
      </c>
      <c r="D196" s="360">
        <f>[8]B!$E$1504</f>
        <v>0</v>
      </c>
      <c r="E196" s="79">
        <f>[8]B!$AL$1504</f>
        <v>0</v>
      </c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3" customFormat="1" ht="24" customHeight="1" x14ac:dyDescent="0.15">
      <c r="A197" s="299">
        <v>1101113</v>
      </c>
      <c r="B197" s="45" t="s">
        <v>310</v>
      </c>
      <c r="C197" s="360">
        <f>[8]B!C1087</f>
        <v>0</v>
      </c>
      <c r="D197" s="360">
        <f>[8]B!$E$1087</f>
        <v>0</v>
      </c>
      <c r="E197" s="79">
        <f>[8]B!$AL$1087</f>
        <v>0</v>
      </c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3" customFormat="1" ht="24" customHeight="1" x14ac:dyDescent="0.15">
      <c r="A198" s="299">
        <v>1101140</v>
      </c>
      <c r="B198" s="45" t="s">
        <v>311</v>
      </c>
      <c r="C198" s="360">
        <f>[8]B!C1088</f>
        <v>0</v>
      </c>
      <c r="D198" s="360">
        <f>[8]B!$E$1088</f>
        <v>0</v>
      </c>
      <c r="E198" s="79">
        <f>[8]B!$AL$1088</f>
        <v>0</v>
      </c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3" customFormat="1" ht="15" customHeight="1" x14ac:dyDescent="0.15">
      <c r="A199" s="299">
        <v>1101141</v>
      </c>
      <c r="B199" s="45" t="s">
        <v>312</v>
      </c>
      <c r="C199" s="360">
        <f>[8]B!C1089</f>
        <v>0</v>
      </c>
      <c r="D199" s="360">
        <f>[8]B!$E$1089</f>
        <v>0</v>
      </c>
      <c r="E199" s="79">
        <f>[8]B!$AL$1089</f>
        <v>0</v>
      </c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3" customFormat="1" ht="15" customHeight="1" x14ac:dyDescent="0.15">
      <c r="A200" s="312">
        <v>1101142</v>
      </c>
      <c r="B200" s="65" t="s">
        <v>313</v>
      </c>
      <c r="C200" s="360">
        <f>[8]B!C1090</f>
        <v>0</v>
      </c>
      <c r="D200" s="361">
        <f>[8]B!$E$1090</f>
        <v>0</v>
      </c>
      <c r="E200" s="79">
        <f>[8]B!$AL$1090</f>
        <v>0</v>
      </c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3" customFormat="1" ht="15" customHeight="1" x14ac:dyDescent="0.15">
      <c r="A201" s="338"/>
      <c r="B201" s="66" t="s">
        <v>314</v>
      </c>
      <c r="C201" s="362">
        <f>SUM(C167:C200)</f>
        <v>982</v>
      </c>
      <c r="D201" s="362">
        <f>SUM(D167:D200)</f>
        <v>979</v>
      </c>
      <c r="E201" s="95">
        <f>SUM(E167:E200)</f>
        <v>8939360</v>
      </c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3" customFormat="1" ht="24.95" customHeight="1" x14ac:dyDescent="0.15">
      <c r="A202" s="96" t="s">
        <v>315</v>
      </c>
      <c r="B202" s="97"/>
      <c r="C202" s="363"/>
      <c r="D202" s="363"/>
      <c r="E202" s="98"/>
      <c r="F202" s="7"/>
      <c r="G202" s="7"/>
      <c r="H202" s="7"/>
      <c r="I202" s="7"/>
      <c r="J202" s="7"/>
      <c r="K202" s="7"/>
      <c r="L202" s="7"/>
      <c r="M202" s="7"/>
      <c r="N202" s="7"/>
    </row>
    <row r="203" spans="1:14" s="3" customFormat="1" ht="30" customHeight="1" x14ac:dyDescent="0.15">
      <c r="A203" s="13" t="s">
        <v>4</v>
      </c>
      <c r="B203" s="13" t="s">
        <v>5</v>
      </c>
      <c r="C203" s="14" t="s">
        <v>6</v>
      </c>
      <c r="D203" s="39" t="s">
        <v>7</v>
      </c>
      <c r="E203" s="39" t="s">
        <v>8</v>
      </c>
      <c r="F203" s="7"/>
      <c r="G203" s="7"/>
      <c r="H203" s="7"/>
      <c r="I203" s="7"/>
      <c r="J203" s="7"/>
      <c r="K203" s="7"/>
      <c r="L203" s="7"/>
      <c r="M203" s="7"/>
      <c r="N203" s="7"/>
    </row>
    <row r="204" spans="1:14" s="3" customFormat="1" ht="15" customHeight="1" x14ac:dyDescent="0.15">
      <c r="A204" s="310"/>
      <c r="B204" s="99" t="s">
        <v>316</v>
      </c>
      <c r="C204" s="345">
        <f>[8]B!C947</f>
        <v>0</v>
      </c>
      <c r="D204" s="364">
        <f>[8]B!E947</f>
        <v>0</v>
      </c>
      <c r="E204" s="30">
        <f>[8]B!$AL$947</f>
        <v>0</v>
      </c>
      <c r="F204" s="7"/>
      <c r="G204" s="7"/>
      <c r="H204" s="7"/>
      <c r="I204" s="7"/>
      <c r="J204" s="7"/>
      <c r="K204" s="7"/>
      <c r="L204" s="7"/>
      <c r="M204" s="7"/>
      <c r="N204" s="7"/>
    </row>
    <row r="205" spans="1:14" s="3" customFormat="1" ht="15" customHeight="1" x14ac:dyDescent="0.15">
      <c r="A205" s="310"/>
      <c r="B205" s="99" t="s">
        <v>317</v>
      </c>
      <c r="C205" s="365">
        <f>[8]B!C2900</f>
        <v>0</v>
      </c>
      <c r="D205" s="366"/>
      <c r="E205" s="100"/>
      <c r="F205" s="7"/>
      <c r="G205" s="7"/>
      <c r="H205" s="7"/>
      <c r="I205" s="7"/>
      <c r="J205" s="7"/>
      <c r="K205" s="7"/>
      <c r="L205" s="7"/>
    </row>
    <row r="206" spans="1:14" s="3" customFormat="1" ht="15" customHeight="1" x14ac:dyDescent="0.15">
      <c r="A206" s="299"/>
      <c r="B206" s="101" t="s">
        <v>318</v>
      </c>
      <c r="C206" s="346">
        <f>[8]B!C2901</f>
        <v>0</v>
      </c>
      <c r="D206" s="350"/>
      <c r="E206" s="84"/>
      <c r="F206" s="7"/>
      <c r="G206" s="7"/>
      <c r="H206" s="7"/>
      <c r="I206" s="7"/>
      <c r="J206" s="7"/>
      <c r="K206" s="7"/>
      <c r="L206" s="7"/>
    </row>
    <row r="207" spans="1:14" s="3" customFormat="1" ht="15" customHeight="1" x14ac:dyDescent="0.15">
      <c r="A207" s="299"/>
      <c r="B207" s="101" t="s">
        <v>319</v>
      </c>
      <c r="C207" s="346">
        <f>[8]B!$C$2902</f>
        <v>0</v>
      </c>
      <c r="D207" s="350"/>
      <c r="E207" s="84"/>
      <c r="F207" s="7"/>
      <c r="G207" s="7"/>
      <c r="H207" s="7"/>
      <c r="I207" s="7"/>
      <c r="J207" s="7"/>
      <c r="K207" s="7"/>
      <c r="L207" s="7"/>
    </row>
    <row r="208" spans="1:14" s="3" customFormat="1" ht="15" customHeight="1" x14ac:dyDescent="0.15">
      <c r="A208" s="299"/>
      <c r="B208" s="101" t="s">
        <v>320</v>
      </c>
      <c r="C208" s="346">
        <f>[8]B!$C$2903</f>
        <v>0</v>
      </c>
      <c r="D208" s="350"/>
      <c r="E208" s="84"/>
      <c r="F208" s="7"/>
      <c r="G208" s="7"/>
      <c r="H208" s="7"/>
      <c r="I208" s="7"/>
      <c r="J208" s="7"/>
      <c r="K208" s="7"/>
      <c r="L208" s="7"/>
    </row>
    <row r="209" spans="1:12" s="3" customFormat="1" ht="15" customHeight="1" x14ac:dyDescent="0.15">
      <c r="A209" s="299"/>
      <c r="B209" s="101" t="s">
        <v>321</v>
      </c>
      <c r="C209" s="346">
        <f>[8]B!$C$2904</f>
        <v>0</v>
      </c>
      <c r="D209" s="350"/>
      <c r="E209" s="84"/>
      <c r="F209" s="7"/>
      <c r="G209" s="7"/>
      <c r="H209" s="7"/>
      <c r="I209" s="7"/>
      <c r="J209" s="7"/>
      <c r="K209" s="7"/>
      <c r="L209" s="7"/>
    </row>
    <row r="210" spans="1:12" s="3" customFormat="1" ht="15" customHeight="1" x14ac:dyDescent="0.15">
      <c r="A210" s="299"/>
      <c r="B210" s="101" t="s">
        <v>322</v>
      </c>
      <c r="C210" s="346">
        <f>[8]B!$C$2905</f>
        <v>0</v>
      </c>
      <c r="D210" s="350"/>
      <c r="E210" s="84"/>
      <c r="F210" s="7"/>
      <c r="G210" s="7"/>
      <c r="H210" s="7"/>
      <c r="I210" s="7"/>
      <c r="J210" s="7"/>
      <c r="K210" s="7"/>
      <c r="L210" s="7"/>
    </row>
    <row r="211" spans="1:12" s="3" customFormat="1" ht="15" customHeight="1" x14ac:dyDescent="0.15">
      <c r="A211" s="312"/>
      <c r="B211" s="102" t="s">
        <v>323</v>
      </c>
      <c r="C211" s="347">
        <f>[8]B!$C$2906</f>
        <v>0</v>
      </c>
      <c r="D211" s="367"/>
      <c r="E211" s="103"/>
      <c r="F211" s="7"/>
      <c r="G211" s="7"/>
      <c r="H211" s="7"/>
      <c r="I211" s="7"/>
      <c r="J211" s="7"/>
      <c r="K211" s="7"/>
      <c r="L211" s="7"/>
    </row>
    <row r="212" spans="1:12" s="3" customFormat="1" ht="15" customHeight="1" x14ac:dyDescent="0.15">
      <c r="A212" s="338"/>
      <c r="B212" s="104" t="s">
        <v>105</v>
      </c>
      <c r="C212" s="368">
        <f>SUM(C204:C211)</f>
        <v>0</v>
      </c>
      <c r="D212" s="368">
        <f>SUM(D204:D211)</f>
        <v>0</v>
      </c>
      <c r="E212" s="368">
        <f t="shared" ref="E212" si="2">SUM(E204:E211)</f>
        <v>0</v>
      </c>
      <c r="F212" s="7"/>
      <c r="G212" s="7"/>
      <c r="H212" s="7"/>
      <c r="I212" s="7"/>
      <c r="J212" s="7"/>
      <c r="K212" s="7"/>
      <c r="L212" s="7"/>
    </row>
    <row r="213" spans="1:12" s="3" customFormat="1" ht="24.95" customHeight="1" x14ac:dyDescent="0.15">
      <c r="A213" s="96" t="s">
        <v>324</v>
      </c>
      <c r="B213" s="97"/>
      <c r="C213" s="369"/>
      <c r="D213" s="369"/>
      <c r="E213" s="105"/>
      <c r="F213" s="7"/>
      <c r="G213" s="7"/>
      <c r="H213" s="7"/>
      <c r="I213" s="7"/>
      <c r="J213" s="7"/>
      <c r="K213" s="7"/>
      <c r="L213" s="7"/>
    </row>
    <row r="214" spans="1:12" s="3" customFormat="1" ht="30" customHeight="1" x14ac:dyDescent="0.15">
      <c r="A214" s="13" t="s">
        <v>4</v>
      </c>
      <c r="B214" s="106" t="s">
        <v>325</v>
      </c>
      <c r="C214" s="39" t="s">
        <v>6</v>
      </c>
      <c r="D214" s="94" t="s">
        <v>7</v>
      </c>
      <c r="E214" s="39" t="s">
        <v>8</v>
      </c>
      <c r="F214" s="7"/>
      <c r="G214" s="7"/>
      <c r="H214" s="7"/>
      <c r="I214" s="7"/>
      <c r="J214" s="7"/>
      <c r="K214" s="7"/>
      <c r="L214" s="7"/>
    </row>
    <row r="215" spans="1:12" s="3" customFormat="1" ht="15" customHeight="1" x14ac:dyDescent="0.15">
      <c r="A215" s="295">
        <v>3003001</v>
      </c>
      <c r="B215" s="107" t="s">
        <v>326</v>
      </c>
      <c r="C215" s="370">
        <f>[8]B!C2909</f>
        <v>6</v>
      </c>
      <c r="D215" s="371">
        <f>[8]B!$E$2909</f>
        <v>6</v>
      </c>
      <c r="E215" s="30">
        <f>[8]B!$AL$2909</f>
        <v>49380</v>
      </c>
      <c r="F215" s="7"/>
      <c r="G215" s="7"/>
      <c r="H215" s="7"/>
      <c r="I215" s="7"/>
      <c r="J215" s="7"/>
      <c r="K215" s="7"/>
      <c r="L215" s="7"/>
    </row>
    <row r="216" spans="1:12" s="3" customFormat="1" ht="15" customHeight="1" x14ac:dyDescent="0.15">
      <c r="A216" s="299" t="s">
        <v>327</v>
      </c>
      <c r="B216" s="101" t="s">
        <v>328</v>
      </c>
      <c r="C216" s="372">
        <f>[8]B!C2910</f>
        <v>0</v>
      </c>
      <c r="D216" s="373">
        <f>[8]B!$E$2910</f>
        <v>0</v>
      </c>
      <c r="E216" s="31">
        <f>[8]B!$AL$2910</f>
        <v>0</v>
      </c>
      <c r="F216" s="7"/>
      <c r="G216" s="7"/>
      <c r="H216" s="7"/>
      <c r="I216" s="7"/>
      <c r="J216" s="7"/>
      <c r="K216" s="7"/>
      <c r="L216" s="7"/>
    </row>
    <row r="217" spans="1:12" s="3" customFormat="1" ht="15" customHeight="1" x14ac:dyDescent="0.15">
      <c r="A217" s="299" t="s">
        <v>329</v>
      </c>
      <c r="B217" s="101" t="s">
        <v>330</v>
      </c>
      <c r="C217" s="372">
        <f>[8]B!C2911</f>
        <v>0</v>
      </c>
      <c r="D217" s="372">
        <f>[8]B!$E$2911</f>
        <v>0</v>
      </c>
      <c r="E217" s="31">
        <f>[8]B!$AL$2911</f>
        <v>0</v>
      </c>
      <c r="F217" s="7"/>
      <c r="G217" s="7"/>
      <c r="H217" s="7"/>
      <c r="I217" s="7"/>
      <c r="J217" s="7"/>
      <c r="K217" s="7"/>
      <c r="L217" s="7"/>
    </row>
    <row r="218" spans="1:12" s="3" customFormat="1" ht="15" customHeight="1" x14ac:dyDescent="0.15">
      <c r="A218" s="299" t="s">
        <v>331</v>
      </c>
      <c r="B218" s="101" t="s">
        <v>332</v>
      </c>
      <c r="C218" s="372">
        <f>[8]B!C2912</f>
        <v>0</v>
      </c>
      <c r="D218" s="372">
        <f>[8]B!$E$2912</f>
        <v>0</v>
      </c>
      <c r="E218" s="31">
        <f>[8]B!$AL$2912</f>
        <v>0</v>
      </c>
      <c r="F218" s="7"/>
      <c r="G218" s="7"/>
      <c r="H218" s="7"/>
      <c r="I218" s="7"/>
      <c r="J218" s="7"/>
      <c r="K218" s="7"/>
      <c r="L218" s="7"/>
    </row>
    <row r="219" spans="1:12" s="3" customFormat="1" ht="15" customHeight="1" x14ac:dyDescent="0.15">
      <c r="A219" s="312" t="s">
        <v>333</v>
      </c>
      <c r="B219" s="102" t="s">
        <v>334</v>
      </c>
      <c r="C219" s="374">
        <f>[8]B!C2913</f>
        <v>0</v>
      </c>
      <c r="D219" s="374">
        <f>[8]B!$E$2913</f>
        <v>0</v>
      </c>
      <c r="E219" s="108">
        <f>[8]B!$AL$2913</f>
        <v>0</v>
      </c>
      <c r="F219" s="7"/>
      <c r="G219" s="7"/>
      <c r="H219" s="7"/>
      <c r="I219" s="7"/>
      <c r="J219" s="7"/>
      <c r="K219" s="7"/>
      <c r="L219" s="7"/>
    </row>
    <row r="220" spans="1:12" s="3" customFormat="1" ht="15" customHeight="1" x14ac:dyDescent="0.15">
      <c r="A220" s="338"/>
      <c r="B220" s="109" t="s">
        <v>335</v>
      </c>
      <c r="C220" s="375">
        <f>SUM(C215:C219)</f>
        <v>6</v>
      </c>
      <c r="D220" s="375">
        <f>SUM(D215:D219)</f>
        <v>6</v>
      </c>
      <c r="E220" s="95">
        <f>SUM(E215:E219)</f>
        <v>49380</v>
      </c>
      <c r="F220" s="7"/>
      <c r="G220" s="7"/>
      <c r="H220" s="7"/>
      <c r="I220" s="7"/>
      <c r="J220" s="7"/>
      <c r="K220" s="7"/>
      <c r="L220" s="7"/>
    </row>
    <row r="221" spans="1:12" s="111" customFormat="1" ht="24.95" customHeight="1" x14ac:dyDescent="0.15">
      <c r="A221" s="576" t="s">
        <v>336</v>
      </c>
      <c r="B221" s="576"/>
      <c r="C221" s="376"/>
      <c r="D221" s="376"/>
      <c r="E221" s="110"/>
    </row>
    <row r="222" spans="1:12" s="3" customFormat="1" ht="35.1" customHeight="1" x14ac:dyDescent="0.15">
      <c r="A222" s="13" t="s">
        <v>4</v>
      </c>
      <c r="B222" s="106" t="s">
        <v>337</v>
      </c>
      <c r="C222" s="39" t="s">
        <v>6</v>
      </c>
      <c r="D222" s="94" t="s">
        <v>7</v>
      </c>
      <c r="E222" s="39" t="s">
        <v>8</v>
      </c>
      <c r="F222" s="7"/>
      <c r="G222" s="7"/>
      <c r="H222" s="7"/>
      <c r="I222" s="7"/>
      <c r="J222" s="7"/>
      <c r="K222" s="7"/>
      <c r="L222" s="7"/>
    </row>
    <row r="223" spans="1:12" s="3" customFormat="1" ht="15" customHeight="1" x14ac:dyDescent="0.15">
      <c r="A223" s="295">
        <v>2401061</v>
      </c>
      <c r="B223" s="107" t="s">
        <v>338</v>
      </c>
      <c r="C223" s="370">
        <f>[8]B!$C$2753</f>
        <v>166</v>
      </c>
      <c r="D223" s="370">
        <f>[8]B!$E$2753</f>
        <v>166</v>
      </c>
      <c r="E223" s="30">
        <f>[8]B!$AL$2753</f>
        <v>3652000</v>
      </c>
      <c r="F223" s="7"/>
      <c r="G223" s="7"/>
      <c r="H223" s="7"/>
      <c r="I223" s="7"/>
      <c r="J223" s="7"/>
      <c r="K223" s="7"/>
      <c r="L223" s="7"/>
    </row>
    <row r="224" spans="1:12" s="3" customFormat="1" ht="15" customHeight="1" x14ac:dyDescent="0.15">
      <c r="A224" s="299" t="s">
        <v>339</v>
      </c>
      <c r="B224" s="101" t="s">
        <v>340</v>
      </c>
      <c r="C224" s="372">
        <f>[8]B!$C$2754</f>
        <v>229</v>
      </c>
      <c r="D224" s="372">
        <f>[8]B!$E$2754</f>
        <v>229</v>
      </c>
      <c r="E224" s="31">
        <f>[8]B!$AL$2754</f>
        <v>15851380</v>
      </c>
      <c r="F224" s="7"/>
      <c r="G224" s="7"/>
      <c r="H224" s="7"/>
      <c r="I224" s="7"/>
      <c r="J224" s="7"/>
      <c r="K224" s="7"/>
      <c r="L224" s="7"/>
    </row>
    <row r="225" spans="1:22" s="3" customFormat="1" ht="15" customHeight="1" x14ac:dyDescent="0.15">
      <c r="A225" s="299" t="s">
        <v>341</v>
      </c>
      <c r="B225" s="101" t="s">
        <v>342</v>
      </c>
      <c r="C225" s="372">
        <f>[8]B!$C$2755</f>
        <v>0</v>
      </c>
      <c r="D225" s="372">
        <f>[8]B!$E$2755</f>
        <v>0</v>
      </c>
      <c r="E225" s="31">
        <f>[8]B!$AL$2755</f>
        <v>0</v>
      </c>
      <c r="F225" s="7"/>
      <c r="G225" s="7"/>
      <c r="H225" s="7"/>
      <c r="I225" s="7"/>
      <c r="J225" s="7"/>
      <c r="K225" s="7"/>
      <c r="L225" s="7"/>
    </row>
    <row r="226" spans="1:22" s="3" customFormat="1" ht="15" customHeight="1" x14ac:dyDescent="0.15">
      <c r="A226" s="299" t="s">
        <v>343</v>
      </c>
      <c r="B226" s="101" t="s">
        <v>344</v>
      </c>
      <c r="C226" s="372">
        <f>[8]B!$C$2756</f>
        <v>333</v>
      </c>
      <c r="D226" s="372">
        <f>[8]B!$E$2756</f>
        <v>320</v>
      </c>
      <c r="E226" s="31">
        <f>[8]B!$AL$2756</f>
        <v>966400</v>
      </c>
      <c r="F226" s="7"/>
      <c r="G226" s="7"/>
      <c r="H226" s="7"/>
      <c r="I226" s="7"/>
      <c r="J226" s="7"/>
      <c r="K226" s="7"/>
      <c r="L226" s="7"/>
    </row>
    <row r="227" spans="1:22" s="3" customFormat="1" ht="15" customHeight="1" x14ac:dyDescent="0.15">
      <c r="A227" s="299" t="s">
        <v>345</v>
      </c>
      <c r="B227" s="101" t="s">
        <v>346</v>
      </c>
      <c r="C227" s="372">
        <f>[8]B!$C$2757</f>
        <v>0</v>
      </c>
      <c r="D227" s="372">
        <f>[8]B!$E$2757</f>
        <v>0</v>
      </c>
      <c r="E227" s="31">
        <f>[8]B!$AL$2757</f>
        <v>0</v>
      </c>
      <c r="F227" s="7"/>
      <c r="G227" s="7"/>
      <c r="H227" s="7"/>
      <c r="I227" s="7"/>
      <c r="J227" s="7"/>
      <c r="K227" s="7"/>
      <c r="L227" s="7"/>
    </row>
    <row r="228" spans="1:22" s="3" customFormat="1" ht="15" customHeight="1" x14ac:dyDescent="0.15">
      <c r="A228" s="299" t="s">
        <v>347</v>
      </c>
      <c r="B228" s="101" t="s">
        <v>348</v>
      </c>
      <c r="C228" s="372">
        <f>[8]B!$C$2758</f>
        <v>0</v>
      </c>
      <c r="D228" s="372">
        <f>[8]B!$E$2758</f>
        <v>0</v>
      </c>
      <c r="E228" s="31">
        <f>[8]B!$AL$2758</f>
        <v>0</v>
      </c>
      <c r="F228" s="7"/>
      <c r="G228" s="7"/>
      <c r="H228" s="7"/>
      <c r="I228" s="7"/>
      <c r="J228" s="7"/>
      <c r="K228" s="7"/>
      <c r="L228" s="7"/>
      <c r="V228" s="112"/>
    </row>
    <row r="229" spans="1:22" s="3" customFormat="1" ht="15" customHeight="1" x14ac:dyDescent="0.15">
      <c r="A229" s="312" t="s">
        <v>349</v>
      </c>
      <c r="B229" s="102" t="s">
        <v>350</v>
      </c>
      <c r="C229" s="374">
        <f>[8]B!$C$2759</f>
        <v>0</v>
      </c>
      <c r="D229" s="374">
        <f>[8]B!$E$2759</f>
        <v>0</v>
      </c>
      <c r="E229" s="108">
        <f>[8]B!$AL$2759</f>
        <v>0</v>
      </c>
      <c r="F229" s="7"/>
      <c r="G229" s="7"/>
      <c r="H229" s="7"/>
      <c r="I229" s="7"/>
      <c r="J229" s="7"/>
      <c r="K229" s="7"/>
      <c r="L229" s="7"/>
      <c r="V229" s="112"/>
    </row>
    <row r="230" spans="1:22" s="3" customFormat="1" ht="15" customHeight="1" x14ac:dyDescent="0.15">
      <c r="A230" s="338"/>
      <c r="B230" s="109" t="s">
        <v>351</v>
      </c>
      <c r="C230" s="377">
        <f>SUM(C223:C229)</f>
        <v>728</v>
      </c>
      <c r="D230" s="377">
        <f>SUM(D223:D229)</f>
        <v>715</v>
      </c>
      <c r="E230" s="95">
        <f>SUM(E223:E229)</f>
        <v>20469780</v>
      </c>
      <c r="F230" s="7"/>
      <c r="G230" s="7"/>
      <c r="H230" s="7"/>
      <c r="I230" s="7"/>
      <c r="J230" s="7"/>
      <c r="K230" s="7"/>
      <c r="L230" s="7"/>
      <c r="V230" s="112"/>
    </row>
    <row r="231" spans="1:22" s="114" customFormat="1" ht="24.95" customHeight="1" x14ac:dyDescent="0.15">
      <c r="A231" s="574" t="s">
        <v>352</v>
      </c>
      <c r="B231" s="574"/>
      <c r="C231" s="378"/>
      <c r="D231" s="378"/>
      <c r="E231" s="93"/>
      <c r="F231" s="379"/>
      <c r="G231" s="379"/>
      <c r="H231" s="379"/>
      <c r="I231" s="379"/>
      <c r="J231" s="379"/>
      <c r="K231" s="379"/>
      <c r="L231" s="379"/>
      <c r="M231" s="379"/>
      <c r="N231" s="379"/>
      <c r="O231" s="113"/>
      <c r="V231" s="115"/>
    </row>
    <row r="232" spans="1:22" ht="35.1" customHeight="1" x14ac:dyDescent="0.15">
      <c r="A232" s="13" t="s">
        <v>4</v>
      </c>
      <c r="B232" s="13" t="s">
        <v>5</v>
      </c>
      <c r="C232" s="39" t="s">
        <v>6</v>
      </c>
      <c r="D232" s="94" t="s">
        <v>7</v>
      </c>
      <c r="E232" s="39" t="s">
        <v>8</v>
      </c>
      <c r="F232" s="380"/>
      <c r="G232" s="380"/>
      <c r="H232" s="380"/>
      <c r="I232" s="380"/>
      <c r="J232" s="380"/>
      <c r="K232" s="380"/>
      <c r="L232" s="380"/>
      <c r="M232" s="380"/>
      <c r="N232" s="380"/>
      <c r="O232" s="116"/>
      <c r="V232" s="117"/>
    </row>
    <row r="233" spans="1:22" ht="15" customHeight="1" x14ac:dyDescent="0.15">
      <c r="A233" s="295">
        <v>2004103</v>
      </c>
      <c r="B233" s="107" t="s">
        <v>353</v>
      </c>
      <c r="C233" s="370">
        <f>[8]B!$C$2427</f>
        <v>60</v>
      </c>
      <c r="D233" s="370">
        <f>[8]B!$E$2427</f>
        <v>52</v>
      </c>
      <c r="E233" s="30">
        <f>[8]B!$AL$2427</f>
        <v>8005920</v>
      </c>
      <c r="F233" s="380"/>
      <c r="G233" s="380"/>
      <c r="H233" s="380"/>
      <c r="I233" s="380"/>
      <c r="J233" s="380"/>
      <c r="K233" s="380"/>
      <c r="L233" s="380"/>
      <c r="M233" s="380"/>
      <c r="N233" s="380"/>
      <c r="O233" s="116"/>
      <c r="V233" s="117"/>
    </row>
    <row r="234" spans="1:22" ht="15" customHeight="1" x14ac:dyDescent="0.15">
      <c r="A234" s="312" t="s">
        <v>354</v>
      </c>
      <c r="B234" s="102" t="s">
        <v>355</v>
      </c>
      <c r="C234" s="372">
        <f>[8]B!$C$2428</f>
        <v>1</v>
      </c>
      <c r="D234" s="372">
        <f>[8]B!$E$2428</f>
        <v>1</v>
      </c>
      <c r="E234" s="31">
        <f>[8]B!$AL$2428</f>
        <v>161980</v>
      </c>
      <c r="F234" s="380"/>
      <c r="G234" s="380"/>
      <c r="H234" s="380"/>
      <c r="I234" s="380"/>
      <c r="J234" s="380"/>
      <c r="K234" s="380"/>
      <c r="L234" s="380"/>
      <c r="M234" s="380"/>
      <c r="N234" s="380"/>
      <c r="O234" s="116"/>
      <c r="V234" s="117"/>
    </row>
    <row r="235" spans="1:22" ht="23.25" customHeight="1" x14ac:dyDescent="0.15">
      <c r="A235" s="351">
        <v>2004003</v>
      </c>
      <c r="B235" s="102" t="s">
        <v>356</v>
      </c>
      <c r="C235" s="374">
        <f>[8]B!C2431</f>
        <v>0</v>
      </c>
      <c r="D235" s="374">
        <f>[8]B!E2431</f>
        <v>0</v>
      </c>
      <c r="E235" s="108">
        <f>[8]B!$AL$2431</f>
        <v>0</v>
      </c>
      <c r="F235" s="380"/>
      <c r="G235" s="380"/>
      <c r="H235" s="380"/>
      <c r="I235" s="380"/>
      <c r="J235" s="380"/>
      <c r="K235" s="380"/>
      <c r="L235" s="380"/>
      <c r="M235" s="380"/>
      <c r="N235" s="380"/>
      <c r="O235" s="116"/>
      <c r="V235" s="117"/>
    </row>
    <row r="236" spans="1:22" ht="15" customHeight="1" x14ac:dyDescent="0.15">
      <c r="A236" s="338"/>
      <c r="B236" s="109" t="s">
        <v>357</v>
      </c>
      <c r="C236" s="375">
        <f>SUM(C233:C235)</f>
        <v>61</v>
      </c>
      <c r="D236" s="375">
        <f>SUM(D233:D235)</f>
        <v>53</v>
      </c>
      <c r="E236" s="95">
        <f>SUM(E233:E235)</f>
        <v>8167900</v>
      </c>
      <c r="F236" s="380"/>
      <c r="G236" s="380"/>
      <c r="H236" s="380"/>
      <c r="I236" s="380"/>
      <c r="J236" s="380"/>
      <c r="K236" s="380"/>
      <c r="L236" s="380"/>
      <c r="M236" s="380"/>
      <c r="N236" s="380"/>
      <c r="O236" s="116"/>
      <c r="V236" s="117"/>
    </row>
    <row r="237" spans="1:22" s="114" customFormat="1" ht="24.95" customHeight="1" x14ac:dyDescent="0.15">
      <c r="A237" s="574" t="s">
        <v>358</v>
      </c>
      <c r="B237" s="574"/>
      <c r="C237" s="381"/>
      <c r="D237" s="381"/>
      <c r="E237" s="93"/>
      <c r="F237" s="379"/>
      <c r="G237" s="379"/>
      <c r="H237" s="379"/>
      <c r="I237" s="379"/>
      <c r="J237" s="379"/>
      <c r="K237" s="379"/>
      <c r="L237" s="379"/>
      <c r="M237" s="379"/>
      <c r="N237" s="379"/>
      <c r="O237" s="379"/>
      <c r="P237" s="379"/>
      <c r="Q237" s="113"/>
      <c r="V237" s="118"/>
    </row>
    <row r="238" spans="1:22" ht="35.1" customHeight="1" x14ac:dyDescent="0.15">
      <c r="A238" s="13"/>
      <c r="B238" s="13" t="s">
        <v>359</v>
      </c>
      <c r="C238" s="39" t="s">
        <v>6</v>
      </c>
      <c r="D238" s="94" t="s">
        <v>7</v>
      </c>
      <c r="E238" s="14" t="s">
        <v>8</v>
      </c>
      <c r="F238" s="380"/>
      <c r="G238" s="380"/>
      <c r="H238" s="380"/>
      <c r="I238" s="380"/>
      <c r="J238" s="380"/>
      <c r="K238" s="380"/>
      <c r="L238" s="380"/>
      <c r="M238" s="380"/>
      <c r="N238" s="380"/>
      <c r="O238" s="380"/>
      <c r="P238" s="380"/>
      <c r="Q238" s="116"/>
    </row>
    <row r="239" spans="1:22" ht="15" customHeight="1" x14ac:dyDescent="0.15">
      <c r="A239" s="295" t="s">
        <v>360</v>
      </c>
      <c r="B239" s="107" t="s">
        <v>361</v>
      </c>
      <c r="C239" s="345">
        <f>[8]B!$C$2780</f>
        <v>118</v>
      </c>
      <c r="D239" s="345">
        <f>[8]B!$E$2780</f>
        <v>118</v>
      </c>
      <c r="E239" s="30">
        <f>[8]B!$AL$2780</f>
        <v>620400</v>
      </c>
      <c r="F239" s="380"/>
      <c r="G239" s="380"/>
      <c r="H239" s="380"/>
      <c r="I239" s="380"/>
      <c r="J239" s="380"/>
      <c r="K239" s="380"/>
      <c r="L239" s="380"/>
      <c r="M239" s="380"/>
      <c r="N239" s="380"/>
      <c r="O239" s="380"/>
      <c r="P239" s="380"/>
      <c r="Q239" s="116"/>
    </row>
    <row r="240" spans="1:22" ht="15" customHeight="1" x14ac:dyDescent="0.15">
      <c r="A240" s="299" t="s">
        <v>362</v>
      </c>
      <c r="B240" s="101" t="s">
        <v>363</v>
      </c>
      <c r="C240" s="346">
        <f>[8]B!C2806+[8]B!C2839+[8]B!C2840</f>
        <v>42</v>
      </c>
      <c r="D240" s="346">
        <f>[8]B!E2806+[8]B!E2839+[8]B!E2840</f>
        <v>42</v>
      </c>
      <c r="E240" s="31">
        <f>[8]B!$AL$2806+[8]B!AL2839+[8]B!AL2840</f>
        <v>1787540</v>
      </c>
      <c r="F240" s="380"/>
      <c r="G240" s="380"/>
      <c r="H240" s="380"/>
      <c r="I240" s="380"/>
      <c r="J240" s="380"/>
      <c r="K240" s="380"/>
      <c r="L240" s="380"/>
      <c r="M240" s="380"/>
      <c r="N240" s="380"/>
      <c r="O240" s="380"/>
      <c r="P240" s="380"/>
      <c r="Q240" s="116"/>
    </row>
    <row r="241" spans="1:17" ht="15" customHeight="1" x14ac:dyDescent="0.15">
      <c r="A241" s="299" t="s">
        <v>364</v>
      </c>
      <c r="B241" s="101" t="s">
        <v>365</v>
      </c>
      <c r="C241" s="346">
        <f>[8]B!$C$2843</f>
        <v>7</v>
      </c>
      <c r="D241" s="346">
        <f>[8]B!$C$2843</f>
        <v>7</v>
      </c>
      <c r="E241" s="31">
        <f>[8]B!$AL$2843</f>
        <v>294240</v>
      </c>
      <c r="F241" s="380"/>
      <c r="G241" s="380"/>
      <c r="H241" s="380"/>
      <c r="I241" s="380"/>
      <c r="J241" s="380"/>
      <c r="K241" s="380"/>
      <c r="L241" s="380"/>
      <c r="M241" s="380"/>
      <c r="N241" s="380"/>
      <c r="O241" s="380"/>
      <c r="P241" s="380"/>
      <c r="Q241" s="116"/>
    </row>
    <row r="242" spans="1:17" ht="15" customHeight="1" x14ac:dyDescent="0.15">
      <c r="A242" s="312"/>
      <c r="B242" s="102" t="s">
        <v>366</v>
      </c>
      <c r="C242" s="347">
        <f>[8]B!$C$2893</f>
        <v>0</v>
      </c>
      <c r="D242" s="367"/>
      <c r="E242" s="36"/>
      <c r="F242" s="380"/>
      <c r="G242" s="380"/>
      <c r="H242" s="380"/>
      <c r="I242" s="380"/>
      <c r="J242" s="380"/>
      <c r="K242" s="380"/>
      <c r="L242" s="380"/>
      <c r="M242" s="380"/>
      <c r="N242" s="380"/>
      <c r="O242" s="380"/>
      <c r="P242" s="380"/>
      <c r="Q242" s="116"/>
    </row>
    <row r="243" spans="1:17" ht="15" customHeight="1" x14ac:dyDescent="0.15">
      <c r="A243" s="338"/>
      <c r="B243" s="109" t="s">
        <v>367</v>
      </c>
      <c r="C243" s="382">
        <f>SUM(C239:C242)</f>
        <v>167</v>
      </c>
      <c r="D243" s="382">
        <f>SUM(D239:D241)</f>
        <v>167</v>
      </c>
      <c r="E243" s="119">
        <f>SUM(E239:E241)</f>
        <v>2702180</v>
      </c>
      <c r="F243" s="380"/>
      <c r="G243" s="380"/>
      <c r="H243" s="380"/>
      <c r="I243" s="380"/>
      <c r="J243" s="380"/>
      <c r="K243" s="380"/>
      <c r="L243" s="380"/>
      <c r="M243" s="380"/>
      <c r="N243" s="380"/>
      <c r="O243" s="380"/>
      <c r="P243" s="380"/>
      <c r="Q243" s="116"/>
    </row>
    <row r="244" spans="1:17" ht="15" customHeight="1" x14ac:dyDescent="0.15">
      <c r="A244" s="577" t="s">
        <v>368</v>
      </c>
      <c r="B244" s="577"/>
      <c r="C244" s="383"/>
      <c r="D244" s="383"/>
      <c r="E244" s="120"/>
      <c r="F244" s="380"/>
      <c r="G244" s="380"/>
      <c r="H244" s="380"/>
      <c r="I244" s="380"/>
      <c r="J244" s="380"/>
      <c r="K244" s="380"/>
      <c r="L244" s="380"/>
      <c r="M244" s="380"/>
      <c r="N244" s="380"/>
      <c r="O244" s="380"/>
      <c r="P244" s="380"/>
      <c r="Q244" s="116"/>
    </row>
    <row r="245" spans="1:17" ht="32.25" customHeight="1" x14ac:dyDescent="0.15">
      <c r="A245" s="13" t="s">
        <v>4</v>
      </c>
      <c r="B245" s="13" t="s">
        <v>5</v>
      </c>
      <c r="C245" s="39" t="s">
        <v>6</v>
      </c>
      <c r="D245" s="94" t="s">
        <v>7</v>
      </c>
      <c r="E245" s="39" t="s">
        <v>8</v>
      </c>
      <c r="F245" s="380"/>
      <c r="G245" s="380"/>
      <c r="H245" s="380"/>
      <c r="I245" s="380"/>
      <c r="J245" s="380"/>
      <c r="K245" s="380"/>
      <c r="L245" s="380"/>
      <c r="M245" s="380"/>
      <c r="N245" s="380"/>
      <c r="O245" s="380"/>
      <c r="P245" s="380"/>
      <c r="Q245" s="116"/>
    </row>
    <row r="246" spans="1:17" ht="15" customHeight="1" x14ac:dyDescent="0.15">
      <c r="A246" s="295">
        <v>1901023</v>
      </c>
      <c r="B246" s="107" t="s">
        <v>369</v>
      </c>
      <c r="C246" s="345">
        <f>[8]B!$C$2249</f>
        <v>0</v>
      </c>
      <c r="D246" s="345">
        <f>[8]B!$E$2249</f>
        <v>0</v>
      </c>
      <c r="E246" s="121">
        <f>[8]B!$AL$2249</f>
        <v>0</v>
      </c>
      <c r="F246" s="380"/>
      <c r="G246" s="380"/>
      <c r="H246" s="380"/>
      <c r="I246" s="380"/>
      <c r="J246" s="380"/>
      <c r="K246" s="380"/>
      <c r="L246" s="380"/>
      <c r="M246" s="380"/>
      <c r="N246" s="380"/>
      <c r="O246" s="380"/>
      <c r="P246" s="380"/>
      <c r="Q246" s="116"/>
    </row>
    <row r="247" spans="1:17" ht="15" customHeight="1" x14ac:dyDescent="0.15">
      <c r="A247" s="299">
        <v>1901024</v>
      </c>
      <c r="B247" s="101" t="s">
        <v>370</v>
      </c>
      <c r="C247" s="346">
        <f>[8]B!$C$2250</f>
        <v>0</v>
      </c>
      <c r="D247" s="346">
        <f>[8]B!$E$2250</f>
        <v>0</v>
      </c>
      <c r="E247" s="18">
        <f>[8]B!$AL$2250</f>
        <v>0</v>
      </c>
      <c r="F247" s="380"/>
      <c r="G247" s="380"/>
      <c r="H247" s="380"/>
      <c r="I247" s="380"/>
      <c r="J247" s="380"/>
      <c r="K247" s="380"/>
      <c r="L247" s="380"/>
      <c r="M247" s="380"/>
      <c r="N247" s="380"/>
      <c r="O247" s="380"/>
      <c r="P247" s="380"/>
      <c r="Q247" s="116"/>
    </row>
    <row r="248" spans="1:17" ht="15" customHeight="1" x14ac:dyDescent="0.15">
      <c r="A248" s="299" t="s">
        <v>371</v>
      </c>
      <c r="B248" s="101" t="s">
        <v>372</v>
      </c>
      <c r="C248" s="346">
        <f>[8]B!$C$2251</f>
        <v>0</v>
      </c>
      <c r="D248" s="346">
        <f>[8]B!$E$2251</f>
        <v>0</v>
      </c>
      <c r="E248" s="18">
        <f>[8]B!$AL$2251</f>
        <v>0</v>
      </c>
      <c r="F248" s="380"/>
      <c r="G248" s="380"/>
      <c r="H248" s="380"/>
      <c r="I248" s="380"/>
      <c r="J248" s="380"/>
      <c r="K248" s="380"/>
      <c r="L248" s="380"/>
      <c r="M248" s="380"/>
      <c r="N248" s="380"/>
      <c r="O248" s="380"/>
      <c r="P248" s="380"/>
      <c r="Q248" s="116"/>
    </row>
    <row r="249" spans="1:17" ht="15" customHeight="1" x14ac:dyDescent="0.15">
      <c r="A249" s="299" t="s">
        <v>373</v>
      </c>
      <c r="B249" s="101" t="s">
        <v>374</v>
      </c>
      <c r="C249" s="346">
        <f>[8]B!$C$2252</f>
        <v>0</v>
      </c>
      <c r="D249" s="346">
        <f>[8]B!$E$2252</f>
        <v>0</v>
      </c>
      <c r="E249" s="18">
        <f>[8]B!$AL$2252</f>
        <v>0</v>
      </c>
      <c r="F249" s="380"/>
      <c r="G249" s="380"/>
      <c r="H249" s="380"/>
      <c r="I249" s="380"/>
      <c r="J249" s="380"/>
      <c r="K249" s="380"/>
      <c r="L249" s="380"/>
      <c r="M249" s="380"/>
      <c r="N249" s="380"/>
      <c r="O249" s="380"/>
      <c r="P249" s="380"/>
      <c r="Q249" s="116"/>
    </row>
    <row r="250" spans="1:17" ht="15" customHeight="1" x14ac:dyDescent="0.15">
      <c r="A250" s="299">
        <v>1901126</v>
      </c>
      <c r="B250" s="101" t="s">
        <v>375</v>
      </c>
      <c r="C250" s="346">
        <f>[8]B!$C$2253</f>
        <v>0</v>
      </c>
      <c r="D250" s="346">
        <f>[8]B!$E$2253</f>
        <v>0</v>
      </c>
      <c r="E250" s="18">
        <f>[8]B!$AL$2253</f>
        <v>0</v>
      </c>
      <c r="F250" s="380"/>
      <c r="G250" s="380"/>
      <c r="H250" s="380"/>
      <c r="I250" s="380"/>
      <c r="J250" s="380"/>
      <c r="K250" s="380"/>
      <c r="L250" s="380"/>
      <c r="M250" s="380"/>
      <c r="N250" s="380"/>
      <c r="O250" s="380"/>
      <c r="P250" s="380"/>
      <c r="Q250" s="116"/>
    </row>
    <row r="251" spans="1:17" ht="15" customHeight="1" x14ac:dyDescent="0.15">
      <c r="A251" s="299" t="s">
        <v>376</v>
      </c>
      <c r="B251" s="101" t="s">
        <v>377</v>
      </c>
      <c r="C251" s="346">
        <f>[8]B!$C$2254</f>
        <v>0</v>
      </c>
      <c r="D251" s="346">
        <f>[8]B!$E$2254</f>
        <v>0</v>
      </c>
      <c r="E251" s="18">
        <f>[8]B!$AL$2254</f>
        <v>0</v>
      </c>
      <c r="F251" s="380"/>
      <c r="G251" s="380"/>
      <c r="H251" s="380"/>
      <c r="I251" s="380"/>
      <c r="J251" s="380"/>
      <c r="K251" s="380"/>
      <c r="L251" s="380"/>
      <c r="M251" s="380"/>
      <c r="N251" s="380"/>
      <c r="O251" s="380"/>
      <c r="P251" s="380"/>
      <c r="Q251" s="116"/>
    </row>
    <row r="252" spans="1:17" ht="15" customHeight="1" x14ac:dyDescent="0.15">
      <c r="A252" s="299" t="s">
        <v>378</v>
      </c>
      <c r="B252" s="101" t="s">
        <v>379</v>
      </c>
      <c r="C252" s="346">
        <f>[8]B!$C$2255</f>
        <v>0</v>
      </c>
      <c r="D252" s="346">
        <f>[8]B!$E$2255</f>
        <v>0</v>
      </c>
      <c r="E252" s="18">
        <f>[8]B!$AL$2255</f>
        <v>0</v>
      </c>
      <c r="F252" s="380"/>
      <c r="G252" s="380"/>
      <c r="H252" s="380"/>
      <c r="I252" s="380"/>
      <c r="J252" s="380"/>
      <c r="K252" s="380"/>
      <c r="L252" s="380"/>
      <c r="M252" s="380"/>
      <c r="N252" s="380"/>
      <c r="O252" s="380"/>
      <c r="P252" s="380"/>
      <c r="Q252" s="116"/>
    </row>
    <row r="253" spans="1:17" ht="15" customHeight="1" x14ac:dyDescent="0.15">
      <c r="A253" s="312">
        <v>1901029</v>
      </c>
      <c r="B253" s="102" t="s">
        <v>380</v>
      </c>
      <c r="C253" s="347">
        <f>[8]B!$C$2256</f>
        <v>0</v>
      </c>
      <c r="D253" s="347">
        <f>[8]B!$E$2256</f>
        <v>0</v>
      </c>
      <c r="E253" s="122">
        <f>[8]B!$AL$2256</f>
        <v>0</v>
      </c>
      <c r="F253" s="380"/>
      <c r="G253" s="380"/>
      <c r="H253" s="380"/>
      <c r="I253" s="380"/>
      <c r="J253" s="380"/>
      <c r="K253" s="380"/>
      <c r="L253" s="380"/>
      <c r="M253" s="380"/>
      <c r="N253" s="380"/>
      <c r="O253" s="380"/>
      <c r="P253" s="380"/>
      <c r="Q253" s="116"/>
    </row>
    <row r="254" spans="1:17" ht="15" customHeight="1" x14ac:dyDescent="0.15">
      <c r="A254" s="351"/>
      <c r="B254" s="123" t="s">
        <v>381</v>
      </c>
      <c r="C254" s="124">
        <f>SUM(C246:C253)</f>
        <v>0</v>
      </c>
      <c r="D254" s="124">
        <f>SUM(D246:D253)</f>
        <v>0</v>
      </c>
      <c r="E254" s="119">
        <f>SUM(E246:E253)</f>
        <v>0</v>
      </c>
      <c r="F254" s="380"/>
      <c r="G254" s="380"/>
      <c r="H254" s="380"/>
      <c r="I254" s="380"/>
      <c r="J254" s="380"/>
      <c r="K254" s="380"/>
      <c r="L254" s="380"/>
      <c r="M254" s="380"/>
      <c r="N254" s="380"/>
      <c r="O254" s="380"/>
      <c r="P254" s="380"/>
      <c r="Q254" s="116"/>
    </row>
    <row r="255" spans="1:17" ht="15" customHeight="1" x14ac:dyDescent="0.15">
      <c r="A255" s="125"/>
      <c r="B255" s="126"/>
      <c r="C255" s="383"/>
      <c r="D255" s="383"/>
      <c r="E255" s="120"/>
      <c r="F255" s="380"/>
      <c r="G255" s="380"/>
      <c r="H255" s="380"/>
      <c r="I255" s="380"/>
      <c r="J255" s="380"/>
      <c r="K255" s="380"/>
      <c r="L255" s="380"/>
      <c r="M255" s="380"/>
      <c r="N255" s="380"/>
      <c r="O255" s="380"/>
      <c r="P255" s="380"/>
      <c r="Q255" s="116"/>
    </row>
    <row r="256" spans="1:17" s="111" customFormat="1" ht="24.95" customHeight="1" x14ac:dyDescent="0.15">
      <c r="A256" s="574" t="s">
        <v>382</v>
      </c>
      <c r="B256" s="574"/>
      <c r="C256" s="378"/>
      <c r="D256" s="378"/>
      <c r="E256" s="93"/>
    </row>
    <row r="257" spans="1:14" s="3" customFormat="1" ht="35.1" customHeight="1" x14ac:dyDescent="0.15">
      <c r="A257" s="13" t="s">
        <v>4</v>
      </c>
      <c r="B257" s="127" t="s">
        <v>5</v>
      </c>
      <c r="C257" s="39" t="s">
        <v>6</v>
      </c>
      <c r="D257" s="94" t="s">
        <v>7</v>
      </c>
      <c r="E257" s="39" t="s">
        <v>8</v>
      </c>
      <c r="F257" s="7"/>
      <c r="G257" s="7"/>
      <c r="H257" s="7"/>
      <c r="I257" s="7"/>
      <c r="J257" s="7"/>
      <c r="K257" s="7"/>
      <c r="L257" s="7"/>
      <c r="M257" s="7"/>
      <c r="N257" s="7"/>
    </row>
    <row r="258" spans="1:14" s="3" customFormat="1" ht="15" customHeight="1" x14ac:dyDescent="0.15">
      <c r="A258" s="295"/>
      <c r="B258" s="107" t="s">
        <v>383</v>
      </c>
      <c r="C258" s="354">
        <f>[8]B!$C$103</f>
        <v>0</v>
      </c>
      <c r="D258" s="384"/>
      <c r="E258" s="128"/>
      <c r="F258" s="7"/>
      <c r="G258" s="7"/>
      <c r="H258" s="7"/>
      <c r="I258" s="7"/>
      <c r="J258" s="7"/>
      <c r="K258" s="7"/>
      <c r="L258" s="7"/>
      <c r="M258" s="7"/>
      <c r="N258" s="7"/>
    </row>
    <row r="259" spans="1:14" s="3" customFormat="1" ht="15" customHeight="1" x14ac:dyDescent="0.15">
      <c r="A259" s="299"/>
      <c r="B259" s="101" t="s">
        <v>384</v>
      </c>
      <c r="C259" s="297">
        <f>[8]B!$C$104</f>
        <v>0</v>
      </c>
      <c r="D259" s="309"/>
      <c r="E259" s="35"/>
      <c r="F259" s="7"/>
      <c r="G259" s="7"/>
      <c r="H259" s="7"/>
      <c r="I259" s="7"/>
      <c r="J259" s="7"/>
      <c r="K259" s="7"/>
      <c r="L259" s="7"/>
      <c r="M259" s="7"/>
      <c r="N259" s="7"/>
    </row>
    <row r="260" spans="1:14" s="3" customFormat="1" ht="15" customHeight="1" x14ac:dyDescent="0.15">
      <c r="A260" s="299"/>
      <c r="B260" s="101" t="s">
        <v>385</v>
      </c>
      <c r="C260" s="297">
        <f>[8]B!$C$105</f>
        <v>0</v>
      </c>
      <c r="D260" s="309"/>
      <c r="E260" s="35"/>
      <c r="F260" s="7"/>
      <c r="G260" s="7"/>
      <c r="H260" s="7"/>
      <c r="I260" s="7"/>
      <c r="J260" s="7"/>
      <c r="K260" s="7"/>
      <c r="L260" s="7"/>
      <c r="M260" s="7"/>
      <c r="N260" s="7"/>
    </row>
    <row r="261" spans="1:14" s="3" customFormat="1" ht="15" customHeight="1" x14ac:dyDescent="0.15">
      <c r="A261" s="299"/>
      <c r="B261" s="101" t="s">
        <v>386</v>
      </c>
      <c r="C261" s="297">
        <f>[8]B!$C$106</f>
        <v>0</v>
      </c>
      <c r="D261" s="309"/>
      <c r="E261" s="35"/>
      <c r="F261" s="7"/>
      <c r="G261" s="7"/>
      <c r="H261" s="7"/>
      <c r="I261" s="7"/>
      <c r="J261" s="7"/>
      <c r="K261" s="7"/>
      <c r="L261" s="7"/>
      <c r="M261" s="7"/>
      <c r="N261" s="7"/>
    </row>
    <row r="262" spans="1:14" s="3" customFormat="1" ht="15" customHeight="1" x14ac:dyDescent="0.15">
      <c r="A262" s="299"/>
      <c r="B262" s="101" t="s">
        <v>387</v>
      </c>
      <c r="C262" s="297">
        <f>[8]B!$C$107</f>
        <v>0</v>
      </c>
      <c r="D262" s="309"/>
      <c r="E262" s="35"/>
      <c r="F262" s="7"/>
      <c r="G262" s="7"/>
      <c r="H262" s="7"/>
      <c r="I262" s="7"/>
      <c r="J262" s="7"/>
      <c r="K262" s="7"/>
      <c r="L262" s="7"/>
      <c r="M262" s="7"/>
      <c r="N262" s="7"/>
    </row>
    <row r="263" spans="1:14" s="3" customFormat="1" ht="15" customHeight="1" x14ac:dyDescent="0.15">
      <c r="A263" s="299"/>
      <c r="B263" s="101" t="s">
        <v>388</v>
      </c>
      <c r="C263" s="297">
        <f>[8]B!$C$108</f>
        <v>0</v>
      </c>
      <c r="D263" s="309"/>
      <c r="E263" s="35"/>
      <c r="F263" s="7"/>
      <c r="G263" s="7"/>
      <c r="H263" s="7"/>
      <c r="I263" s="7"/>
      <c r="J263" s="7"/>
      <c r="K263" s="7"/>
      <c r="L263" s="7"/>
      <c r="M263" s="7"/>
      <c r="N263" s="7"/>
    </row>
    <row r="264" spans="1:14" s="3" customFormat="1" ht="15" customHeight="1" x14ac:dyDescent="0.15">
      <c r="A264" s="299"/>
      <c r="B264" s="101" t="s">
        <v>389</v>
      </c>
      <c r="C264" s="297">
        <f>[8]B!$C$109</f>
        <v>0</v>
      </c>
      <c r="D264" s="309"/>
      <c r="E264" s="35"/>
      <c r="F264" s="7"/>
      <c r="G264" s="7"/>
      <c r="H264" s="7"/>
      <c r="I264" s="7"/>
      <c r="J264" s="7"/>
      <c r="K264" s="7"/>
      <c r="L264" s="7"/>
      <c r="M264" s="7"/>
      <c r="N264" s="7"/>
    </row>
    <row r="265" spans="1:14" s="3" customFormat="1" ht="15" customHeight="1" x14ac:dyDescent="0.15">
      <c r="A265" s="299"/>
      <c r="B265" s="101" t="s">
        <v>390</v>
      </c>
      <c r="C265" s="297">
        <f>[8]B!$C$110</f>
        <v>0</v>
      </c>
      <c r="D265" s="309"/>
      <c r="E265" s="35"/>
      <c r="F265" s="7"/>
      <c r="G265" s="7"/>
      <c r="H265" s="7"/>
      <c r="I265" s="7"/>
      <c r="J265" s="7"/>
      <c r="K265" s="7"/>
      <c r="L265" s="7"/>
      <c r="M265" s="7"/>
      <c r="N265" s="7"/>
    </row>
    <row r="266" spans="1:14" s="3" customFormat="1" ht="15" customHeight="1" x14ac:dyDescent="0.15">
      <c r="A266" s="299"/>
      <c r="B266" s="101" t="s">
        <v>391</v>
      </c>
      <c r="C266" s="297">
        <f>[8]B!$C$111</f>
        <v>0</v>
      </c>
      <c r="D266" s="309"/>
      <c r="E266" s="35"/>
      <c r="F266" s="7"/>
      <c r="G266" s="7"/>
      <c r="H266" s="7"/>
      <c r="I266" s="7"/>
      <c r="J266" s="7"/>
      <c r="K266" s="7"/>
      <c r="L266" s="7"/>
      <c r="M266" s="7"/>
      <c r="N266" s="7"/>
    </row>
    <row r="267" spans="1:14" s="3" customFormat="1" ht="15" customHeight="1" x14ac:dyDescent="0.15">
      <c r="A267" s="299"/>
      <c r="B267" s="101" t="s">
        <v>392</v>
      </c>
      <c r="C267" s="297">
        <f>[8]B!$C$112</f>
        <v>0</v>
      </c>
      <c r="D267" s="309"/>
      <c r="E267" s="35"/>
      <c r="F267" s="7"/>
      <c r="G267" s="7"/>
      <c r="H267" s="7"/>
      <c r="I267" s="7"/>
      <c r="J267" s="7"/>
      <c r="K267" s="7"/>
      <c r="L267" s="7"/>
      <c r="M267" s="7"/>
      <c r="N267" s="7"/>
    </row>
    <row r="268" spans="1:14" s="3" customFormat="1" ht="15" customHeight="1" x14ac:dyDescent="0.15">
      <c r="A268" s="299">
        <v>1802100</v>
      </c>
      <c r="B268" s="101" t="s">
        <v>393</v>
      </c>
      <c r="C268" s="297">
        <f>[8]B!$C$2110</f>
        <v>0</v>
      </c>
      <c r="D268" s="297">
        <f>[8]B!$C$2110</f>
        <v>0</v>
      </c>
      <c r="E268" s="53">
        <f>[8]B!$AL$2110</f>
        <v>0</v>
      </c>
      <c r="F268" s="7"/>
      <c r="G268" s="7"/>
      <c r="H268" s="7"/>
      <c r="I268" s="7"/>
      <c r="J268" s="7"/>
      <c r="K268" s="7"/>
      <c r="L268" s="7"/>
      <c r="M268" s="7"/>
      <c r="N268" s="7"/>
    </row>
    <row r="269" spans="1:14" s="3" customFormat="1" ht="15" customHeight="1" x14ac:dyDescent="0.15">
      <c r="A269" s="299"/>
      <c r="B269" s="101" t="s">
        <v>394</v>
      </c>
      <c r="C269" s="297">
        <f>[8]B!$C$1904</f>
        <v>0</v>
      </c>
      <c r="D269" s="309"/>
      <c r="E269" s="35"/>
      <c r="F269" s="7"/>
      <c r="G269" s="7"/>
      <c r="H269" s="7"/>
      <c r="I269" s="7"/>
      <c r="J269" s="7"/>
      <c r="K269" s="7"/>
      <c r="L269" s="7"/>
      <c r="M269" s="7"/>
      <c r="N269" s="7"/>
    </row>
    <row r="270" spans="1:14" s="3" customFormat="1" ht="15" customHeight="1" x14ac:dyDescent="0.15">
      <c r="A270" s="299">
        <v>1902003</v>
      </c>
      <c r="B270" s="101" t="s">
        <v>395</v>
      </c>
      <c r="C270" s="297">
        <f>[8]B!$C$2263</f>
        <v>0</v>
      </c>
      <c r="D270" s="297">
        <f>[8]B!$C$2263</f>
        <v>0</v>
      </c>
      <c r="E270" s="53">
        <f>[8]B!$AL$2263</f>
        <v>0</v>
      </c>
      <c r="F270" s="7"/>
      <c r="G270" s="7"/>
      <c r="H270" s="7"/>
      <c r="I270" s="7"/>
      <c r="J270" s="7"/>
      <c r="K270" s="7"/>
      <c r="L270" s="7"/>
      <c r="M270" s="7"/>
      <c r="N270" s="7"/>
    </row>
    <row r="271" spans="1:14" s="3" customFormat="1" ht="15" customHeight="1" x14ac:dyDescent="0.15">
      <c r="A271" s="312"/>
      <c r="B271" s="102" t="s">
        <v>396</v>
      </c>
      <c r="C271" s="355">
        <f>[8]B!$C$113</f>
        <v>0</v>
      </c>
      <c r="D271" s="385"/>
      <c r="E271" s="36"/>
      <c r="F271" s="7"/>
      <c r="G271" s="7"/>
      <c r="H271" s="7"/>
      <c r="I271" s="7"/>
      <c r="J271" s="7"/>
      <c r="K271" s="7"/>
      <c r="L271" s="7"/>
      <c r="M271" s="7"/>
      <c r="N271" s="7"/>
    </row>
    <row r="272" spans="1:14" s="3" customFormat="1" ht="15" customHeight="1" x14ac:dyDescent="0.15">
      <c r="A272" s="338"/>
      <c r="B272" s="109" t="s">
        <v>397</v>
      </c>
      <c r="C272" s="386">
        <f>SUM(C258:C271)</f>
        <v>0</v>
      </c>
      <c r="D272" s="386">
        <f t="shared" ref="D272:E272" si="3">SUM(D258:D271)</f>
        <v>0</v>
      </c>
      <c r="E272" s="386">
        <f t="shared" si="3"/>
        <v>0</v>
      </c>
      <c r="F272" s="7"/>
      <c r="G272" s="7"/>
      <c r="H272" s="7"/>
      <c r="I272" s="7"/>
      <c r="J272" s="7"/>
      <c r="K272" s="7"/>
      <c r="L272" s="7"/>
      <c r="M272" s="7"/>
      <c r="N272" s="7"/>
    </row>
    <row r="273" spans="1:20" s="63" customFormat="1" ht="24.95" customHeight="1" x14ac:dyDescent="0.15">
      <c r="A273" s="129" t="s">
        <v>398</v>
      </c>
      <c r="B273" s="130"/>
      <c r="C273" s="387"/>
      <c r="D273" s="387"/>
      <c r="E273" s="131"/>
    </row>
    <row r="274" spans="1:20" s="63" customFormat="1" ht="35.1" customHeight="1" x14ac:dyDescent="0.15">
      <c r="A274" s="13" t="s">
        <v>4</v>
      </c>
      <c r="B274" s="13" t="s">
        <v>5</v>
      </c>
      <c r="C274" s="94" t="s">
        <v>399</v>
      </c>
      <c r="D274" s="94" t="s">
        <v>7</v>
      </c>
      <c r="E274" s="39" t="s">
        <v>8</v>
      </c>
    </row>
    <row r="275" spans="1:20" s="63" customFormat="1" ht="15" customHeight="1" x14ac:dyDescent="0.15">
      <c r="A275" s="295">
        <v>3001001</v>
      </c>
      <c r="B275" s="107" t="s">
        <v>400</v>
      </c>
      <c r="C275" s="388">
        <f>[8]B!$C$2896</f>
        <v>0</v>
      </c>
      <c r="D275" s="388">
        <f>[8]B!$E$2896</f>
        <v>0</v>
      </c>
      <c r="E275" s="30">
        <f>[8]B!$AL$2896</f>
        <v>0</v>
      </c>
    </row>
    <row r="276" spans="1:20" s="63" customFormat="1" ht="15" customHeight="1" x14ac:dyDescent="0.15">
      <c r="A276" s="312" t="s">
        <v>401</v>
      </c>
      <c r="B276" s="102" t="s">
        <v>402</v>
      </c>
      <c r="C276" s="389">
        <f>[8]B!$C$2897</f>
        <v>0</v>
      </c>
      <c r="D276" s="389">
        <f>[8]B!$E$2897</f>
        <v>0</v>
      </c>
      <c r="E276" s="108">
        <f>[8]B!$AL$2897</f>
        <v>0</v>
      </c>
    </row>
    <row r="277" spans="1:20" s="63" customFormat="1" ht="15" customHeight="1" x14ac:dyDescent="0.15">
      <c r="A277" s="338"/>
      <c r="B277" s="102" t="s">
        <v>403</v>
      </c>
      <c r="C277" s="332">
        <f>SUM(C275:C276)</f>
        <v>0</v>
      </c>
      <c r="D277" s="332">
        <f>SUM(D275:D276)</f>
        <v>0</v>
      </c>
      <c r="E277" s="119">
        <f>SUM(E275:E276)</f>
        <v>0</v>
      </c>
    </row>
    <row r="278" spans="1:20" s="63" customFormat="1" ht="24.95" customHeight="1" x14ac:dyDescent="0.15">
      <c r="A278" s="96" t="s">
        <v>404</v>
      </c>
      <c r="B278" s="92"/>
      <c r="C278" s="381"/>
      <c r="D278" s="381"/>
      <c r="E278" s="93"/>
    </row>
    <row r="279" spans="1:20" s="63" customFormat="1" ht="35.1" customHeight="1" x14ac:dyDescent="0.15">
      <c r="A279" s="13" t="s">
        <v>4</v>
      </c>
      <c r="B279" s="106" t="s">
        <v>5</v>
      </c>
      <c r="C279" s="94" t="s">
        <v>399</v>
      </c>
      <c r="D279" s="94" t="s">
        <v>7</v>
      </c>
      <c r="E279" s="39" t="s">
        <v>8</v>
      </c>
    </row>
    <row r="280" spans="1:20" s="63" customFormat="1" ht="15" customHeight="1" x14ac:dyDescent="0.15">
      <c r="A280" s="338" t="s">
        <v>405</v>
      </c>
      <c r="B280" s="102" t="s">
        <v>406</v>
      </c>
      <c r="C280" s="390">
        <f>[8]B!$C$1029</f>
        <v>1102</v>
      </c>
      <c r="D280" s="390">
        <f>[8]B!$E$1029</f>
        <v>1064</v>
      </c>
      <c r="E280" s="132">
        <f>[8]B!$AL$1029</f>
        <v>8383060</v>
      </c>
    </row>
    <row r="281" spans="1:20" s="63" customFormat="1" ht="15" customHeight="1" x14ac:dyDescent="0.15">
      <c r="A281" s="338" t="s">
        <v>405</v>
      </c>
      <c r="B281" s="102" t="s">
        <v>407</v>
      </c>
      <c r="C281" s="390">
        <f>[8]B!C1036</f>
        <v>0</v>
      </c>
      <c r="D281" s="385"/>
      <c r="E281" s="36"/>
    </row>
    <row r="282" spans="1:20" s="3" customFormat="1" ht="25.5" customHeight="1" x14ac:dyDescent="0.15">
      <c r="A282" s="9" t="s">
        <v>408</v>
      </c>
      <c r="B282" s="133"/>
      <c r="C282" s="63"/>
      <c r="D282" s="63"/>
      <c r="E282" s="63"/>
      <c r="F282" s="7"/>
      <c r="G282" s="7"/>
      <c r="H282" s="7"/>
      <c r="I282" s="7"/>
      <c r="J282" s="7"/>
      <c r="K282" s="7"/>
      <c r="L282" s="7"/>
      <c r="M282" s="7"/>
      <c r="N282" s="7"/>
    </row>
    <row r="283" spans="1:20" ht="24.95" customHeight="1" x14ac:dyDescent="0.15">
      <c r="A283" s="12" t="s">
        <v>409</v>
      </c>
    </row>
    <row r="284" spans="1:20" ht="24" customHeight="1" x14ac:dyDescent="0.15">
      <c r="A284" s="579" t="s">
        <v>107</v>
      </c>
      <c r="B284" s="580"/>
      <c r="C284" s="604" t="s">
        <v>410</v>
      </c>
      <c r="D284" s="607" t="s">
        <v>411</v>
      </c>
      <c r="E284" s="608"/>
      <c r="F284" s="608"/>
      <c r="G284" s="608"/>
      <c r="H284" s="609" t="s">
        <v>412</v>
      </c>
      <c r="I284" s="610"/>
      <c r="J284" s="611"/>
      <c r="K284" s="612" t="s">
        <v>413</v>
      </c>
      <c r="L284" s="613"/>
      <c r="M284" s="614"/>
      <c r="N284" s="632" t="s">
        <v>414</v>
      </c>
      <c r="O284" s="635" t="s">
        <v>415</v>
      </c>
      <c r="P284" s="636"/>
      <c r="Q284" s="585" t="s">
        <v>416</v>
      </c>
      <c r="R284" s="585" t="s">
        <v>417</v>
      </c>
    </row>
    <row r="285" spans="1:20" ht="18" customHeight="1" x14ac:dyDescent="0.15">
      <c r="A285" s="600"/>
      <c r="B285" s="601"/>
      <c r="C285" s="605"/>
      <c r="D285" s="588" t="s">
        <v>418</v>
      </c>
      <c r="E285" s="590" t="s">
        <v>419</v>
      </c>
      <c r="F285" s="591"/>
      <c r="G285" s="592" t="s">
        <v>420</v>
      </c>
      <c r="H285" s="594" t="s">
        <v>421</v>
      </c>
      <c r="I285" s="596" t="s">
        <v>422</v>
      </c>
      <c r="J285" s="598" t="s">
        <v>423</v>
      </c>
      <c r="K285" s="615" t="s">
        <v>424</v>
      </c>
      <c r="L285" s="616" t="s">
        <v>425</v>
      </c>
      <c r="M285" s="617" t="s">
        <v>426</v>
      </c>
      <c r="N285" s="633"/>
      <c r="O285" s="627" t="s">
        <v>427</v>
      </c>
      <c r="P285" s="628" t="s">
        <v>428</v>
      </c>
      <c r="Q285" s="586"/>
      <c r="R285" s="586"/>
    </row>
    <row r="286" spans="1:20" ht="18" customHeight="1" x14ac:dyDescent="0.15">
      <c r="A286" s="602"/>
      <c r="B286" s="603"/>
      <c r="C286" s="606"/>
      <c r="D286" s="589"/>
      <c r="E286" s="134" t="s">
        <v>429</v>
      </c>
      <c r="F286" s="134" t="s">
        <v>430</v>
      </c>
      <c r="G286" s="593"/>
      <c r="H286" s="595"/>
      <c r="I286" s="597"/>
      <c r="J286" s="599"/>
      <c r="K286" s="615"/>
      <c r="L286" s="616"/>
      <c r="M286" s="617"/>
      <c r="N286" s="634"/>
      <c r="O286" s="627"/>
      <c r="P286" s="628"/>
      <c r="Q286" s="587"/>
      <c r="R286" s="587"/>
    </row>
    <row r="287" spans="1:20" s="41" customFormat="1" ht="15" customHeight="1" x14ac:dyDescent="0.25">
      <c r="A287" s="581" t="s">
        <v>108</v>
      </c>
      <c r="B287" s="584"/>
      <c r="C287" s="391">
        <f>+C288+C289+C290+C291+C292+C293+C297+C298+C299</f>
        <v>52157</v>
      </c>
      <c r="D287" s="391">
        <f t="shared" ref="D287:P287" si="4">+D288+D289+D290+D291+D292+D293+D297+D298+D299</f>
        <v>50858</v>
      </c>
      <c r="E287" s="391">
        <f t="shared" si="4"/>
        <v>50858</v>
      </c>
      <c r="F287" s="391">
        <f t="shared" si="4"/>
        <v>0</v>
      </c>
      <c r="G287" s="391">
        <f t="shared" si="4"/>
        <v>1299</v>
      </c>
      <c r="H287" s="391">
        <f t="shared" si="4"/>
        <v>21745</v>
      </c>
      <c r="I287" s="391">
        <f t="shared" si="4"/>
        <v>14762</v>
      </c>
      <c r="J287" s="391">
        <f t="shared" si="4"/>
        <v>15650</v>
      </c>
      <c r="K287" s="391">
        <f t="shared" si="4"/>
        <v>0</v>
      </c>
      <c r="L287" s="391">
        <f t="shared" si="4"/>
        <v>0</v>
      </c>
      <c r="M287" s="391">
        <f t="shared" si="4"/>
        <v>0</v>
      </c>
      <c r="N287" s="391">
        <f t="shared" si="4"/>
        <v>0</v>
      </c>
      <c r="O287" s="391">
        <f t="shared" si="4"/>
        <v>0</v>
      </c>
      <c r="P287" s="391">
        <f t="shared" si="4"/>
        <v>166</v>
      </c>
      <c r="Q287" s="391">
        <f>+Q288+Q289+Q290+Q291+Q292+Q293+Q297+Q298+Q299</f>
        <v>0</v>
      </c>
      <c r="R287" s="391">
        <v>0</v>
      </c>
      <c r="S287" s="135"/>
      <c r="T287" s="135"/>
    </row>
    <row r="288" spans="1:20" ht="15" customHeight="1" x14ac:dyDescent="0.15">
      <c r="A288" s="42" t="s">
        <v>109</v>
      </c>
      <c r="B288" s="136" t="s">
        <v>110</v>
      </c>
      <c r="C288" s="392">
        <f>[8]B!C218</f>
        <v>8224</v>
      </c>
      <c r="D288" s="392">
        <f>[8]B!D218</f>
        <v>7967</v>
      </c>
      <c r="E288" s="392">
        <f>[8]B!E218</f>
        <v>7967</v>
      </c>
      <c r="F288" s="392">
        <f>[8]B!F218</f>
        <v>0</v>
      </c>
      <c r="G288" s="392">
        <f>[8]B!G218</f>
        <v>257</v>
      </c>
      <c r="H288" s="392">
        <f>[8]B!AA218</f>
        <v>3731</v>
      </c>
      <c r="I288" s="392">
        <f>[8]B!AB218</f>
        <v>2312</v>
      </c>
      <c r="J288" s="392">
        <f>[8]B!AC218</f>
        <v>2181</v>
      </c>
      <c r="K288" s="392">
        <f>[8]B!AD218</f>
        <v>0</v>
      </c>
      <c r="L288" s="392">
        <f>[8]B!AE218</f>
        <v>0</v>
      </c>
      <c r="M288" s="392">
        <f>[8]B!AF218</f>
        <v>0</v>
      </c>
      <c r="N288" s="392">
        <f>[8]B!AG218</f>
        <v>0</v>
      </c>
      <c r="O288" s="392">
        <f>[8]B!AH218</f>
        <v>0</v>
      </c>
      <c r="P288" s="392">
        <f>[8]B!AI218</f>
        <v>9</v>
      </c>
      <c r="Q288" s="392">
        <f>[8]B!AJ218</f>
        <v>0</v>
      </c>
      <c r="R288" s="393"/>
      <c r="S288" s="137"/>
      <c r="T288" s="137"/>
    </row>
    <row r="289" spans="1:20" ht="15" customHeight="1" x14ac:dyDescent="0.15">
      <c r="A289" s="554" t="s">
        <v>111</v>
      </c>
      <c r="B289" s="138" t="s">
        <v>112</v>
      </c>
      <c r="C289" s="394">
        <f>[8]B!C283</f>
        <v>31851</v>
      </c>
      <c r="D289" s="394">
        <f>[8]B!D283</f>
        <v>31257</v>
      </c>
      <c r="E289" s="394">
        <f>[8]B!E283</f>
        <v>31257</v>
      </c>
      <c r="F289" s="394">
        <f>[8]B!F283</f>
        <v>0</v>
      </c>
      <c r="G289" s="394">
        <f>[8]B!G283</f>
        <v>594</v>
      </c>
      <c r="H289" s="394">
        <f>[8]B!AA283</f>
        <v>15638</v>
      </c>
      <c r="I289" s="394">
        <f>[8]B!AB283</f>
        <v>4612</v>
      </c>
      <c r="J289" s="394">
        <f>[8]B!AC283</f>
        <v>11601</v>
      </c>
      <c r="K289" s="394">
        <f>[8]B!AD283</f>
        <v>0</v>
      </c>
      <c r="L289" s="394">
        <f>[8]B!AE283</f>
        <v>0</v>
      </c>
      <c r="M289" s="394">
        <f>[8]B!AF283</f>
        <v>0</v>
      </c>
      <c r="N289" s="394">
        <f>[8]B!AG283</f>
        <v>0</v>
      </c>
      <c r="O289" s="394">
        <f>[8]B!AH283</f>
        <v>0</v>
      </c>
      <c r="P289" s="394">
        <f>[8]B!AI283</f>
        <v>39</v>
      </c>
      <c r="Q289" s="394">
        <f>[8]B!AJ283</f>
        <v>0</v>
      </c>
      <c r="R289" s="395"/>
      <c r="S289" s="137"/>
      <c r="T289" s="137"/>
    </row>
    <row r="290" spans="1:20" ht="15" customHeight="1" x14ac:dyDescent="0.15">
      <c r="A290" s="554" t="s">
        <v>113</v>
      </c>
      <c r="B290" s="138" t="s">
        <v>114</v>
      </c>
      <c r="C290" s="394">
        <f>[8]B!C327</f>
        <v>1198</v>
      </c>
      <c r="D290" s="394">
        <f>[8]B!D327</f>
        <v>1187</v>
      </c>
      <c r="E290" s="394">
        <f>[8]B!E327</f>
        <v>1187</v>
      </c>
      <c r="F290" s="394">
        <f>[8]B!F327</f>
        <v>0</v>
      </c>
      <c r="G290" s="394">
        <f>[8]B!G327</f>
        <v>11</v>
      </c>
      <c r="H290" s="394">
        <f>[8]B!AA327</f>
        <v>103</v>
      </c>
      <c r="I290" s="394">
        <f>[8]B!AB327</f>
        <v>1072</v>
      </c>
      <c r="J290" s="394">
        <f>[8]B!AC327</f>
        <v>23</v>
      </c>
      <c r="K290" s="394">
        <f>[8]B!AD327</f>
        <v>0</v>
      </c>
      <c r="L290" s="394">
        <f>[8]B!AE327</f>
        <v>0</v>
      </c>
      <c r="M290" s="394">
        <f>[8]B!AF327</f>
        <v>0</v>
      </c>
      <c r="N290" s="394">
        <f>[8]B!AG327</f>
        <v>0</v>
      </c>
      <c r="O290" s="394">
        <f>[8]B!AH327</f>
        <v>0</v>
      </c>
      <c r="P290" s="394">
        <f>[8]B!AI327</f>
        <v>15</v>
      </c>
      <c r="Q290" s="394">
        <f>[8]B!AJ327</f>
        <v>0</v>
      </c>
      <c r="R290" s="395"/>
      <c r="S290" s="137"/>
      <c r="T290" s="137"/>
    </row>
    <row r="291" spans="1:20" ht="15" customHeight="1" x14ac:dyDescent="0.15">
      <c r="A291" s="554" t="s">
        <v>115</v>
      </c>
      <c r="B291" s="138" t="s">
        <v>116</v>
      </c>
      <c r="C291" s="394">
        <f>[8]B!C338</f>
        <v>0</v>
      </c>
      <c r="D291" s="394">
        <f>[8]B!D338</f>
        <v>0</v>
      </c>
      <c r="E291" s="394">
        <f>[8]B!E338</f>
        <v>0</v>
      </c>
      <c r="F291" s="394">
        <f>[8]B!F338</f>
        <v>0</v>
      </c>
      <c r="G291" s="394">
        <f>[8]B!G338</f>
        <v>0</v>
      </c>
      <c r="H291" s="394">
        <f>[8]B!AA338</f>
        <v>0</v>
      </c>
      <c r="I291" s="394">
        <f>[8]B!AB338</f>
        <v>0</v>
      </c>
      <c r="J291" s="394">
        <f>[8]B!AC338</f>
        <v>0</v>
      </c>
      <c r="K291" s="394">
        <f>[8]B!AD338</f>
        <v>0</v>
      </c>
      <c r="L291" s="394">
        <f>[8]B!AE338</f>
        <v>0</v>
      </c>
      <c r="M291" s="394">
        <f>[8]B!AF338</f>
        <v>0</v>
      </c>
      <c r="N291" s="394">
        <f>[8]B!AG338</f>
        <v>0</v>
      </c>
      <c r="O291" s="394">
        <f>[8]B!AH338</f>
        <v>0</v>
      </c>
      <c r="P291" s="394">
        <f>[8]B!AI338</f>
        <v>3</v>
      </c>
      <c r="Q291" s="394">
        <f>[8]B!AJ338</f>
        <v>0</v>
      </c>
      <c r="R291" s="395"/>
      <c r="S291" s="137"/>
      <c r="T291" s="137"/>
    </row>
    <row r="292" spans="1:20" ht="15" customHeight="1" x14ac:dyDescent="0.15">
      <c r="A292" s="139" t="s">
        <v>117</v>
      </c>
      <c r="B292" s="140" t="s">
        <v>118</v>
      </c>
      <c r="C292" s="396">
        <f>[8]B!C413</f>
        <v>335</v>
      </c>
      <c r="D292" s="396">
        <f>[8]B!D413</f>
        <v>334</v>
      </c>
      <c r="E292" s="396">
        <f>[8]B!E413</f>
        <v>334</v>
      </c>
      <c r="F292" s="396">
        <f>[8]B!F413</f>
        <v>0</v>
      </c>
      <c r="G292" s="396">
        <f>[8]B!G413</f>
        <v>1</v>
      </c>
      <c r="H292" s="396">
        <f>[8]B!AA413</f>
        <v>31</v>
      </c>
      <c r="I292" s="396">
        <f>[8]B!AB413</f>
        <v>298</v>
      </c>
      <c r="J292" s="396">
        <f>[8]B!AC413</f>
        <v>6</v>
      </c>
      <c r="K292" s="396">
        <f>[8]B!AD413</f>
        <v>0</v>
      </c>
      <c r="L292" s="396">
        <f>[8]B!AE413</f>
        <v>0</v>
      </c>
      <c r="M292" s="396">
        <f>[8]B!AF413</f>
        <v>0</v>
      </c>
      <c r="N292" s="396">
        <f>[8]B!AG413</f>
        <v>0</v>
      </c>
      <c r="O292" s="396">
        <f>[8]B!AH413</f>
        <v>0</v>
      </c>
      <c r="P292" s="396">
        <f>[8]B!AI413</f>
        <v>77</v>
      </c>
      <c r="Q292" s="396">
        <f>[8]B!AJ413</f>
        <v>0</v>
      </c>
      <c r="R292" s="397"/>
      <c r="S292" s="137"/>
      <c r="T292" s="137"/>
    </row>
    <row r="293" spans="1:20" ht="15" customHeight="1" x14ac:dyDescent="0.15">
      <c r="A293" s="629" t="s">
        <v>119</v>
      </c>
      <c r="B293" s="4" t="s">
        <v>120</v>
      </c>
      <c r="C293" s="398">
        <f>SUM(C294:C296)</f>
        <v>9445</v>
      </c>
      <c r="D293" s="399">
        <f>SUM(D294:D296)</f>
        <v>9019</v>
      </c>
      <c r="E293" s="400">
        <f t="shared" ref="E293:P293" si="5">SUM(E294:E296)</f>
        <v>9019</v>
      </c>
      <c r="F293" s="401">
        <f t="shared" si="5"/>
        <v>0</v>
      </c>
      <c r="G293" s="402">
        <f t="shared" si="5"/>
        <v>426</v>
      </c>
      <c r="H293" s="402">
        <f t="shared" si="5"/>
        <v>1978</v>
      </c>
      <c r="I293" s="402">
        <f t="shared" si="5"/>
        <v>6193</v>
      </c>
      <c r="J293" s="402">
        <f t="shared" si="5"/>
        <v>1274</v>
      </c>
      <c r="K293" s="402">
        <f t="shared" si="5"/>
        <v>0</v>
      </c>
      <c r="L293" s="402">
        <f t="shared" si="5"/>
        <v>0</v>
      </c>
      <c r="M293" s="402">
        <f t="shared" si="5"/>
        <v>0</v>
      </c>
      <c r="N293" s="402">
        <f t="shared" si="5"/>
        <v>0</v>
      </c>
      <c r="O293" s="402">
        <f t="shared" si="5"/>
        <v>0</v>
      </c>
      <c r="P293" s="402">
        <f t="shared" si="5"/>
        <v>23</v>
      </c>
      <c r="Q293" s="403">
        <f>SUM(Q294:Q296)</f>
        <v>0</v>
      </c>
      <c r="R293" s="404">
        <v>0</v>
      </c>
      <c r="S293" s="137"/>
      <c r="T293" s="137"/>
    </row>
    <row r="294" spans="1:20" ht="15" customHeight="1" x14ac:dyDescent="0.15">
      <c r="A294" s="629"/>
      <c r="B294" s="141" t="s">
        <v>121</v>
      </c>
      <c r="C294" s="392">
        <f>[8]B!C464</f>
        <v>2584</v>
      </c>
      <c r="D294" s="392">
        <f>[8]B!D464</f>
        <v>2550</v>
      </c>
      <c r="E294" s="392">
        <f>[8]B!E464</f>
        <v>2550</v>
      </c>
      <c r="F294" s="392">
        <f>[8]B!F464</f>
        <v>0</v>
      </c>
      <c r="G294" s="392">
        <f>[8]B!G464</f>
        <v>34</v>
      </c>
      <c r="H294" s="392">
        <f>[8]B!AA464</f>
        <v>1165</v>
      </c>
      <c r="I294" s="392">
        <f>[8]B!AB464</f>
        <v>1178</v>
      </c>
      <c r="J294" s="392">
        <f>[8]B!AC464</f>
        <v>241</v>
      </c>
      <c r="K294" s="392">
        <f>[8]B!AD464</f>
        <v>0</v>
      </c>
      <c r="L294" s="392">
        <f>[8]B!AE464</f>
        <v>0</v>
      </c>
      <c r="M294" s="392">
        <f>[8]B!AF464</f>
        <v>0</v>
      </c>
      <c r="N294" s="392">
        <f>[8]B!AG464</f>
        <v>0</v>
      </c>
      <c r="O294" s="392">
        <f>[8]B!AH464</f>
        <v>0</v>
      </c>
      <c r="P294" s="392">
        <f>[8]B!AI464</f>
        <v>2</v>
      </c>
      <c r="Q294" s="392">
        <f>[8]B!AJ464</f>
        <v>0</v>
      </c>
      <c r="R294" s="393"/>
      <c r="S294" s="137"/>
      <c r="T294" s="137"/>
    </row>
    <row r="295" spans="1:20" ht="15" customHeight="1" x14ac:dyDescent="0.15">
      <c r="A295" s="629"/>
      <c r="B295" s="54" t="s">
        <v>122</v>
      </c>
      <c r="C295" s="394">
        <f>[8]B!C483</f>
        <v>3</v>
      </c>
      <c r="D295" s="394">
        <f>[8]B!D483</f>
        <v>3</v>
      </c>
      <c r="E295" s="394">
        <f>[8]B!E483</f>
        <v>3</v>
      </c>
      <c r="F295" s="394">
        <f>[8]B!F483</f>
        <v>0</v>
      </c>
      <c r="G295" s="394">
        <f>[8]B!G483</f>
        <v>0</v>
      </c>
      <c r="H295" s="394">
        <f>[8]B!AA483</f>
        <v>1</v>
      </c>
      <c r="I295" s="394">
        <f>[8]B!AB483</f>
        <v>2</v>
      </c>
      <c r="J295" s="394">
        <f>[8]B!AC483</f>
        <v>0</v>
      </c>
      <c r="K295" s="394">
        <f>[8]B!AD483</f>
        <v>0</v>
      </c>
      <c r="L295" s="394">
        <f>[8]B!AE483</f>
        <v>0</v>
      </c>
      <c r="M295" s="394">
        <f>[8]B!AF483</f>
        <v>0</v>
      </c>
      <c r="N295" s="394">
        <f>[8]B!AG483</f>
        <v>0</v>
      </c>
      <c r="O295" s="394">
        <f>[8]B!AH483</f>
        <v>0</v>
      </c>
      <c r="P295" s="394">
        <f>[8]B!AI483</f>
        <v>0</v>
      </c>
      <c r="Q295" s="394">
        <f>[8]B!AJ483</f>
        <v>0</v>
      </c>
      <c r="R295" s="395"/>
      <c r="S295" s="137"/>
      <c r="T295" s="137"/>
    </row>
    <row r="296" spans="1:20" ht="15" customHeight="1" x14ac:dyDescent="0.15">
      <c r="A296" s="630"/>
      <c r="B296" s="142" t="s">
        <v>123</v>
      </c>
      <c r="C296" s="405">
        <f>[8]B!C511</f>
        <v>6858</v>
      </c>
      <c r="D296" s="405">
        <f>[8]B!D511</f>
        <v>6466</v>
      </c>
      <c r="E296" s="405">
        <f>[8]B!E511</f>
        <v>6466</v>
      </c>
      <c r="F296" s="405">
        <f>[8]B!F511</f>
        <v>0</v>
      </c>
      <c r="G296" s="405">
        <f>[8]B!G511</f>
        <v>392</v>
      </c>
      <c r="H296" s="405">
        <f>[8]B!AA511</f>
        <v>812</v>
      </c>
      <c r="I296" s="405">
        <f>[8]B!AB511</f>
        <v>5013</v>
      </c>
      <c r="J296" s="405">
        <f>[8]B!AC511</f>
        <v>1033</v>
      </c>
      <c r="K296" s="405">
        <f>[8]B!AD511</f>
        <v>0</v>
      </c>
      <c r="L296" s="405">
        <f>[8]B!AE511</f>
        <v>0</v>
      </c>
      <c r="M296" s="405">
        <f>[8]B!AF511</f>
        <v>0</v>
      </c>
      <c r="N296" s="405">
        <f>[8]B!AG511</f>
        <v>0</v>
      </c>
      <c r="O296" s="405">
        <f>[8]B!AH511</f>
        <v>0</v>
      </c>
      <c r="P296" s="405">
        <f>[8]B!AI511</f>
        <v>21</v>
      </c>
      <c r="Q296" s="405">
        <f>[8]B!AJ511</f>
        <v>0</v>
      </c>
      <c r="R296" s="406"/>
      <c r="S296" s="137"/>
      <c r="T296" s="137"/>
    </row>
    <row r="297" spans="1:20" ht="15" customHeight="1" x14ac:dyDescent="0.15">
      <c r="A297" s="42" t="s">
        <v>124</v>
      </c>
      <c r="B297" s="136" t="s">
        <v>125</v>
      </c>
      <c r="C297" s="392">
        <f>[8]B!C521</f>
        <v>0</v>
      </c>
      <c r="D297" s="392">
        <f>[8]B!D521</f>
        <v>0</v>
      </c>
      <c r="E297" s="392">
        <f>[8]B!E521</f>
        <v>0</v>
      </c>
      <c r="F297" s="392">
        <f>[8]B!F521</f>
        <v>0</v>
      </c>
      <c r="G297" s="392">
        <f>[8]B!G521</f>
        <v>0</v>
      </c>
      <c r="H297" s="392">
        <f>[8]B!AA521</f>
        <v>0</v>
      </c>
      <c r="I297" s="392">
        <f>[8]B!AB521</f>
        <v>0</v>
      </c>
      <c r="J297" s="392">
        <f>[8]B!AC521</f>
        <v>0</v>
      </c>
      <c r="K297" s="392">
        <f>[8]B!AD521</f>
        <v>0</v>
      </c>
      <c r="L297" s="392">
        <f>[8]B!AE521</f>
        <v>0</v>
      </c>
      <c r="M297" s="392">
        <f>[8]B!AF521</f>
        <v>0</v>
      </c>
      <c r="N297" s="392">
        <f>[8]B!AG521</f>
        <v>0</v>
      </c>
      <c r="O297" s="392">
        <f>[8]B!AH521</f>
        <v>0</v>
      </c>
      <c r="P297" s="392">
        <f>[8]B!AI521</f>
        <v>0</v>
      </c>
      <c r="Q297" s="392">
        <f>[8]B!AJ521</f>
        <v>0</v>
      </c>
      <c r="R297" s="393"/>
      <c r="S297" s="137"/>
      <c r="T297" s="137"/>
    </row>
    <row r="298" spans="1:20" s="56" customFormat="1" ht="15" customHeight="1" x14ac:dyDescent="0.15">
      <c r="A298" s="554" t="s">
        <v>126</v>
      </c>
      <c r="B298" s="45" t="s">
        <v>127</v>
      </c>
      <c r="C298" s="394">
        <f>[8]B!C575</f>
        <v>93</v>
      </c>
      <c r="D298" s="394">
        <f>[8]B!D575</f>
        <v>93</v>
      </c>
      <c r="E298" s="394">
        <f>[8]B!E575</f>
        <v>93</v>
      </c>
      <c r="F298" s="394">
        <f>[8]B!F575</f>
        <v>0</v>
      </c>
      <c r="G298" s="394">
        <f>[8]B!G575</f>
        <v>0</v>
      </c>
      <c r="H298" s="394">
        <f>[8]B!AA575</f>
        <v>32</v>
      </c>
      <c r="I298" s="394">
        <f>[8]B!AB575</f>
        <v>13</v>
      </c>
      <c r="J298" s="394">
        <f>[8]B!AC575</f>
        <v>48</v>
      </c>
      <c r="K298" s="394">
        <f>[8]B!AD575</f>
        <v>0</v>
      </c>
      <c r="L298" s="394">
        <f>[8]B!AE575</f>
        <v>0</v>
      </c>
      <c r="M298" s="394">
        <f>[8]B!AF575</f>
        <v>0</v>
      </c>
      <c r="N298" s="394">
        <f>[8]B!AG575</f>
        <v>0</v>
      </c>
      <c r="O298" s="394">
        <f>[8]B!AH575</f>
        <v>0</v>
      </c>
      <c r="P298" s="394">
        <f>[8]B!AI575</f>
        <v>0</v>
      </c>
      <c r="Q298" s="394">
        <f>[8]B!AJ575</f>
        <v>0</v>
      </c>
      <c r="R298" s="395"/>
      <c r="S298" s="137"/>
      <c r="T298" s="137"/>
    </row>
    <row r="299" spans="1:20" ht="15" customHeight="1" x14ac:dyDescent="0.15">
      <c r="A299" s="554" t="s">
        <v>128</v>
      </c>
      <c r="B299" s="45" t="s">
        <v>129</v>
      </c>
      <c r="C299" s="396">
        <f>[8]B!C607</f>
        <v>1011</v>
      </c>
      <c r="D299" s="396">
        <f>[8]B!D607</f>
        <v>1001</v>
      </c>
      <c r="E299" s="396">
        <f>[8]B!E607</f>
        <v>1001</v>
      </c>
      <c r="F299" s="396">
        <f>[8]B!F607</f>
        <v>0</v>
      </c>
      <c r="G299" s="396">
        <f>[8]B!G607</f>
        <v>10</v>
      </c>
      <c r="H299" s="396">
        <f>[8]B!AA607</f>
        <v>232</v>
      </c>
      <c r="I299" s="396">
        <f>[8]B!AB607</f>
        <v>262</v>
      </c>
      <c r="J299" s="396">
        <f>[8]B!AC607</f>
        <v>517</v>
      </c>
      <c r="K299" s="396">
        <f>[8]B!AD607</f>
        <v>0</v>
      </c>
      <c r="L299" s="396">
        <f>[8]B!AE607</f>
        <v>0</v>
      </c>
      <c r="M299" s="396">
        <f>[8]B!AF607</f>
        <v>0</v>
      </c>
      <c r="N299" s="396">
        <f>[8]B!AG607</f>
        <v>0</v>
      </c>
      <c r="O299" s="396">
        <f>[8]B!AH607</f>
        <v>0</v>
      </c>
      <c r="P299" s="396">
        <f>[8]B!AI607</f>
        <v>0</v>
      </c>
      <c r="Q299" s="396">
        <f>[8]B!AJ607</f>
        <v>0</v>
      </c>
      <c r="R299" s="397"/>
      <c r="S299" s="137"/>
      <c r="T299" s="137"/>
    </row>
    <row r="300" spans="1:20" s="3" customFormat="1" ht="15" customHeight="1" x14ac:dyDescent="0.15">
      <c r="A300" s="581" t="s">
        <v>130</v>
      </c>
      <c r="B300" s="584"/>
      <c r="C300" s="407">
        <f t="shared" ref="C300:P300" si="6">+C301+C302+C303+C304+C308+C309</f>
        <v>3252</v>
      </c>
      <c r="D300" s="408">
        <f t="shared" si="6"/>
        <v>3241</v>
      </c>
      <c r="E300" s="400">
        <f t="shared" si="6"/>
        <v>3241</v>
      </c>
      <c r="F300" s="401">
        <f t="shared" si="6"/>
        <v>0</v>
      </c>
      <c r="G300" s="402">
        <f t="shared" si="6"/>
        <v>11</v>
      </c>
      <c r="H300" s="400">
        <f t="shared" si="6"/>
        <v>744</v>
      </c>
      <c r="I300" s="409">
        <f t="shared" si="6"/>
        <v>741</v>
      </c>
      <c r="J300" s="401">
        <f t="shared" si="6"/>
        <v>1767</v>
      </c>
      <c r="K300" s="400">
        <f t="shared" si="6"/>
        <v>2</v>
      </c>
      <c r="L300" s="409">
        <f t="shared" si="6"/>
        <v>0</v>
      </c>
      <c r="M300" s="401">
        <f t="shared" si="6"/>
        <v>0</v>
      </c>
      <c r="N300" s="401">
        <f t="shared" si="6"/>
        <v>0</v>
      </c>
      <c r="O300" s="410">
        <f t="shared" si="6"/>
        <v>0</v>
      </c>
      <c r="P300" s="411">
        <f t="shared" si="6"/>
        <v>20</v>
      </c>
      <c r="Q300" s="412">
        <f>+Q301+Q302+Q303+Q304+Q308+Q309</f>
        <v>0</v>
      </c>
      <c r="R300" s="413">
        <f>+R301+R302+R303</f>
        <v>0</v>
      </c>
      <c r="S300" s="143"/>
      <c r="T300" s="143"/>
    </row>
    <row r="301" spans="1:20" ht="15" customHeight="1" x14ac:dyDescent="0.15">
      <c r="A301" s="42" t="s">
        <v>131</v>
      </c>
      <c r="B301" s="43" t="s">
        <v>132</v>
      </c>
      <c r="C301" s="392">
        <f>[8]B!C669</f>
        <v>1268</v>
      </c>
      <c r="D301" s="392">
        <f>[8]B!D669</f>
        <v>1261</v>
      </c>
      <c r="E301" s="392">
        <f>[8]B!E669</f>
        <v>1261</v>
      </c>
      <c r="F301" s="392">
        <f>[8]B!F669</f>
        <v>0</v>
      </c>
      <c r="G301" s="392">
        <f>[8]B!G669</f>
        <v>7</v>
      </c>
      <c r="H301" s="414">
        <f>[8]B!AA669</f>
        <v>273</v>
      </c>
      <c r="I301" s="414">
        <f>[8]B!AB669</f>
        <v>264</v>
      </c>
      <c r="J301" s="414">
        <f>[8]B!AC669</f>
        <v>731</v>
      </c>
      <c r="K301" s="414">
        <f>[8]B!AD669</f>
        <v>0</v>
      </c>
      <c r="L301" s="414">
        <f>[8]B!AE669</f>
        <v>0</v>
      </c>
      <c r="M301" s="414">
        <f>[8]B!AF669</f>
        <v>0</v>
      </c>
      <c r="N301" s="414">
        <f>[8]B!AG669</f>
        <v>0</v>
      </c>
      <c r="O301" s="414">
        <f>[8]B!AH669</f>
        <v>0</v>
      </c>
      <c r="P301" s="414">
        <f>[8]B!AI669</f>
        <v>0</v>
      </c>
      <c r="Q301" s="414">
        <f>[8]B!AJ669</f>
        <v>0</v>
      </c>
      <c r="R301" s="415"/>
      <c r="S301" s="137"/>
      <c r="T301" s="137"/>
    </row>
    <row r="302" spans="1:20" ht="15" customHeight="1" x14ac:dyDescent="0.15">
      <c r="A302" s="139" t="s">
        <v>133</v>
      </c>
      <c r="B302" s="144" t="s">
        <v>134</v>
      </c>
      <c r="C302" s="394">
        <f>[8]B!C692</f>
        <v>0</v>
      </c>
      <c r="D302" s="394">
        <f>[8]B!D692</f>
        <v>0</v>
      </c>
      <c r="E302" s="394">
        <f>[8]B!E692</f>
        <v>0</v>
      </c>
      <c r="F302" s="394">
        <f>[8]B!F692</f>
        <v>0</v>
      </c>
      <c r="G302" s="394">
        <f>[8]B!G692</f>
        <v>0</v>
      </c>
      <c r="H302" s="416">
        <f>[8]B!AA692</f>
        <v>0</v>
      </c>
      <c r="I302" s="416">
        <f>[8]B!AB692</f>
        <v>0</v>
      </c>
      <c r="J302" s="416">
        <f>[8]B!AC692</f>
        <v>0</v>
      </c>
      <c r="K302" s="416">
        <f>[8]B!AD692</f>
        <v>0</v>
      </c>
      <c r="L302" s="416">
        <f>[8]B!AE692</f>
        <v>0</v>
      </c>
      <c r="M302" s="416">
        <f>[8]B!AF692</f>
        <v>0</v>
      </c>
      <c r="N302" s="416">
        <f>[8]B!AG692</f>
        <v>0</v>
      </c>
      <c r="O302" s="416">
        <f>[8]B!AH692</f>
        <v>0</v>
      </c>
      <c r="P302" s="416">
        <f>[8]B!AI692</f>
        <v>0</v>
      </c>
      <c r="Q302" s="416">
        <f>[8]B!AJ692</f>
        <v>0</v>
      </c>
      <c r="R302" s="417"/>
      <c r="S302" s="137"/>
      <c r="T302" s="137"/>
    </row>
    <row r="303" spans="1:20" ht="15" customHeight="1" x14ac:dyDescent="0.15">
      <c r="A303" s="560" t="s">
        <v>135</v>
      </c>
      <c r="B303" s="145" t="s">
        <v>136</v>
      </c>
      <c r="C303" s="396">
        <f>[8]B!C722</f>
        <v>1444</v>
      </c>
      <c r="D303" s="396">
        <f>[8]B!D722</f>
        <v>1440</v>
      </c>
      <c r="E303" s="396">
        <f>[8]B!E722</f>
        <v>1440</v>
      </c>
      <c r="F303" s="396">
        <f>[8]B!F722</f>
        <v>0</v>
      </c>
      <c r="G303" s="396">
        <f>[8]B!G722</f>
        <v>4</v>
      </c>
      <c r="H303" s="418">
        <f>[8]B!AA722</f>
        <v>281</v>
      </c>
      <c r="I303" s="418">
        <f>[8]B!AB722</f>
        <v>176</v>
      </c>
      <c r="J303" s="418">
        <f>[8]B!AC722</f>
        <v>987</v>
      </c>
      <c r="K303" s="418">
        <f>[8]B!AD722</f>
        <v>2</v>
      </c>
      <c r="L303" s="418">
        <f>[8]B!AE722</f>
        <v>0</v>
      </c>
      <c r="M303" s="418">
        <f>[8]B!AF722</f>
        <v>0</v>
      </c>
      <c r="N303" s="418">
        <f>[8]B!AG722</f>
        <v>0</v>
      </c>
      <c r="O303" s="418">
        <f>[8]B!AH722</f>
        <v>0</v>
      </c>
      <c r="P303" s="418">
        <f>[8]B!AI722</f>
        <v>0</v>
      </c>
      <c r="Q303" s="418">
        <f>[8]B!AJ722</f>
        <v>0</v>
      </c>
      <c r="R303" s="419"/>
      <c r="S303" s="137"/>
      <c r="T303" s="137"/>
    </row>
    <row r="304" spans="1:20" ht="15" customHeight="1" x14ac:dyDescent="0.15">
      <c r="A304" s="631" t="s">
        <v>113</v>
      </c>
      <c r="B304" s="43" t="s">
        <v>137</v>
      </c>
      <c r="C304" s="420">
        <f>SUM(C305:C307)</f>
        <v>537</v>
      </c>
      <c r="D304" s="320">
        <f>SUM(D305:D307)</f>
        <v>537</v>
      </c>
      <c r="E304" s="354">
        <f t="shared" ref="E304:P304" si="7">SUM(E305:E307)</f>
        <v>537</v>
      </c>
      <c r="F304" s="421">
        <f t="shared" si="7"/>
        <v>0</v>
      </c>
      <c r="G304" s="422">
        <f t="shared" si="7"/>
        <v>0</v>
      </c>
      <c r="H304" s="423">
        <f t="shared" si="7"/>
        <v>190</v>
      </c>
      <c r="I304" s="424">
        <f t="shared" si="7"/>
        <v>298</v>
      </c>
      <c r="J304" s="425">
        <f t="shared" si="7"/>
        <v>49</v>
      </c>
      <c r="K304" s="423">
        <f t="shared" si="7"/>
        <v>0</v>
      </c>
      <c r="L304" s="424">
        <f t="shared" si="7"/>
        <v>0</v>
      </c>
      <c r="M304" s="425">
        <f t="shared" si="7"/>
        <v>0</v>
      </c>
      <c r="N304" s="425">
        <f>SUM(N305:N307)</f>
        <v>0</v>
      </c>
      <c r="O304" s="426">
        <f t="shared" si="7"/>
        <v>0</v>
      </c>
      <c r="P304" s="427">
        <f t="shared" si="7"/>
        <v>0</v>
      </c>
      <c r="Q304" s="428">
        <f>SUM(Q305:Q307)</f>
        <v>0</v>
      </c>
      <c r="R304" s="429">
        <f>SUM(R305:R308)</f>
        <v>0</v>
      </c>
      <c r="S304" s="137"/>
      <c r="T304" s="137"/>
    </row>
    <row r="305" spans="1:22" ht="15" customHeight="1" x14ac:dyDescent="0.15">
      <c r="A305" s="631"/>
      <c r="B305" s="54" t="s">
        <v>138</v>
      </c>
      <c r="C305" s="392">
        <f>[8]B!C746-[8]B!C724-[8]B!C725</f>
        <v>445</v>
      </c>
      <c r="D305" s="392">
        <f>[8]B!D746-[8]B!D724-[8]B!D725</f>
        <v>445</v>
      </c>
      <c r="E305" s="392">
        <f>[8]B!E746-[8]B!E724-[8]B!E725</f>
        <v>445</v>
      </c>
      <c r="F305" s="392">
        <f>[8]B!F746-[8]B!F724-[8]B!F725</f>
        <v>0</v>
      </c>
      <c r="G305" s="392">
        <f>[8]B!G746-[8]B!G724-[8]B!G725</f>
        <v>0</v>
      </c>
      <c r="H305" s="414">
        <f>[8]B!AA746-[8]B!AA724-[8]B!AA725</f>
        <v>161</v>
      </c>
      <c r="I305" s="414">
        <f>[8]B!AB746-[8]B!AB724-[8]B!AB725</f>
        <v>266</v>
      </c>
      <c r="J305" s="414">
        <f>[8]B!AC746-[8]B!AC724-[8]B!AC725</f>
        <v>18</v>
      </c>
      <c r="K305" s="414">
        <f>[8]B!AD746-[8]B!AD724-[8]B!AD725</f>
        <v>0</v>
      </c>
      <c r="L305" s="414">
        <f>[8]B!AE746-[8]B!AE724-[8]B!AE725</f>
        <v>0</v>
      </c>
      <c r="M305" s="414">
        <f>[8]B!AF746-[8]B!AF724-[8]B!AF725</f>
        <v>0</v>
      </c>
      <c r="N305" s="414">
        <f>[8]B!AG746-[8]B!AG724-[8]B!AG725</f>
        <v>0</v>
      </c>
      <c r="O305" s="414">
        <f>[8]B!AH746-[8]B!AH724-[8]B!AH725</f>
        <v>0</v>
      </c>
      <c r="P305" s="414">
        <f>[8]B!AI746-[8]B!AI724-[8]B!AI725</f>
        <v>0</v>
      </c>
      <c r="Q305" s="414">
        <f>[8]B!AJ746-[8]B!AJ724-[8]B!AJ725</f>
        <v>0</v>
      </c>
      <c r="R305" s="415"/>
      <c r="S305" s="137"/>
      <c r="T305" s="137"/>
    </row>
    <row r="306" spans="1:22" ht="15" customHeight="1" x14ac:dyDescent="0.15">
      <c r="A306" s="631"/>
      <c r="B306" s="54" t="s">
        <v>139</v>
      </c>
      <c r="C306" s="394">
        <f>[8]B!C724</f>
        <v>27</v>
      </c>
      <c r="D306" s="394">
        <f>[8]B!D724</f>
        <v>27</v>
      </c>
      <c r="E306" s="394">
        <f>[8]B!E724</f>
        <v>27</v>
      </c>
      <c r="F306" s="394">
        <f>[8]B!F724</f>
        <v>0</v>
      </c>
      <c r="G306" s="394">
        <f>[8]B!G724</f>
        <v>0</v>
      </c>
      <c r="H306" s="416">
        <f>[8]B!AA724</f>
        <v>0</v>
      </c>
      <c r="I306" s="416">
        <f>[8]B!AB724</f>
        <v>27</v>
      </c>
      <c r="J306" s="416">
        <f>[8]B!AC724</f>
        <v>0</v>
      </c>
      <c r="K306" s="416">
        <f>[8]B!AD724</f>
        <v>0</v>
      </c>
      <c r="L306" s="416">
        <f>[8]B!AE724</f>
        <v>0</v>
      </c>
      <c r="M306" s="416">
        <f>[8]B!AF724</f>
        <v>0</v>
      </c>
      <c r="N306" s="416">
        <f>[8]B!AG724</f>
        <v>0</v>
      </c>
      <c r="O306" s="416">
        <f>[8]B!AH724</f>
        <v>0</v>
      </c>
      <c r="P306" s="416">
        <f>[8]B!AI724</f>
        <v>0</v>
      </c>
      <c r="Q306" s="416">
        <f>[8]B!AJ724</f>
        <v>0</v>
      </c>
      <c r="R306" s="417"/>
      <c r="S306" s="137"/>
      <c r="T306" s="137"/>
    </row>
    <row r="307" spans="1:22" ht="15" customHeight="1" x14ac:dyDescent="0.15">
      <c r="A307" s="631"/>
      <c r="B307" s="142" t="s">
        <v>140</v>
      </c>
      <c r="C307" s="396">
        <f>[8]B!C725</f>
        <v>65</v>
      </c>
      <c r="D307" s="396">
        <f>[8]B!D725</f>
        <v>65</v>
      </c>
      <c r="E307" s="396">
        <f>[8]B!E725</f>
        <v>65</v>
      </c>
      <c r="F307" s="396">
        <f>[8]B!F725</f>
        <v>0</v>
      </c>
      <c r="G307" s="396">
        <f>[8]B!G725</f>
        <v>0</v>
      </c>
      <c r="H307" s="418">
        <f>[8]B!AA725</f>
        <v>29</v>
      </c>
      <c r="I307" s="418">
        <f>[8]B!AB725</f>
        <v>5</v>
      </c>
      <c r="J307" s="418">
        <f>[8]B!AC725</f>
        <v>31</v>
      </c>
      <c r="K307" s="418">
        <f>[8]B!AD725</f>
        <v>0</v>
      </c>
      <c r="L307" s="418">
        <f>[8]B!AE725</f>
        <v>0</v>
      </c>
      <c r="M307" s="418">
        <f>[8]B!AF725</f>
        <v>0</v>
      </c>
      <c r="N307" s="418">
        <f>[8]B!AG725</f>
        <v>0</v>
      </c>
      <c r="O307" s="418">
        <f>[8]B!AH725</f>
        <v>0</v>
      </c>
      <c r="P307" s="418">
        <f>[8]B!AI725</f>
        <v>0</v>
      </c>
      <c r="Q307" s="418">
        <f>[8]B!AJ725</f>
        <v>0</v>
      </c>
      <c r="R307" s="419"/>
      <c r="S307" s="137"/>
      <c r="T307" s="137"/>
    </row>
    <row r="308" spans="1:22" ht="15" customHeight="1" x14ac:dyDescent="0.15">
      <c r="A308" s="42" t="s">
        <v>115</v>
      </c>
      <c r="B308" s="146" t="s">
        <v>141</v>
      </c>
      <c r="C308" s="430">
        <f>[8]B!C779</f>
        <v>0</v>
      </c>
      <c r="D308" s="430">
        <f>[8]B!D779</f>
        <v>0</v>
      </c>
      <c r="E308" s="430">
        <f>[8]B!E779</f>
        <v>0</v>
      </c>
      <c r="F308" s="430">
        <f>[8]B!F779</f>
        <v>0</v>
      </c>
      <c r="G308" s="430">
        <f>[8]B!G779</f>
        <v>0</v>
      </c>
      <c r="H308" s="431">
        <f>[8]B!AA779</f>
        <v>0</v>
      </c>
      <c r="I308" s="431">
        <f>[8]B!AB779</f>
        <v>0</v>
      </c>
      <c r="J308" s="431">
        <f>[8]B!AC779</f>
        <v>0</v>
      </c>
      <c r="K308" s="431">
        <f>[8]B!AD779</f>
        <v>0</v>
      </c>
      <c r="L308" s="431">
        <f>[8]B!AE779</f>
        <v>0</v>
      </c>
      <c r="M308" s="431">
        <f>[8]B!AF779</f>
        <v>0</v>
      </c>
      <c r="N308" s="431">
        <f>[8]B!AG779</f>
        <v>0</v>
      </c>
      <c r="O308" s="431">
        <f>[8]B!AH779</f>
        <v>0</v>
      </c>
      <c r="P308" s="431">
        <f>[8]B!AI779</f>
        <v>20</v>
      </c>
      <c r="Q308" s="431">
        <f>[8]B!AJ779</f>
        <v>0</v>
      </c>
      <c r="R308" s="432"/>
      <c r="S308" s="137"/>
      <c r="T308" s="137"/>
    </row>
    <row r="309" spans="1:22" s="60" customFormat="1" ht="15" customHeight="1" x14ac:dyDescent="0.15">
      <c r="A309" s="139"/>
      <c r="B309" s="147" t="s">
        <v>142</v>
      </c>
      <c r="C309" s="396">
        <f>[8]B!C837</f>
        <v>3</v>
      </c>
      <c r="D309" s="396">
        <f>[8]B!D837</f>
        <v>3</v>
      </c>
      <c r="E309" s="396">
        <f>[8]B!E837</f>
        <v>3</v>
      </c>
      <c r="F309" s="396">
        <f>[8]B!F837</f>
        <v>0</v>
      </c>
      <c r="G309" s="396">
        <f>[8]B!G837</f>
        <v>0</v>
      </c>
      <c r="H309" s="418">
        <f>[8]B!AA837</f>
        <v>0</v>
      </c>
      <c r="I309" s="418">
        <f>[8]B!AB837</f>
        <v>3</v>
      </c>
      <c r="J309" s="418">
        <f>[8]B!AC837</f>
        <v>0</v>
      </c>
      <c r="K309" s="418">
        <f>[8]B!AD837</f>
        <v>0</v>
      </c>
      <c r="L309" s="418">
        <f>[8]B!AE837</f>
        <v>0</v>
      </c>
      <c r="M309" s="418">
        <f>[8]B!AF837</f>
        <v>0</v>
      </c>
      <c r="N309" s="418">
        <f>[8]B!AG837</f>
        <v>0</v>
      </c>
      <c r="O309" s="418">
        <f>[8]B!AH837</f>
        <v>0</v>
      </c>
      <c r="P309" s="418">
        <f>[8]B!AI837</f>
        <v>0</v>
      </c>
      <c r="Q309" s="418">
        <f>[8]B!AJ837</f>
        <v>0</v>
      </c>
      <c r="R309" s="397"/>
      <c r="S309" s="117"/>
      <c r="T309" s="117"/>
    </row>
    <row r="310" spans="1:22" s="60" customFormat="1" ht="15" customHeight="1" x14ac:dyDescent="0.15">
      <c r="A310" s="618" t="s">
        <v>431</v>
      </c>
      <c r="B310" s="619"/>
      <c r="C310" s="392">
        <f>[8]B!C533</f>
        <v>5097</v>
      </c>
      <c r="D310" s="392">
        <f>[8]B!D533</f>
        <v>4984</v>
      </c>
      <c r="E310" s="392">
        <f>[8]B!E533</f>
        <v>4984</v>
      </c>
      <c r="F310" s="392">
        <f>[8]B!F533</f>
        <v>0</v>
      </c>
      <c r="G310" s="392">
        <f>[8]B!G533</f>
        <v>113</v>
      </c>
      <c r="H310" s="414">
        <f>[8]B!AA533</f>
        <v>2869</v>
      </c>
      <c r="I310" s="414">
        <f>[8]B!AB533</f>
        <v>664</v>
      </c>
      <c r="J310" s="414">
        <f>[8]B!AC533</f>
        <v>1564</v>
      </c>
      <c r="K310" s="414">
        <f>[8]B!AD533</f>
        <v>0</v>
      </c>
      <c r="L310" s="414">
        <f>[8]B!AE533</f>
        <v>0</v>
      </c>
      <c r="M310" s="414">
        <f>[8]B!AF533</f>
        <v>0</v>
      </c>
      <c r="N310" s="414">
        <f>[8]B!AG533</f>
        <v>0</v>
      </c>
      <c r="O310" s="414">
        <f>[8]B!AH533</f>
        <v>0</v>
      </c>
      <c r="P310" s="414">
        <f>[8]B!AI533</f>
        <v>1</v>
      </c>
      <c r="Q310" s="414">
        <f>[8]B!AJ533</f>
        <v>0</v>
      </c>
      <c r="R310" s="393"/>
      <c r="S310" s="117"/>
      <c r="T310" s="117"/>
    </row>
    <row r="311" spans="1:22" s="3" customFormat="1" ht="15" customHeight="1" x14ac:dyDescent="0.15">
      <c r="A311" s="620" t="s">
        <v>143</v>
      </c>
      <c r="B311" s="621"/>
      <c r="C311" s="433">
        <f>[8]B!C1051</f>
        <v>0</v>
      </c>
      <c r="D311" s="433">
        <f>[8]B!D1051</f>
        <v>0</v>
      </c>
      <c r="E311" s="433">
        <f>[8]B!E1051</f>
        <v>0</v>
      </c>
      <c r="F311" s="433">
        <f>[8]B!F1051</f>
        <v>0</v>
      </c>
      <c r="G311" s="433">
        <f>[8]B!G1051</f>
        <v>0</v>
      </c>
      <c r="H311" s="434">
        <f>[8]B!AA1051</f>
        <v>0</v>
      </c>
      <c r="I311" s="434">
        <f>[8]B!AB1051</f>
        <v>0</v>
      </c>
      <c r="J311" s="434">
        <f>[8]B!AC1051</f>
        <v>0</v>
      </c>
      <c r="K311" s="434">
        <f>[8]B!AD1051</f>
        <v>0</v>
      </c>
      <c r="L311" s="434">
        <f>[8]B!AE1051</f>
        <v>0</v>
      </c>
      <c r="M311" s="434">
        <f>[8]B!AF1051</f>
        <v>0</v>
      </c>
      <c r="N311" s="434">
        <f>[8]B!AG1051</f>
        <v>0</v>
      </c>
      <c r="O311" s="434">
        <f>[8]B!AH1051</f>
        <v>0</v>
      </c>
      <c r="P311" s="434">
        <f>[8]B!AI1051</f>
        <v>500</v>
      </c>
      <c r="Q311" s="434">
        <f>[8]B!AJ1051</f>
        <v>0</v>
      </c>
      <c r="R311" s="435"/>
      <c r="S311" s="143"/>
      <c r="T311" s="143"/>
    </row>
    <row r="312" spans="1:22" s="149" customFormat="1" ht="22.5" customHeight="1" x14ac:dyDescent="0.15">
      <c r="A312" s="12" t="s">
        <v>432</v>
      </c>
      <c r="B312" s="148"/>
      <c r="C312" s="148"/>
      <c r="R312" s="150"/>
      <c r="S312" s="150"/>
      <c r="T312" s="150"/>
    </row>
    <row r="313" spans="1:22" ht="24" customHeight="1" x14ac:dyDescent="0.15">
      <c r="A313" s="622" t="s">
        <v>433</v>
      </c>
      <c r="B313" s="623"/>
      <c r="C313" s="604" t="s">
        <v>410</v>
      </c>
      <c r="D313" s="607" t="s">
        <v>434</v>
      </c>
      <c r="E313" s="608"/>
      <c r="F313" s="608"/>
      <c r="G313" s="624"/>
      <c r="H313" s="625" t="s">
        <v>412</v>
      </c>
      <c r="I313" s="625"/>
      <c r="J313" s="626"/>
      <c r="K313" s="637" t="s">
        <v>413</v>
      </c>
      <c r="L313" s="637"/>
      <c r="M313" s="637"/>
      <c r="N313" s="632" t="s">
        <v>414</v>
      </c>
      <c r="O313" s="635" t="s">
        <v>415</v>
      </c>
      <c r="P313" s="636"/>
      <c r="Q313" s="585" t="s">
        <v>416</v>
      </c>
    </row>
    <row r="314" spans="1:22" ht="18" customHeight="1" x14ac:dyDescent="0.15">
      <c r="A314" s="622"/>
      <c r="B314" s="623"/>
      <c r="C314" s="605"/>
      <c r="D314" s="638" t="s">
        <v>418</v>
      </c>
      <c r="E314" s="640" t="s">
        <v>419</v>
      </c>
      <c r="F314" s="641"/>
      <c r="G314" s="638" t="s">
        <v>420</v>
      </c>
      <c r="H314" s="594" t="s">
        <v>421</v>
      </c>
      <c r="I314" s="596" t="s">
        <v>422</v>
      </c>
      <c r="J314" s="598" t="s">
        <v>423</v>
      </c>
      <c r="K314" s="615" t="s">
        <v>424</v>
      </c>
      <c r="L314" s="616" t="s">
        <v>425</v>
      </c>
      <c r="M314" s="617" t="s">
        <v>426</v>
      </c>
      <c r="N314" s="633"/>
      <c r="O314" s="627" t="s">
        <v>427</v>
      </c>
      <c r="P314" s="628" t="s">
        <v>428</v>
      </c>
      <c r="Q314" s="586"/>
      <c r="R314" s="151"/>
    </row>
    <row r="315" spans="1:22" ht="18" customHeight="1" x14ac:dyDescent="0.15">
      <c r="A315" s="622"/>
      <c r="B315" s="623"/>
      <c r="C315" s="606"/>
      <c r="D315" s="639"/>
      <c r="E315" s="152" t="s">
        <v>429</v>
      </c>
      <c r="F315" s="134" t="s">
        <v>430</v>
      </c>
      <c r="G315" s="639"/>
      <c r="H315" s="595"/>
      <c r="I315" s="597"/>
      <c r="J315" s="599"/>
      <c r="K315" s="615"/>
      <c r="L315" s="616"/>
      <c r="M315" s="617"/>
      <c r="N315" s="634"/>
      <c r="O315" s="627"/>
      <c r="P315" s="628"/>
      <c r="Q315" s="587"/>
      <c r="R315" s="151"/>
      <c r="U315" s="137"/>
      <c r="V315" s="137"/>
    </row>
    <row r="316" spans="1:22" ht="14.25" customHeight="1" x14ac:dyDescent="0.15">
      <c r="A316" s="153" t="s">
        <v>435</v>
      </c>
      <c r="B316" s="154"/>
      <c r="C316" s="155"/>
      <c r="D316" s="156"/>
      <c r="E316" s="157"/>
      <c r="F316" s="158"/>
      <c r="G316" s="159"/>
      <c r="H316" s="157"/>
      <c r="I316" s="160"/>
      <c r="J316" s="161"/>
      <c r="K316" s="162"/>
      <c r="L316" s="160"/>
      <c r="M316" s="161"/>
      <c r="N316" s="163"/>
      <c r="O316" s="162"/>
      <c r="P316" s="158"/>
      <c r="Q316" s="164"/>
      <c r="R316" s="165"/>
      <c r="U316" s="137"/>
    </row>
    <row r="317" spans="1:22" ht="15" customHeight="1" x14ac:dyDescent="0.15">
      <c r="A317" s="166" t="s">
        <v>436</v>
      </c>
      <c r="B317" s="167"/>
      <c r="C317" s="155"/>
      <c r="D317" s="156"/>
      <c r="E317" s="157"/>
      <c r="F317" s="158"/>
      <c r="G317" s="159"/>
      <c r="H317" s="157"/>
      <c r="I317" s="160"/>
      <c r="J317" s="161"/>
      <c r="K317" s="162"/>
      <c r="L317" s="160"/>
      <c r="M317" s="161"/>
      <c r="N317" s="163"/>
      <c r="O317" s="162"/>
      <c r="P317" s="158"/>
      <c r="Q317" s="164"/>
      <c r="R317" s="168"/>
      <c r="U317" s="137"/>
    </row>
    <row r="318" spans="1:22" ht="15" customHeight="1" x14ac:dyDescent="0.15">
      <c r="A318" s="646" t="s">
        <v>437</v>
      </c>
      <c r="B318" s="647"/>
      <c r="C318" s="436">
        <f>SUM([8]B!C844,[8]B!C851,[8]B!C855,[8]B!C862,[8]B!C871)</f>
        <v>0</v>
      </c>
      <c r="D318" s="436">
        <f>SUM([8]B!D844,[8]B!D851,[8]B!D855,[8]B!D862,[8]B!D871)</f>
        <v>0</v>
      </c>
      <c r="E318" s="437">
        <f>SUM([8]B!E844,[8]B!E851,[8]B!E855,[8]B!E862,[8]B!E871)</f>
        <v>0</v>
      </c>
      <c r="F318" s="437">
        <f>SUM([8]B!F844,[8]B!F851,[8]B!F855,[8]B!F862,[8]B!F871)</f>
        <v>0</v>
      </c>
      <c r="G318" s="437">
        <f>SUM([8]B!G844,[8]B!G851,[8]B!G855,[8]B!G862,[8]B!G871)</f>
        <v>0</v>
      </c>
      <c r="H318" s="437">
        <f>SUM([8]B!AA844,[8]B!AA851,[8]B!AA855,[8]B!AA862,[8]B!AA871)</f>
        <v>0</v>
      </c>
      <c r="I318" s="437">
        <f>SUM([8]B!AB844,[8]B!AB851,[8]B!AB855,[8]B!AB862,[8]B!AB871)</f>
        <v>0</v>
      </c>
      <c r="J318" s="437">
        <f>SUM([8]B!AC844,[8]B!AC851,[8]B!AC855,[8]B!AC862,[8]B!AC871)</f>
        <v>0</v>
      </c>
      <c r="K318" s="437">
        <f>SUM([8]B!AD844,[8]B!AD851,[8]B!AD855,[8]B!AD862,[8]B!AD871)</f>
        <v>0</v>
      </c>
      <c r="L318" s="437">
        <f>SUM([8]B!AE844,[8]B!AE851,[8]B!AE855,[8]B!AE862,[8]B!AE871)</f>
        <v>0</v>
      </c>
      <c r="M318" s="437">
        <f>SUM([8]B!AF844,[8]B!AF851,[8]B!AF855,[8]B!AF862,[8]B!AF871)</f>
        <v>0</v>
      </c>
      <c r="N318" s="437">
        <f>SUM([8]B!AG844,[8]B!AG851,[8]B!AG855,[8]B!AG862,[8]B!AG871)</f>
        <v>0</v>
      </c>
      <c r="O318" s="437">
        <f>SUM([8]B!AH844,[8]B!AH851,[8]B!AH855,[8]B!AH862,[8]B!AH871)</f>
        <v>0</v>
      </c>
      <c r="P318" s="437">
        <f>SUM([8]B!AI844,[8]B!AI851,[8]B!AI855,[8]B!AI862,[8]B!AI871)</f>
        <v>4</v>
      </c>
      <c r="Q318" s="437">
        <f>SUM([8]B!AJ844,[8]B!AJ851,[8]B!AJ855,[8]B!AJ862,[8]B!AJ871)</f>
        <v>0</v>
      </c>
      <c r="R318" s="169"/>
      <c r="U318" s="137"/>
    </row>
    <row r="319" spans="1:22" ht="15" customHeight="1" x14ac:dyDescent="0.15">
      <c r="A319" s="642" t="s">
        <v>438</v>
      </c>
      <c r="B319" s="643"/>
      <c r="C319" s="438">
        <f>SUM([8]B!C875,[8]B!C879,[8]B!C883,[8]B!C891,[8]B!C894,[8]B!C897)</f>
        <v>0</v>
      </c>
      <c r="D319" s="438">
        <f>SUM([8]B!D875,[8]B!D879,[8]B!D883,[8]B!D891,[8]B!D894,[8]B!D897)</f>
        <v>0</v>
      </c>
      <c r="E319" s="374">
        <f>SUM([8]B!E875,[8]B!E879,[8]B!E883,[8]B!E891,[8]B!E894,[8]B!E897)</f>
        <v>0</v>
      </c>
      <c r="F319" s="374">
        <f>SUM([8]B!F875,[8]B!F879,[8]B!F883,[8]B!F891,[8]B!F894,[8]B!F897)</f>
        <v>0</v>
      </c>
      <c r="G319" s="374">
        <f>SUM([8]B!G875,[8]B!G879,[8]B!G883,[8]B!G891,[8]B!G894,[8]B!G897)</f>
        <v>0</v>
      </c>
      <c r="H319" s="374">
        <f>SUM([8]B!AA875,[8]B!AA879,[8]B!AA883,[8]B!AA891,[8]B!AA894,[8]B!AA897)</f>
        <v>0</v>
      </c>
      <c r="I319" s="374">
        <f>SUM([8]B!AB875,[8]B!AB879,[8]B!AB883,[8]B!AB891,[8]B!AB894,[8]B!AB897)</f>
        <v>0</v>
      </c>
      <c r="J319" s="374">
        <f>SUM([8]B!AC875,[8]B!AC879,[8]B!AC883,[8]B!AC891,[8]B!AC894,[8]B!AC897)</f>
        <v>0</v>
      </c>
      <c r="K319" s="374">
        <f>SUM([8]B!AD875,[8]B!AD879,[8]B!AD883,[8]B!AD891,[8]B!AD894,[8]B!AD897)</f>
        <v>0</v>
      </c>
      <c r="L319" s="374">
        <f>SUM([8]B!AE875,[8]B!AE879,[8]B!AE883,[8]B!AE891,[8]B!AE894,[8]B!AE897)</f>
        <v>0</v>
      </c>
      <c r="M319" s="374">
        <f>SUM([8]B!AF875,[8]B!AF879,[8]B!AF883,[8]B!AF891,[8]B!AF894,[8]B!AF897)</f>
        <v>0</v>
      </c>
      <c r="N319" s="374">
        <f>SUM([8]B!AG875,[8]B!AG879,[8]B!AG883,[8]B!AG891,[8]B!AG894,[8]B!AG897)</f>
        <v>0</v>
      </c>
      <c r="O319" s="374">
        <f>SUM([8]B!AH875,[8]B!AH879,[8]B!AH883,[8]B!AH891,[8]B!AH894,[8]B!AH897)</f>
        <v>0</v>
      </c>
      <c r="P319" s="374">
        <f>SUM([8]B!AI875,[8]B!AI879,[8]B!AI883,[8]B!AI891,[8]B!AI894,[8]B!AI897)</f>
        <v>0</v>
      </c>
      <c r="Q319" s="374">
        <f>SUM([8]B!AJ875,[8]B!AJ879,[8]B!AJ883,[8]B!AJ891,[8]B!AJ894,[8]B!AJ897)</f>
        <v>0</v>
      </c>
      <c r="R319" s="41"/>
      <c r="U319" s="137"/>
    </row>
    <row r="320" spans="1:22" ht="15" customHeight="1" x14ac:dyDescent="0.15">
      <c r="A320" s="170" t="s">
        <v>439</v>
      </c>
      <c r="B320" s="171"/>
      <c r="C320" s="439"/>
      <c r="D320" s="440"/>
      <c r="E320" s="441"/>
      <c r="F320" s="442"/>
      <c r="G320" s="443"/>
      <c r="H320" s="441"/>
      <c r="I320" s="444"/>
      <c r="J320" s="442"/>
      <c r="K320" s="441"/>
      <c r="L320" s="444"/>
      <c r="M320" s="442"/>
      <c r="N320" s="445"/>
      <c r="O320" s="441"/>
      <c r="P320" s="442"/>
      <c r="Q320" s="446"/>
      <c r="R320" s="169"/>
      <c r="U320" s="137"/>
    </row>
    <row r="321" spans="1:24" ht="15" customHeight="1" x14ac:dyDescent="0.15">
      <c r="A321" s="644" t="s">
        <v>440</v>
      </c>
      <c r="B321" s="645"/>
      <c r="C321" s="353">
        <f>[8]B!C905</f>
        <v>0</v>
      </c>
      <c r="D321" s="353">
        <f>[8]B!D905</f>
        <v>0</v>
      </c>
      <c r="E321" s="390">
        <f>[8]B!E905</f>
        <v>0</v>
      </c>
      <c r="F321" s="390">
        <f>[8]B!F905</f>
        <v>0</v>
      </c>
      <c r="G321" s="390">
        <f>[8]B!G905</f>
        <v>0</v>
      </c>
      <c r="H321" s="390">
        <f>[8]B!AA905</f>
        <v>0</v>
      </c>
      <c r="I321" s="390">
        <f>[8]B!AB905</f>
        <v>0</v>
      </c>
      <c r="J321" s="390">
        <f>[8]B!AC905</f>
        <v>0</v>
      </c>
      <c r="K321" s="390">
        <f>[8]B!AD905</f>
        <v>0</v>
      </c>
      <c r="L321" s="390">
        <f>[8]B!AE905</f>
        <v>0</v>
      </c>
      <c r="M321" s="390">
        <f>[8]B!AF905</f>
        <v>0</v>
      </c>
      <c r="N321" s="390">
        <f>[8]B!AG905</f>
        <v>0</v>
      </c>
      <c r="O321" s="390">
        <f>[8]B!AH905</f>
        <v>0</v>
      </c>
      <c r="P321" s="390">
        <f>[8]B!AI905</f>
        <v>0</v>
      </c>
      <c r="Q321" s="390">
        <f>[8]B!AJ905</f>
        <v>0</v>
      </c>
      <c r="R321" s="169"/>
      <c r="U321" s="137"/>
    </row>
    <row r="322" spans="1:24" ht="15" customHeight="1" x14ac:dyDescent="0.15">
      <c r="A322" s="172" t="s">
        <v>441</v>
      </c>
      <c r="B322" s="173"/>
      <c r="C322" s="439"/>
      <c r="D322" s="440"/>
      <c r="E322" s="441"/>
      <c r="F322" s="442"/>
      <c r="G322" s="443"/>
      <c r="H322" s="441"/>
      <c r="I322" s="444"/>
      <c r="J322" s="442"/>
      <c r="K322" s="441"/>
      <c r="L322" s="444"/>
      <c r="M322" s="442"/>
      <c r="N322" s="445"/>
      <c r="O322" s="441"/>
      <c r="P322" s="442"/>
      <c r="Q322" s="446"/>
      <c r="R322" s="169"/>
      <c r="U322" s="137"/>
    </row>
    <row r="323" spans="1:24" ht="15" customHeight="1" x14ac:dyDescent="0.15">
      <c r="A323" s="646" t="s">
        <v>442</v>
      </c>
      <c r="B323" s="647"/>
      <c r="C323" s="447">
        <f>[8]B!C911</f>
        <v>0</v>
      </c>
      <c r="D323" s="447">
        <f>[8]B!D911</f>
        <v>0</v>
      </c>
      <c r="E323" s="448">
        <f>[8]B!E911</f>
        <v>0</v>
      </c>
      <c r="F323" s="448">
        <f>[8]B!F911</f>
        <v>0</v>
      </c>
      <c r="G323" s="448">
        <f>[8]B!G911</f>
        <v>0</v>
      </c>
      <c r="H323" s="448">
        <f>[8]B!AA911</f>
        <v>0</v>
      </c>
      <c r="I323" s="448">
        <f>[8]B!AB911</f>
        <v>0</v>
      </c>
      <c r="J323" s="448">
        <f>[8]B!AC911</f>
        <v>0</v>
      </c>
      <c r="K323" s="448">
        <f>[8]B!AD911</f>
        <v>0</v>
      </c>
      <c r="L323" s="448">
        <f>[8]B!AE911</f>
        <v>0</v>
      </c>
      <c r="M323" s="448">
        <f>[8]B!AF911</f>
        <v>0</v>
      </c>
      <c r="N323" s="448">
        <f>[8]B!AG911</f>
        <v>0</v>
      </c>
      <c r="O323" s="448">
        <f>[8]B!AH911</f>
        <v>0</v>
      </c>
      <c r="P323" s="448">
        <f>[8]B!AI911</f>
        <v>0</v>
      </c>
      <c r="Q323" s="448">
        <f>[8]B!AJ911</f>
        <v>0</v>
      </c>
      <c r="R323" s="169"/>
      <c r="U323" s="137"/>
    </row>
    <row r="324" spans="1:24" ht="15" customHeight="1" x14ac:dyDescent="0.15">
      <c r="A324" s="648" t="s">
        <v>443</v>
      </c>
      <c r="B324" s="649"/>
      <c r="C324" s="449">
        <f>[8]B!C927</f>
        <v>0</v>
      </c>
      <c r="D324" s="449">
        <f>[8]B!D927</f>
        <v>0</v>
      </c>
      <c r="E324" s="450">
        <f>[8]B!E927</f>
        <v>0</v>
      </c>
      <c r="F324" s="450">
        <f>[8]B!F927</f>
        <v>0</v>
      </c>
      <c r="G324" s="450">
        <f>[8]B!G927</f>
        <v>0</v>
      </c>
      <c r="H324" s="450">
        <f>[8]B!AA927</f>
        <v>0</v>
      </c>
      <c r="I324" s="450">
        <f>[8]B!AB927</f>
        <v>0</v>
      </c>
      <c r="J324" s="450">
        <f>[8]B!AC927</f>
        <v>0</v>
      </c>
      <c r="K324" s="450">
        <f>[8]B!AD927</f>
        <v>0</v>
      </c>
      <c r="L324" s="450">
        <f>[8]B!AE927</f>
        <v>0</v>
      </c>
      <c r="M324" s="450">
        <f>[8]B!AF927</f>
        <v>0</v>
      </c>
      <c r="N324" s="450">
        <f>[8]B!AG927</f>
        <v>0</v>
      </c>
      <c r="O324" s="450">
        <f>[8]B!AH927</f>
        <v>0</v>
      </c>
      <c r="P324" s="450">
        <f>[8]B!AI927</f>
        <v>0</v>
      </c>
      <c r="Q324" s="450">
        <f>[8]B!AJ927</f>
        <v>0</v>
      </c>
      <c r="R324" s="169"/>
      <c r="U324" s="137"/>
    </row>
    <row r="325" spans="1:24" ht="15" customHeight="1" x14ac:dyDescent="0.15">
      <c r="A325" s="648" t="s">
        <v>444</v>
      </c>
      <c r="B325" s="649"/>
      <c r="C325" s="451">
        <f>[8]B!C950</f>
        <v>0</v>
      </c>
      <c r="D325" s="451">
        <f>[8]B!D950</f>
        <v>0</v>
      </c>
      <c r="E325" s="452">
        <f>[8]B!E950</f>
        <v>0</v>
      </c>
      <c r="F325" s="452">
        <f>[8]B!F950</f>
        <v>0</v>
      </c>
      <c r="G325" s="452">
        <f>[8]B!G950</f>
        <v>0</v>
      </c>
      <c r="H325" s="452">
        <f>[8]B!AA950</f>
        <v>0</v>
      </c>
      <c r="I325" s="452">
        <f>[8]B!AB950</f>
        <v>0</v>
      </c>
      <c r="J325" s="452">
        <f>[8]B!AC950</f>
        <v>0</v>
      </c>
      <c r="K325" s="452">
        <f>[8]B!AD950</f>
        <v>0</v>
      </c>
      <c r="L325" s="452">
        <f>[8]B!AE950</f>
        <v>0</v>
      </c>
      <c r="M325" s="452">
        <f>[8]B!AF950</f>
        <v>0</v>
      </c>
      <c r="N325" s="452">
        <f>[8]B!AG950</f>
        <v>0</v>
      </c>
      <c r="O325" s="452">
        <f>[8]B!AH950</f>
        <v>0</v>
      </c>
      <c r="P325" s="452">
        <f>[8]B!AI950</f>
        <v>0</v>
      </c>
      <c r="Q325" s="452">
        <f>[8]B!AJ950</f>
        <v>0</v>
      </c>
      <c r="R325" s="169"/>
      <c r="U325" s="137"/>
    </row>
    <row r="326" spans="1:24" ht="15" customHeight="1" x14ac:dyDescent="0.15">
      <c r="A326" s="650" t="s">
        <v>445</v>
      </c>
      <c r="B326" s="651"/>
      <c r="C326" s="453">
        <f>SUM(C318+C319+C321+C323+C324+C325)</f>
        <v>0</v>
      </c>
      <c r="D326" s="453">
        <f t="shared" ref="D326:Q326" si="8">SUM(D318+D319+D321+D323+D324+D325)</f>
        <v>0</v>
      </c>
      <c r="E326" s="453">
        <f t="shared" si="8"/>
        <v>0</v>
      </c>
      <c r="F326" s="453">
        <f t="shared" si="8"/>
        <v>0</v>
      </c>
      <c r="G326" s="453">
        <f t="shared" si="8"/>
        <v>0</v>
      </c>
      <c r="H326" s="453">
        <f t="shared" si="8"/>
        <v>0</v>
      </c>
      <c r="I326" s="453">
        <f t="shared" si="8"/>
        <v>0</v>
      </c>
      <c r="J326" s="453">
        <f t="shared" si="8"/>
        <v>0</v>
      </c>
      <c r="K326" s="453">
        <f t="shared" si="8"/>
        <v>0</v>
      </c>
      <c r="L326" s="453">
        <f t="shared" si="8"/>
        <v>0</v>
      </c>
      <c r="M326" s="453">
        <f t="shared" si="8"/>
        <v>0</v>
      </c>
      <c r="N326" s="453">
        <f t="shared" si="8"/>
        <v>0</v>
      </c>
      <c r="O326" s="453">
        <f t="shared" si="8"/>
        <v>0</v>
      </c>
      <c r="P326" s="453">
        <f t="shared" si="8"/>
        <v>4</v>
      </c>
      <c r="Q326" s="453">
        <f t="shared" si="8"/>
        <v>0</v>
      </c>
      <c r="R326" s="169"/>
      <c r="U326" s="137"/>
    </row>
    <row r="327" spans="1:24" s="177" customFormat="1" ht="24.95" customHeight="1" x14ac:dyDescent="0.15">
      <c r="A327" s="174" t="s">
        <v>446</v>
      </c>
      <c r="B327" s="175"/>
      <c r="C327" s="175"/>
      <c r="D327" s="454"/>
      <c r="E327" s="454"/>
      <c r="F327" s="454"/>
      <c r="G327" s="454"/>
      <c r="H327" s="454"/>
      <c r="I327" s="454"/>
      <c r="J327" s="454"/>
      <c r="K327" s="454"/>
      <c r="L327" s="454"/>
      <c r="M327" s="454"/>
      <c r="N327" s="454"/>
      <c r="O327" s="455"/>
      <c r="P327" s="455"/>
      <c r="Q327" s="455"/>
      <c r="R327" s="455"/>
      <c r="S327" s="176"/>
      <c r="X327" s="5"/>
    </row>
    <row r="328" spans="1:24" ht="24" customHeight="1" x14ac:dyDescent="0.15">
      <c r="A328" s="678" t="s">
        <v>447</v>
      </c>
      <c r="B328" s="679"/>
      <c r="C328" s="604" t="s">
        <v>410</v>
      </c>
      <c r="D328" s="654" t="s">
        <v>434</v>
      </c>
      <c r="E328" s="654"/>
      <c r="F328" s="654"/>
      <c r="G328" s="654"/>
      <c r="H328" s="625" t="s">
        <v>412</v>
      </c>
      <c r="I328" s="625"/>
      <c r="J328" s="626"/>
      <c r="K328" s="637" t="s">
        <v>413</v>
      </c>
      <c r="L328" s="637"/>
      <c r="M328" s="637"/>
      <c r="N328" s="632" t="s">
        <v>414</v>
      </c>
      <c r="O328" s="635" t="s">
        <v>415</v>
      </c>
      <c r="P328" s="636"/>
      <c r="Q328" s="585" t="s">
        <v>416</v>
      </c>
      <c r="S328" s="151"/>
    </row>
    <row r="329" spans="1:24" ht="18" customHeight="1" x14ac:dyDescent="0.15">
      <c r="A329" s="678"/>
      <c r="B329" s="679"/>
      <c r="C329" s="605"/>
      <c r="D329" s="588" t="s">
        <v>448</v>
      </c>
      <c r="E329" s="590" t="s">
        <v>419</v>
      </c>
      <c r="F329" s="591"/>
      <c r="G329" s="652" t="s">
        <v>449</v>
      </c>
      <c r="H329" s="594" t="s">
        <v>421</v>
      </c>
      <c r="I329" s="596" t="s">
        <v>422</v>
      </c>
      <c r="J329" s="598" t="s">
        <v>423</v>
      </c>
      <c r="K329" s="615" t="s">
        <v>424</v>
      </c>
      <c r="L329" s="616" t="s">
        <v>425</v>
      </c>
      <c r="M329" s="617" t="s">
        <v>426</v>
      </c>
      <c r="N329" s="633"/>
      <c r="O329" s="627" t="s">
        <v>427</v>
      </c>
      <c r="P329" s="628" t="s">
        <v>428</v>
      </c>
      <c r="Q329" s="586"/>
    </row>
    <row r="330" spans="1:24" ht="18" customHeight="1" x14ac:dyDescent="0.15">
      <c r="A330" s="678"/>
      <c r="B330" s="679"/>
      <c r="C330" s="606"/>
      <c r="D330" s="589"/>
      <c r="E330" s="152" t="s">
        <v>429</v>
      </c>
      <c r="F330" s="134" t="s">
        <v>430</v>
      </c>
      <c r="G330" s="653"/>
      <c r="H330" s="595"/>
      <c r="I330" s="597"/>
      <c r="J330" s="599"/>
      <c r="K330" s="615"/>
      <c r="L330" s="616"/>
      <c r="M330" s="617"/>
      <c r="N330" s="634"/>
      <c r="O330" s="627"/>
      <c r="P330" s="628"/>
      <c r="Q330" s="587"/>
    </row>
    <row r="331" spans="1:24" ht="15" customHeight="1" x14ac:dyDescent="0.15">
      <c r="A331" s="456">
        <v>1901023</v>
      </c>
      <c r="B331" s="457" t="s">
        <v>369</v>
      </c>
      <c r="C331" s="458">
        <f>[8]B!C2249</f>
        <v>0</v>
      </c>
      <c r="D331" s="458">
        <f>[8]B!D2249</f>
        <v>0</v>
      </c>
      <c r="E331" s="459">
        <f>[8]B!E2249</f>
        <v>0</v>
      </c>
      <c r="F331" s="459">
        <f>[8]B!F2249</f>
        <v>0</v>
      </c>
      <c r="G331" s="459">
        <f>[8]B!G2249</f>
        <v>0</v>
      </c>
      <c r="H331" s="460">
        <f>[8]B!AA2249</f>
        <v>0</v>
      </c>
      <c r="I331" s="460">
        <f>[8]B!AB2249</f>
        <v>0</v>
      </c>
      <c r="J331" s="460">
        <f>[8]B!AC2249</f>
        <v>0</v>
      </c>
      <c r="K331" s="460">
        <f>[8]B!AD2249</f>
        <v>0</v>
      </c>
      <c r="L331" s="460">
        <f>[8]B!AE2249</f>
        <v>0</v>
      </c>
      <c r="M331" s="460">
        <f>[8]B!AF2249</f>
        <v>0</v>
      </c>
      <c r="N331" s="460">
        <f>[8]B!AG2249</f>
        <v>0</v>
      </c>
      <c r="O331" s="460">
        <f>[8]B!AH2249</f>
        <v>0</v>
      </c>
      <c r="P331" s="460">
        <f>[8]B!AI2249</f>
        <v>0</v>
      </c>
      <c r="Q331" s="460">
        <f>[8]B!AJ2249</f>
        <v>0</v>
      </c>
      <c r="R331" s="169"/>
    </row>
    <row r="332" spans="1:24" ht="15" customHeight="1" x14ac:dyDescent="0.15">
      <c r="A332" s="461">
        <v>1901024</v>
      </c>
      <c r="B332" s="462" t="s">
        <v>370</v>
      </c>
      <c r="C332" s="458">
        <f>[8]B!C2250</f>
        <v>0</v>
      </c>
      <c r="D332" s="458">
        <f>[8]B!D2250</f>
        <v>0</v>
      </c>
      <c r="E332" s="459">
        <f>[8]B!E2250</f>
        <v>0</v>
      </c>
      <c r="F332" s="459">
        <f>[8]B!F2250</f>
        <v>0</v>
      </c>
      <c r="G332" s="459">
        <f>[8]B!G2250</f>
        <v>0</v>
      </c>
      <c r="H332" s="460">
        <f>[8]B!AA2250</f>
        <v>0</v>
      </c>
      <c r="I332" s="460">
        <f>[8]B!AB2250</f>
        <v>0</v>
      </c>
      <c r="J332" s="460">
        <f>[8]B!AC2250</f>
        <v>0</v>
      </c>
      <c r="K332" s="460">
        <f>[8]B!AD2250</f>
        <v>0</v>
      </c>
      <c r="L332" s="460">
        <f>[8]B!AE2250</f>
        <v>0</v>
      </c>
      <c r="M332" s="460">
        <f>[8]B!AF2250</f>
        <v>0</v>
      </c>
      <c r="N332" s="460">
        <f>[8]B!AG2250</f>
        <v>0</v>
      </c>
      <c r="O332" s="460">
        <f>[8]B!AH2250</f>
        <v>0</v>
      </c>
      <c r="P332" s="460">
        <f>[8]B!AI2250</f>
        <v>0</v>
      </c>
      <c r="Q332" s="460">
        <f>[8]B!AJ2250</f>
        <v>0</v>
      </c>
      <c r="R332" s="169"/>
    </row>
    <row r="333" spans="1:24" ht="15" customHeight="1" x14ac:dyDescent="0.15">
      <c r="A333" s="461">
        <v>1901025</v>
      </c>
      <c r="B333" s="462" t="s">
        <v>450</v>
      </c>
      <c r="C333" s="458">
        <f>[8]B!C2251</f>
        <v>0</v>
      </c>
      <c r="D333" s="458">
        <f>[8]B!D2251</f>
        <v>0</v>
      </c>
      <c r="E333" s="459">
        <f>[8]B!E2251</f>
        <v>0</v>
      </c>
      <c r="F333" s="459">
        <f>[8]B!F2251</f>
        <v>0</v>
      </c>
      <c r="G333" s="459">
        <f>[8]B!G2251</f>
        <v>0</v>
      </c>
      <c r="H333" s="460">
        <f>[8]B!AA2251</f>
        <v>0</v>
      </c>
      <c r="I333" s="460">
        <f>[8]B!AB2251</f>
        <v>0</v>
      </c>
      <c r="J333" s="460">
        <f>[8]B!AC2251</f>
        <v>0</v>
      </c>
      <c r="K333" s="460">
        <f>[8]B!AD2251</f>
        <v>0</v>
      </c>
      <c r="L333" s="460">
        <f>[8]B!AE2251</f>
        <v>0</v>
      </c>
      <c r="M333" s="460">
        <f>[8]B!AF2251</f>
        <v>0</v>
      </c>
      <c r="N333" s="460">
        <f>[8]B!AG2251</f>
        <v>0</v>
      </c>
      <c r="O333" s="460">
        <f>[8]B!AH2251</f>
        <v>0</v>
      </c>
      <c r="P333" s="460">
        <f>[8]B!AI2251</f>
        <v>0</v>
      </c>
      <c r="Q333" s="460">
        <f>[8]B!AJ2251</f>
        <v>0</v>
      </c>
      <c r="R333" s="169"/>
    </row>
    <row r="334" spans="1:24" ht="15" customHeight="1" x14ac:dyDescent="0.15">
      <c r="A334" s="461">
        <v>1901026</v>
      </c>
      <c r="B334" s="462" t="s">
        <v>374</v>
      </c>
      <c r="C334" s="458">
        <f>[8]B!C2252</f>
        <v>0</v>
      </c>
      <c r="D334" s="458">
        <f>[8]B!D2252</f>
        <v>0</v>
      </c>
      <c r="E334" s="459">
        <f>[8]B!E2252</f>
        <v>0</v>
      </c>
      <c r="F334" s="459">
        <f>[8]B!F2252</f>
        <v>0</v>
      </c>
      <c r="G334" s="459">
        <f>[8]B!G2252</f>
        <v>0</v>
      </c>
      <c r="H334" s="460">
        <f>[8]B!AA2252</f>
        <v>0</v>
      </c>
      <c r="I334" s="460">
        <f>[8]B!AB2252</f>
        <v>0</v>
      </c>
      <c r="J334" s="460">
        <f>[8]B!AC2252</f>
        <v>0</v>
      </c>
      <c r="K334" s="460">
        <f>[8]B!AD2252</f>
        <v>0</v>
      </c>
      <c r="L334" s="460">
        <f>[8]B!AE2252</f>
        <v>0</v>
      </c>
      <c r="M334" s="460">
        <f>[8]B!AF2252</f>
        <v>0</v>
      </c>
      <c r="N334" s="460">
        <f>[8]B!AG2252</f>
        <v>0</v>
      </c>
      <c r="O334" s="460">
        <f>[8]B!AH2252</f>
        <v>0</v>
      </c>
      <c r="P334" s="460">
        <f>[8]B!AI2252</f>
        <v>0</v>
      </c>
      <c r="Q334" s="460">
        <f>[8]B!AJ2252</f>
        <v>0</v>
      </c>
      <c r="R334" s="169"/>
    </row>
    <row r="335" spans="1:24" ht="15" customHeight="1" x14ac:dyDescent="0.15">
      <c r="A335" s="461">
        <v>1901126</v>
      </c>
      <c r="B335" s="462" t="s">
        <v>375</v>
      </c>
      <c r="C335" s="458">
        <f>[8]B!C2253</f>
        <v>0</v>
      </c>
      <c r="D335" s="458">
        <f>[8]B!D2253</f>
        <v>0</v>
      </c>
      <c r="E335" s="459">
        <f>[8]B!E2253</f>
        <v>0</v>
      </c>
      <c r="F335" s="459">
        <f>[8]B!F2253</f>
        <v>0</v>
      </c>
      <c r="G335" s="459">
        <f>[8]B!G2253</f>
        <v>0</v>
      </c>
      <c r="H335" s="460">
        <f>[8]B!AA2253</f>
        <v>0</v>
      </c>
      <c r="I335" s="460">
        <f>[8]B!AB2253</f>
        <v>0</v>
      </c>
      <c r="J335" s="460">
        <f>[8]B!AC2253</f>
        <v>0</v>
      </c>
      <c r="K335" s="460">
        <f>[8]B!AD2253</f>
        <v>0</v>
      </c>
      <c r="L335" s="460">
        <f>[8]B!AE2253</f>
        <v>0</v>
      </c>
      <c r="M335" s="460">
        <f>[8]B!AF2253</f>
        <v>0</v>
      </c>
      <c r="N335" s="460">
        <f>[8]B!AG2253</f>
        <v>0</v>
      </c>
      <c r="O335" s="460">
        <f>[8]B!AH2253</f>
        <v>0</v>
      </c>
      <c r="P335" s="460">
        <f>[8]B!AI2253</f>
        <v>0</v>
      </c>
      <c r="Q335" s="460">
        <f>[8]B!AJ2253</f>
        <v>0</v>
      </c>
      <c r="R335" s="169"/>
    </row>
    <row r="336" spans="1:24" ht="15" customHeight="1" x14ac:dyDescent="0.15">
      <c r="A336" s="461">
        <v>1901027</v>
      </c>
      <c r="B336" s="462" t="s">
        <v>451</v>
      </c>
      <c r="C336" s="458">
        <f>[8]B!C2254</f>
        <v>0</v>
      </c>
      <c r="D336" s="458">
        <f>[8]B!D2254</f>
        <v>0</v>
      </c>
      <c r="E336" s="459">
        <f>[8]B!E2254</f>
        <v>0</v>
      </c>
      <c r="F336" s="459">
        <f>[8]B!F2254</f>
        <v>0</v>
      </c>
      <c r="G336" s="459">
        <f>[8]B!G2254</f>
        <v>0</v>
      </c>
      <c r="H336" s="460">
        <f>[8]B!AA2254</f>
        <v>0</v>
      </c>
      <c r="I336" s="460">
        <f>[8]B!AB2254</f>
        <v>0</v>
      </c>
      <c r="J336" s="460">
        <f>[8]B!AC2254</f>
        <v>0</v>
      </c>
      <c r="K336" s="460">
        <f>[8]B!AD2254</f>
        <v>0</v>
      </c>
      <c r="L336" s="460">
        <f>[8]B!AE2254</f>
        <v>0</v>
      </c>
      <c r="M336" s="460">
        <f>[8]B!AF2254</f>
        <v>0</v>
      </c>
      <c r="N336" s="460">
        <f>[8]B!AG2254</f>
        <v>0</v>
      </c>
      <c r="O336" s="460">
        <f>[8]B!AH2254</f>
        <v>0</v>
      </c>
      <c r="P336" s="460">
        <f>[8]B!AI2254</f>
        <v>0</v>
      </c>
      <c r="Q336" s="460">
        <f>[8]B!AJ2254</f>
        <v>0</v>
      </c>
      <c r="R336" s="169"/>
    </row>
    <row r="337" spans="1:18" ht="15" customHeight="1" x14ac:dyDescent="0.15">
      <c r="A337" s="461">
        <v>1901028</v>
      </c>
      <c r="B337" s="462" t="s">
        <v>379</v>
      </c>
      <c r="C337" s="458">
        <f>[8]B!C2255</f>
        <v>0</v>
      </c>
      <c r="D337" s="458">
        <f>[8]B!D2255</f>
        <v>0</v>
      </c>
      <c r="E337" s="459">
        <f>[8]B!E2255</f>
        <v>0</v>
      </c>
      <c r="F337" s="459">
        <f>[8]B!F2255</f>
        <v>0</v>
      </c>
      <c r="G337" s="459">
        <f>[8]B!G2255</f>
        <v>0</v>
      </c>
      <c r="H337" s="460">
        <f>[8]B!AA2255</f>
        <v>0</v>
      </c>
      <c r="I337" s="460">
        <f>[8]B!AB2255</f>
        <v>0</v>
      </c>
      <c r="J337" s="460">
        <f>[8]B!AC2255</f>
        <v>0</v>
      </c>
      <c r="K337" s="460">
        <f>[8]B!AD2255</f>
        <v>0</v>
      </c>
      <c r="L337" s="460">
        <f>[8]B!AE2255</f>
        <v>0</v>
      </c>
      <c r="M337" s="460">
        <f>[8]B!AF2255</f>
        <v>0</v>
      </c>
      <c r="N337" s="460">
        <f>[8]B!AG2255</f>
        <v>0</v>
      </c>
      <c r="O337" s="460">
        <f>[8]B!AH2255</f>
        <v>0</v>
      </c>
      <c r="P337" s="460">
        <f>[8]B!AI2255</f>
        <v>0</v>
      </c>
      <c r="Q337" s="460">
        <f>[8]B!AJ2255</f>
        <v>0</v>
      </c>
      <c r="R337" s="169"/>
    </row>
    <row r="338" spans="1:18" ht="15" customHeight="1" x14ac:dyDescent="0.15">
      <c r="A338" s="463">
        <v>1901029</v>
      </c>
      <c r="B338" s="464" t="s">
        <v>380</v>
      </c>
      <c r="C338" s="458">
        <f>[8]B!C2256</f>
        <v>0</v>
      </c>
      <c r="D338" s="458">
        <f>[8]B!D2256</f>
        <v>0</v>
      </c>
      <c r="E338" s="459">
        <f>[8]B!E2256</f>
        <v>0</v>
      </c>
      <c r="F338" s="459">
        <f>[8]B!F2256</f>
        <v>0</v>
      </c>
      <c r="G338" s="459">
        <f>[8]B!G2256</f>
        <v>0</v>
      </c>
      <c r="H338" s="460">
        <f>[8]B!AA2256</f>
        <v>0</v>
      </c>
      <c r="I338" s="460">
        <f>[8]B!AB2256</f>
        <v>0</v>
      </c>
      <c r="J338" s="460">
        <f>[8]B!AC2256</f>
        <v>0</v>
      </c>
      <c r="K338" s="460">
        <f>[8]B!AD2256</f>
        <v>0</v>
      </c>
      <c r="L338" s="460">
        <f>[8]B!AE2256</f>
        <v>0</v>
      </c>
      <c r="M338" s="460">
        <f>[8]B!AF2256</f>
        <v>0</v>
      </c>
      <c r="N338" s="460">
        <f>[8]B!AG2256</f>
        <v>0</v>
      </c>
      <c r="O338" s="460">
        <f>[8]B!AH2256</f>
        <v>0</v>
      </c>
      <c r="P338" s="460">
        <f>[8]B!AI2256</f>
        <v>0</v>
      </c>
      <c r="Q338" s="460">
        <f>[8]B!AJ2256</f>
        <v>0</v>
      </c>
      <c r="R338" s="169"/>
    </row>
    <row r="339" spans="1:18" s="402" customFormat="1" ht="15" customHeight="1" x14ac:dyDescent="0.15">
      <c r="A339" s="655" t="s">
        <v>410</v>
      </c>
      <c r="B339" s="656"/>
      <c r="C339" s="465">
        <f>SUM(C331:C338)</f>
        <v>0</v>
      </c>
      <c r="D339" s="466">
        <f>SUM(D331:D338)</f>
        <v>0</v>
      </c>
      <c r="E339" s="467">
        <f t="shared" ref="E339:Q339" si="9">SUM(E331:E338)</f>
        <v>0</v>
      </c>
      <c r="F339" s="467">
        <f t="shared" si="9"/>
        <v>0</v>
      </c>
      <c r="G339" s="467">
        <f t="shared" si="9"/>
        <v>0</v>
      </c>
      <c r="H339" s="467">
        <f t="shared" si="9"/>
        <v>0</v>
      </c>
      <c r="I339" s="467">
        <f t="shared" si="9"/>
        <v>0</v>
      </c>
      <c r="J339" s="467">
        <f t="shared" si="9"/>
        <v>0</v>
      </c>
      <c r="K339" s="467">
        <f t="shared" si="9"/>
        <v>0</v>
      </c>
      <c r="L339" s="467">
        <f t="shared" si="9"/>
        <v>0</v>
      </c>
      <c r="M339" s="467">
        <f t="shared" si="9"/>
        <v>0</v>
      </c>
      <c r="N339" s="467">
        <f t="shared" si="9"/>
        <v>0</v>
      </c>
      <c r="O339" s="467">
        <f t="shared" si="9"/>
        <v>0</v>
      </c>
      <c r="P339" s="453">
        <f t="shared" si="9"/>
        <v>0</v>
      </c>
      <c r="Q339" s="453">
        <f t="shared" si="9"/>
        <v>0</v>
      </c>
      <c r="R339" s="169"/>
    </row>
    <row r="340" spans="1:18" ht="24.95" customHeight="1" x14ac:dyDescent="0.15">
      <c r="A340" s="657" t="s">
        <v>452</v>
      </c>
      <c r="B340" s="657"/>
      <c r="C340" s="178"/>
      <c r="D340" s="468"/>
      <c r="E340" s="468"/>
      <c r="F340" s="468"/>
      <c r="G340" s="468"/>
      <c r="H340" s="468"/>
      <c r="I340" s="468"/>
      <c r="J340" s="468"/>
      <c r="K340" s="468"/>
      <c r="L340" s="468"/>
      <c r="M340" s="468"/>
      <c r="N340" s="179"/>
      <c r="O340" s="380"/>
      <c r="P340" s="380"/>
    </row>
    <row r="341" spans="1:18" ht="15" customHeight="1" x14ac:dyDescent="0.15">
      <c r="A341" s="579" t="s">
        <v>453</v>
      </c>
      <c r="B341" s="658"/>
      <c r="C341" s="661" t="s">
        <v>6</v>
      </c>
      <c r="D341" s="664" t="s">
        <v>418</v>
      </c>
      <c r="E341" s="667" t="s">
        <v>454</v>
      </c>
      <c r="F341" s="667"/>
      <c r="G341" s="667"/>
      <c r="H341" s="667"/>
      <c r="I341" s="667"/>
      <c r="J341" s="668"/>
      <c r="K341" s="669" t="s">
        <v>455</v>
      </c>
      <c r="L341" s="672" t="s">
        <v>413</v>
      </c>
      <c r="M341" s="673"/>
      <c r="N341" s="674"/>
      <c r="O341" s="632" t="s">
        <v>414</v>
      </c>
      <c r="P341" s="681" t="s">
        <v>415</v>
      </c>
      <c r="Q341" s="682"/>
      <c r="R341" s="585" t="s">
        <v>416</v>
      </c>
    </row>
    <row r="342" spans="1:18" ht="15" customHeight="1" x14ac:dyDescent="0.15">
      <c r="A342" s="600"/>
      <c r="B342" s="659"/>
      <c r="C342" s="662"/>
      <c r="D342" s="665"/>
      <c r="E342" s="685" t="s">
        <v>456</v>
      </c>
      <c r="F342" s="686"/>
      <c r="G342" s="686"/>
      <c r="H342" s="686" t="s">
        <v>457</v>
      </c>
      <c r="I342" s="686"/>
      <c r="J342" s="686"/>
      <c r="K342" s="670"/>
      <c r="L342" s="675"/>
      <c r="M342" s="676"/>
      <c r="N342" s="677"/>
      <c r="O342" s="633"/>
      <c r="P342" s="683"/>
      <c r="Q342" s="684"/>
      <c r="R342" s="586"/>
    </row>
    <row r="343" spans="1:18" ht="45" customHeight="1" x14ac:dyDescent="0.15">
      <c r="A343" s="602"/>
      <c r="B343" s="660"/>
      <c r="C343" s="663"/>
      <c r="D343" s="666"/>
      <c r="E343" s="180" t="s">
        <v>429</v>
      </c>
      <c r="F343" s="181" t="s">
        <v>430</v>
      </c>
      <c r="G343" s="559" t="s">
        <v>449</v>
      </c>
      <c r="H343" s="180" t="s">
        <v>429</v>
      </c>
      <c r="I343" s="181" t="s">
        <v>430</v>
      </c>
      <c r="J343" s="559" t="s">
        <v>449</v>
      </c>
      <c r="K343" s="671"/>
      <c r="L343" s="183" t="s">
        <v>424</v>
      </c>
      <c r="M343" s="184" t="s">
        <v>425</v>
      </c>
      <c r="N343" s="185" t="s">
        <v>426</v>
      </c>
      <c r="O343" s="634"/>
      <c r="P343" s="469" t="s">
        <v>427</v>
      </c>
      <c r="Q343" s="470" t="s">
        <v>428</v>
      </c>
      <c r="R343" s="587"/>
    </row>
    <row r="344" spans="1:18" ht="15" customHeight="1" x14ac:dyDescent="0.15">
      <c r="A344" s="186" t="s">
        <v>458</v>
      </c>
      <c r="B344" s="187" t="s">
        <v>459</v>
      </c>
      <c r="C344" s="320">
        <f>[8]B!$C$1216</f>
        <v>0</v>
      </c>
      <c r="D344" s="458">
        <f>[8]B!H1216</f>
        <v>0</v>
      </c>
      <c r="E344" s="459">
        <f>[8]B!I1216</f>
        <v>0</v>
      </c>
      <c r="F344" s="459">
        <f>[8]B!J1216</f>
        <v>0</v>
      </c>
      <c r="G344" s="459">
        <f>[8]B!K1216</f>
        <v>0</v>
      </c>
      <c r="H344" s="459">
        <f>[8]B!L1216</f>
        <v>0</v>
      </c>
      <c r="I344" s="459">
        <f>[8]B!M1216</f>
        <v>0</v>
      </c>
      <c r="J344" s="459">
        <f>[8]B!N1216</f>
        <v>0</v>
      </c>
      <c r="K344" s="471"/>
      <c r="L344" s="459">
        <f>[8]B!AD1216</f>
        <v>0</v>
      </c>
      <c r="M344" s="459">
        <f>[8]B!AE1216</f>
        <v>0</v>
      </c>
      <c r="N344" s="459">
        <f>[8]B!AF1216</f>
        <v>0</v>
      </c>
      <c r="O344" s="459">
        <f>[8]B!AG1216</f>
        <v>0</v>
      </c>
      <c r="P344" s="459">
        <f>[8]B!AH1216</f>
        <v>0</v>
      </c>
      <c r="Q344" s="459">
        <f>[8]B!AI1216</f>
        <v>0</v>
      </c>
      <c r="R344" s="459">
        <f>[8]B!AJ1216</f>
        <v>0</v>
      </c>
    </row>
    <row r="345" spans="1:18" ht="15" customHeight="1" x14ac:dyDescent="0.15">
      <c r="A345" s="188" t="s">
        <v>460</v>
      </c>
      <c r="B345" s="189" t="s">
        <v>461</v>
      </c>
      <c r="C345" s="458">
        <f>[8]B!C1352</f>
        <v>11</v>
      </c>
      <c r="D345" s="458">
        <f>[8]B!H1352</f>
        <v>10</v>
      </c>
      <c r="E345" s="460">
        <f>[8]B!I1352</f>
        <v>10</v>
      </c>
      <c r="F345" s="460">
        <f>[8]B!J1352</f>
        <v>0</v>
      </c>
      <c r="G345" s="460">
        <f>[8]B!K1352</f>
        <v>1</v>
      </c>
      <c r="H345" s="460">
        <f>[8]B!L1352</f>
        <v>0</v>
      </c>
      <c r="I345" s="460">
        <f>[8]B!M1352</f>
        <v>0</v>
      </c>
      <c r="J345" s="460">
        <f>[8]B!N1352</f>
        <v>0</v>
      </c>
      <c r="K345" s="460">
        <v>5</v>
      </c>
      <c r="L345" s="460">
        <f>[8]B!AD1352</f>
        <v>1</v>
      </c>
      <c r="M345" s="460">
        <f>[8]B!AE1352</f>
        <v>0</v>
      </c>
      <c r="N345" s="460">
        <f>[8]B!AF1352</f>
        <v>0</v>
      </c>
      <c r="O345" s="460">
        <f>[8]B!AG1352</f>
        <v>0</v>
      </c>
      <c r="P345" s="460">
        <f>[8]B!AH1352</f>
        <v>0</v>
      </c>
      <c r="Q345" s="460">
        <f>[8]B!AI1352</f>
        <v>0</v>
      </c>
      <c r="R345" s="460">
        <f>[8]B!AJ1352</f>
        <v>0</v>
      </c>
    </row>
    <row r="346" spans="1:18" ht="15" customHeight="1" x14ac:dyDescent="0.15">
      <c r="A346" s="188" t="s">
        <v>113</v>
      </c>
      <c r="B346" s="189" t="s">
        <v>462</v>
      </c>
      <c r="C346" s="458">
        <f>[8]B!C1502</f>
        <v>4</v>
      </c>
      <c r="D346" s="458">
        <f>[8]B!H1502</f>
        <v>4</v>
      </c>
      <c r="E346" s="460">
        <f>[8]B!I1502</f>
        <v>3</v>
      </c>
      <c r="F346" s="460">
        <f>[8]B!J1502</f>
        <v>1</v>
      </c>
      <c r="G346" s="460">
        <f>[8]B!K1502</f>
        <v>0</v>
      </c>
      <c r="H346" s="460">
        <f>[8]B!L1502</f>
        <v>0</v>
      </c>
      <c r="I346" s="460">
        <f>[8]B!M1502</f>
        <v>0</v>
      </c>
      <c r="J346" s="460">
        <f>[8]B!N1502</f>
        <v>0</v>
      </c>
      <c r="K346" s="460">
        <v>2</v>
      </c>
      <c r="L346" s="460">
        <f>[8]B!AD1502</f>
        <v>0</v>
      </c>
      <c r="M346" s="460">
        <f>[8]B!AE1502</f>
        <v>0</v>
      </c>
      <c r="N346" s="460">
        <f>[8]B!AF1502</f>
        <v>0</v>
      </c>
      <c r="O346" s="460">
        <f>[8]B!AG1502</f>
        <v>0</v>
      </c>
      <c r="P346" s="460">
        <f>[8]B!AH1502</f>
        <v>0</v>
      </c>
      <c r="Q346" s="460">
        <f>[8]B!AI1502</f>
        <v>0</v>
      </c>
      <c r="R346" s="460">
        <f>[8]B!AJ1502</f>
        <v>1</v>
      </c>
    </row>
    <row r="347" spans="1:18" ht="15" customHeight="1" x14ac:dyDescent="0.15">
      <c r="A347" s="188" t="s">
        <v>115</v>
      </c>
      <c r="B347" s="189" t="s">
        <v>463</v>
      </c>
      <c r="C347" s="458">
        <f>[8]B!C1566</f>
        <v>0</v>
      </c>
      <c r="D347" s="458">
        <f>[8]B!H1566</f>
        <v>0</v>
      </c>
      <c r="E347" s="460">
        <f>[8]B!I1566</f>
        <v>0</v>
      </c>
      <c r="F347" s="460">
        <f>[8]B!J1566</f>
        <v>0</v>
      </c>
      <c r="G347" s="460">
        <f>[8]B!K1566</f>
        <v>0</v>
      </c>
      <c r="H347" s="460">
        <f>[8]B!L1566</f>
        <v>0</v>
      </c>
      <c r="I347" s="460">
        <f>[8]B!M1566</f>
        <v>0</v>
      </c>
      <c r="J347" s="460">
        <f>[8]B!N1566</f>
        <v>0</v>
      </c>
      <c r="K347" s="460">
        <v>0</v>
      </c>
      <c r="L347" s="460">
        <f>[8]B!AD1566</f>
        <v>0</v>
      </c>
      <c r="M347" s="460">
        <f>[8]B!AE1566</f>
        <v>0</v>
      </c>
      <c r="N347" s="460">
        <f>[8]B!AF1566</f>
        <v>0</v>
      </c>
      <c r="O347" s="460">
        <f>[8]B!AG1566</f>
        <v>0</v>
      </c>
      <c r="P347" s="460">
        <f>[8]B!AH1566</f>
        <v>0</v>
      </c>
      <c r="Q347" s="460">
        <f>[8]B!AI1566</f>
        <v>0</v>
      </c>
      <c r="R347" s="460">
        <f>[8]B!AJ1566</f>
        <v>0</v>
      </c>
    </row>
    <row r="348" spans="1:18" ht="15" customHeight="1" x14ac:dyDescent="0.15">
      <c r="A348" s="188" t="s">
        <v>117</v>
      </c>
      <c r="B348" s="189" t="s">
        <v>464</v>
      </c>
      <c r="C348" s="458">
        <f>[8]B!C1635</f>
        <v>24</v>
      </c>
      <c r="D348" s="458">
        <f>[8]B!H1635</f>
        <v>19</v>
      </c>
      <c r="E348" s="460">
        <f>[8]B!I1635</f>
        <v>19</v>
      </c>
      <c r="F348" s="460">
        <f>[8]B!J1635</f>
        <v>0</v>
      </c>
      <c r="G348" s="460">
        <f>[8]B!K1635</f>
        <v>0</v>
      </c>
      <c r="H348" s="460">
        <f>[8]B!L1635</f>
        <v>5</v>
      </c>
      <c r="I348" s="460">
        <f>[8]B!M1635</f>
        <v>0</v>
      </c>
      <c r="J348" s="460">
        <f>[8]B!N1635</f>
        <v>0</v>
      </c>
      <c r="K348" s="460">
        <v>18</v>
      </c>
      <c r="L348" s="460">
        <f>[8]B!AD1635</f>
        <v>0</v>
      </c>
      <c r="M348" s="460">
        <f>[8]B!AE1635</f>
        <v>0</v>
      </c>
      <c r="N348" s="460">
        <f>[8]B!AF1635</f>
        <v>0</v>
      </c>
      <c r="O348" s="460">
        <f>[8]B!AG1635</f>
        <v>0</v>
      </c>
      <c r="P348" s="460">
        <f>[8]B!AH1635</f>
        <v>0</v>
      </c>
      <c r="Q348" s="460">
        <f>[8]B!AI1635</f>
        <v>0</v>
      </c>
      <c r="R348" s="460">
        <f>[8]B!AJ1635</f>
        <v>0</v>
      </c>
    </row>
    <row r="349" spans="1:18" ht="15" customHeight="1" x14ac:dyDescent="0.15">
      <c r="A349" s="188" t="s">
        <v>465</v>
      </c>
      <c r="B349" s="189" t="s">
        <v>466</v>
      </c>
      <c r="C349" s="458">
        <f>[8]B!C1680</f>
        <v>20</v>
      </c>
      <c r="D349" s="458">
        <f>[8]B!H1680</f>
        <v>19</v>
      </c>
      <c r="E349" s="460">
        <f>[8]B!I1680</f>
        <v>17</v>
      </c>
      <c r="F349" s="460">
        <f>[8]B!J1680</f>
        <v>2</v>
      </c>
      <c r="G349" s="460">
        <f>[8]B!K1680</f>
        <v>0</v>
      </c>
      <c r="H349" s="460">
        <f>[8]B!L1680</f>
        <v>1</v>
      </c>
      <c r="I349" s="460">
        <f>[8]B!M1680</f>
        <v>0</v>
      </c>
      <c r="J349" s="460">
        <f>[8]B!N1680</f>
        <v>0</v>
      </c>
      <c r="K349" s="460">
        <v>20</v>
      </c>
      <c r="L349" s="460">
        <f>[8]B!AD1680</f>
        <v>0</v>
      </c>
      <c r="M349" s="460">
        <f>[8]B!AE1680</f>
        <v>0</v>
      </c>
      <c r="N349" s="460">
        <f>[8]B!AF1680</f>
        <v>0</v>
      </c>
      <c r="O349" s="460">
        <f>[8]B!AG1680</f>
        <v>0</v>
      </c>
      <c r="P349" s="460">
        <f>[8]B!AH1680</f>
        <v>0</v>
      </c>
      <c r="Q349" s="460">
        <f>[8]B!AI1680</f>
        <v>0</v>
      </c>
      <c r="R349" s="460">
        <f>[8]B!AJ1680</f>
        <v>2</v>
      </c>
    </row>
    <row r="350" spans="1:18" ht="15" customHeight="1" x14ac:dyDescent="0.15">
      <c r="A350" s="188" t="s">
        <v>124</v>
      </c>
      <c r="B350" s="189" t="s">
        <v>467</v>
      </c>
      <c r="C350" s="472">
        <f>[8]B!C1914</f>
        <v>2</v>
      </c>
      <c r="D350" s="472">
        <f>[8]B!H1914</f>
        <v>2</v>
      </c>
      <c r="E350" s="460">
        <f>[8]B!I1914</f>
        <v>2</v>
      </c>
      <c r="F350" s="460">
        <f>[8]B!J1914</f>
        <v>0</v>
      </c>
      <c r="G350" s="460">
        <f>[8]B!K1914</f>
        <v>0</v>
      </c>
      <c r="H350" s="460">
        <f>[8]B!L1914</f>
        <v>0</v>
      </c>
      <c r="I350" s="460">
        <f>[8]B!M1914</f>
        <v>0</v>
      </c>
      <c r="J350" s="460">
        <f>[8]B!N1914</f>
        <v>0</v>
      </c>
      <c r="K350" s="460">
        <v>0</v>
      </c>
      <c r="L350" s="460">
        <f>[8]B!AD1914</f>
        <v>0</v>
      </c>
      <c r="M350" s="460">
        <f>[8]B!AE1914</f>
        <v>0</v>
      </c>
      <c r="N350" s="460">
        <f>[8]B!AF1914</f>
        <v>0</v>
      </c>
      <c r="O350" s="460">
        <f>[8]B!AG1914</f>
        <v>0</v>
      </c>
      <c r="P350" s="460">
        <f>[8]B!AH1914</f>
        <v>0</v>
      </c>
      <c r="Q350" s="460">
        <f>[8]B!AI1914</f>
        <v>0</v>
      </c>
      <c r="R350" s="460">
        <f>[8]B!AJ1914</f>
        <v>0</v>
      </c>
    </row>
    <row r="351" spans="1:18" ht="15" customHeight="1" x14ac:dyDescent="0.15">
      <c r="A351" s="188" t="s">
        <v>468</v>
      </c>
      <c r="B351" s="189" t="s">
        <v>469</v>
      </c>
      <c r="C351" s="472">
        <f>[8]B!C1983</f>
        <v>3</v>
      </c>
      <c r="D351" s="472">
        <f>[8]B!H1983</f>
        <v>3</v>
      </c>
      <c r="E351" s="460">
        <f>[8]B!I1983</f>
        <v>3</v>
      </c>
      <c r="F351" s="460">
        <f>[8]B!J1983</f>
        <v>0</v>
      </c>
      <c r="G351" s="460">
        <f>[8]B!K1983</f>
        <v>0</v>
      </c>
      <c r="H351" s="460">
        <f>[8]B!L1983</f>
        <v>0</v>
      </c>
      <c r="I351" s="460">
        <f>[8]B!M1983</f>
        <v>0</v>
      </c>
      <c r="J351" s="460">
        <f>[8]B!N1983</f>
        <v>0</v>
      </c>
      <c r="K351" s="460">
        <v>1</v>
      </c>
      <c r="L351" s="460">
        <f>[8]B!AD1983</f>
        <v>0</v>
      </c>
      <c r="M351" s="460">
        <f>[8]B!AE1983</f>
        <v>0</v>
      </c>
      <c r="N351" s="460">
        <f>[8]B!AF1983</f>
        <v>0</v>
      </c>
      <c r="O351" s="460">
        <f>[8]B!AG1983</f>
        <v>0</v>
      </c>
      <c r="P351" s="460">
        <f>[8]B!AH1983</f>
        <v>0</v>
      </c>
      <c r="Q351" s="460">
        <f>[8]B!AI1983</f>
        <v>0</v>
      </c>
      <c r="R351" s="460">
        <f>[8]B!AJ1983</f>
        <v>0</v>
      </c>
    </row>
    <row r="352" spans="1:18" ht="15" customHeight="1" x14ac:dyDescent="0.15">
      <c r="A352" s="188" t="s">
        <v>470</v>
      </c>
      <c r="B352" s="189" t="s">
        <v>471</v>
      </c>
      <c r="C352" s="472">
        <f>[8]B!C2176</f>
        <v>131</v>
      </c>
      <c r="D352" s="472">
        <f>[8]B!H2176</f>
        <v>105</v>
      </c>
      <c r="E352" s="460">
        <f>[8]B!I2176</f>
        <v>94</v>
      </c>
      <c r="F352" s="460">
        <f>[8]B!J2176</f>
        <v>11</v>
      </c>
      <c r="G352" s="460">
        <f>[8]B!K2176</f>
        <v>5</v>
      </c>
      <c r="H352" s="460">
        <f>[8]B!L2176</f>
        <v>16</v>
      </c>
      <c r="I352" s="460">
        <f>[8]B!M2176</f>
        <v>2</v>
      </c>
      <c r="J352" s="460">
        <f>[8]B!N2176</f>
        <v>3</v>
      </c>
      <c r="K352" s="473"/>
      <c r="L352" s="460">
        <f>[8]B!AD2176</f>
        <v>0</v>
      </c>
      <c r="M352" s="460">
        <f>[8]B!AE2176</f>
        <v>0</v>
      </c>
      <c r="N352" s="460">
        <f>[8]B!AF2176</f>
        <v>0</v>
      </c>
      <c r="O352" s="460">
        <f>[8]B!AG2176</f>
        <v>0</v>
      </c>
      <c r="P352" s="460">
        <f>[8]B!AH2176</f>
        <v>0</v>
      </c>
      <c r="Q352" s="460">
        <f>[8]B!AI2176</f>
        <v>0</v>
      </c>
      <c r="R352" s="460">
        <f>[8]B!AJ2176</f>
        <v>13</v>
      </c>
    </row>
    <row r="353" spans="1:28" ht="15" customHeight="1" x14ac:dyDescent="0.15">
      <c r="A353" s="188" t="s">
        <v>472</v>
      </c>
      <c r="B353" s="189" t="s">
        <v>473</v>
      </c>
      <c r="C353" s="458">
        <f>[8]B!C2218</f>
        <v>1</v>
      </c>
      <c r="D353" s="458">
        <f>[8]B!H2218</f>
        <v>1</v>
      </c>
      <c r="E353" s="460">
        <f>[8]B!I2218</f>
        <v>0</v>
      </c>
      <c r="F353" s="460">
        <f>[8]B!J2218</f>
        <v>1</v>
      </c>
      <c r="G353" s="460">
        <f>[8]B!K2218</f>
        <v>0</v>
      </c>
      <c r="H353" s="460">
        <f>[8]B!L2218</f>
        <v>0</v>
      </c>
      <c r="I353" s="460">
        <f>[8]B!M2218</f>
        <v>0</v>
      </c>
      <c r="J353" s="460">
        <f>[8]B!N2218</f>
        <v>0</v>
      </c>
      <c r="K353" s="460">
        <v>0</v>
      </c>
      <c r="L353" s="460">
        <f>[8]B!AD2218</f>
        <v>0</v>
      </c>
      <c r="M353" s="460">
        <f>[8]B!AE2218</f>
        <v>0</v>
      </c>
      <c r="N353" s="460">
        <f>[8]B!AF2218</f>
        <v>0</v>
      </c>
      <c r="O353" s="460">
        <f>[8]B!AG2218</f>
        <v>0</v>
      </c>
      <c r="P353" s="460">
        <f>[8]B!AH2218</f>
        <v>0</v>
      </c>
      <c r="Q353" s="460">
        <f>[8]B!AI2218</f>
        <v>0</v>
      </c>
      <c r="R353" s="460">
        <f>[8]B!AJ2218</f>
        <v>1</v>
      </c>
    </row>
    <row r="354" spans="1:28" ht="15" customHeight="1" x14ac:dyDescent="0.15">
      <c r="A354" s="188" t="s">
        <v>474</v>
      </c>
      <c r="B354" s="189" t="s">
        <v>475</v>
      </c>
      <c r="C354" s="458">
        <f>[8]B!C2342</f>
        <v>24</v>
      </c>
      <c r="D354" s="458">
        <f>[8]B!H2342</f>
        <v>22</v>
      </c>
      <c r="E354" s="460">
        <f>[8]B!I2342</f>
        <v>13</v>
      </c>
      <c r="F354" s="460">
        <f>[8]B!J2342</f>
        <v>9</v>
      </c>
      <c r="G354" s="460">
        <f>[8]B!K2342</f>
        <v>1</v>
      </c>
      <c r="H354" s="460">
        <f>[8]B!L2342</f>
        <v>0</v>
      </c>
      <c r="I354" s="460">
        <f>[8]B!M2342</f>
        <v>0</v>
      </c>
      <c r="J354" s="460">
        <f>[8]B!N2342</f>
        <v>1</v>
      </c>
      <c r="K354" s="459">
        <v>0</v>
      </c>
      <c r="L354" s="460">
        <f>[8]B!AD2342</f>
        <v>1</v>
      </c>
      <c r="M354" s="460">
        <f>[8]B!AE2342</f>
        <v>0</v>
      </c>
      <c r="N354" s="460">
        <f>[8]B!AF2342</f>
        <v>0</v>
      </c>
      <c r="O354" s="460">
        <f>[8]B!AG2342</f>
        <v>0</v>
      </c>
      <c r="P354" s="460">
        <f>[8]B!AH2342</f>
        <v>0</v>
      </c>
      <c r="Q354" s="460">
        <f>[8]B!AI2342</f>
        <v>0</v>
      </c>
      <c r="R354" s="460">
        <f>[8]B!AJ2342</f>
        <v>10</v>
      </c>
    </row>
    <row r="355" spans="1:28" ht="15" customHeight="1" x14ac:dyDescent="0.15">
      <c r="A355" s="188" t="s">
        <v>476</v>
      </c>
      <c r="B355" s="189" t="s">
        <v>477</v>
      </c>
      <c r="C355" s="458">
        <f>[8]B!C2377</f>
        <v>3</v>
      </c>
      <c r="D355" s="458">
        <f>[8]B!H2377</f>
        <v>3</v>
      </c>
      <c r="E355" s="460">
        <f>[8]B!I2377</f>
        <v>3</v>
      </c>
      <c r="F355" s="460">
        <f>[8]B!J2377</f>
        <v>0</v>
      </c>
      <c r="G355" s="460">
        <f>[8]B!K2377</f>
        <v>0</v>
      </c>
      <c r="H355" s="460">
        <f>[8]B!L2377</f>
        <v>0</v>
      </c>
      <c r="I355" s="460">
        <f>[8]B!M2377</f>
        <v>0</v>
      </c>
      <c r="J355" s="460">
        <f>[8]B!N2377</f>
        <v>0</v>
      </c>
      <c r="K355" s="459">
        <v>1</v>
      </c>
      <c r="L355" s="460">
        <f>[8]B!AD2377</f>
        <v>1</v>
      </c>
      <c r="M355" s="460">
        <f>[8]B!AE2377</f>
        <v>0</v>
      </c>
      <c r="N355" s="460">
        <f>[8]B!AF2377</f>
        <v>0</v>
      </c>
      <c r="O355" s="460">
        <f>[8]B!AG2377</f>
        <v>0</v>
      </c>
      <c r="P355" s="460">
        <f>[8]B!AH2377</f>
        <v>0</v>
      </c>
      <c r="Q355" s="460">
        <f>[8]B!AI2377</f>
        <v>0</v>
      </c>
      <c r="R355" s="460">
        <f>[8]B!AJ2377</f>
        <v>0</v>
      </c>
    </row>
    <row r="356" spans="1:28" ht="15" customHeight="1" x14ac:dyDescent="0.15">
      <c r="A356" s="188" t="s">
        <v>478</v>
      </c>
      <c r="B356" s="189" t="s">
        <v>479</v>
      </c>
      <c r="C356" s="458">
        <f>[8]B!C2414</f>
        <v>13</v>
      </c>
      <c r="D356" s="458">
        <f>[8]B!H2414</f>
        <v>13</v>
      </c>
      <c r="E356" s="460">
        <f>[8]B!I2414</f>
        <v>8</v>
      </c>
      <c r="F356" s="460">
        <f>[8]B!J2414</f>
        <v>5</v>
      </c>
      <c r="G356" s="460">
        <f>[8]B!K2414</f>
        <v>0</v>
      </c>
      <c r="H356" s="460">
        <f>[8]B!L2414</f>
        <v>0</v>
      </c>
      <c r="I356" s="460">
        <f>[8]B!M2414</f>
        <v>0</v>
      </c>
      <c r="J356" s="460">
        <f>[8]B!N2414</f>
        <v>0</v>
      </c>
      <c r="K356" s="459">
        <v>0</v>
      </c>
      <c r="L356" s="460">
        <f>[8]B!AD2414</f>
        <v>0</v>
      </c>
      <c r="M356" s="460">
        <f>[8]B!AE2414</f>
        <v>0</v>
      </c>
      <c r="N356" s="460">
        <f>[8]B!AF2414</f>
        <v>0</v>
      </c>
      <c r="O356" s="460">
        <f>[8]B!AG2414</f>
        <v>0</v>
      </c>
      <c r="P356" s="460">
        <f>[8]B!AH2414</f>
        <v>0</v>
      </c>
      <c r="Q356" s="460">
        <f>[8]B!AI2414</f>
        <v>0</v>
      </c>
      <c r="R356" s="460">
        <f>[8]B!AJ2414</f>
        <v>5</v>
      </c>
    </row>
    <row r="357" spans="1:28" ht="15" customHeight="1" x14ac:dyDescent="0.15">
      <c r="A357" s="190" t="s">
        <v>480</v>
      </c>
      <c r="B357" s="189" t="s">
        <v>481</v>
      </c>
      <c r="C357" s="474">
        <f>SUM(C358:C360)</f>
        <v>84</v>
      </c>
      <c r="D357" s="474">
        <f t="shared" ref="D357:J357" si="10">SUM(D358:D360)</f>
        <v>81</v>
      </c>
      <c r="E357" s="475">
        <f t="shared" si="10"/>
        <v>21</v>
      </c>
      <c r="F357" s="475">
        <f t="shared" si="10"/>
        <v>60</v>
      </c>
      <c r="G357" s="475">
        <f t="shared" si="10"/>
        <v>3</v>
      </c>
      <c r="H357" s="475">
        <f t="shared" si="10"/>
        <v>0</v>
      </c>
      <c r="I357" s="475">
        <f t="shared" si="10"/>
        <v>0</v>
      </c>
      <c r="J357" s="475">
        <f t="shared" si="10"/>
        <v>0</v>
      </c>
      <c r="K357" s="473"/>
      <c r="L357" s="475">
        <f>SUM(L358:L360)</f>
        <v>0</v>
      </c>
      <c r="M357" s="475">
        <f t="shared" ref="M357:R357" si="11">SUM(M358:M360)</f>
        <v>0</v>
      </c>
      <c r="N357" s="475">
        <f t="shared" si="11"/>
        <v>0</v>
      </c>
      <c r="O357" s="475">
        <f t="shared" si="11"/>
        <v>0</v>
      </c>
      <c r="P357" s="475">
        <f t="shared" si="11"/>
        <v>0</v>
      </c>
      <c r="Q357" s="475">
        <f t="shared" si="11"/>
        <v>0</v>
      </c>
      <c r="R357" s="475">
        <f t="shared" si="11"/>
        <v>61</v>
      </c>
    </row>
    <row r="358" spans="1:28" ht="15" customHeight="1" x14ac:dyDescent="0.15">
      <c r="A358" s="191"/>
      <c r="B358" s="76" t="s">
        <v>184</v>
      </c>
      <c r="C358" s="474">
        <f>[8]B!C2420</f>
        <v>84</v>
      </c>
      <c r="D358" s="474">
        <f>[8]B!H2420</f>
        <v>81</v>
      </c>
      <c r="E358" s="460">
        <f>[8]B!I2420</f>
        <v>21</v>
      </c>
      <c r="F358" s="460">
        <f>[8]B!J2420</f>
        <v>60</v>
      </c>
      <c r="G358" s="460">
        <f>[8]B!K2420</f>
        <v>3</v>
      </c>
      <c r="H358" s="460">
        <f>[8]B!L2420</f>
        <v>0</v>
      </c>
      <c r="I358" s="460">
        <f>[8]B!M2420</f>
        <v>0</v>
      </c>
      <c r="J358" s="460">
        <f>[8]B!N2420</f>
        <v>0</v>
      </c>
      <c r="K358" s="473"/>
      <c r="L358" s="460">
        <f>[8]B!AD2420</f>
        <v>0</v>
      </c>
      <c r="M358" s="460">
        <f>[8]B!AE2420</f>
        <v>0</v>
      </c>
      <c r="N358" s="460">
        <f>[8]B!AF2420</f>
        <v>0</v>
      </c>
      <c r="O358" s="460">
        <f>[8]B!AG2420</f>
        <v>0</v>
      </c>
      <c r="P358" s="460">
        <f>[8]B!AH2420</f>
        <v>0</v>
      </c>
      <c r="Q358" s="460">
        <f>[8]B!AI2420</f>
        <v>0</v>
      </c>
      <c r="R358" s="460">
        <f>[8]B!AJ2420</f>
        <v>61</v>
      </c>
    </row>
    <row r="359" spans="1:28" ht="15" customHeight="1" x14ac:dyDescent="0.15">
      <c r="A359" s="191"/>
      <c r="B359" s="76" t="s">
        <v>185</v>
      </c>
      <c r="C359" s="474">
        <f>[8]B!C2421</f>
        <v>0</v>
      </c>
      <c r="D359" s="474">
        <f>[8]B!H2421</f>
        <v>0</v>
      </c>
      <c r="E359" s="460">
        <f>[8]B!I2421</f>
        <v>0</v>
      </c>
      <c r="F359" s="460">
        <f>[8]B!J2421</f>
        <v>0</v>
      </c>
      <c r="G359" s="460">
        <f>[8]B!K2421</f>
        <v>0</v>
      </c>
      <c r="H359" s="460">
        <f>[8]B!L2421</f>
        <v>0</v>
      </c>
      <c r="I359" s="460">
        <f>[8]B!M2421</f>
        <v>0</v>
      </c>
      <c r="J359" s="460">
        <f>[8]B!N2421</f>
        <v>0</v>
      </c>
      <c r="K359" s="473"/>
      <c r="L359" s="460">
        <f>[8]B!AD2421</f>
        <v>0</v>
      </c>
      <c r="M359" s="460">
        <f>[8]B!AE2421</f>
        <v>0</v>
      </c>
      <c r="N359" s="460">
        <f>[8]B!AF2421</f>
        <v>0</v>
      </c>
      <c r="O359" s="460">
        <f>[8]B!AG2421</f>
        <v>0</v>
      </c>
      <c r="P359" s="460">
        <f>[8]B!AH2421</f>
        <v>0</v>
      </c>
      <c r="Q359" s="460">
        <f>[8]B!AI2421</f>
        <v>0</v>
      </c>
      <c r="R359" s="460">
        <f>[8]B!AJ2421</f>
        <v>0</v>
      </c>
    </row>
    <row r="360" spans="1:28" ht="15" customHeight="1" x14ac:dyDescent="0.15">
      <c r="A360" s="191"/>
      <c r="B360" s="76" t="s">
        <v>186</v>
      </c>
      <c r="C360" s="327">
        <f>SUM([8]B!C2422:C2426)</f>
        <v>0</v>
      </c>
      <c r="D360" s="327">
        <f>SUM([8]B!H2422:H2426)</f>
        <v>0</v>
      </c>
      <c r="E360" s="476">
        <f>SUM([8]B!I2422:I2426)</f>
        <v>0</v>
      </c>
      <c r="F360" s="476">
        <f>SUM([8]B!J2422:J2426)</f>
        <v>0</v>
      </c>
      <c r="G360" s="476">
        <f>SUM([8]B!K2422:K2426)</f>
        <v>0</v>
      </c>
      <c r="H360" s="476">
        <f>SUM([8]B!L2422:L2426)</f>
        <v>0</v>
      </c>
      <c r="I360" s="476">
        <f>SUM([8]B!M2422:M2426)</f>
        <v>0</v>
      </c>
      <c r="J360" s="476">
        <f>SUM([8]B!N2422:N2426)</f>
        <v>0</v>
      </c>
      <c r="K360" s="473"/>
      <c r="L360" s="476">
        <f>SUM([8]B!AD2422:AD2426)</f>
        <v>0</v>
      </c>
      <c r="M360" s="476">
        <f>SUM([8]B!AE2422:AE2426)</f>
        <v>0</v>
      </c>
      <c r="N360" s="476">
        <f>SUM([8]B!AF2422:AF2426)</f>
        <v>0</v>
      </c>
      <c r="O360" s="476">
        <f>SUM([8]B!AG2422:AG2426)</f>
        <v>0</v>
      </c>
      <c r="P360" s="476">
        <f>SUM([8]B!AH2422:AH2426)</f>
        <v>0</v>
      </c>
      <c r="Q360" s="476">
        <f>SUM([8]B!AI2422:AI2426)</f>
        <v>0</v>
      </c>
      <c r="R360" s="476">
        <f>SUM([8]B!AJ2422:AJ2426)</f>
        <v>0</v>
      </c>
    </row>
    <row r="361" spans="1:28" ht="15" customHeight="1" x14ac:dyDescent="0.15">
      <c r="A361" s="188" t="s">
        <v>482</v>
      </c>
      <c r="B361" s="189" t="s">
        <v>483</v>
      </c>
      <c r="C361" s="458">
        <f>[8]B!C2660</f>
        <v>60</v>
      </c>
      <c r="D361" s="458">
        <f>[8]B!H2660</f>
        <v>52</v>
      </c>
      <c r="E361" s="460">
        <f>[8]B!I2660</f>
        <v>48</v>
      </c>
      <c r="F361" s="460">
        <f>[8]B!J2660</f>
        <v>4</v>
      </c>
      <c r="G361" s="460">
        <f>[8]B!K2660</f>
        <v>2</v>
      </c>
      <c r="H361" s="460">
        <f>[8]B!L2660</f>
        <v>6</v>
      </c>
      <c r="I361" s="460">
        <f>[8]B!M2660</f>
        <v>0</v>
      </c>
      <c r="J361" s="460">
        <f>[8]B!N2660</f>
        <v>0</v>
      </c>
      <c r="K361" s="459">
        <v>7</v>
      </c>
      <c r="L361" s="460">
        <f>[8]B!AD2660</f>
        <v>0</v>
      </c>
      <c r="M361" s="460">
        <f>[8]B!AE2660</f>
        <v>0</v>
      </c>
      <c r="N361" s="460">
        <f>[8]B!AF2660</f>
        <v>0</v>
      </c>
      <c r="O361" s="460">
        <f>[8]B!AG2660</f>
        <v>0</v>
      </c>
      <c r="P361" s="460">
        <f>[8]B!AH2660</f>
        <v>0</v>
      </c>
      <c r="Q361" s="460">
        <f>[8]B!AI2660</f>
        <v>0</v>
      </c>
      <c r="R361" s="460">
        <f>[8]B!AJ2660</f>
        <v>4</v>
      </c>
    </row>
    <row r="362" spans="1:28" ht="15" customHeight="1" x14ac:dyDescent="0.15">
      <c r="A362" s="188" t="s">
        <v>484</v>
      </c>
      <c r="B362" s="189" t="s">
        <v>485</v>
      </c>
      <c r="C362" s="477">
        <f>SUM([8]B!C2843+[8]B!C2816)</f>
        <v>8</v>
      </c>
      <c r="D362" s="477">
        <f>SUM([8]B!H2843+[8]B!H2816)</f>
        <v>8</v>
      </c>
      <c r="E362" s="476">
        <f>SUM([8]B!I2843+[8]B!I2816)</f>
        <v>8</v>
      </c>
      <c r="F362" s="476">
        <f>SUM([8]B!J2843+[8]B!J2816)</f>
        <v>0</v>
      </c>
      <c r="G362" s="476">
        <f>SUM([8]B!K2843+[8]B!K2816)</f>
        <v>0</v>
      </c>
      <c r="H362" s="476">
        <f>SUM([8]B!L2843+[8]B!L2816)</f>
        <v>0</v>
      </c>
      <c r="I362" s="476">
        <f>SUM([8]B!M2843+[8]B!M2816)</f>
        <v>0</v>
      </c>
      <c r="J362" s="476">
        <f>SUM([8]B!N2843+[8]B!N2816)</f>
        <v>0</v>
      </c>
      <c r="K362" s="459">
        <v>8</v>
      </c>
      <c r="L362" s="476">
        <f>SUM([8]B!AD2843+[8]B!AD2816)</f>
        <v>0</v>
      </c>
      <c r="M362" s="476">
        <f>SUM([8]B!AE2843+[8]B!AE2816)</f>
        <v>0</v>
      </c>
      <c r="N362" s="476">
        <f>SUM([8]B!AF2843+[8]B!AF2816)</f>
        <v>0</v>
      </c>
      <c r="O362" s="476">
        <f>SUM([8]B!AG2843+[8]B!AG2816)</f>
        <v>0</v>
      </c>
      <c r="P362" s="476">
        <f>SUM([8]B!AH2843+[8]B!AH2816)</f>
        <v>0</v>
      </c>
      <c r="Q362" s="476">
        <f>SUM([8]B!AI2843+[8]B!AI2816)</f>
        <v>0</v>
      </c>
      <c r="R362" s="476">
        <f>SUM([8]B!AJ2843+[8]B!AJ2816)</f>
        <v>0</v>
      </c>
    </row>
    <row r="363" spans="1:28" ht="15" customHeight="1" x14ac:dyDescent="0.15">
      <c r="A363" s="192" t="s">
        <v>484</v>
      </c>
      <c r="B363" s="193" t="s">
        <v>486</v>
      </c>
      <c r="C363" s="478">
        <f>[8]B!C2672</f>
        <v>3</v>
      </c>
      <c r="D363" s="458">
        <f>[8]B!H2672</f>
        <v>3</v>
      </c>
      <c r="E363" s="479">
        <f>[8]B!I2672</f>
        <v>3</v>
      </c>
      <c r="F363" s="479">
        <f>[8]B!J2672</f>
        <v>0</v>
      </c>
      <c r="G363" s="479">
        <f>[8]B!K2672</f>
        <v>0</v>
      </c>
      <c r="H363" s="479">
        <f>[8]B!L2672</f>
        <v>0</v>
      </c>
      <c r="I363" s="479">
        <f>[8]B!M2672</f>
        <v>0</v>
      </c>
      <c r="J363" s="479">
        <f>[8]B!N2672</f>
        <v>0</v>
      </c>
      <c r="K363" s="480"/>
      <c r="L363" s="479">
        <f>[8]B!AD2672</f>
        <v>0</v>
      </c>
      <c r="M363" s="479">
        <f>[8]B!AE2672</f>
        <v>0</v>
      </c>
      <c r="N363" s="479">
        <f>[8]B!AF2672</f>
        <v>0</v>
      </c>
      <c r="O363" s="479">
        <f>[8]B!AG2672</f>
        <v>0</v>
      </c>
      <c r="P363" s="479">
        <f>[8]B!AH2672</f>
        <v>0</v>
      </c>
      <c r="Q363" s="479">
        <f>[8]B!AI2672</f>
        <v>0</v>
      </c>
      <c r="R363" s="479">
        <f>[8]B!AJ2672</f>
        <v>0</v>
      </c>
    </row>
    <row r="364" spans="1:28" s="3" customFormat="1" ht="15" customHeight="1" x14ac:dyDescent="0.15">
      <c r="A364" s="678" t="s">
        <v>487</v>
      </c>
      <c r="B364" s="678"/>
      <c r="C364" s="465">
        <f>SUM(C344:C357)+C361+C362+C363</f>
        <v>391</v>
      </c>
      <c r="D364" s="465">
        <f t="shared" ref="D364:J364" si="12">SUM(D344:D357)+D361+D362+D363</f>
        <v>345</v>
      </c>
      <c r="E364" s="465">
        <f t="shared" si="12"/>
        <v>252</v>
      </c>
      <c r="F364" s="465">
        <f t="shared" si="12"/>
        <v>93</v>
      </c>
      <c r="G364" s="465">
        <f t="shared" si="12"/>
        <v>12</v>
      </c>
      <c r="H364" s="465">
        <f t="shared" si="12"/>
        <v>28</v>
      </c>
      <c r="I364" s="465">
        <f t="shared" si="12"/>
        <v>2</v>
      </c>
      <c r="J364" s="465">
        <f t="shared" si="12"/>
        <v>4</v>
      </c>
      <c r="K364" s="465">
        <f>SUM(K345:K351)+K361+K362+K353+K354+K355+K356</f>
        <v>62</v>
      </c>
      <c r="L364" s="465">
        <f t="shared" ref="L364:R364" si="13">SUM(L344:L357)+L361+L362+L363</f>
        <v>3</v>
      </c>
      <c r="M364" s="465">
        <f t="shared" si="13"/>
        <v>0</v>
      </c>
      <c r="N364" s="465">
        <f t="shared" si="13"/>
        <v>0</v>
      </c>
      <c r="O364" s="465">
        <f t="shared" si="13"/>
        <v>0</v>
      </c>
      <c r="P364" s="465">
        <f t="shared" si="13"/>
        <v>0</v>
      </c>
      <c r="Q364" s="465">
        <f t="shared" si="13"/>
        <v>0</v>
      </c>
      <c r="R364" s="465">
        <f t="shared" si="13"/>
        <v>97</v>
      </c>
    </row>
    <row r="365" spans="1:28" ht="24.95" customHeight="1" x14ac:dyDescent="0.15">
      <c r="A365" s="680" t="s">
        <v>488</v>
      </c>
      <c r="B365" s="680"/>
      <c r="C365" s="680"/>
      <c r="D365" s="680"/>
      <c r="E365" s="680"/>
      <c r="F365" s="680"/>
    </row>
    <row r="366" spans="1:28" ht="42" customHeight="1" x14ac:dyDescent="0.15">
      <c r="A366" s="579" t="s">
        <v>489</v>
      </c>
      <c r="B366" s="658"/>
      <c r="C366" s="604" t="s">
        <v>410</v>
      </c>
      <c r="D366" s="604" t="s">
        <v>490</v>
      </c>
      <c r="E366" s="632" t="s">
        <v>491</v>
      </c>
      <c r="F366" s="632" t="s">
        <v>492</v>
      </c>
      <c r="G366" s="469" t="s">
        <v>493</v>
      </c>
      <c r="H366" s="469" t="s">
        <v>494</v>
      </c>
      <c r="I366" s="469" t="s">
        <v>495</v>
      </c>
      <c r="J366" s="481" t="s">
        <v>495</v>
      </c>
    </row>
    <row r="367" spans="1:28" ht="32.25" customHeight="1" x14ac:dyDescent="0.15">
      <c r="A367" s="602"/>
      <c r="B367" s="660"/>
      <c r="C367" s="606"/>
      <c r="D367" s="606"/>
      <c r="E367" s="634"/>
      <c r="F367" s="634"/>
      <c r="G367" s="482" t="s">
        <v>491</v>
      </c>
      <c r="H367" s="482" t="s">
        <v>492</v>
      </c>
      <c r="I367" s="482" t="s">
        <v>491</v>
      </c>
      <c r="J367" s="483" t="s">
        <v>492</v>
      </c>
    </row>
    <row r="368" spans="1:28" ht="15" customHeight="1" x14ac:dyDescent="0.15">
      <c r="A368" s="646" t="s">
        <v>496</v>
      </c>
      <c r="B368" s="692"/>
      <c r="C368" s="484">
        <f>SUM(E368,F368)</f>
        <v>118</v>
      </c>
      <c r="D368" s="485">
        <v>37</v>
      </c>
      <c r="E368" s="486">
        <f>SUM([8]B!P1216,[8]B!P1352,[8]B!P1502,[8]B!P1566,[8]B!P1635,[8]B!P1680,[8]B!P1901,[8]B!P1913,[8]B!P1983,[8]B!P2176,[8]B!P2218,[8]B!P2342,[8]B!P2377,[8]B!P2414,[8]B!P2429,[8]B!P2660,[8]B!P2672,[8]B!P2843)</f>
        <v>5</v>
      </c>
      <c r="F368" s="486">
        <f>SUM([8]B!Q1216,[8]B!Q1352,[8]B!Q1502,[8]B!Q1566,[8]B!Q1635,[8]B!Q1680,[8]B!Q1901,[8]B!Q1913,[8]B!Q1983,[8]B!Q2176,[8]B!Q2218,[8]B!Q2342,[8]B!Q2377,[8]B!Q2414,[8]B!Q2429,[8]B!Q2660,[8]B!Q2672,[8]B!Q2843,[8]B!Q2676,[8]B!Q2702)</f>
        <v>113</v>
      </c>
      <c r="G368" s="485"/>
      <c r="H368" s="487"/>
      <c r="I368" s="487"/>
      <c r="J368" s="488"/>
      <c r="K368" s="165" t="str">
        <f>AA368</f>
        <v/>
      </c>
      <c r="AA368" s="194" t="str">
        <f>IF(C368&lt;D368,"Beneficiarios MAI no puede ser mayor al TOTAL","")</f>
        <v/>
      </c>
      <c r="AB368" s="194">
        <f>IF(C368&lt;D368,1,0)</f>
        <v>0</v>
      </c>
    </row>
    <row r="369" spans="1:28" ht="15" customHeight="1" x14ac:dyDescent="0.15">
      <c r="A369" s="693" t="s">
        <v>497</v>
      </c>
      <c r="B369" s="694"/>
      <c r="C369" s="489">
        <f>SUM(E369,F369)</f>
        <v>13</v>
      </c>
      <c r="D369" s="490">
        <v>11</v>
      </c>
      <c r="E369" s="491">
        <f>SUM([8]B!S1216,[8]B!S1352,[8]B!S1502,[8]B!S1566,[8]B!S1635,[8]B!S1680,[8]B!S1901,[8]B!S1913,[8]B!S1983,[8]B!S2176,[8]B!S2218,[8]B!S2342,[8]B!S2377,[8]B!S2414,[8]B!S2429,[8]B!S2660,[8]B!S2672,[8]B!S2843)</f>
        <v>1</v>
      </c>
      <c r="F369" s="491">
        <f>SUM([8]B!T1216,[8]B!T1352,[8]B!T1502,[8]B!T1566,[8]B!T1635,[8]B!T1680,[8]B!T1901,[8]B!T1913,[8]B!T1983,[8]B!T2176,[8]B!T2218,[8]B!T2342,[8]B!T2377,[8]B!T2414,[8]B!T2429,[8]B!T2660,[8]B!T2672,[8]B!T2843)</f>
        <v>12</v>
      </c>
      <c r="G369" s="490"/>
      <c r="H369" s="492"/>
      <c r="I369" s="492"/>
      <c r="J369" s="492"/>
      <c r="K369" s="165" t="str">
        <f>AA369</f>
        <v/>
      </c>
      <c r="AA369" s="194" t="str">
        <f>IF(C369&lt;D369,"Beneficiarios MAI no puede ser mayor al TOTAL","")</f>
        <v/>
      </c>
      <c r="AB369" s="194">
        <f>IF(C369&lt;D369,1,0)</f>
        <v>0</v>
      </c>
    </row>
    <row r="370" spans="1:28" ht="15" customHeight="1" x14ac:dyDescent="0.15">
      <c r="A370" s="695" t="s">
        <v>498</v>
      </c>
      <c r="B370" s="195" t="s">
        <v>499</v>
      </c>
      <c r="C370" s="484">
        <f>SUM(E370,F370)</f>
        <v>198</v>
      </c>
      <c r="D370" s="485">
        <v>179</v>
      </c>
      <c r="E370" s="486">
        <f>SUM([8]B!Y1216,[8]B!Y1352,[8]B!Y1502,[8]B!Y1566,[8]B!Y1635,[8]B!Y1680,[8]B!Y1901,[8]B!Y1913,[8]B!Y1983,[8]B!Y2176,[8]B!Y2218,[8]B!Y2342,[8]B!Y2377,[8]B!Y2414,[8]B!Y2429,[8]B!Y2660,[8]B!Y2672,[8]B!Y2843)</f>
        <v>20</v>
      </c>
      <c r="F370" s="486">
        <f>SUM([8]B!Z1216,[8]B!Z1352,[8]B!Z1502,[8]B!Z1566,[8]B!Z1635,[8]B!Z1680,[8]B!Z1901,[8]B!Z1913,[8]B!Z1983,[8]B!Z2176,[8]B!Z2218,[8]B!Z2342,[8]B!Z2377,[8]B!Z2414,[8]B!Z2429,[8]B!Z2660,[8]B!Z2672,[8]B!Z2843)</f>
        <v>178</v>
      </c>
      <c r="G370" s="485"/>
      <c r="H370" s="487"/>
      <c r="I370" s="487"/>
      <c r="J370" s="487"/>
      <c r="K370" s="165" t="str">
        <f>AA370</f>
        <v/>
      </c>
      <c r="AA370" s="194" t="str">
        <f>IF(C370&lt;D370,"Beneficiarios MAI no puede ser mayor al TOTAL","")</f>
        <v/>
      </c>
      <c r="AB370" s="194">
        <f>IF(C370&lt;D370,1,0)</f>
        <v>0</v>
      </c>
    </row>
    <row r="371" spans="1:28" ht="15" customHeight="1" x14ac:dyDescent="0.15">
      <c r="A371" s="696"/>
      <c r="B371" s="196" t="s">
        <v>500</v>
      </c>
      <c r="C371" s="493">
        <f>SUM(E371,F371)</f>
        <v>0</v>
      </c>
      <c r="D371" s="494"/>
      <c r="E371" s="495">
        <f>SUM([8]B!V1216,[8]B!V1352,[8]B!V1502,[8]B!V1566,[8]B!V1635,[8]B!V1680,[8]B!V1901,[8]B!V1913,[8]B!V1983,[8]B!V2176,[8]B!V2218,[8]B!V2342,[8]B!V2377,[8]B!V2414,[8]B!V2429,[8]B!V2660,[8]B!V2672,[8]B!V2843)</f>
        <v>0</v>
      </c>
      <c r="F371" s="495">
        <f>SUM([8]B!W1216,[8]B!W1352,[8]B!W1502,[8]B!W1566,[8]B!W1635,[8]B!W1680,[8]B!W1901,[8]B!W1913,[8]B!W1983,[8]B!W2176,[8]B!W2218,[8]B!W2342,[8]B!W2377,[8]B!W2414,[8]B!W2429,[8]B!W2660,[8]B!W2672,[8]B!W2843)</f>
        <v>0</v>
      </c>
      <c r="G371" s="494"/>
      <c r="H371" s="496"/>
      <c r="I371" s="496"/>
      <c r="J371" s="496"/>
      <c r="K371" s="165" t="str">
        <f>AA371</f>
        <v/>
      </c>
      <c r="AA371" s="194" t="str">
        <f>IF(C371&lt;D371,"Beneficiarios MAI no puede ser mayor al TOTAL","")</f>
        <v/>
      </c>
      <c r="AB371" s="194">
        <f>IF(C371&lt;D371,1,0)</f>
        <v>0</v>
      </c>
    </row>
    <row r="372" spans="1:28" ht="24.95" customHeight="1" x14ac:dyDescent="0.15">
      <c r="A372" s="680" t="s">
        <v>501</v>
      </c>
      <c r="B372" s="680"/>
      <c r="C372" s="197"/>
      <c r="D372" s="197"/>
      <c r="E372" s="2"/>
      <c r="F372" s="2"/>
      <c r="G372" s="380"/>
      <c r="H372" s="380"/>
      <c r="I372" s="380"/>
      <c r="J372" s="380"/>
      <c r="K372" s="380"/>
      <c r="L372" s="380"/>
      <c r="M372" s="380"/>
      <c r="N372" s="380"/>
      <c r="O372" s="380"/>
      <c r="P372" s="380"/>
      <c r="Q372" s="380"/>
      <c r="R372" s="380"/>
      <c r="S372" s="380"/>
      <c r="T372" s="380"/>
      <c r="U372" s="116"/>
    </row>
    <row r="373" spans="1:28" ht="29.25" customHeight="1" x14ac:dyDescent="0.15">
      <c r="A373" s="697" t="s">
        <v>502</v>
      </c>
      <c r="B373" s="698"/>
      <c r="C373" s="604" t="s">
        <v>6</v>
      </c>
      <c r="D373" s="664" t="s">
        <v>7</v>
      </c>
      <c r="E373" s="380"/>
      <c r="F373" s="380"/>
      <c r="G373" s="380"/>
      <c r="H373" s="380"/>
      <c r="I373" s="380"/>
      <c r="J373" s="380"/>
      <c r="K373" s="380"/>
      <c r="L373" s="380"/>
      <c r="M373" s="380"/>
      <c r="N373" s="380"/>
      <c r="O373" s="380"/>
      <c r="P373" s="116"/>
    </row>
    <row r="374" spans="1:28" ht="20.25" customHeight="1" x14ac:dyDescent="0.15">
      <c r="A374" s="699"/>
      <c r="B374" s="700"/>
      <c r="C374" s="606"/>
      <c r="D374" s="666"/>
      <c r="E374" s="380"/>
      <c r="F374" s="380"/>
      <c r="G374" s="380"/>
      <c r="H374" s="380"/>
      <c r="I374" s="380"/>
      <c r="J374" s="380"/>
      <c r="K374" s="380"/>
      <c r="L374" s="380"/>
      <c r="M374" s="380"/>
      <c r="N374" s="380"/>
      <c r="O374" s="380"/>
      <c r="P374" s="116"/>
    </row>
    <row r="375" spans="1:28" ht="15" customHeight="1" x14ac:dyDescent="0.15">
      <c r="A375" s="687" t="s">
        <v>503</v>
      </c>
      <c r="B375" s="688"/>
      <c r="C375" s="497">
        <f>[8]B!C2664</f>
        <v>3</v>
      </c>
      <c r="D375" s="498">
        <f>[8]B!H2664</f>
        <v>3</v>
      </c>
      <c r="E375" s="380"/>
      <c r="F375" s="380"/>
      <c r="G375" s="380"/>
      <c r="H375" s="380"/>
      <c r="I375" s="380"/>
      <c r="J375" s="380"/>
      <c r="K375" s="380"/>
      <c r="L375" s="380"/>
      <c r="M375" s="380"/>
      <c r="N375" s="380"/>
      <c r="O375" s="380"/>
      <c r="P375" s="116"/>
    </row>
    <row r="376" spans="1:28" ht="15" customHeight="1" x14ac:dyDescent="0.15">
      <c r="A376" s="689" t="s">
        <v>504</v>
      </c>
      <c r="B376" s="689"/>
      <c r="C376" s="499">
        <f>SUM([8]B!C2663+[8]B!C2665)</f>
        <v>5</v>
      </c>
      <c r="D376" s="500">
        <f>[8]B!H2663+[8]B!H2665</f>
        <v>5</v>
      </c>
      <c r="E376" s="380"/>
      <c r="F376" s="380"/>
      <c r="G376" s="380"/>
      <c r="H376" s="380"/>
      <c r="I376" s="380"/>
      <c r="J376" s="380"/>
      <c r="K376" s="380"/>
      <c r="L376" s="380"/>
      <c r="M376" s="380"/>
      <c r="N376" s="380"/>
      <c r="O376" s="380"/>
      <c r="P376" s="116"/>
    </row>
    <row r="377" spans="1:28" ht="24.95" customHeight="1" x14ac:dyDescent="0.15">
      <c r="A377" s="690" t="s">
        <v>505</v>
      </c>
      <c r="B377" s="690"/>
      <c r="C377" s="198"/>
      <c r="D377" s="501"/>
      <c r="E377" s="501"/>
      <c r="F377" s="380"/>
      <c r="G377" s="380"/>
      <c r="H377" s="380"/>
      <c r="I377" s="380"/>
      <c r="J377" s="380"/>
      <c r="K377" s="380"/>
      <c r="L377" s="380"/>
      <c r="M377" s="380"/>
      <c r="N377" s="380"/>
      <c r="O377" s="380"/>
      <c r="P377" s="380"/>
      <c r="Q377" s="380"/>
      <c r="R377" s="116"/>
    </row>
    <row r="378" spans="1:28" ht="15" customHeight="1" x14ac:dyDescent="0.15">
      <c r="A378" s="691" t="s">
        <v>433</v>
      </c>
      <c r="B378" s="691"/>
      <c r="C378" s="604" t="s">
        <v>410</v>
      </c>
      <c r="D378" s="607" t="s">
        <v>434</v>
      </c>
      <c r="E378" s="608"/>
      <c r="F378" s="608"/>
      <c r="G378" s="608"/>
      <c r="H378" s="609" t="s">
        <v>412</v>
      </c>
      <c r="I378" s="610"/>
      <c r="J378" s="611"/>
      <c r="K378" s="701" t="s">
        <v>413</v>
      </c>
      <c r="L378" s="637"/>
      <c r="M378" s="637"/>
      <c r="N378" s="632" t="s">
        <v>414</v>
      </c>
      <c r="O378" s="635" t="s">
        <v>415</v>
      </c>
      <c r="P378" s="636"/>
      <c r="Q378" s="585" t="s">
        <v>416</v>
      </c>
    </row>
    <row r="379" spans="1:28" s="63" customFormat="1" ht="32.25" customHeight="1" x14ac:dyDescent="0.15">
      <c r="A379" s="691"/>
      <c r="B379" s="691"/>
      <c r="C379" s="605"/>
      <c r="D379" s="588" t="s">
        <v>418</v>
      </c>
      <c r="E379" s="702" t="s">
        <v>419</v>
      </c>
      <c r="F379" s="702"/>
      <c r="G379" s="592" t="s">
        <v>449</v>
      </c>
      <c r="H379" s="594" t="s">
        <v>421</v>
      </c>
      <c r="I379" s="596" t="s">
        <v>422</v>
      </c>
      <c r="J379" s="598" t="s">
        <v>423</v>
      </c>
      <c r="K379" s="615" t="s">
        <v>506</v>
      </c>
      <c r="L379" s="616" t="s">
        <v>425</v>
      </c>
      <c r="M379" s="617" t="s">
        <v>426</v>
      </c>
      <c r="N379" s="633"/>
      <c r="O379" s="627" t="s">
        <v>427</v>
      </c>
      <c r="P379" s="628" t="s">
        <v>428</v>
      </c>
      <c r="Q379" s="586"/>
    </row>
    <row r="380" spans="1:28" s="63" customFormat="1" ht="20.25" customHeight="1" x14ac:dyDescent="0.15">
      <c r="A380" s="691"/>
      <c r="B380" s="691"/>
      <c r="C380" s="606"/>
      <c r="D380" s="589"/>
      <c r="E380" s="152" t="s">
        <v>429</v>
      </c>
      <c r="F380" s="134" t="s">
        <v>430</v>
      </c>
      <c r="G380" s="593"/>
      <c r="H380" s="595"/>
      <c r="I380" s="597"/>
      <c r="J380" s="599"/>
      <c r="K380" s="615"/>
      <c r="L380" s="616"/>
      <c r="M380" s="617"/>
      <c r="N380" s="634"/>
      <c r="O380" s="627"/>
      <c r="P380" s="628"/>
      <c r="Q380" s="587"/>
    </row>
    <row r="381" spans="1:28" ht="15" customHeight="1" x14ac:dyDescent="0.15">
      <c r="A381" s="703" t="s">
        <v>507</v>
      </c>
      <c r="B381" s="199" t="s">
        <v>508</v>
      </c>
      <c r="C381" s="200">
        <f>[8]B!C1091+SUM([8]B!C1093:C1127)</f>
        <v>4</v>
      </c>
      <c r="D381" s="200">
        <f>[8]B!D1091+SUM([8]B!D1093:D1127)</f>
        <v>4</v>
      </c>
      <c r="E381" s="201">
        <f>[8]B!E1091+SUM([8]B!E1093:E1127)</f>
        <v>4</v>
      </c>
      <c r="F381" s="201">
        <f>[8]B!F1091+SUM([8]B!F1093:F1127)</f>
        <v>0</v>
      </c>
      <c r="G381" s="201">
        <f>[8]B!G1091+SUM([8]B!G1093:G1127)</f>
        <v>0</v>
      </c>
      <c r="H381" s="201">
        <f>[8]B!AA1091+SUM([8]B!AA1093:AA1127)</f>
        <v>3</v>
      </c>
      <c r="I381" s="201">
        <f>[8]B!AB1091+SUM([8]B!AB1093:AB1127)</f>
        <v>1</v>
      </c>
      <c r="J381" s="201">
        <f>[8]B!AC1091+SUM([8]B!AC1093:AC1127)</f>
        <v>0</v>
      </c>
      <c r="K381" s="201">
        <f>[8]B!AD1091+SUM([8]B!AD1093:AD1127)</f>
        <v>0</v>
      </c>
      <c r="L381" s="201">
        <f>[8]B!AE1091+SUM([8]B!AE1093:AE1127)</f>
        <v>0</v>
      </c>
      <c r="M381" s="201">
        <f>[8]B!AF1091+SUM([8]B!AF1093:AF1127)</f>
        <v>0</v>
      </c>
      <c r="N381" s="201">
        <f>[8]B!AG1091+SUM([8]B!AG1093:AG1127)</f>
        <v>0</v>
      </c>
      <c r="O381" s="201">
        <f>[8]B!AH1091+SUM([8]B!AH1093:AH1127)</f>
        <v>0</v>
      </c>
      <c r="P381" s="201">
        <f>[8]B!AI1091+SUM([8]B!AI1093:AI1127)</f>
        <v>0</v>
      </c>
      <c r="Q381" s="202">
        <f>[8]B!AJ1091+SUM([8]B!AJ1093:AJ1127)</f>
        <v>0</v>
      </c>
    </row>
    <row r="382" spans="1:28" ht="15" customHeight="1" x14ac:dyDescent="0.15">
      <c r="A382" s="631"/>
      <c r="B382" s="203" t="s">
        <v>509</v>
      </c>
      <c r="C382" s="502">
        <f>SUM([8]B!C1128:C1144)</f>
        <v>0</v>
      </c>
      <c r="D382" s="502">
        <f>SUM([8]B!D1128:D1144)</f>
        <v>0</v>
      </c>
      <c r="E382" s="503">
        <f>SUM([8]B!E1128:E1144)</f>
        <v>0</v>
      </c>
      <c r="F382" s="503">
        <f>SUM([8]B!F1128:F1144)</f>
        <v>0</v>
      </c>
      <c r="G382" s="503">
        <f>SUM([8]B!G1128:G1144)</f>
        <v>0</v>
      </c>
      <c r="H382" s="503">
        <f>SUM([8]B!AA1128:AA1144)</f>
        <v>0</v>
      </c>
      <c r="I382" s="503">
        <f>SUM([8]B!AB1128:AB1144)</f>
        <v>0</v>
      </c>
      <c r="J382" s="503">
        <f>SUM([8]B!AC1128:AC1144)</f>
        <v>0</v>
      </c>
      <c r="K382" s="503">
        <f>SUM([8]B!AD1128:AD1144)</f>
        <v>0</v>
      </c>
      <c r="L382" s="503">
        <f>SUM([8]B!AE1128:AE1144)</f>
        <v>0</v>
      </c>
      <c r="M382" s="503">
        <f>SUM([8]B!AF1128:AF1144)</f>
        <v>0</v>
      </c>
      <c r="N382" s="503">
        <f>SUM([8]B!AG1128:AG1144)</f>
        <v>0</v>
      </c>
      <c r="O382" s="503">
        <f>SUM([8]B!AH1128:AH1144)</f>
        <v>0</v>
      </c>
      <c r="P382" s="503">
        <f>SUM([8]B!AI1128:AI1144)</f>
        <v>0</v>
      </c>
      <c r="Q382" s="503">
        <f>SUM([8]B!AJ1128:AJ1144)</f>
        <v>0</v>
      </c>
    </row>
    <row r="383" spans="1:28" ht="15" customHeight="1" x14ac:dyDescent="0.15">
      <c r="A383" s="704"/>
      <c r="B383" s="558" t="s">
        <v>410</v>
      </c>
      <c r="C383" s="205">
        <f>SUM(C381:C382)</f>
        <v>4</v>
      </c>
      <c r="D383" s="504">
        <f>SUM(D381:D382)</f>
        <v>4</v>
      </c>
      <c r="E383" s="505">
        <f t="shared" ref="E383:Q383" si="14">SUM(E381:E382)</f>
        <v>4</v>
      </c>
      <c r="F383" s="506">
        <f t="shared" si="14"/>
        <v>0</v>
      </c>
      <c r="G383" s="507">
        <f t="shared" si="14"/>
        <v>0</v>
      </c>
      <c r="H383" s="505">
        <f t="shared" si="14"/>
        <v>3</v>
      </c>
      <c r="I383" s="508">
        <f t="shared" si="14"/>
        <v>1</v>
      </c>
      <c r="J383" s="506">
        <f t="shared" si="14"/>
        <v>0</v>
      </c>
      <c r="K383" s="505">
        <f t="shared" si="14"/>
        <v>0</v>
      </c>
      <c r="L383" s="508">
        <f t="shared" si="14"/>
        <v>0</v>
      </c>
      <c r="M383" s="506">
        <f t="shared" si="14"/>
        <v>0</v>
      </c>
      <c r="N383" s="506">
        <f t="shared" si="14"/>
        <v>0</v>
      </c>
      <c r="O383" s="505">
        <f t="shared" si="14"/>
        <v>0</v>
      </c>
      <c r="P383" s="506">
        <f t="shared" si="14"/>
        <v>0</v>
      </c>
      <c r="Q383" s="504">
        <f t="shared" si="14"/>
        <v>0</v>
      </c>
    </row>
    <row r="384" spans="1:28" ht="15" customHeight="1" x14ac:dyDescent="0.15">
      <c r="A384" s="703" t="s">
        <v>510</v>
      </c>
      <c r="B384" s="206" t="s">
        <v>508</v>
      </c>
      <c r="C384" s="207">
        <f>[8]B!C1218+SUM([8]B!C1221:C1258)</f>
        <v>95</v>
      </c>
      <c r="D384" s="207">
        <f>[8]B!D1218+SUM([8]B!D1221:D1258)</f>
        <v>93</v>
      </c>
      <c r="E384" s="208">
        <f>[8]B!E1218+SUM([8]B!E1221:E1258)</f>
        <v>93</v>
      </c>
      <c r="F384" s="208">
        <f>[8]B!F1218+SUM([8]B!F1221:F1258)</f>
        <v>0</v>
      </c>
      <c r="G384" s="208">
        <f>[8]B!G1218+SUM([8]B!G1221:G1258)</f>
        <v>2</v>
      </c>
      <c r="H384" s="208">
        <f>[8]B!AA1218+SUM([8]B!AA1221:AA1258)</f>
        <v>1</v>
      </c>
      <c r="I384" s="208">
        <f>[8]B!AB1218+SUM([8]B!AB1221:AB1258)</f>
        <v>94</v>
      </c>
      <c r="J384" s="208">
        <f>[8]B!AC1218+SUM([8]B!AC1221:AC1258)</f>
        <v>0</v>
      </c>
      <c r="K384" s="208">
        <f>[8]B!AD1218+SUM([8]B!AD1221:AD1258)</f>
        <v>0</v>
      </c>
      <c r="L384" s="208">
        <f>[8]B!AE1218+SUM([8]B!AE1221:AE1258)</f>
        <v>0</v>
      </c>
      <c r="M384" s="208">
        <f>[8]B!AF1218+SUM([8]B!AF1221:AF1258)</f>
        <v>0</v>
      </c>
      <c r="N384" s="208">
        <f>[8]B!AG1218+SUM([8]B!AG1221:AG1258)</f>
        <v>0</v>
      </c>
      <c r="O384" s="208">
        <f>[8]B!AH1218+SUM([8]B!AH1221:AH1258)</f>
        <v>0</v>
      </c>
      <c r="P384" s="208">
        <f>[8]B!AI1218+SUM([8]B!AI1221:AI1258)</f>
        <v>32</v>
      </c>
      <c r="Q384" s="209">
        <f>[8]B!AJ1218+SUM([8]B!AJ1221:AJ1258)</f>
        <v>0</v>
      </c>
    </row>
    <row r="385" spans="1:17" ht="15" customHeight="1" x14ac:dyDescent="0.15">
      <c r="A385" s="631"/>
      <c r="B385" s="210" t="s">
        <v>509</v>
      </c>
      <c r="C385" s="507">
        <f>SUM([8]B!C1259:C1270)</f>
        <v>6</v>
      </c>
      <c r="D385" s="507">
        <f>SUM([8]B!D1259:D1270)</f>
        <v>6</v>
      </c>
      <c r="E385" s="509">
        <f>SUM([8]B!E1259:E1270)</f>
        <v>6</v>
      </c>
      <c r="F385" s="509">
        <f>SUM([8]B!F1259:F1270)</f>
        <v>0</v>
      </c>
      <c r="G385" s="509">
        <f>SUM([8]B!G1259:G1270)</f>
        <v>0</v>
      </c>
      <c r="H385" s="509">
        <f>SUM([8]B!AA1259:AA1270)</f>
        <v>0</v>
      </c>
      <c r="I385" s="509">
        <f>SUM([8]B!AB1259:AB1270)</f>
        <v>6</v>
      </c>
      <c r="J385" s="509">
        <f>SUM([8]B!AC1259:AC1270)</f>
        <v>0</v>
      </c>
      <c r="K385" s="509">
        <f>SUM([8]B!AD1259:AD1270)</f>
        <v>0</v>
      </c>
      <c r="L385" s="509">
        <f>SUM([8]B!AE1259:AE1270)</f>
        <v>0</v>
      </c>
      <c r="M385" s="509">
        <f>SUM([8]B!AF1259:AF1270)</f>
        <v>0</v>
      </c>
      <c r="N385" s="509">
        <f>SUM([8]B!AG1259:AG1270)</f>
        <v>0</v>
      </c>
      <c r="O385" s="509">
        <f>SUM([8]B!AH1259:AH1270)</f>
        <v>0</v>
      </c>
      <c r="P385" s="509">
        <f>SUM([8]B!AI1259:AI1270)</f>
        <v>0</v>
      </c>
      <c r="Q385" s="510">
        <f>SUM([8]B!AJ1259:AJ1270)</f>
        <v>0</v>
      </c>
    </row>
    <row r="386" spans="1:17" ht="15" customHeight="1" x14ac:dyDescent="0.15">
      <c r="A386" s="704"/>
      <c r="B386" s="558" t="s">
        <v>410</v>
      </c>
      <c r="C386" s="507">
        <f>SUM(C384:C385)</f>
        <v>101</v>
      </c>
      <c r="D386" s="507">
        <f t="shared" ref="D386:Q386" si="15">SUM(D384:D385)</f>
        <v>99</v>
      </c>
      <c r="E386" s="507">
        <f t="shared" si="15"/>
        <v>99</v>
      </c>
      <c r="F386" s="507">
        <f t="shared" si="15"/>
        <v>0</v>
      </c>
      <c r="G386" s="507">
        <f t="shared" si="15"/>
        <v>2</v>
      </c>
      <c r="H386" s="507">
        <f t="shared" si="15"/>
        <v>1</v>
      </c>
      <c r="I386" s="507">
        <f t="shared" si="15"/>
        <v>100</v>
      </c>
      <c r="J386" s="507">
        <f t="shared" si="15"/>
        <v>0</v>
      </c>
      <c r="K386" s="507">
        <f t="shared" si="15"/>
        <v>0</v>
      </c>
      <c r="L386" s="507">
        <f t="shared" si="15"/>
        <v>0</v>
      </c>
      <c r="M386" s="507">
        <f t="shared" si="15"/>
        <v>0</v>
      </c>
      <c r="N386" s="507">
        <f t="shared" si="15"/>
        <v>0</v>
      </c>
      <c r="O386" s="507">
        <f t="shared" si="15"/>
        <v>0</v>
      </c>
      <c r="P386" s="507">
        <f t="shared" si="15"/>
        <v>32</v>
      </c>
      <c r="Q386" s="504">
        <f t="shared" si="15"/>
        <v>0</v>
      </c>
    </row>
    <row r="387" spans="1:17" ht="15" customHeight="1" x14ac:dyDescent="0.15">
      <c r="A387" s="703" t="s">
        <v>511</v>
      </c>
      <c r="B387" s="206" t="s">
        <v>508</v>
      </c>
      <c r="C387" s="507">
        <f>SUM([8]B!C1354:C1401)</f>
        <v>187</v>
      </c>
      <c r="D387" s="507">
        <f>SUM([8]B!D1354:D1401)</f>
        <v>187</v>
      </c>
      <c r="E387" s="509">
        <f>SUM([8]B!E1354:E1401)</f>
        <v>187</v>
      </c>
      <c r="F387" s="509">
        <f>SUM([8]B!F1354:F1401)</f>
        <v>0</v>
      </c>
      <c r="G387" s="509">
        <f>SUM([8]B!G1354:G1401)</f>
        <v>0</v>
      </c>
      <c r="H387" s="509">
        <f>SUM([8]B!AA1354:AA1401)</f>
        <v>1</v>
      </c>
      <c r="I387" s="509">
        <f>SUM([8]B!AB1354:AB1401)</f>
        <v>185</v>
      </c>
      <c r="J387" s="509">
        <f>SUM([8]B!AC1354:AC1401)</f>
        <v>1</v>
      </c>
      <c r="K387" s="509">
        <f>SUM([8]B!AD1354:AD1401)</f>
        <v>0</v>
      </c>
      <c r="L387" s="509">
        <f>SUM([8]B!AE1354:AE1401)</f>
        <v>0</v>
      </c>
      <c r="M387" s="509">
        <f>SUM([8]B!AF1354:AF1401)</f>
        <v>0</v>
      </c>
      <c r="N387" s="509">
        <f>SUM([8]B!AG1354:AG1401)</f>
        <v>0</v>
      </c>
      <c r="O387" s="509">
        <f>SUM([8]B!AH1354:AH1401)</f>
        <v>0</v>
      </c>
      <c r="P387" s="509">
        <f>SUM([8]B!AI1354:AI1401)</f>
        <v>0</v>
      </c>
      <c r="Q387" s="510">
        <f>SUM([8]B!AJ1354:AJ1401)</f>
        <v>0</v>
      </c>
    </row>
    <row r="388" spans="1:17" ht="15" customHeight="1" x14ac:dyDescent="0.15">
      <c r="A388" s="631"/>
      <c r="B388" s="203" t="s">
        <v>509</v>
      </c>
      <c r="C388" s="507">
        <f>SUM([8]B!C1402:C1423)</f>
        <v>3</v>
      </c>
      <c r="D388" s="507">
        <f>SUM([8]B!D1402:D1423)</f>
        <v>3</v>
      </c>
      <c r="E388" s="509">
        <f>SUM([8]B!E1402:E1423)</f>
        <v>3</v>
      </c>
      <c r="F388" s="509">
        <f>SUM([8]B!F1402:F1423)</f>
        <v>0</v>
      </c>
      <c r="G388" s="509">
        <f>SUM([8]B!G1402:G1423)</f>
        <v>0</v>
      </c>
      <c r="H388" s="509">
        <f>SUM([8]B!AA1402:AA1423)</f>
        <v>3</v>
      </c>
      <c r="I388" s="509">
        <f>SUM([8]B!AB1402:AB1423)</f>
        <v>0</v>
      </c>
      <c r="J388" s="509">
        <f>SUM([8]B!AC1402:AC1423)</f>
        <v>0</v>
      </c>
      <c r="K388" s="509">
        <f>SUM([8]B!AD1402:AD1423)</f>
        <v>0</v>
      </c>
      <c r="L388" s="509">
        <f>SUM([8]B!AE1402:AE1423)</f>
        <v>0</v>
      </c>
      <c r="M388" s="509">
        <f>SUM([8]B!AF1402:AF1423)</f>
        <v>0</v>
      </c>
      <c r="N388" s="509">
        <f>SUM([8]B!AG1402:AG1423)</f>
        <v>0</v>
      </c>
      <c r="O388" s="509">
        <f>SUM([8]B!AH1402:AH1423)</f>
        <v>0</v>
      </c>
      <c r="P388" s="509">
        <f>SUM([8]B!AI1402:AI1423)</f>
        <v>0</v>
      </c>
      <c r="Q388" s="510">
        <f>SUM([8]B!AJ1402:AJ1423)</f>
        <v>0</v>
      </c>
    </row>
    <row r="389" spans="1:17" ht="15" customHeight="1" x14ac:dyDescent="0.15">
      <c r="A389" s="704"/>
      <c r="B389" s="558" t="s">
        <v>410</v>
      </c>
      <c r="C389" s="507">
        <f>SUM(C387:C388)</f>
        <v>190</v>
      </c>
      <c r="D389" s="507">
        <f t="shared" ref="D389:Q389" si="16">SUM(D387:D388)</f>
        <v>190</v>
      </c>
      <c r="E389" s="507">
        <f t="shared" si="16"/>
        <v>190</v>
      </c>
      <c r="F389" s="507">
        <f t="shared" si="16"/>
        <v>0</v>
      </c>
      <c r="G389" s="507">
        <f t="shared" si="16"/>
        <v>0</v>
      </c>
      <c r="H389" s="507">
        <f t="shared" si="16"/>
        <v>4</v>
      </c>
      <c r="I389" s="507">
        <f t="shared" si="16"/>
        <v>185</v>
      </c>
      <c r="J389" s="507">
        <f t="shared" si="16"/>
        <v>1</v>
      </c>
      <c r="K389" s="507">
        <f t="shared" si="16"/>
        <v>0</v>
      </c>
      <c r="L389" s="507">
        <f t="shared" si="16"/>
        <v>0</v>
      </c>
      <c r="M389" s="507">
        <f t="shared" si="16"/>
        <v>0</v>
      </c>
      <c r="N389" s="507">
        <f t="shared" si="16"/>
        <v>0</v>
      </c>
      <c r="O389" s="507">
        <f t="shared" si="16"/>
        <v>0</v>
      </c>
      <c r="P389" s="507">
        <f t="shared" si="16"/>
        <v>0</v>
      </c>
      <c r="Q389" s="504">
        <f t="shared" si="16"/>
        <v>0</v>
      </c>
    </row>
    <row r="390" spans="1:17" ht="24.75" customHeight="1" x14ac:dyDescent="0.15">
      <c r="A390" s="560" t="s">
        <v>512</v>
      </c>
      <c r="B390" s="211" t="s">
        <v>508</v>
      </c>
      <c r="C390" s="507">
        <f>[8]B!C1504</f>
        <v>0</v>
      </c>
      <c r="D390" s="507">
        <f>[8]B!D1504</f>
        <v>0</v>
      </c>
      <c r="E390" s="509">
        <f>[8]B!E1504</f>
        <v>0</v>
      </c>
      <c r="F390" s="509">
        <f>[8]B!F1504</f>
        <v>0</v>
      </c>
      <c r="G390" s="509">
        <f>[8]B!G1504</f>
        <v>0</v>
      </c>
      <c r="H390" s="509">
        <f>[8]B!AA1504</f>
        <v>0</v>
      </c>
      <c r="I390" s="509">
        <f>[8]B!AB1504</f>
        <v>0</v>
      </c>
      <c r="J390" s="509">
        <f>[8]B!AC1504</f>
        <v>0</v>
      </c>
      <c r="K390" s="509">
        <f>[8]B!AD1504</f>
        <v>0</v>
      </c>
      <c r="L390" s="509">
        <f>[8]B!AE1504</f>
        <v>0</v>
      </c>
      <c r="M390" s="509">
        <f>[8]B!AF1504</f>
        <v>0</v>
      </c>
      <c r="N390" s="509">
        <f>[8]B!AG1504</f>
        <v>0</v>
      </c>
      <c r="O390" s="509">
        <f>[8]B!AH1504</f>
        <v>0</v>
      </c>
      <c r="P390" s="509">
        <f>[8]B!AI1504</f>
        <v>0</v>
      </c>
      <c r="Q390" s="510">
        <f>[8]B!AJ1504</f>
        <v>0</v>
      </c>
    </row>
    <row r="391" spans="1:17" ht="24.75" customHeight="1" x14ac:dyDescent="0.15">
      <c r="A391" s="212" t="s">
        <v>513</v>
      </c>
      <c r="B391" s="210" t="s">
        <v>508</v>
      </c>
      <c r="C391" s="507">
        <f>[8]B!C1653</f>
        <v>1645</v>
      </c>
      <c r="D391" s="507">
        <f>[8]B!D1653</f>
        <v>1645</v>
      </c>
      <c r="E391" s="509">
        <f>[8]B!E1653</f>
        <v>1645</v>
      </c>
      <c r="F391" s="509">
        <f>[8]B!F1653</f>
        <v>0</v>
      </c>
      <c r="G391" s="509">
        <f>[8]B!G1653</f>
        <v>0</v>
      </c>
      <c r="H391" s="509">
        <f>[8]B!AA1653</f>
        <v>1645</v>
      </c>
      <c r="I391" s="509">
        <f>[8]B!AB1653</f>
        <v>0</v>
      </c>
      <c r="J391" s="509">
        <f>[8]B!AC1653</f>
        <v>0</v>
      </c>
      <c r="K391" s="509">
        <f>[8]B!AD1653</f>
        <v>0</v>
      </c>
      <c r="L391" s="509">
        <f>[8]B!AE1653</f>
        <v>0</v>
      </c>
      <c r="M391" s="509">
        <f>[8]B!AF1653</f>
        <v>0</v>
      </c>
      <c r="N391" s="509">
        <f>[8]B!AG1653</f>
        <v>0</v>
      </c>
      <c r="O391" s="509">
        <f>[8]B!AH1653</f>
        <v>0</v>
      </c>
      <c r="P391" s="509">
        <f>[8]B!AI1653</f>
        <v>0</v>
      </c>
      <c r="Q391" s="510">
        <f>[8]B!AJ1653</f>
        <v>0</v>
      </c>
    </row>
    <row r="392" spans="1:17" ht="15" customHeight="1" x14ac:dyDescent="0.15">
      <c r="A392" s="703" t="s">
        <v>514</v>
      </c>
      <c r="B392" s="213" t="s">
        <v>508</v>
      </c>
      <c r="C392" s="511">
        <f>SUM([8]B!C1682:C1690,[8]B!C1694:C1697,[8]B!C1701,[8]B!C1704:C1742,[8]B!C1753:C1758)+[8]B!C1812</f>
        <v>19054</v>
      </c>
      <c r="D392" s="511">
        <f>SUM([8]B!D1682:D1690,[8]B!D1694:D1697,[8]B!D1701,[8]B!D1704:D1742,[8]B!D1753:D1758)+[8]B!D1812</f>
        <v>18961</v>
      </c>
      <c r="E392" s="512">
        <f>SUM([8]B!E1682:E1690,[8]B!E1694:E1697,[8]B!E1701,[8]B!E1704:E1742,[8]B!E1753:E1758)+[8]B!E1812</f>
        <v>18961</v>
      </c>
      <c r="F392" s="512">
        <f>SUM([8]B!F1682:F1690,[8]B!F1694:F1697,[8]B!F1701,[8]B!F1704:F1742,[8]B!F1753:F1758)+[8]B!F1812</f>
        <v>0</v>
      </c>
      <c r="G392" s="512">
        <f>SUM([8]B!G1682:G1690,[8]B!G1694:G1697,[8]B!G1701,[8]B!G1704:G1742,[8]B!G1753:G1758)+[8]B!G1812</f>
        <v>93</v>
      </c>
      <c r="H392" s="512">
        <f>SUM([8]B!AA1682:AA1690,[8]B!AA1694:AA1697,[8]B!AA1701,[8]B!AA1704:AA1742,[8]B!AA1753:AA1758)+[8]B!AA1812</f>
        <v>17312</v>
      </c>
      <c r="I392" s="512">
        <f>SUM([8]B!AB1682:AB1690,[8]B!AB1694:AB1697,[8]B!AB1701,[8]B!AB1704:AB1742,[8]B!AB1753:AB1758)+[8]B!AB1812</f>
        <v>618</v>
      </c>
      <c r="J392" s="512">
        <f>SUM([8]B!AC1682:AC1690,[8]B!AC1694:AC1697,[8]B!AC1701,[8]B!AC1704:AC1742,[8]B!AC1753:AC1758)+[8]B!AC1812</f>
        <v>1124</v>
      </c>
      <c r="K392" s="512">
        <f>SUM([8]B!AD1682:AD1690,[8]B!AD1694:AD1697,[8]B!AD1701,[8]B!AD1704:AD1742,[8]B!AD1753:AD1758)+[8]B!AD1812</f>
        <v>0</v>
      </c>
      <c r="L392" s="512">
        <f>SUM([8]B!AE1682:AE1690,[8]B!AE1694:AE1697,[8]B!AE1701,[8]B!AE1704:AE1742,[8]B!AE1753:AE1758)+[8]B!AE1812</f>
        <v>0</v>
      </c>
      <c r="M392" s="512">
        <f>SUM([8]B!AF1682:AF1690,[8]B!AF1694:AF1697,[8]B!AF1701,[8]B!AF1704:AF1742,[8]B!AF1753:AF1758)+[8]B!AF1812</f>
        <v>0</v>
      </c>
      <c r="N392" s="512">
        <f>SUM([8]B!AG1682:AG1690,[8]B!AG1694:AG1697,[8]B!AG1701,[8]B!AG1704:AG1742,[8]B!AG1753:AG1758)+[8]B!AG1812</f>
        <v>0</v>
      </c>
      <c r="O392" s="512">
        <f>SUM([8]B!AH1682:AH1690,[8]B!AH1694:AH1697,[8]B!AH1701,[8]B!AH1704:AH1742,[8]B!AH1753:AH1758)+[8]B!AH1812</f>
        <v>0</v>
      </c>
      <c r="P392" s="512">
        <f>SUM([8]B!AI1682:AI1690,[8]B!AI1694:AI1697,[8]B!AI1701,[8]B!AI1704:AI1742,[8]B!AI1753:AI1758)+[8]B!AI1812</f>
        <v>0</v>
      </c>
      <c r="Q392" s="513">
        <f>SUM([8]B!AJ1682:AJ1690,[8]B!AJ1694:AJ1697,[8]B!AJ1701,[8]B!AJ1704:AJ1742,[8]B!AJ1753:AJ1758)+[8]B!AJ1812</f>
        <v>0</v>
      </c>
    </row>
    <row r="393" spans="1:17" ht="15" customHeight="1" x14ac:dyDescent="0.15">
      <c r="A393" s="631"/>
      <c r="B393" s="203" t="s">
        <v>509</v>
      </c>
      <c r="C393" s="514">
        <f>SUM([8]B!C1691:C1693,[8]B!C1695:C1696,[8]B!C1701:C1703,[8]B!C1743:C1752,[8]B!C1759:C1785,[8]B!C1815)</f>
        <v>2209</v>
      </c>
      <c r="D393" s="514">
        <f>SUM([8]B!D1691:D1693,[8]B!D1695:D1696,[8]B!D1701:D1703,[8]B!D1743:D1752,[8]B!D1759:D1785,[8]B!D1815)</f>
        <v>2209</v>
      </c>
      <c r="E393" s="515">
        <f>SUM([8]B!E1691:E1693,[8]B!E1695:E1696,[8]B!E1701:E1703,[8]B!E1743:E1752,[8]B!E1759:E1785,[8]B!E1815)</f>
        <v>2209</v>
      </c>
      <c r="F393" s="515">
        <f>SUM([8]B!F1691:F1693,[8]B!F1695:F1696,[8]B!F1701:F1703,[8]B!F1743:F1752,[8]B!F1759:F1785,[8]B!F1815)</f>
        <v>0</v>
      </c>
      <c r="G393" s="515">
        <f>SUM([8]B!G1691:G1693,[8]B!G1695:G1696,[8]B!G1701:G1703,[8]B!G1743:G1752,[8]B!G1759:G1785,[8]B!G1815)</f>
        <v>0</v>
      </c>
      <c r="H393" s="515">
        <f>SUM([8]B!AA1691:AA1693,[8]B!AA1695:AA1696,[8]B!AA1701:AA1703,[8]B!AA1743:AA1752,[8]B!AA1759:AA1785,[8]B!AA1815)</f>
        <v>1584</v>
      </c>
      <c r="I393" s="515">
        <f>SUM([8]B!AB1691:AB1693,[8]B!AB1695:AB1696,[8]B!AB1701:AB1703,[8]B!AB1743:AB1752,[8]B!AB1759:AB1785,[8]B!AB1815)</f>
        <v>0</v>
      </c>
      <c r="J393" s="515">
        <f>SUM([8]B!AC1691:AC1693,[8]B!AC1695:AC1696,[8]B!AC1701:AC1703,[8]B!AC1743:AC1752,[8]B!AC1759:AC1785,[8]B!AC1815)</f>
        <v>625</v>
      </c>
      <c r="K393" s="515">
        <f>SUM([8]B!AD1691:AD1693,[8]B!AD1695:AD1696,[8]B!AD1701:AD1703,[8]B!AD1743:AD1752,[8]B!AD1759:AD1785,[8]B!AD1815)</f>
        <v>0</v>
      </c>
      <c r="L393" s="515">
        <f>SUM([8]B!AE1691:AE1693,[8]B!AE1695:AE1696,[8]B!AE1701:AE1703,[8]B!AE1743:AE1752,[8]B!AE1759:AE1785,[8]B!AE1815)</f>
        <v>0</v>
      </c>
      <c r="M393" s="515">
        <f>SUM([8]B!AF1691:AF1693,[8]B!AF1695:AF1696,[8]B!AF1701:AF1703,[8]B!AF1743:AF1752,[8]B!AF1759:AF1785,[8]B!AF1815)</f>
        <v>0</v>
      </c>
      <c r="N393" s="515">
        <f>SUM([8]B!AG1691:AG1693,[8]B!AG1695:AG1696,[8]B!AG1701:AG1703,[8]B!AG1743:AG1752,[8]B!AG1759:AG1785,[8]B!AG1815)</f>
        <v>0</v>
      </c>
      <c r="O393" s="515">
        <f>SUM([8]B!AH1691:AH1693,[8]B!AH1695:AH1696,[8]B!AH1701:AH1703,[8]B!AH1743:AH1752,[8]B!AH1759:AH1785,[8]B!AH1815)</f>
        <v>0</v>
      </c>
      <c r="P393" s="515">
        <f>SUM([8]B!AI1691:AI1693,[8]B!AI1695:AI1696,[8]B!AI1701:AI1703,[8]B!AI1743:AI1752,[8]B!AI1759:AI1785,[8]B!AI1815)</f>
        <v>0</v>
      </c>
      <c r="Q393" s="503">
        <f>SUM([8]B!AJ1691:AJ1693,[8]B!AJ1695:AJ1696,[8]B!AJ1701:AJ1703,[8]B!AJ1743:AJ1752,[8]B!AJ1759:AJ1785,[8]B!AJ1815)</f>
        <v>0</v>
      </c>
    </row>
    <row r="394" spans="1:17" ht="15" customHeight="1" x14ac:dyDescent="0.15">
      <c r="A394" s="704"/>
      <c r="B394" s="558" t="s">
        <v>410</v>
      </c>
      <c r="C394" s="205">
        <f t="shared" ref="C394:Q394" si="17">SUM(C392:C393)</f>
        <v>21263</v>
      </c>
      <c r="D394" s="504">
        <f t="shared" si="17"/>
        <v>21170</v>
      </c>
      <c r="E394" s="505">
        <f t="shared" si="17"/>
        <v>21170</v>
      </c>
      <c r="F394" s="506">
        <f t="shared" si="17"/>
        <v>0</v>
      </c>
      <c r="G394" s="507">
        <f t="shared" si="17"/>
        <v>93</v>
      </c>
      <c r="H394" s="505">
        <f t="shared" si="17"/>
        <v>18896</v>
      </c>
      <c r="I394" s="508">
        <f t="shared" si="17"/>
        <v>618</v>
      </c>
      <c r="J394" s="506">
        <f t="shared" si="17"/>
        <v>1749</v>
      </c>
      <c r="K394" s="505">
        <f t="shared" si="17"/>
        <v>0</v>
      </c>
      <c r="L394" s="508">
        <f t="shared" si="17"/>
        <v>0</v>
      </c>
      <c r="M394" s="506">
        <f t="shared" si="17"/>
        <v>0</v>
      </c>
      <c r="N394" s="506">
        <f>SUM(N392:N393)</f>
        <v>0</v>
      </c>
      <c r="O394" s="505">
        <f t="shared" si="17"/>
        <v>0</v>
      </c>
      <c r="P394" s="506">
        <f t="shared" si="17"/>
        <v>0</v>
      </c>
      <c r="Q394" s="504">
        <f t="shared" si="17"/>
        <v>0</v>
      </c>
    </row>
    <row r="395" spans="1:17" ht="15" customHeight="1" x14ac:dyDescent="0.15">
      <c r="A395" s="631" t="s">
        <v>515</v>
      </c>
      <c r="B395" s="213" t="s">
        <v>508</v>
      </c>
      <c r="C395" s="516">
        <f>SUM([8]B!C1985:C1998,[8]B!C2000:C2033,[8]B!C2059:C2061)</f>
        <v>158</v>
      </c>
      <c r="D395" s="516">
        <f>SUM([8]B!D1985:D1998,[8]B!D2000:D2033,[8]B!D2059:D2061)</f>
        <v>158</v>
      </c>
      <c r="E395" s="517">
        <f>SUM([8]B!E1985:E1998,[8]B!E2000:E2033,[8]B!E2059:E2061)</f>
        <v>158</v>
      </c>
      <c r="F395" s="517">
        <f>SUM([8]B!F1985:F1998,[8]B!F2000:F2033,[8]B!F2059:F2061)</f>
        <v>0</v>
      </c>
      <c r="G395" s="517">
        <f>SUM([8]B!G1985:G1998,[8]B!G2000:G2033,[8]B!G2059:G2061)</f>
        <v>0</v>
      </c>
      <c r="H395" s="517">
        <f>SUM([8]B!AA1985:AA1998,[8]B!AA2000:AA2033,[8]B!AA2059:AA2061)</f>
        <v>101</v>
      </c>
      <c r="I395" s="517">
        <f>SUM([8]B!AB1985:AB1998,[8]B!AB2000:AB2033,[8]B!AB2059:AB2061)</f>
        <v>56</v>
      </c>
      <c r="J395" s="517">
        <f>SUM([8]B!AC1985:AC1998,[8]B!AC2000:AC2033,[8]B!AC2059:AC2061)</f>
        <v>1</v>
      </c>
      <c r="K395" s="517">
        <f>SUM([8]B!AD1985:AD1998,[8]B!AD2000:AD2033,[8]B!AD2059:AD2061)</f>
        <v>0</v>
      </c>
      <c r="L395" s="517">
        <f>SUM([8]B!AE1985:AE1998,[8]B!AE2000:AE2033,[8]B!AE2059:AE2061)</f>
        <v>0</v>
      </c>
      <c r="M395" s="517">
        <f>SUM([8]B!AF1985:AF1998,[8]B!AF2000:AF2033,[8]B!AF2059:AF2061)</f>
        <v>0</v>
      </c>
      <c r="N395" s="517">
        <f>SUM([8]B!AG1985:AG1998,[8]B!AG2000:AG2033,[8]B!AG2059:AG2061)</f>
        <v>0</v>
      </c>
      <c r="O395" s="517">
        <f>SUM([8]B!AH1985:AH1998,[8]B!AH2000:AH2033,[8]B!AH2059:AH2061)</f>
        <v>0</v>
      </c>
      <c r="P395" s="517">
        <f>SUM([8]B!AI1985:AI1998,[8]B!AI2000:AI2033,[8]B!AI2059:AI2061)</f>
        <v>9</v>
      </c>
      <c r="Q395" s="518">
        <f>SUM([8]B!AJ1985:AJ1998,[8]B!AJ2000:AJ2033,[8]B!AJ2059:AJ2061)</f>
        <v>0</v>
      </c>
    </row>
    <row r="396" spans="1:17" ht="15" customHeight="1" x14ac:dyDescent="0.15">
      <c r="A396" s="631"/>
      <c r="B396" s="203" t="s">
        <v>509</v>
      </c>
      <c r="C396" s="514">
        <f>SUM([8]B!C1999,[8]B!C2034:C2055)</f>
        <v>13</v>
      </c>
      <c r="D396" s="514">
        <f>SUM([8]B!D1999,[8]B!D2034:D2055)</f>
        <v>13</v>
      </c>
      <c r="E396" s="515">
        <f>SUM([8]B!E1999,[8]B!E2034:E2055)</f>
        <v>13</v>
      </c>
      <c r="F396" s="515">
        <f>SUM([8]B!F1999,[8]B!F2034:F2055)</f>
        <v>0</v>
      </c>
      <c r="G396" s="515">
        <f>SUM([8]B!G1999,[8]B!G2034:G2055)</f>
        <v>0</v>
      </c>
      <c r="H396" s="515">
        <f>SUM([8]B!AA1999,[8]B!AA2034:AA2055)</f>
        <v>0</v>
      </c>
      <c r="I396" s="515">
        <f>SUM([8]B!AB1999,[8]B!AB2034:AB2055)</f>
        <v>1</v>
      </c>
      <c r="J396" s="515">
        <f>SUM([8]B!AC1999,[8]B!AC2034:AC2055)</f>
        <v>12</v>
      </c>
      <c r="K396" s="515">
        <f>SUM([8]B!AD1999,[8]B!AD2034:AD2055)</f>
        <v>0</v>
      </c>
      <c r="L396" s="515">
        <f>SUM([8]B!AE1999,[8]B!AE2034:AE2055)</f>
        <v>0</v>
      </c>
      <c r="M396" s="515">
        <f>SUM([8]B!AF1999,[8]B!AF2034:AF2055)</f>
        <v>0</v>
      </c>
      <c r="N396" s="515">
        <f>SUM([8]B!AG1999,[8]B!AG2034:AG2055)</f>
        <v>0</v>
      </c>
      <c r="O396" s="515">
        <f>SUM([8]B!AH1999,[8]B!AH2034:AH2055)</f>
        <v>0</v>
      </c>
      <c r="P396" s="515">
        <f>SUM([8]B!AI1999,[8]B!AI2034:AI2055)</f>
        <v>0</v>
      </c>
      <c r="Q396" s="503">
        <f>SUM([8]B!AJ1999,[8]B!AJ2034:AJ2055)</f>
        <v>0</v>
      </c>
    </row>
    <row r="397" spans="1:17" ht="15" customHeight="1" x14ac:dyDescent="0.15">
      <c r="A397" s="631"/>
      <c r="B397" s="558" t="s">
        <v>410</v>
      </c>
      <c r="C397" s="205">
        <f>SUM(C395:C396)</f>
        <v>171</v>
      </c>
      <c r="D397" s="504">
        <f t="shared" ref="D397:Q397" si="18">SUM(D395:D396)</f>
        <v>171</v>
      </c>
      <c r="E397" s="505">
        <f t="shared" si="18"/>
        <v>171</v>
      </c>
      <c r="F397" s="506">
        <f t="shared" si="18"/>
        <v>0</v>
      </c>
      <c r="G397" s="507">
        <f t="shared" si="18"/>
        <v>0</v>
      </c>
      <c r="H397" s="505">
        <f t="shared" si="18"/>
        <v>101</v>
      </c>
      <c r="I397" s="508">
        <f t="shared" si="18"/>
        <v>57</v>
      </c>
      <c r="J397" s="506">
        <f t="shared" si="18"/>
        <v>13</v>
      </c>
      <c r="K397" s="505">
        <f t="shared" si="18"/>
        <v>0</v>
      </c>
      <c r="L397" s="508">
        <f t="shared" si="18"/>
        <v>0</v>
      </c>
      <c r="M397" s="506">
        <f t="shared" si="18"/>
        <v>0</v>
      </c>
      <c r="N397" s="506">
        <f t="shared" si="18"/>
        <v>0</v>
      </c>
      <c r="O397" s="505">
        <f t="shared" si="18"/>
        <v>0</v>
      </c>
      <c r="P397" s="506">
        <f t="shared" si="18"/>
        <v>9</v>
      </c>
      <c r="Q397" s="504">
        <f t="shared" si="18"/>
        <v>0</v>
      </c>
    </row>
    <row r="398" spans="1:17" ht="15" customHeight="1" x14ac:dyDescent="0.15">
      <c r="A398" s="703" t="s">
        <v>516</v>
      </c>
      <c r="B398" s="206" t="s">
        <v>508</v>
      </c>
      <c r="C398" s="214">
        <f>SUM([8]B!C2220:C2241,[8]B!C2257:C2259)</f>
        <v>146</v>
      </c>
      <c r="D398" s="214">
        <f>SUM([8]B!D2220:D2241,[8]B!D2257:D2259)</f>
        <v>139</v>
      </c>
      <c r="E398" s="214">
        <f>SUM([8]B!E2220:E2241,[8]B!E2257:E2259)</f>
        <v>139</v>
      </c>
      <c r="F398" s="214">
        <f>SUM([8]B!F2220:F2241,[8]B!F2257:F2259)</f>
        <v>0</v>
      </c>
      <c r="G398" s="214">
        <f>SUM([8]B!G2220:G2241,[8]B!G2257:G2259)</f>
        <v>7</v>
      </c>
      <c r="H398" s="215">
        <f>SUM([8]B!AA2220:AA2241,[8]B!AA2257:AA2259)</f>
        <v>105</v>
      </c>
      <c r="I398" s="215">
        <f>SUM([8]B!AB2220:AB2241,[8]B!AB2257:AB2259)</f>
        <v>15</v>
      </c>
      <c r="J398" s="215">
        <f>SUM([8]B!AC2220:AC2241,[8]B!AC2257:AC2259)</f>
        <v>26</v>
      </c>
      <c r="K398" s="215">
        <f>SUM([8]B!AD2220:AD2241,[8]B!AD2257:AD2259)</f>
        <v>0</v>
      </c>
      <c r="L398" s="215">
        <f>SUM([8]B!AE2220:AE2241,[8]B!AE2257:AE2259)</f>
        <v>0</v>
      </c>
      <c r="M398" s="215">
        <f>SUM([8]B!AF2220:AF2241,[8]B!AF2257:AF2259)</f>
        <v>0</v>
      </c>
      <c r="N398" s="215">
        <f>SUM([8]B!AG2220:AG2241,[8]B!AG2257:AG2259)</f>
        <v>0</v>
      </c>
      <c r="O398" s="215">
        <f>SUM([8]B!AH2220:AH2241,[8]B!AH2257:AH2259)</f>
        <v>0</v>
      </c>
      <c r="P398" s="215">
        <f>SUM([8]B!AI2220:AI2241,[8]B!AI2257:AI2259)</f>
        <v>0</v>
      </c>
      <c r="Q398" s="216">
        <f>SUM([8]B!AJ2220:AJ2241,[8]B!AJ2257:AJ2259)</f>
        <v>0</v>
      </c>
    </row>
    <row r="399" spans="1:17" ht="15" customHeight="1" x14ac:dyDescent="0.15">
      <c r="A399" s="631"/>
      <c r="B399" s="203" t="s">
        <v>509</v>
      </c>
      <c r="C399" s="514">
        <f>SUM([8]B!C2242:C2245)</f>
        <v>204</v>
      </c>
      <c r="D399" s="514">
        <f>SUM([8]B!D2242:D2245)</f>
        <v>140</v>
      </c>
      <c r="E399" s="515">
        <f>SUM([8]B!E2242:E2245)</f>
        <v>140</v>
      </c>
      <c r="F399" s="515">
        <f>SUM([8]B!F2242:F2245)</f>
        <v>0</v>
      </c>
      <c r="G399" s="515">
        <f>SUM([8]B!G2242:G2245)</f>
        <v>64</v>
      </c>
      <c r="H399" s="515">
        <f>SUM([8]B!AA2242:AA2245)</f>
        <v>101</v>
      </c>
      <c r="I399" s="515">
        <f>SUM([8]B!AB2242:AB2245)</f>
        <v>7</v>
      </c>
      <c r="J399" s="515">
        <f>SUM([8]B!AC2242:AC2245)</f>
        <v>96</v>
      </c>
      <c r="K399" s="515">
        <f>SUM([8]B!AD2242:AD2245)</f>
        <v>0</v>
      </c>
      <c r="L399" s="515">
        <f>SUM([8]B!AE2242:AE2245)</f>
        <v>0</v>
      </c>
      <c r="M399" s="515">
        <f>SUM([8]B!AF2242:AF2245)</f>
        <v>0</v>
      </c>
      <c r="N399" s="515">
        <f>SUM([8]B!AG2242:AG2245)</f>
        <v>0</v>
      </c>
      <c r="O399" s="515">
        <f>SUM([8]B!AH2242:AH2245)</f>
        <v>0</v>
      </c>
      <c r="P399" s="515">
        <f>SUM([8]B!AI2242:AI2245)</f>
        <v>0</v>
      </c>
      <c r="Q399" s="503">
        <f>SUM([8]B!AJ2242:AJ2245)</f>
        <v>0</v>
      </c>
    </row>
    <row r="400" spans="1:17" ht="15" customHeight="1" x14ac:dyDescent="0.15">
      <c r="A400" s="704"/>
      <c r="B400" s="558" t="s">
        <v>410</v>
      </c>
      <c r="C400" s="507">
        <f>SUM(C398:C399)</f>
        <v>350</v>
      </c>
      <c r="D400" s="507">
        <f t="shared" ref="D400:Q400" si="19">SUM(D398:D399)</f>
        <v>279</v>
      </c>
      <c r="E400" s="507">
        <f t="shared" si="19"/>
        <v>279</v>
      </c>
      <c r="F400" s="507">
        <f t="shared" si="19"/>
        <v>0</v>
      </c>
      <c r="G400" s="507">
        <f t="shared" si="19"/>
        <v>71</v>
      </c>
      <c r="H400" s="507">
        <f>SUM(H398:H399)</f>
        <v>206</v>
      </c>
      <c r="I400" s="507">
        <f t="shared" si="19"/>
        <v>22</v>
      </c>
      <c r="J400" s="507">
        <f t="shared" si="19"/>
        <v>122</v>
      </c>
      <c r="K400" s="507">
        <f t="shared" si="19"/>
        <v>0</v>
      </c>
      <c r="L400" s="507">
        <f t="shared" si="19"/>
        <v>0</v>
      </c>
      <c r="M400" s="507">
        <f t="shared" si="19"/>
        <v>0</v>
      </c>
      <c r="N400" s="507">
        <f t="shared" si="19"/>
        <v>0</v>
      </c>
      <c r="O400" s="507">
        <f t="shared" si="19"/>
        <v>0</v>
      </c>
      <c r="P400" s="507">
        <f t="shared" si="19"/>
        <v>0</v>
      </c>
      <c r="Q400" s="504">
        <f t="shared" si="19"/>
        <v>0</v>
      </c>
    </row>
    <row r="401" spans="1:19" ht="15" customHeight="1" x14ac:dyDescent="0.15">
      <c r="A401" s="697" t="s">
        <v>517</v>
      </c>
      <c r="B401" s="211" t="s">
        <v>518</v>
      </c>
      <c r="C401" s="511">
        <f>SUM([8]B!C2416:C2418)+[8]B!C2363</f>
        <v>1068</v>
      </c>
      <c r="D401" s="511">
        <f>SUM([8]B!D2416:D2418)+[8]B!D2363</f>
        <v>846</v>
      </c>
      <c r="E401" s="512">
        <f>SUM([8]B!E2416:E2418)+[8]B!E2363</f>
        <v>844</v>
      </c>
      <c r="F401" s="512">
        <f>SUM([8]B!F2416:F2418)+[8]B!F2363</f>
        <v>2</v>
      </c>
      <c r="G401" s="512">
        <f>SUM([8]B!G2416:G2418)+[8]B!G2363</f>
        <v>222</v>
      </c>
      <c r="H401" s="512">
        <f>SUM([8]B!AA2416:AA2418)+[8]B!AA2363</f>
        <v>1015</v>
      </c>
      <c r="I401" s="513">
        <f>SUM([8]B!AB2416:AB2418)+[8]B!AB2363</f>
        <v>29</v>
      </c>
      <c r="J401" s="513">
        <f>SUM([8]B!AC2416:AC2418)+[8]B!AC2363</f>
        <v>24</v>
      </c>
      <c r="K401" s="513">
        <f>SUM([8]B!AD2416:AD2418)+[8]B!AD2363</f>
        <v>0</v>
      </c>
      <c r="L401" s="513">
        <f>SUM([8]B!AE2416:AE2418)+[8]B!AE2363</f>
        <v>0</v>
      </c>
      <c r="M401" s="513">
        <f>SUM([8]B!AF2416:AF2418)+[8]B!AF2363</f>
        <v>0</v>
      </c>
      <c r="N401" s="513">
        <f>SUM([8]B!AG2416:AG2418)+[8]B!AG2363</f>
        <v>0</v>
      </c>
      <c r="O401" s="513">
        <f>SUM([8]B!AH2416:AH2418)+[8]B!AH2363</f>
        <v>0</v>
      </c>
      <c r="P401" s="513">
        <f>SUM([8]B!AI2416:AI2418)+[8]B!AI2363</f>
        <v>0</v>
      </c>
      <c r="Q401" s="513">
        <f>SUM([8]B!AJ2416:AJ2418)+[8]B!AJ2363</f>
        <v>2</v>
      </c>
    </row>
    <row r="402" spans="1:19" ht="15" customHeight="1" x14ac:dyDescent="0.15">
      <c r="A402" s="707"/>
      <c r="B402" s="217" t="s">
        <v>509</v>
      </c>
      <c r="C402" s="519">
        <f>[8]B!C2369</f>
        <v>0</v>
      </c>
      <c r="D402" s="519">
        <f>[8]B!D2369</f>
        <v>0</v>
      </c>
      <c r="E402" s="520">
        <f>[8]B!E2369</f>
        <v>0</v>
      </c>
      <c r="F402" s="520">
        <f>[8]B!F2369</f>
        <v>0</v>
      </c>
      <c r="G402" s="520">
        <f>[8]B!G2369</f>
        <v>0</v>
      </c>
      <c r="H402" s="520">
        <f>[8]B!AA2369</f>
        <v>0</v>
      </c>
      <c r="I402" s="503">
        <f>[8]B!AB2369</f>
        <v>0</v>
      </c>
      <c r="J402" s="503">
        <f>[8]B!AC2369</f>
        <v>0</v>
      </c>
      <c r="K402" s="503">
        <f>[8]B!AD2369</f>
        <v>0</v>
      </c>
      <c r="L402" s="503">
        <f>[8]B!AE2369</f>
        <v>0</v>
      </c>
      <c r="M402" s="503">
        <f>[8]B!AF2369</f>
        <v>0</v>
      </c>
      <c r="N402" s="503">
        <f>[8]B!AG2369</f>
        <v>0</v>
      </c>
      <c r="O402" s="503">
        <f>[8]B!AH2369</f>
        <v>0</v>
      </c>
      <c r="P402" s="503">
        <f>[8]B!AI2369</f>
        <v>0</v>
      </c>
      <c r="Q402" s="503">
        <f>[8]B!AJ2369</f>
        <v>0</v>
      </c>
    </row>
    <row r="403" spans="1:19" ht="15" customHeight="1" x14ac:dyDescent="0.15">
      <c r="A403" s="699"/>
      <c r="B403" s="558" t="s">
        <v>410</v>
      </c>
      <c r="C403" s="507">
        <f>SUM(C401:C402)</f>
        <v>1068</v>
      </c>
      <c r="D403" s="507">
        <f t="shared" ref="D403:Q403" si="20">SUM(D401:D402)</f>
        <v>846</v>
      </c>
      <c r="E403" s="507">
        <f t="shared" si="20"/>
        <v>844</v>
      </c>
      <c r="F403" s="507">
        <f t="shared" si="20"/>
        <v>2</v>
      </c>
      <c r="G403" s="507">
        <f t="shared" si="20"/>
        <v>222</v>
      </c>
      <c r="H403" s="507">
        <f t="shared" si="20"/>
        <v>1015</v>
      </c>
      <c r="I403" s="507">
        <f t="shared" si="20"/>
        <v>29</v>
      </c>
      <c r="J403" s="507">
        <f t="shared" si="20"/>
        <v>24</v>
      </c>
      <c r="K403" s="507">
        <f t="shared" si="20"/>
        <v>0</v>
      </c>
      <c r="L403" s="507">
        <f t="shared" si="20"/>
        <v>0</v>
      </c>
      <c r="M403" s="507">
        <f t="shared" si="20"/>
        <v>0</v>
      </c>
      <c r="N403" s="507">
        <f t="shared" si="20"/>
        <v>0</v>
      </c>
      <c r="O403" s="507">
        <f t="shared" si="20"/>
        <v>0</v>
      </c>
      <c r="P403" s="507">
        <f t="shared" si="20"/>
        <v>0</v>
      </c>
      <c r="Q403" s="504">
        <f t="shared" si="20"/>
        <v>2</v>
      </c>
    </row>
    <row r="404" spans="1:19" ht="15" customHeight="1" x14ac:dyDescent="0.15">
      <c r="A404" s="703" t="s">
        <v>519</v>
      </c>
      <c r="B404" s="213" t="s">
        <v>508</v>
      </c>
      <c r="C404" s="511">
        <f>SUM([8]B!C2438:C2450,[8]B!C2684)</f>
        <v>71</v>
      </c>
      <c r="D404" s="511">
        <f>SUM([8]B!D2438:D2450,[8]B!D2684)</f>
        <v>71</v>
      </c>
      <c r="E404" s="512">
        <f>SUM([8]B!E2438:E2450,[8]B!E2684)</f>
        <v>70</v>
      </c>
      <c r="F404" s="512">
        <f>SUM([8]B!F2438:F2450,[8]B!F2684)</f>
        <v>1</v>
      </c>
      <c r="G404" s="512">
        <f>SUM([8]B!G2438:G2450,[8]B!G2684)</f>
        <v>0</v>
      </c>
      <c r="H404" s="512">
        <f>SUM([8]B!AA2438:AA2450,[8]B!AA2684)</f>
        <v>2</v>
      </c>
      <c r="I404" s="512">
        <f>SUM([8]B!AB2438:AB2450,[8]B!AB2684)</f>
        <v>61</v>
      </c>
      <c r="J404" s="512">
        <f>SUM([8]B!AC2438:AC2450,[8]B!AC2684)</f>
        <v>8</v>
      </c>
      <c r="K404" s="512">
        <f>SUM([8]B!AD2438:AD2450,[8]B!AD2684)</f>
        <v>0</v>
      </c>
      <c r="L404" s="512">
        <f>SUM([8]B!AE2438:AE2450,[8]B!AE2684)</f>
        <v>0</v>
      </c>
      <c r="M404" s="512">
        <f>SUM([8]B!AF2438:AF2450,[8]B!AF2684)</f>
        <v>0</v>
      </c>
      <c r="N404" s="512">
        <f>SUM([8]B!AG2438:AG2450,[8]B!AG2684)</f>
        <v>0</v>
      </c>
      <c r="O404" s="512">
        <f>SUM([8]B!AH2438:AH2450,[8]B!AH2684)</f>
        <v>0</v>
      </c>
      <c r="P404" s="512">
        <f>SUM([8]B!AI2438:AI2450,[8]B!AI2684)</f>
        <v>0</v>
      </c>
      <c r="Q404" s="513">
        <f>SUM([8]B!AJ2438:AJ2450,[8]B!AJ2684)</f>
        <v>1</v>
      </c>
    </row>
    <row r="405" spans="1:19" ht="15" customHeight="1" x14ac:dyDescent="0.15">
      <c r="A405" s="631"/>
      <c r="B405" s="203" t="s">
        <v>509</v>
      </c>
      <c r="C405" s="514">
        <f>SUM([8]B!C2435:C2437,[8]B!C2451:C2452)</f>
        <v>16</v>
      </c>
      <c r="D405" s="514">
        <f>SUM([8]B!D2435:D2437,[8]B!D2451:D2452)</f>
        <v>16</v>
      </c>
      <c r="E405" s="515">
        <f>SUM([8]B!E2435:E2437,[8]B!E2451:E2452)</f>
        <v>16</v>
      </c>
      <c r="F405" s="515">
        <f>SUM([8]B!F2435:F2437,[8]B!F2451:F2452)</f>
        <v>0</v>
      </c>
      <c r="G405" s="515">
        <f>SUM([8]B!G2435:G2437,[8]B!G2451:G2452)</f>
        <v>0</v>
      </c>
      <c r="H405" s="515">
        <f>SUM([8]B!AA2435:AA2437,[8]B!AA2451:AA2452)</f>
        <v>0</v>
      </c>
      <c r="I405" s="515">
        <f>SUM([8]B!AB2435:AB2437,[8]B!AB2451:AB2452)</f>
        <v>16</v>
      </c>
      <c r="J405" s="515">
        <f>SUM([8]B!AC2435:AC2437,[8]B!AC2451:AC2452)</f>
        <v>0</v>
      </c>
      <c r="K405" s="515">
        <f>SUM([8]B!AD2435:AD2437,[8]B!AD2451:AD2452)</f>
        <v>0</v>
      </c>
      <c r="L405" s="515">
        <f>SUM([8]B!AE2435:AE2437,[8]B!AE2451:AE2452)</f>
        <v>0</v>
      </c>
      <c r="M405" s="515">
        <f>SUM([8]B!AF2435:AF2437,[8]B!AF2451:AF2452)</f>
        <v>0</v>
      </c>
      <c r="N405" s="515">
        <f>SUM([8]B!AG2435:AG2437,[8]B!AG2451:AG2452)</f>
        <v>0</v>
      </c>
      <c r="O405" s="515">
        <f>SUM([8]B!AH2435:AH2437,[8]B!AH2451:AH2452)</f>
        <v>0</v>
      </c>
      <c r="P405" s="515">
        <f>SUM([8]B!AI2435:AI2437,[8]B!AI2451:AI2452)</f>
        <v>0</v>
      </c>
      <c r="Q405" s="503">
        <f>SUM([8]B!AJ2435:AJ2437,[8]B!AJ2451:AJ2452)</f>
        <v>0</v>
      </c>
    </row>
    <row r="406" spans="1:19" ht="15" customHeight="1" x14ac:dyDescent="0.15">
      <c r="A406" s="704"/>
      <c r="B406" s="558" t="s">
        <v>410</v>
      </c>
      <c r="C406" s="205">
        <f t="shared" ref="C406:Q406" si="21">SUM(C404:C405)</f>
        <v>87</v>
      </c>
      <c r="D406" s="504">
        <f t="shared" si="21"/>
        <v>87</v>
      </c>
      <c r="E406" s="505">
        <f t="shared" si="21"/>
        <v>86</v>
      </c>
      <c r="F406" s="506">
        <f t="shared" si="21"/>
        <v>1</v>
      </c>
      <c r="G406" s="507">
        <f t="shared" si="21"/>
        <v>0</v>
      </c>
      <c r="H406" s="505">
        <f t="shared" si="21"/>
        <v>2</v>
      </c>
      <c r="I406" s="508">
        <f t="shared" si="21"/>
        <v>77</v>
      </c>
      <c r="J406" s="506">
        <f t="shared" si="21"/>
        <v>8</v>
      </c>
      <c r="K406" s="505">
        <f t="shared" si="21"/>
        <v>0</v>
      </c>
      <c r="L406" s="508">
        <f t="shared" si="21"/>
        <v>0</v>
      </c>
      <c r="M406" s="506">
        <f t="shared" si="21"/>
        <v>0</v>
      </c>
      <c r="N406" s="506">
        <f t="shared" si="21"/>
        <v>0</v>
      </c>
      <c r="O406" s="505">
        <f t="shared" si="21"/>
        <v>0</v>
      </c>
      <c r="P406" s="506">
        <f t="shared" si="21"/>
        <v>0</v>
      </c>
      <c r="Q406" s="504">
        <f t="shared" si="21"/>
        <v>1</v>
      </c>
    </row>
    <row r="407" spans="1:19" ht="32.25" customHeight="1" x14ac:dyDescent="0.15">
      <c r="A407" s="218" t="s">
        <v>520</v>
      </c>
      <c r="B407" s="203" t="s">
        <v>509</v>
      </c>
      <c r="C407" s="507">
        <f>[8]B!C1011</f>
        <v>6236</v>
      </c>
      <c r="D407" s="507">
        <f>[8]B!D1011</f>
        <v>6236</v>
      </c>
      <c r="E407" s="509">
        <f>[8]B!E1011</f>
        <v>6236</v>
      </c>
      <c r="F407" s="509">
        <f>[8]B!F1011</f>
        <v>0</v>
      </c>
      <c r="G407" s="509">
        <f>[8]B!G1011</f>
        <v>0</v>
      </c>
      <c r="H407" s="509">
        <f>[8]B!AA1011</f>
        <v>4554</v>
      </c>
      <c r="I407" s="509">
        <f>[8]B!AB1011</f>
        <v>1682</v>
      </c>
      <c r="J407" s="509">
        <f>[8]B!AC1011</f>
        <v>0</v>
      </c>
      <c r="K407" s="509">
        <f>[8]B!AD1011</f>
        <v>0</v>
      </c>
      <c r="L407" s="509">
        <f>[8]B!AE1011</f>
        <v>0</v>
      </c>
      <c r="M407" s="509">
        <f>[8]B!AF1011</f>
        <v>0</v>
      </c>
      <c r="N407" s="509">
        <f>[8]B!AG1011</f>
        <v>0</v>
      </c>
      <c r="O407" s="509">
        <f>[8]B!AH1011</f>
        <v>0</v>
      </c>
      <c r="P407" s="509">
        <f>[8]B!AI1011</f>
        <v>0</v>
      </c>
      <c r="Q407" s="510">
        <f>[8]B!AJ1011</f>
        <v>0</v>
      </c>
    </row>
    <row r="408" spans="1:19" ht="15" customHeight="1" x14ac:dyDescent="0.15">
      <c r="A408" s="678" t="s">
        <v>521</v>
      </c>
      <c r="B408" s="219" t="s">
        <v>508</v>
      </c>
      <c r="C408" s="220">
        <f>D408+G408</f>
        <v>20355</v>
      </c>
      <c r="D408" s="516">
        <f>+D381+D390+D392+D395+D401+D404</f>
        <v>20040</v>
      </c>
      <c r="E408" s="516">
        <f>+E381+E390+E392+E395+E401+E404</f>
        <v>20037</v>
      </c>
      <c r="F408" s="516">
        <f>+F381+F390+F392+F395+F401+F404</f>
        <v>3</v>
      </c>
      <c r="G408" s="516">
        <f>+G381+G390+G392+G395+G401+G404</f>
        <v>315</v>
      </c>
      <c r="H408" s="516">
        <f t="shared" ref="H408:Q408" si="22">+H381+H390+H392+H395+H401+H404</f>
        <v>18433</v>
      </c>
      <c r="I408" s="516">
        <f t="shared" si="22"/>
        <v>765</v>
      </c>
      <c r="J408" s="516">
        <f t="shared" si="22"/>
        <v>1157</v>
      </c>
      <c r="K408" s="516">
        <f t="shared" si="22"/>
        <v>0</v>
      </c>
      <c r="L408" s="516">
        <f t="shared" si="22"/>
        <v>0</v>
      </c>
      <c r="M408" s="516">
        <f t="shared" si="22"/>
        <v>0</v>
      </c>
      <c r="N408" s="516">
        <f t="shared" si="22"/>
        <v>0</v>
      </c>
      <c r="O408" s="516">
        <f t="shared" si="22"/>
        <v>0</v>
      </c>
      <c r="P408" s="516">
        <f t="shared" si="22"/>
        <v>9</v>
      </c>
      <c r="Q408" s="521">
        <f t="shared" si="22"/>
        <v>3</v>
      </c>
    </row>
    <row r="409" spans="1:19" ht="15" customHeight="1" x14ac:dyDescent="0.15">
      <c r="A409" s="678"/>
      <c r="B409" s="221" t="s">
        <v>509</v>
      </c>
      <c r="C409" s="222">
        <f>D409+G409</f>
        <v>10332</v>
      </c>
      <c r="D409" s="514">
        <f>+D382+D385+D388+D391+D393+D396+D399+D405+D407</f>
        <v>10268</v>
      </c>
      <c r="E409" s="514">
        <f>+E382+E385+E388+E391+E393+E396+E399+E405+E407</f>
        <v>10268</v>
      </c>
      <c r="F409" s="514">
        <f>+F382+F385+F388+F391+F393+F396+F399+F405+F407</f>
        <v>0</v>
      </c>
      <c r="G409" s="514">
        <f>+G382+G385+G388+G391+G393+G396+G399+G405+G407</f>
        <v>64</v>
      </c>
      <c r="H409" s="514">
        <f t="shared" ref="H409:Q409" si="23">+H382+H385+H388+H391+H393+H396+H399+H405+H407</f>
        <v>7887</v>
      </c>
      <c r="I409" s="514">
        <f t="shared" si="23"/>
        <v>1712</v>
      </c>
      <c r="J409" s="514">
        <f t="shared" si="23"/>
        <v>733</v>
      </c>
      <c r="K409" s="514">
        <f t="shared" si="23"/>
        <v>0</v>
      </c>
      <c r="L409" s="514">
        <f t="shared" si="23"/>
        <v>0</v>
      </c>
      <c r="M409" s="514">
        <f t="shared" si="23"/>
        <v>0</v>
      </c>
      <c r="N409" s="514">
        <f t="shared" si="23"/>
        <v>0</v>
      </c>
      <c r="O409" s="514">
        <f t="shared" si="23"/>
        <v>0</v>
      </c>
      <c r="P409" s="514">
        <f t="shared" si="23"/>
        <v>0</v>
      </c>
      <c r="Q409" s="502">
        <f t="shared" si="23"/>
        <v>0</v>
      </c>
    </row>
    <row r="410" spans="1:19" ht="15" customHeight="1" x14ac:dyDescent="0.15">
      <c r="A410" s="678"/>
      <c r="B410" s="223" t="s">
        <v>522</v>
      </c>
      <c r="C410" s="205">
        <f>SUM(C408:C409)</f>
        <v>30687</v>
      </c>
      <c r="D410" s="504">
        <f>SUM(D408:D409)</f>
        <v>30308</v>
      </c>
      <c r="E410" s="505">
        <f>SUM(E408:E409)</f>
        <v>30305</v>
      </c>
      <c r="F410" s="506">
        <f>SUM(F408:F409)</f>
        <v>3</v>
      </c>
      <c r="G410" s="507">
        <f>SUM(G408:G409)</f>
        <v>379</v>
      </c>
      <c r="H410" s="507">
        <f t="shared" ref="H410:Q410" si="24">SUM(H408:H409)</f>
        <v>26320</v>
      </c>
      <c r="I410" s="507">
        <f t="shared" si="24"/>
        <v>2477</v>
      </c>
      <c r="J410" s="507">
        <f t="shared" si="24"/>
        <v>1890</v>
      </c>
      <c r="K410" s="507">
        <f t="shared" si="24"/>
        <v>0</v>
      </c>
      <c r="L410" s="507">
        <f t="shared" si="24"/>
        <v>0</v>
      </c>
      <c r="M410" s="507">
        <f t="shared" si="24"/>
        <v>0</v>
      </c>
      <c r="N410" s="507">
        <f>SUM(N408:N409)</f>
        <v>0</v>
      </c>
      <c r="O410" s="507">
        <f t="shared" si="24"/>
        <v>0</v>
      </c>
      <c r="P410" s="507">
        <f t="shared" si="24"/>
        <v>9</v>
      </c>
      <c r="Q410" s="504">
        <f t="shared" si="24"/>
        <v>3</v>
      </c>
    </row>
    <row r="411" spans="1:19" ht="27.75" customHeight="1" x14ac:dyDescent="0.15">
      <c r="A411" s="224" t="s">
        <v>523</v>
      </c>
      <c r="B411" s="555"/>
      <c r="E411" s="179"/>
      <c r="F411" s="226"/>
      <c r="G411" s="226"/>
      <c r="H411" s="226"/>
      <c r="I411" s="226"/>
      <c r="J411" s="226"/>
      <c r="K411" s="226"/>
      <c r="L411" s="226"/>
      <c r="M411" s="226"/>
      <c r="N411" s="226"/>
      <c r="O411" s="226"/>
      <c r="P411" s="522"/>
      <c r="Q411" s="522"/>
      <c r="R411" s="522"/>
      <c r="S411" s="226"/>
    </row>
    <row r="412" spans="1:19" ht="39.75" customHeight="1" x14ac:dyDescent="0.15">
      <c r="A412" s="708" t="s">
        <v>524</v>
      </c>
      <c r="B412" s="709"/>
      <c r="C412" s="556" t="s">
        <v>410</v>
      </c>
      <c r="D412" s="557" t="s">
        <v>7</v>
      </c>
      <c r="E412" s="39" t="s">
        <v>8</v>
      </c>
      <c r="F412" s="226"/>
      <c r="G412" s="226"/>
      <c r="H412" s="226"/>
      <c r="I412" s="226"/>
      <c r="J412" s="226"/>
      <c r="K412" s="226"/>
      <c r="L412" s="226"/>
      <c r="M412" s="522"/>
      <c r="N412" s="522"/>
      <c r="O412" s="522"/>
    </row>
    <row r="413" spans="1:19" ht="15" customHeight="1" x14ac:dyDescent="0.2">
      <c r="A413" s="710" t="s">
        <v>525</v>
      </c>
      <c r="B413" s="711"/>
      <c r="C413" s="523">
        <f>[8]B!C1073</f>
        <v>26</v>
      </c>
      <c r="D413" s="254">
        <f>[8]B!E1073</f>
        <v>26</v>
      </c>
      <c r="E413" s="229"/>
      <c r="F413" s="226"/>
      <c r="G413" s="226"/>
      <c r="H413" s="226"/>
      <c r="I413" s="226"/>
      <c r="J413" s="226"/>
      <c r="K413" s="226"/>
      <c r="L413" s="226"/>
      <c r="M413" s="522"/>
      <c r="N413" s="522"/>
      <c r="O413" s="522"/>
    </row>
    <row r="414" spans="1:19" ht="15" customHeight="1" x14ac:dyDescent="0.15">
      <c r="A414" s="705" t="s">
        <v>526</v>
      </c>
      <c r="B414" s="706"/>
      <c r="C414" s="523">
        <f>[8]B!C2741</f>
        <v>27</v>
      </c>
      <c r="D414" s="254">
        <f>[8]B!E2741</f>
        <v>19</v>
      </c>
      <c r="E414" s="18">
        <f>[8]B!AL2741</f>
        <v>634600</v>
      </c>
      <c r="F414" s="226"/>
      <c r="G414" s="226"/>
      <c r="H414" s="226"/>
      <c r="I414" s="226"/>
      <c r="J414" s="226"/>
      <c r="K414" s="226"/>
      <c r="L414" s="226"/>
      <c r="M414" s="522"/>
      <c r="N414" s="522"/>
      <c r="O414" s="522"/>
    </row>
    <row r="415" spans="1:19" ht="15" customHeight="1" x14ac:dyDescent="0.15">
      <c r="A415" s="705" t="s">
        <v>527</v>
      </c>
      <c r="B415" s="706"/>
      <c r="C415" s="523">
        <f>[8]B!C2751</f>
        <v>0</v>
      </c>
      <c r="D415" s="524">
        <f>[8]B!E2751</f>
        <v>0</v>
      </c>
      <c r="E415" s="20"/>
      <c r="F415" s="226"/>
      <c r="G415" s="226"/>
      <c r="H415" s="226"/>
      <c r="I415" s="226"/>
      <c r="J415" s="226"/>
      <c r="K415" s="226"/>
      <c r="L415" s="226"/>
      <c r="M415" s="522"/>
      <c r="N415" s="522"/>
      <c r="O415" s="522"/>
    </row>
    <row r="416" spans="1:19" ht="15" customHeight="1" x14ac:dyDescent="0.15">
      <c r="A416" s="705" t="s">
        <v>528</v>
      </c>
      <c r="B416" s="706"/>
      <c r="C416" s="523">
        <f>[8]B!C67</f>
        <v>295</v>
      </c>
      <c r="D416" s="254">
        <f>[8]B!E67</f>
        <v>289</v>
      </c>
      <c r="E416" s="18">
        <f>[8]B!AL67</f>
        <v>228310</v>
      </c>
      <c r="F416" s="226"/>
      <c r="G416" s="226"/>
      <c r="H416" s="226"/>
      <c r="I416" s="226"/>
      <c r="J416" s="226"/>
      <c r="K416" s="226"/>
      <c r="L416" s="226"/>
      <c r="M416" s="522"/>
      <c r="N416" s="522"/>
      <c r="O416" s="522"/>
    </row>
    <row r="417" spans="1:23" ht="15" customHeight="1" x14ac:dyDescent="0.15">
      <c r="A417" s="705" t="s">
        <v>529</v>
      </c>
      <c r="B417" s="706"/>
      <c r="C417" s="523">
        <f>[8]B!C73</f>
        <v>0</v>
      </c>
      <c r="D417" s="254">
        <f>[8]B!E73</f>
        <v>0</v>
      </c>
      <c r="E417" s="20"/>
      <c r="F417" s="226"/>
      <c r="G417" s="226"/>
      <c r="H417" s="226"/>
      <c r="I417" s="226"/>
      <c r="J417" s="226"/>
      <c r="K417" s="226"/>
      <c r="L417" s="226"/>
      <c r="M417" s="522"/>
      <c r="N417" s="522"/>
      <c r="O417" s="522"/>
    </row>
    <row r="418" spans="1:23" ht="15" customHeight="1" x14ac:dyDescent="0.15">
      <c r="A418" s="705" t="s">
        <v>530</v>
      </c>
      <c r="B418" s="706"/>
      <c r="C418" s="525">
        <f>[8]B!C68</f>
        <v>489</v>
      </c>
      <c r="D418" s="254">
        <f>[8]B!E68</f>
        <v>489</v>
      </c>
      <c r="E418" s="18">
        <f>[8]B!AL68</f>
        <v>8772660</v>
      </c>
      <c r="F418" s="226"/>
      <c r="G418" s="226"/>
      <c r="H418" s="226"/>
      <c r="I418" s="226"/>
      <c r="J418" s="226"/>
      <c r="K418" s="226"/>
      <c r="L418" s="226"/>
      <c r="M418" s="522"/>
      <c r="N418" s="522"/>
      <c r="O418" s="522"/>
    </row>
    <row r="419" spans="1:23" ht="15" customHeight="1" x14ac:dyDescent="0.15">
      <c r="A419" s="705" t="s">
        <v>531</v>
      </c>
      <c r="B419" s="706"/>
      <c r="C419" s="523">
        <f>[8]B!C69</f>
        <v>70</v>
      </c>
      <c r="D419" s="254">
        <f>[8]B!E69</f>
        <v>66</v>
      </c>
      <c r="E419" s="18">
        <f>[8]B!AL69</f>
        <v>2719860</v>
      </c>
      <c r="F419" s="226"/>
      <c r="G419" s="226"/>
      <c r="H419" s="226"/>
      <c r="I419" s="226"/>
      <c r="J419" s="226"/>
      <c r="K419" s="226"/>
      <c r="L419" s="226"/>
      <c r="M419" s="522"/>
      <c r="N419" s="522"/>
      <c r="O419" s="522"/>
    </row>
    <row r="420" spans="1:23" ht="15" customHeight="1" x14ac:dyDescent="0.15">
      <c r="A420" s="705" t="s">
        <v>532</v>
      </c>
      <c r="B420" s="706"/>
      <c r="C420" s="523">
        <f>[8]B!C71</f>
        <v>0</v>
      </c>
      <c r="D420" s="254">
        <f>[8]B!E71</f>
        <v>0</v>
      </c>
      <c r="E420" s="18">
        <f>[8]B!AL71</f>
        <v>0</v>
      </c>
      <c r="F420" s="230"/>
      <c r="G420" s="230"/>
      <c r="H420" s="230"/>
      <c r="I420" s="230"/>
      <c r="J420" s="230"/>
      <c r="K420" s="230"/>
      <c r="L420" s="230"/>
      <c r="M420" s="230"/>
      <c r="N420" s="230"/>
      <c r="O420" s="230"/>
    </row>
    <row r="421" spans="1:23" ht="15" customHeight="1" x14ac:dyDescent="0.15">
      <c r="A421" s="705" t="s">
        <v>533</v>
      </c>
      <c r="B421" s="706"/>
      <c r="C421" s="525">
        <f>[8]B!C70</f>
        <v>7747</v>
      </c>
      <c r="D421" s="254">
        <f>[8]B!E70</f>
        <v>7747</v>
      </c>
      <c r="E421" s="18">
        <f>[8]B!AL70</f>
        <v>18515330</v>
      </c>
      <c r="F421" s="231"/>
      <c r="G421" s="231"/>
      <c r="H421" s="231"/>
      <c r="I421" s="231"/>
      <c r="J421" s="231"/>
      <c r="K421" s="231"/>
      <c r="L421" s="231"/>
      <c r="M421" s="231"/>
      <c r="N421" s="231"/>
      <c r="O421" s="231"/>
    </row>
    <row r="422" spans="1:23" ht="15" customHeight="1" x14ac:dyDescent="0.2">
      <c r="A422" s="705" t="s">
        <v>534</v>
      </c>
      <c r="B422" s="706"/>
      <c r="C422" s="523">
        <f>[8]B!C2739</f>
        <v>17</v>
      </c>
      <c r="D422" s="254">
        <f>[8]B!E2739</f>
        <v>17</v>
      </c>
      <c r="E422" s="232"/>
      <c r="F422" s="231"/>
      <c r="G422" s="231"/>
      <c r="H422" s="231"/>
      <c r="I422" s="231"/>
      <c r="J422" s="231"/>
      <c r="K422" s="231"/>
      <c r="L422" s="231"/>
      <c r="M422" s="231"/>
      <c r="N422" s="231"/>
      <c r="O422" s="231"/>
    </row>
    <row r="423" spans="1:23" ht="15" customHeight="1" x14ac:dyDescent="0.15">
      <c r="A423" s="721" t="s">
        <v>535</v>
      </c>
      <c r="B423" s="722"/>
      <c r="C423" s="526">
        <f>SUM(C413:C422)</f>
        <v>8671</v>
      </c>
      <c r="D423" s="527">
        <f>SUM(D413:D422)</f>
        <v>8653</v>
      </c>
      <c r="E423" s="528">
        <f>SUM(E413:E422)</f>
        <v>30870760</v>
      </c>
      <c r="F423" s="231"/>
      <c r="G423" s="231"/>
      <c r="H423" s="231"/>
      <c r="I423" s="231"/>
      <c r="J423" s="231"/>
      <c r="K423" s="231"/>
      <c r="L423" s="231"/>
      <c r="M423" s="231"/>
      <c r="N423" s="231"/>
      <c r="O423" s="231"/>
    </row>
    <row r="424" spans="1:23" s="234" customFormat="1" ht="24.95" customHeight="1" x14ac:dyDescent="0.15">
      <c r="A424" s="224" t="s">
        <v>536</v>
      </c>
      <c r="B424" s="233"/>
      <c r="F424" s="5"/>
      <c r="N424" s="235"/>
      <c r="O424" s="235"/>
      <c r="P424" s="235"/>
      <c r="Q424" s="235"/>
      <c r="R424" s="235"/>
      <c r="S424" s="235"/>
      <c r="T424" s="236"/>
      <c r="U424" s="235"/>
      <c r="V424" s="235"/>
      <c r="W424" s="235"/>
    </row>
    <row r="425" spans="1:23" ht="24.75" customHeight="1" x14ac:dyDescent="0.15">
      <c r="A425" s="723" t="s">
        <v>537</v>
      </c>
      <c r="B425" s="724"/>
      <c r="C425" s="556" t="s">
        <v>410</v>
      </c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</row>
    <row r="426" spans="1:23" ht="14.1" customHeight="1" x14ac:dyDescent="0.15">
      <c r="A426" s="725" t="s">
        <v>538</v>
      </c>
      <c r="B426" s="726"/>
      <c r="C426" s="237">
        <v>12215</v>
      </c>
      <c r="D426" s="179"/>
      <c r="E426" s="151"/>
      <c r="H426" s="233"/>
      <c r="I426" s="233"/>
      <c r="J426" s="233"/>
      <c r="K426" s="233"/>
      <c r="L426" s="233"/>
      <c r="M426" s="233"/>
      <c r="N426" s="238"/>
      <c r="O426" s="238"/>
      <c r="P426" s="235"/>
      <c r="Q426" s="236"/>
      <c r="R426" s="236"/>
      <c r="S426" s="236"/>
      <c r="T426" s="236"/>
      <c r="U426" s="236"/>
      <c r="V426" s="236"/>
      <c r="W426" s="236"/>
    </row>
    <row r="427" spans="1:23" ht="24.95" customHeight="1" x14ac:dyDescent="0.15">
      <c r="A427" s="239" t="s">
        <v>539</v>
      </c>
      <c r="B427" s="240"/>
      <c r="C427" s="241"/>
      <c r="D427" s="501"/>
      <c r="E427" s="501"/>
      <c r="F427" s="501"/>
      <c r="G427" s="226"/>
      <c r="H427" s="226"/>
      <c r="I427" s="226"/>
      <c r="J427" s="226"/>
      <c r="K427" s="226"/>
      <c r="L427" s="226"/>
      <c r="M427" s="226"/>
      <c r="N427" s="231"/>
      <c r="O427" s="231"/>
      <c r="P427" s="236"/>
      <c r="Q427" s="236"/>
      <c r="R427" s="236"/>
      <c r="S427" s="236"/>
      <c r="T427" s="236"/>
      <c r="U427" s="236"/>
      <c r="V427" s="236"/>
      <c r="W427" s="236"/>
    </row>
    <row r="428" spans="1:23" ht="21.75" customHeight="1" x14ac:dyDescent="0.15">
      <c r="A428" s="242"/>
      <c r="B428" s="243"/>
      <c r="C428" s="529" t="s">
        <v>410</v>
      </c>
      <c r="D428" s="501"/>
      <c r="E428" s="501"/>
      <c r="F428" s="501"/>
      <c r="G428" s="226"/>
      <c r="H428" s="226"/>
      <c r="I428" s="226"/>
      <c r="J428" s="226"/>
      <c r="K428" s="226"/>
      <c r="L428" s="226"/>
      <c r="M428" s="226"/>
      <c r="N428" s="226"/>
      <c r="O428" s="226"/>
    </row>
    <row r="429" spans="1:23" ht="15" customHeight="1" x14ac:dyDescent="0.15">
      <c r="A429" s="727" t="s">
        <v>540</v>
      </c>
      <c r="B429" s="213" t="s">
        <v>541</v>
      </c>
      <c r="C429" s="530"/>
      <c r="D429" s="531"/>
      <c r="E429" s="501"/>
      <c r="F429" s="501"/>
      <c r="G429" s="226"/>
      <c r="H429" s="226"/>
      <c r="I429" s="226"/>
      <c r="J429" s="226"/>
      <c r="K429" s="226"/>
      <c r="L429" s="226"/>
      <c r="M429" s="226"/>
      <c r="N429" s="226"/>
      <c r="O429" s="226"/>
    </row>
    <row r="430" spans="1:23" ht="15" customHeight="1" x14ac:dyDescent="0.15">
      <c r="A430" s="727"/>
      <c r="B430" s="217" t="s">
        <v>542</v>
      </c>
      <c r="C430" s="532">
        <v>3065</v>
      </c>
      <c r="D430" s="531"/>
      <c r="E430" s="501"/>
      <c r="F430" s="501"/>
      <c r="G430" s="226"/>
      <c r="H430" s="226"/>
      <c r="I430" s="226"/>
      <c r="J430" s="226"/>
      <c r="K430" s="226"/>
      <c r="L430" s="226"/>
      <c r="M430" s="226"/>
      <c r="N430" s="226"/>
      <c r="O430" s="226"/>
    </row>
    <row r="431" spans="1:23" ht="15" customHeight="1" x14ac:dyDescent="0.15">
      <c r="A431" s="712" t="s">
        <v>543</v>
      </c>
      <c r="B431" s="713"/>
      <c r="C431" s="533">
        <v>23921</v>
      </c>
      <c r="D431" s="531"/>
      <c r="E431" s="501"/>
      <c r="F431" s="501"/>
      <c r="G431" s="226"/>
      <c r="H431" s="226"/>
      <c r="I431" s="226"/>
      <c r="J431" s="226"/>
      <c r="K431" s="226"/>
      <c r="L431" s="226"/>
      <c r="M431" s="226"/>
      <c r="N431" s="226"/>
      <c r="O431" s="226"/>
    </row>
    <row r="432" spans="1:23" s="149" customFormat="1" ht="24.95" customHeight="1" x14ac:dyDescent="0.15">
      <c r="A432" s="174" t="s">
        <v>544</v>
      </c>
      <c r="B432" s="148"/>
    </row>
    <row r="433" spans="1:28" ht="12.75" customHeight="1" x14ac:dyDescent="0.15">
      <c r="A433" s="697" t="s">
        <v>545</v>
      </c>
      <c r="B433" s="698"/>
      <c r="C433" s="714" t="s">
        <v>105</v>
      </c>
      <c r="D433" s="716" t="s">
        <v>546</v>
      </c>
      <c r="E433" s="717"/>
      <c r="F433" s="717"/>
      <c r="G433" s="717"/>
      <c r="H433" s="717"/>
      <c r="I433" s="718"/>
      <c r="J433" s="703" t="s">
        <v>419</v>
      </c>
    </row>
    <row r="434" spans="1:28" ht="22.5" customHeight="1" x14ac:dyDescent="0.15">
      <c r="A434" s="699"/>
      <c r="B434" s="700"/>
      <c r="C434" s="715"/>
      <c r="D434" s="245" t="s">
        <v>547</v>
      </c>
      <c r="E434" s="246" t="s">
        <v>548</v>
      </c>
      <c r="F434" s="247" t="s">
        <v>549</v>
      </c>
      <c r="G434" s="247" t="s">
        <v>550</v>
      </c>
      <c r="H434" s="247" t="s">
        <v>551</v>
      </c>
      <c r="I434" s="248" t="s">
        <v>552</v>
      </c>
      <c r="J434" s="704"/>
    </row>
    <row r="435" spans="1:28" ht="15" customHeight="1" x14ac:dyDescent="0.15">
      <c r="A435" s="719" t="s">
        <v>553</v>
      </c>
      <c r="B435" s="720"/>
      <c r="C435" s="249">
        <f>SUM(D435:I435)</f>
        <v>0</v>
      </c>
      <c r="D435" s="250"/>
      <c r="E435" s="251"/>
      <c r="F435" s="251"/>
      <c r="G435" s="251"/>
      <c r="H435" s="251"/>
      <c r="I435" s="252"/>
      <c r="J435" s="253"/>
      <c r="K435" s="168" t="str">
        <f>AA435</f>
        <v/>
      </c>
      <c r="L435" s="226"/>
      <c r="M435" s="226"/>
      <c r="N435" s="226"/>
      <c r="O435" s="226"/>
      <c r="P435" s="522"/>
      <c r="Q435" s="522"/>
      <c r="R435" s="522"/>
      <c r="AA435" s="194" t="str">
        <f>IF(J435&gt;C435,"Error: Las actividades totales son menores que las realizadas en beneficiarios","")</f>
        <v/>
      </c>
      <c r="AB435" s="194">
        <f>IF(J435&gt;C435,1,0)</f>
        <v>0</v>
      </c>
    </row>
    <row r="436" spans="1:28" ht="15" customHeight="1" x14ac:dyDescent="0.15">
      <c r="A436" s="737" t="s">
        <v>554</v>
      </c>
      <c r="B436" s="738"/>
      <c r="C436" s="254">
        <f>SUM(D436:I436)</f>
        <v>0</v>
      </c>
      <c r="D436" s="255"/>
      <c r="E436" s="256"/>
      <c r="F436" s="256"/>
      <c r="G436" s="256"/>
      <c r="H436" s="256"/>
      <c r="I436" s="257"/>
      <c r="J436" s="258"/>
      <c r="K436" s="168" t="str">
        <f>AA436</f>
        <v/>
      </c>
      <c r="AA436" s="194" t="str">
        <f>IF(J436&gt;C436,"Error: Las actividades totales son menores que las realizadas en beneficiarios","")</f>
        <v/>
      </c>
      <c r="AB436" s="194">
        <f>IF(J436&gt;C436,1,0)</f>
        <v>0</v>
      </c>
    </row>
    <row r="437" spans="1:28" ht="15" customHeight="1" x14ac:dyDescent="0.15">
      <c r="A437" s="739" t="s">
        <v>555</v>
      </c>
      <c r="B437" s="740"/>
      <c r="C437" s="259">
        <f>SUM(D437:E437)</f>
        <v>0</v>
      </c>
      <c r="D437" s="260"/>
      <c r="E437" s="261"/>
      <c r="F437" s="262"/>
      <c r="G437" s="262"/>
      <c r="H437" s="262"/>
      <c r="I437" s="263"/>
      <c r="J437" s="264"/>
      <c r="K437" s="168" t="str">
        <f>AA437</f>
        <v/>
      </c>
      <c r="AA437" s="194" t="str">
        <f>IF(J437&gt;C437,"Error: Las actividades totales son menores que las realizadas en beneficiarios","")</f>
        <v/>
      </c>
      <c r="AB437" s="194">
        <f>IF(J437&gt;C437,1,0)</f>
        <v>0</v>
      </c>
    </row>
    <row r="438" spans="1:28" ht="24.95" customHeight="1" x14ac:dyDescent="0.15">
      <c r="A438" s="174" t="s">
        <v>556</v>
      </c>
      <c r="B438" s="265"/>
      <c r="C438" s="534"/>
      <c r="D438" s="534"/>
      <c r="E438" s="534"/>
      <c r="F438" s="534"/>
      <c r="G438" s="534"/>
      <c r="H438" s="534"/>
      <c r="I438" s="534"/>
      <c r="J438" s="534"/>
      <c r="K438" s="534"/>
    </row>
    <row r="439" spans="1:28" ht="39.950000000000003" customHeight="1" x14ac:dyDescent="0.15">
      <c r="A439" s="741" t="s">
        <v>557</v>
      </c>
      <c r="B439" s="742"/>
      <c r="C439" s="266" t="s">
        <v>410</v>
      </c>
      <c r="D439" s="560" t="s">
        <v>558</v>
      </c>
      <c r="E439" s="267" t="s">
        <v>559</v>
      </c>
      <c r="L439" s="5" t="s">
        <v>560</v>
      </c>
    </row>
    <row r="440" spans="1:28" ht="15" customHeight="1" x14ac:dyDescent="0.15">
      <c r="A440" s="743" t="s">
        <v>561</v>
      </c>
      <c r="B440" s="268" t="s">
        <v>562</v>
      </c>
      <c r="C440" s="269">
        <v>333</v>
      </c>
      <c r="D440" s="270">
        <v>320</v>
      </c>
      <c r="E440" s="270"/>
      <c r="F440" s="151" t="str">
        <f>AA440</f>
        <v/>
      </c>
      <c r="AA440" s="194" t="str">
        <f>IF(D440&gt;C440,"Error: Las actividades totales son menores que las realizadas en beneficiarios","")</f>
        <v/>
      </c>
      <c r="AB440" s="194">
        <f>IF(D440&gt;C440,1,0)</f>
        <v>0</v>
      </c>
    </row>
    <row r="441" spans="1:28" ht="15" customHeight="1" x14ac:dyDescent="0.15">
      <c r="A441" s="744"/>
      <c r="B441" s="271" t="s">
        <v>563</v>
      </c>
      <c r="C441" s="272"/>
      <c r="D441" s="273"/>
      <c r="E441" s="273"/>
      <c r="F441" s="151" t="str">
        <f>AA441</f>
        <v/>
      </c>
      <c r="AA441" s="194" t="str">
        <f>IF(D441&gt;C441,"Error: Las actividades totales son menores que las realizadas en beneficiarios","")</f>
        <v/>
      </c>
      <c r="AB441" s="194">
        <f>IF(D441&gt;C441,1,0)</f>
        <v>0</v>
      </c>
    </row>
    <row r="442" spans="1:28" ht="15" customHeight="1" x14ac:dyDescent="0.15">
      <c r="A442" s="745"/>
      <c r="B442" s="274" t="s">
        <v>564</v>
      </c>
      <c r="C442" s="275"/>
      <c r="D442" s="276"/>
      <c r="E442" s="276"/>
      <c r="F442" s="151" t="str">
        <f>AA442</f>
        <v/>
      </c>
      <c r="AA442" s="194" t="str">
        <f>IF(D442&gt;C442,"Error: Las actividades totales son menores que las realizadas en beneficiarios","")</f>
        <v/>
      </c>
      <c r="AB442" s="194">
        <f>IF(D442&gt;C442,1,0)</f>
        <v>0</v>
      </c>
    </row>
    <row r="443" spans="1:28" ht="24.95" customHeight="1" x14ac:dyDescent="0.15">
      <c r="A443" s="277" t="s">
        <v>565</v>
      </c>
      <c r="B443" s="278"/>
      <c r="C443" s="279"/>
      <c r="D443" s="280"/>
      <c r="E443" s="280"/>
    </row>
    <row r="444" spans="1:28" ht="18.75" customHeight="1" x14ac:dyDescent="0.15">
      <c r="A444" s="746" t="s">
        <v>566</v>
      </c>
      <c r="B444" s="747"/>
      <c r="C444" s="281" t="s">
        <v>105</v>
      </c>
    </row>
    <row r="445" spans="1:28" ht="15" customHeight="1" x14ac:dyDescent="0.15">
      <c r="A445" s="748" t="s">
        <v>567</v>
      </c>
      <c r="B445" s="749"/>
      <c r="C445" s="535">
        <f>[8]B!C2916</f>
        <v>0</v>
      </c>
    </row>
    <row r="446" spans="1:28" ht="15" customHeight="1" x14ac:dyDescent="0.15">
      <c r="A446" s="728" t="s">
        <v>568</v>
      </c>
      <c r="B446" s="729"/>
      <c r="C446" s="536">
        <f>[8]B!C2917</f>
        <v>0</v>
      </c>
    </row>
    <row r="449" spans="1:13" ht="12.75" x14ac:dyDescent="0.2">
      <c r="A449" s="282" t="s">
        <v>569</v>
      </c>
      <c r="B449" s="283"/>
    </row>
    <row r="450" spans="1:13" ht="50.25" customHeight="1" x14ac:dyDescent="0.15">
      <c r="A450" s="730" t="s">
        <v>489</v>
      </c>
      <c r="B450" s="731"/>
      <c r="C450" s="604" t="s">
        <v>410</v>
      </c>
      <c r="D450" s="604" t="s">
        <v>490</v>
      </c>
      <c r="E450" s="734" t="s">
        <v>570</v>
      </c>
      <c r="F450" s="735"/>
      <c r="G450" s="734" t="s">
        <v>571</v>
      </c>
      <c r="H450" s="736"/>
      <c r="I450" s="735"/>
      <c r="J450" s="469" t="s">
        <v>493</v>
      </c>
      <c r="K450" s="469" t="s">
        <v>494</v>
      </c>
      <c r="L450" s="469" t="s">
        <v>495</v>
      </c>
      <c r="M450" s="481" t="s">
        <v>495</v>
      </c>
    </row>
    <row r="451" spans="1:13" ht="54.75" customHeight="1" x14ac:dyDescent="0.15">
      <c r="A451" s="732"/>
      <c r="B451" s="733"/>
      <c r="C451" s="605"/>
      <c r="D451" s="605"/>
      <c r="E451" s="284" t="s">
        <v>572</v>
      </c>
      <c r="F451" s="284" t="s">
        <v>573</v>
      </c>
      <c r="G451" s="537" t="s">
        <v>574</v>
      </c>
      <c r="H451" s="537" t="s">
        <v>575</v>
      </c>
      <c r="I451" s="538" t="s">
        <v>576</v>
      </c>
      <c r="J451" s="284" t="s">
        <v>572</v>
      </c>
      <c r="K451" s="284" t="s">
        <v>573</v>
      </c>
      <c r="L451" s="284" t="s">
        <v>572</v>
      </c>
      <c r="M451" s="284" t="s">
        <v>573</v>
      </c>
    </row>
    <row r="452" spans="1:13" ht="15" customHeight="1" x14ac:dyDescent="0.15">
      <c r="A452" s="754" t="s">
        <v>194</v>
      </c>
      <c r="B452" s="755" t="s">
        <v>194</v>
      </c>
      <c r="C452" s="539">
        <f>SUM(E452:F452)</f>
        <v>0</v>
      </c>
      <c r="D452" s="540"/>
      <c r="E452" s="540"/>
      <c r="F452" s="540"/>
      <c r="G452" s="540"/>
      <c r="H452" s="540"/>
      <c r="I452" s="540"/>
      <c r="J452" s="540"/>
      <c r="K452" s="540"/>
      <c r="L452" s="540"/>
      <c r="M452" s="540"/>
    </row>
    <row r="453" spans="1:13" ht="15" customHeight="1" x14ac:dyDescent="0.15">
      <c r="A453" s="754" t="s">
        <v>196</v>
      </c>
      <c r="B453" s="755" t="s">
        <v>196</v>
      </c>
      <c r="C453" s="539">
        <f>SUM(E453:F453)</f>
        <v>0</v>
      </c>
      <c r="D453" s="540"/>
      <c r="E453" s="540"/>
      <c r="F453" s="540"/>
      <c r="G453" s="540"/>
      <c r="H453" s="540"/>
      <c r="I453" s="540"/>
      <c r="J453" s="540"/>
      <c r="K453" s="540"/>
      <c r="L453" s="540"/>
      <c r="M453" s="540"/>
    </row>
    <row r="454" spans="1:13" ht="15" customHeight="1" x14ac:dyDescent="0.15">
      <c r="A454" s="754" t="s">
        <v>200</v>
      </c>
      <c r="B454" s="755"/>
      <c r="C454" s="539">
        <f>SUM(E454:F454)</f>
        <v>0</v>
      </c>
      <c r="D454" s="540"/>
      <c r="E454" s="540"/>
      <c r="F454" s="540"/>
      <c r="G454" s="540"/>
      <c r="H454" s="540"/>
      <c r="I454" s="540"/>
      <c r="J454" s="540"/>
      <c r="K454" s="540"/>
      <c r="L454" s="540"/>
      <c r="M454" s="540"/>
    </row>
    <row r="455" spans="1:13" ht="15" customHeight="1" x14ac:dyDescent="0.15">
      <c r="A455" s="754" t="s">
        <v>206</v>
      </c>
      <c r="B455" s="755"/>
      <c r="C455" s="539">
        <f>SUM(E455:F455)</f>
        <v>0</v>
      </c>
      <c r="D455" s="540"/>
      <c r="E455" s="540"/>
      <c r="F455" s="540"/>
      <c r="G455" s="540"/>
      <c r="H455" s="540"/>
      <c r="I455" s="540"/>
      <c r="J455" s="540"/>
      <c r="K455" s="540"/>
      <c r="L455" s="540"/>
      <c r="M455" s="540"/>
    </row>
    <row r="456" spans="1:13" ht="15" customHeight="1" x14ac:dyDescent="0.15">
      <c r="A456" s="754" t="s">
        <v>226</v>
      </c>
      <c r="B456" s="755"/>
      <c r="C456" s="539">
        <f>SUM(E456:F456)</f>
        <v>0</v>
      </c>
      <c r="D456" s="540"/>
      <c r="E456" s="540"/>
      <c r="F456" s="540"/>
      <c r="G456" s="540"/>
      <c r="H456" s="540"/>
      <c r="I456" s="540"/>
      <c r="J456" s="540"/>
      <c r="K456" s="540"/>
      <c r="L456" s="540"/>
      <c r="M456" s="540"/>
    </row>
    <row r="457" spans="1:13" ht="15" customHeight="1" x14ac:dyDescent="0.15">
      <c r="A457" s="562"/>
      <c r="B457" s="561" t="s">
        <v>577</v>
      </c>
      <c r="C457" s="539">
        <f t="shared" ref="C457:I457" si="25">SUM(C452:C456)</f>
        <v>0</v>
      </c>
      <c r="D457" s="539">
        <f t="shared" si="25"/>
        <v>0</v>
      </c>
      <c r="E457" s="539">
        <f t="shared" si="25"/>
        <v>0</v>
      </c>
      <c r="F457" s="539">
        <f t="shared" si="25"/>
        <v>0</v>
      </c>
      <c r="G457" s="539">
        <f t="shared" si="25"/>
        <v>0</v>
      </c>
      <c r="H457" s="539">
        <f t="shared" si="25"/>
        <v>0</v>
      </c>
      <c r="I457" s="539">
        <f t="shared" si="25"/>
        <v>0</v>
      </c>
      <c r="J457" s="539">
        <f>SUM(J452:J456)</f>
        <v>0</v>
      </c>
      <c r="K457" s="539">
        <f t="shared" ref="K457" si="26">SUM(K452:K456)</f>
        <v>0</v>
      </c>
      <c r="L457" s="539">
        <f>SUM(L452:L456)</f>
        <v>0</v>
      </c>
      <c r="M457" s="539">
        <f t="shared" ref="M457" si="27">SUM(M452:M456)</f>
        <v>0</v>
      </c>
    </row>
    <row r="458" spans="1:13" ht="24" customHeight="1" x14ac:dyDescent="0.15">
      <c r="A458" s="750" t="s">
        <v>578</v>
      </c>
      <c r="B458" s="751"/>
      <c r="C458" s="539">
        <f>SUM(E458:F458)</f>
        <v>0</v>
      </c>
      <c r="D458" s="540"/>
      <c r="E458" s="540"/>
      <c r="F458" s="540"/>
      <c r="G458" s="540"/>
      <c r="H458" s="540"/>
      <c r="I458" s="540"/>
      <c r="J458" s="540"/>
      <c r="K458" s="540"/>
      <c r="L458" s="540"/>
      <c r="M458" s="540"/>
    </row>
    <row r="459" spans="1:13" ht="15" customHeight="1" x14ac:dyDescent="0.15">
      <c r="A459" s="750" t="s">
        <v>579</v>
      </c>
      <c r="B459" s="751"/>
      <c r="C459" s="539">
        <f>SUM(E459:F459)</f>
        <v>0</v>
      </c>
      <c r="D459" s="540"/>
      <c r="E459" s="540"/>
      <c r="F459" s="540"/>
      <c r="G459" s="540"/>
      <c r="H459" s="540"/>
      <c r="I459" s="540"/>
      <c r="J459" s="540"/>
      <c r="K459" s="540"/>
      <c r="L459" s="540"/>
      <c r="M459" s="540"/>
    </row>
    <row r="460" spans="1:13" ht="15" customHeight="1" x14ac:dyDescent="0.15">
      <c r="A460" s="750" t="s">
        <v>580</v>
      </c>
      <c r="B460" s="751"/>
      <c r="C460" s="539">
        <f>SUM(E460:F460)</f>
        <v>0</v>
      </c>
      <c r="D460" s="540"/>
      <c r="E460" s="540"/>
      <c r="F460" s="540"/>
      <c r="G460" s="540"/>
      <c r="H460" s="540"/>
      <c r="I460" s="540"/>
      <c r="J460" s="540"/>
      <c r="K460" s="540"/>
      <c r="L460" s="540"/>
      <c r="M460" s="540"/>
    </row>
    <row r="461" spans="1:13" ht="15" customHeight="1" x14ac:dyDescent="0.15">
      <c r="A461" s="752" t="s">
        <v>581</v>
      </c>
      <c r="B461" s="753"/>
      <c r="C461" s="539">
        <f t="shared" ref="C461:M461" si="28">SUM(C458:C460)</f>
        <v>0</v>
      </c>
      <c r="D461" s="539">
        <f t="shared" si="28"/>
        <v>0</v>
      </c>
      <c r="E461" s="539">
        <f t="shared" si="28"/>
        <v>0</v>
      </c>
      <c r="F461" s="539">
        <f t="shared" si="28"/>
        <v>0</v>
      </c>
      <c r="G461" s="539">
        <f t="shared" si="28"/>
        <v>0</v>
      </c>
      <c r="H461" s="539">
        <f t="shared" si="28"/>
        <v>0</v>
      </c>
      <c r="I461" s="539">
        <f t="shared" si="28"/>
        <v>0</v>
      </c>
      <c r="J461" s="539">
        <f t="shared" si="28"/>
        <v>0</v>
      </c>
      <c r="K461" s="539">
        <f t="shared" si="28"/>
        <v>0</v>
      </c>
      <c r="L461" s="539">
        <f t="shared" si="28"/>
        <v>0</v>
      </c>
      <c r="M461" s="539">
        <f t="shared" si="28"/>
        <v>0</v>
      </c>
    </row>
    <row r="462" spans="1:13" ht="15" customHeight="1" x14ac:dyDescent="0.15">
      <c r="A462" s="750" t="s">
        <v>582</v>
      </c>
      <c r="B462" s="751"/>
      <c r="C462" s="539">
        <f t="shared" ref="C462" si="29">SUM(E462:F462)</f>
        <v>0</v>
      </c>
      <c r="D462" s="540"/>
      <c r="E462" s="540"/>
      <c r="F462" s="540"/>
      <c r="G462" s="540"/>
      <c r="H462" s="540"/>
      <c r="I462" s="540"/>
      <c r="J462" s="540"/>
      <c r="K462" s="540"/>
      <c r="L462" s="540"/>
      <c r="M462" s="540"/>
    </row>
    <row r="463" spans="1:13" ht="15" customHeight="1" x14ac:dyDescent="0.15">
      <c r="A463" s="750" t="s">
        <v>583</v>
      </c>
      <c r="B463" s="751"/>
      <c r="C463" s="539">
        <f>SUM(E463:F463)</f>
        <v>0</v>
      </c>
      <c r="D463" s="540"/>
      <c r="E463" s="540"/>
      <c r="F463" s="540"/>
      <c r="G463" s="540"/>
      <c r="H463" s="540"/>
      <c r="I463" s="540"/>
      <c r="J463" s="540"/>
      <c r="K463" s="540"/>
      <c r="L463" s="540"/>
      <c r="M463" s="540"/>
    </row>
    <row r="464" spans="1:13" ht="15" customHeight="1" x14ac:dyDescent="0.15">
      <c r="A464" s="750" t="s">
        <v>584</v>
      </c>
      <c r="B464" s="751"/>
      <c r="C464" s="539">
        <f>SUM(E464:F464)</f>
        <v>0</v>
      </c>
      <c r="D464" s="540"/>
      <c r="E464" s="540"/>
      <c r="F464" s="540"/>
      <c r="G464" s="540"/>
      <c r="H464" s="540"/>
      <c r="I464" s="540"/>
      <c r="J464" s="540"/>
      <c r="K464" s="540"/>
      <c r="L464" s="540"/>
      <c r="M464" s="540"/>
    </row>
    <row r="465" spans="1:13" ht="15" customHeight="1" x14ac:dyDescent="0.15">
      <c r="A465" s="562"/>
      <c r="B465" s="287" t="s">
        <v>585</v>
      </c>
      <c r="C465" s="539">
        <f t="shared" ref="C465:M465" si="30">SUM(C462:C464)</f>
        <v>0</v>
      </c>
      <c r="D465" s="539">
        <f t="shared" si="30"/>
        <v>0</v>
      </c>
      <c r="E465" s="539">
        <f t="shared" si="30"/>
        <v>0</v>
      </c>
      <c r="F465" s="539">
        <f t="shared" si="30"/>
        <v>0</v>
      </c>
      <c r="G465" s="539">
        <f t="shared" si="30"/>
        <v>0</v>
      </c>
      <c r="H465" s="539">
        <f t="shared" si="30"/>
        <v>0</v>
      </c>
      <c r="I465" s="539">
        <f t="shared" si="30"/>
        <v>0</v>
      </c>
      <c r="J465" s="539">
        <f t="shared" si="30"/>
        <v>0</v>
      </c>
      <c r="K465" s="539">
        <f t="shared" si="30"/>
        <v>0</v>
      </c>
      <c r="L465" s="539">
        <f t="shared" si="30"/>
        <v>0</v>
      </c>
      <c r="M465" s="539">
        <f t="shared" si="30"/>
        <v>0</v>
      </c>
    </row>
    <row r="466" spans="1:13" ht="15" customHeight="1" x14ac:dyDescent="0.15">
      <c r="A466" s="750" t="s">
        <v>586</v>
      </c>
      <c r="B466" s="751"/>
      <c r="C466" s="539">
        <f>SUM(E466:F466)</f>
        <v>0</v>
      </c>
      <c r="D466" s="540"/>
      <c r="E466" s="540"/>
      <c r="F466" s="540"/>
      <c r="G466" s="540"/>
      <c r="H466" s="540"/>
      <c r="I466" s="540"/>
      <c r="J466" s="540"/>
      <c r="K466" s="540"/>
      <c r="L466" s="540"/>
      <c r="M466" s="540"/>
    </row>
    <row r="467" spans="1:13" ht="15" customHeight="1" x14ac:dyDescent="0.15">
      <c r="A467" s="758" t="s">
        <v>587</v>
      </c>
      <c r="B467" s="759"/>
      <c r="C467" s="539">
        <f>SUM(E467:F467)</f>
        <v>0</v>
      </c>
      <c r="D467" s="540"/>
      <c r="E467" s="540"/>
      <c r="F467" s="540"/>
      <c r="G467" s="540"/>
      <c r="H467" s="540"/>
      <c r="I467" s="540"/>
      <c r="J467" s="540"/>
      <c r="K467" s="540"/>
      <c r="L467" s="540"/>
      <c r="M467" s="540"/>
    </row>
    <row r="468" spans="1:13" ht="15" customHeight="1" x14ac:dyDescent="0.15">
      <c r="A468" s="750" t="s">
        <v>588</v>
      </c>
      <c r="B468" s="751"/>
      <c r="C468" s="539">
        <f>SUM(E468:F468)</f>
        <v>0</v>
      </c>
      <c r="D468" s="540"/>
      <c r="E468" s="540"/>
      <c r="F468" s="540"/>
      <c r="G468" s="540"/>
      <c r="H468" s="540"/>
      <c r="I468" s="540"/>
      <c r="J468" s="540"/>
      <c r="K468" s="540"/>
      <c r="L468" s="540"/>
      <c r="M468" s="540"/>
    </row>
    <row r="469" spans="1:13" ht="15" customHeight="1" x14ac:dyDescent="0.15">
      <c r="A469" s="562"/>
      <c r="B469" s="287" t="s">
        <v>589</v>
      </c>
      <c r="C469" s="539">
        <f>SUM(C466:C468)</f>
        <v>0</v>
      </c>
      <c r="D469" s="539">
        <f t="shared" ref="D469:F469" si="31">SUM(D466:D468)</f>
        <v>0</v>
      </c>
      <c r="E469" s="539">
        <f t="shared" si="31"/>
        <v>0</v>
      </c>
      <c r="F469" s="539">
        <f t="shared" si="31"/>
        <v>0</v>
      </c>
      <c r="G469" s="539">
        <f>SUM(G466:G468)</f>
        <v>0</v>
      </c>
      <c r="H469" s="539">
        <f>SUM(H466:H468)</f>
        <v>0</v>
      </c>
      <c r="I469" s="539">
        <f>SUM(I466:I468)</f>
        <v>0</v>
      </c>
      <c r="J469" s="539">
        <f t="shared" ref="J469:M469" si="32">SUM(J466:J468)</f>
        <v>0</v>
      </c>
      <c r="K469" s="539">
        <f t="shared" si="32"/>
        <v>0</v>
      </c>
      <c r="L469" s="539">
        <f t="shared" si="32"/>
        <v>0</v>
      </c>
      <c r="M469" s="539">
        <f t="shared" si="32"/>
        <v>0</v>
      </c>
    </row>
    <row r="470" spans="1:13" ht="15" customHeight="1" x14ac:dyDescent="0.15">
      <c r="A470" s="760" t="s">
        <v>590</v>
      </c>
      <c r="B470" s="761" t="s">
        <v>47</v>
      </c>
      <c r="C470" s="539">
        <f t="shared" ref="C470:C477" si="33">SUM(E470:F470)</f>
        <v>0</v>
      </c>
      <c r="D470" s="540"/>
      <c r="E470" s="540"/>
      <c r="F470" s="540"/>
      <c r="G470" s="540"/>
      <c r="H470" s="540"/>
      <c r="I470" s="540"/>
      <c r="J470" s="540"/>
      <c r="K470" s="540"/>
      <c r="L470" s="540"/>
      <c r="M470" s="540"/>
    </row>
    <row r="471" spans="1:13" ht="15" customHeight="1" x14ac:dyDescent="0.15">
      <c r="A471" s="760" t="s">
        <v>591</v>
      </c>
      <c r="B471" s="761" t="s">
        <v>591</v>
      </c>
      <c r="C471" s="539">
        <f t="shared" si="33"/>
        <v>0</v>
      </c>
      <c r="D471" s="540"/>
      <c r="E471" s="540"/>
      <c r="F471" s="540"/>
      <c r="G471" s="540"/>
      <c r="H471" s="540"/>
      <c r="I471" s="540"/>
      <c r="J471" s="540"/>
      <c r="K471" s="540"/>
      <c r="L471" s="540"/>
      <c r="M471" s="540"/>
    </row>
    <row r="472" spans="1:13" ht="15" customHeight="1" x14ac:dyDescent="0.15">
      <c r="A472" s="760" t="s">
        <v>592</v>
      </c>
      <c r="B472" s="761" t="s">
        <v>592</v>
      </c>
      <c r="C472" s="539">
        <f t="shared" si="33"/>
        <v>0</v>
      </c>
      <c r="D472" s="540"/>
      <c r="E472" s="540"/>
      <c r="F472" s="540"/>
      <c r="G472" s="540"/>
      <c r="H472" s="540"/>
      <c r="I472" s="540"/>
      <c r="J472" s="540"/>
      <c r="K472" s="540"/>
      <c r="L472" s="540"/>
      <c r="M472" s="540"/>
    </row>
    <row r="473" spans="1:13" ht="15" customHeight="1" x14ac:dyDescent="0.15">
      <c r="A473" s="756" t="s">
        <v>50</v>
      </c>
      <c r="B473" s="757"/>
      <c r="C473" s="539">
        <f t="shared" si="33"/>
        <v>0</v>
      </c>
      <c r="D473" s="540"/>
      <c r="E473" s="540"/>
      <c r="F473" s="540"/>
      <c r="G473" s="540"/>
      <c r="H473" s="540"/>
      <c r="I473" s="540"/>
      <c r="J473" s="540"/>
      <c r="K473" s="540"/>
      <c r="L473" s="540"/>
      <c r="M473" s="540"/>
    </row>
    <row r="474" spans="1:13" ht="15" customHeight="1" x14ac:dyDescent="0.15">
      <c r="A474" s="756" t="s">
        <v>90</v>
      </c>
      <c r="B474" s="757" t="s">
        <v>90</v>
      </c>
      <c r="C474" s="539">
        <f t="shared" si="33"/>
        <v>0</v>
      </c>
      <c r="D474" s="540"/>
      <c r="E474" s="540"/>
      <c r="F474" s="540"/>
      <c r="G474" s="540"/>
      <c r="H474" s="540"/>
      <c r="I474" s="540"/>
      <c r="J474" s="540"/>
      <c r="K474" s="540"/>
      <c r="L474" s="540"/>
      <c r="M474" s="540"/>
    </row>
    <row r="475" spans="1:13" ht="15" customHeight="1" x14ac:dyDescent="0.15">
      <c r="A475" s="750" t="s">
        <v>72</v>
      </c>
      <c r="B475" s="751"/>
      <c r="C475" s="539">
        <f t="shared" si="33"/>
        <v>0</v>
      </c>
      <c r="D475" s="540"/>
      <c r="E475" s="540"/>
      <c r="F475" s="540"/>
      <c r="G475" s="540"/>
      <c r="H475" s="540"/>
      <c r="I475" s="540"/>
      <c r="J475" s="540"/>
      <c r="K475" s="540"/>
      <c r="L475" s="540"/>
      <c r="M475" s="540"/>
    </row>
    <row r="476" spans="1:13" ht="24" customHeight="1" x14ac:dyDescent="0.15">
      <c r="A476" s="756" t="s">
        <v>593</v>
      </c>
      <c r="B476" s="757" t="s">
        <v>593</v>
      </c>
      <c r="C476" s="539">
        <f t="shared" si="33"/>
        <v>0</v>
      </c>
      <c r="D476" s="540"/>
      <c r="E476" s="540"/>
      <c r="F476" s="540"/>
      <c r="G476" s="540"/>
      <c r="H476" s="540"/>
      <c r="I476" s="540"/>
      <c r="J476" s="540"/>
      <c r="K476" s="540"/>
      <c r="L476" s="540"/>
      <c r="M476" s="540"/>
    </row>
    <row r="477" spans="1:13" ht="15" customHeight="1" x14ac:dyDescent="0.15">
      <c r="A477" s="756" t="s">
        <v>68</v>
      </c>
      <c r="B477" s="757" t="s">
        <v>68</v>
      </c>
      <c r="C477" s="539">
        <f t="shared" si="33"/>
        <v>0</v>
      </c>
      <c r="D477" s="540"/>
      <c r="E477" s="540"/>
      <c r="F477" s="540"/>
      <c r="G477" s="540"/>
      <c r="H477" s="540"/>
      <c r="I477" s="540"/>
      <c r="J477" s="540"/>
      <c r="K477" s="540"/>
      <c r="L477" s="540"/>
      <c r="M477" s="540"/>
    </row>
    <row r="478" spans="1:13" ht="15" customHeight="1" x14ac:dyDescent="0.15">
      <c r="A478" s="563"/>
      <c r="B478" s="287" t="s">
        <v>594</v>
      </c>
      <c r="C478" s="539">
        <f>SUM(C470:C477)</f>
        <v>0</v>
      </c>
      <c r="D478" s="539">
        <f>SUM(D470:D477)</f>
        <v>0</v>
      </c>
      <c r="E478" s="539">
        <f t="shared" ref="E478:M478" si="34">SUM(E470:E477)</f>
        <v>0</v>
      </c>
      <c r="F478" s="539">
        <f t="shared" si="34"/>
        <v>0</v>
      </c>
      <c r="G478" s="539">
        <f t="shared" si="34"/>
        <v>0</v>
      </c>
      <c r="H478" s="539">
        <f t="shared" si="34"/>
        <v>0</v>
      </c>
      <c r="I478" s="539">
        <f t="shared" si="34"/>
        <v>0</v>
      </c>
      <c r="J478" s="539">
        <f t="shared" si="34"/>
        <v>0</v>
      </c>
      <c r="K478" s="539">
        <f t="shared" si="34"/>
        <v>0</v>
      </c>
      <c r="L478" s="539">
        <f t="shared" si="34"/>
        <v>0</v>
      </c>
      <c r="M478" s="539">
        <f t="shared" si="34"/>
        <v>0</v>
      </c>
    </row>
    <row r="479" spans="1:13" ht="15" customHeight="1" x14ac:dyDescent="0.15">
      <c r="A479" s="758" t="s">
        <v>595</v>
      </c>
      <c r="B479" s="759"/>
      <c r="C479" s="539">
        <f t="shared" ref="C479:C484" si="35">SUM(E479:F479)</f>
        <v>0</v>
      </c>
      <c r="D479" s="540"/>
      <c r="E479" s="540"/>
      <c r="F479" s="540"/>
      <c r="G479" s="540"/>
      <c r="H479" s="540"/>
      <c r="I479" s="540"/>
      <c r="J479" s="540"/>
      <c r="K479" s="540"/>
      <c r="L479" s="540"/>
      <c r="M479" s="540"/>
    </row>
    <row r="480" spans="1:13" ht="15" customHeight="1" x14ac:dyDescent="0.15">
      <c r="A480" s="758" t="s">
        <v>596</v>
      </c>
      <c r="B480" s="759"/>
      <c r="C480" s="539">
        <f t="shared" si="35"/>
        <v>0</v>
      </c>
      <c r="D480" s="540"/>
      <c r="E480" s="540"/>
      <c r="F480" s="540"/>
      <c r="G480" s="540"/>
      <c r="H480" s="540"/>
      <c r="I480" s="540"/>
      <c r="J480" s="540"/>
      <c r="K480" s="540"/>
      <c r="L480" s="540"/>
      <c r="M480" s="540"/>
    </row>
    <row r="481" spans="1:13" ht="15" customHeight="1" x14ac:dyDescent="0.15">
      <c r="A481" s="758" t="s">
        <v>597</v>
      </c>
      <c r="B481" s="759"/>
      <c r="C481" s="539">
        <f t="shared" si="35"/>
        <v>0</v>
      </c>
      <c r="D481" s="540"/>
      <c r="E481" s="540"/>
      <c r="F481" s="540"/>
      <c r="G481" s="540"/>
      <c r="H481" s="540"/>
      <c r="I481" s="540"/>
      <c r="J481" s="540"/>
      <c r="K481" s="540"/>
      <c r="L481" s="540"/>
      <c r="M481" s="540"/>
    </row>
    <row r="482" spans="1:13" ht="15" customHeight="1" x14ac:dyDescent="0.15">
      <c r="A482" s="750" t="s">
        <v>598</v>
      </c>
      <c r="B482" s="751"/>
      <c r="C482" s="539">
        <f t="shared" si="35"/>
        <v>0</v>
      </c>
      <c r="D482" s="540"/>
      <c r="E482" s="540"/>
      <c r="F482" s="540"/>
      <c r="G482" s="540"/>
      <c r="H482" s="540"/>
      <c r="I482" s="540"/>
      <c r="J482" s="540"/>
      <c r="K482" s="540"/>
      <c r="L482" s="540"/>
      <c r="M482" s="540"/>
    </row>
    <row r="483" spans="1:13" ht="15" customHeight="1" x14ac:dyDescent="0.15">
      <c r="A483" s="750" t="s">
        <v>599</v>
      </c>
      <c r="B483" s="751"/>
      <c r="C483" s="539">
        <f t="shared" si="35"/>
        <v>0</v>
      </c>
      <c r="D483" s="540"/>
      <c r="E483" s="540"/>
      <c r="F483" s="540"/>
      <c r="G483" s="540"/>
      <c r="H483" s="540"/>
      <c r="I483" s="540"/>
      <c r="J483" s="540"/>
      <c r="K483" s="540"/>
      <c r="L483" s="540"/>
      <c r="M483" s="540"/>
    </row>
    <row r="484" spans="1:13" ht="15" customHeight="1" x14ac:dyDescent="0.15">
      <c r="A484" s="750" t="s">
        <v>600</v>
      </c>
      <c r="B484" s="751"/>
      <c r="C484" s="539">
        <f t="shared" si="35"/>
        <v>0</v>
      </c>
      <c r="D484" s="540"/>
      <c r="E484" s="540"/>
      <c r="F484" s="540"/>
      <c r="G484" s="540"/>
      <c r="H484" s="540"/>
      <c r="I484" s="540"/>
      <c r="J484" s="540"/>
      <c r="K484" s="540"/>
      <c r="L484" s="540"/>
      <c r="M484" s="540"/>
    </row>
    <row r="485" spans="1:13" ht="15" customHeight="1" x14ac:dyDescent="0.15">
      <c r="A485" s="563"/>
      <c r="B485" s="287" t="s">
        <v>445</v>
      </c>
      <c r="C485" s="539">
        <f>SUM(C479:C484)</f>
        <v>0</v>
      </c>
      <c r="D485" s="539">
        <f>SUM(D479:D484)</f>
        <v>0</v>
      </c>
      <c r="E485" s="539">
        <f t="shared" ref="E485:M485" si="36">SUM(E479:E484)</f>
        <v>0</v>
      </c>
      <c r="F485" s="539">
        <f t="shared" si="36"/>
        <v>0</v>
      </c>
      <c r="G485" s="539">
        <f t="shared" si="36"/>
        <v>0</v>
      </c>
      <c r="H485" s="539">
        <f t="shared" si="36"/>
        <v>0</v>
      </c>
      <c r="I485" s="539">
        <f t="shared" si="36"/>
        <v>0</v>
      </c>
      <c r="J485" s="539">
        <f t="shared" si="36"/>
        <v>0</v>
      </c>
      <c r="K485" s="539">
        <f t="shared" si="36"/>
        <v>0</v>
      </c>
      <c r="L485" s="539">
        <f t="shared" si="36"/>
        <v>0</v>
      </c>
      <c r="M485" s="539">
        <f t="shared" si="36"/>
        <v>0</v>
      </c>
    </row>
    <row r="486" spans="1:13" ht="15" customHeight="1" x14ac:dyDescent="0.15">
      <c r="A486" s="750" t="s">
        <v>353</v>
      </c>
      <c r="B486" s="751" t="s">
        <v>353</v>
      </c>
      <c r="C486" s="539">
        <f>SUM(E486:F486)</f>
        <v>0</v>
      </c>
      <c r="D486" s="541"/>
      <c r="E486" s="540"/>
      <c r="F486" s="540"/>
      <c r="G486" s="540"/>
      <c r="H486" s="540"/>
      <c r="I486" s="540"/>
      <c r="J486" s="540"/>
      <c r="K486" s="540"/>
      <c r="L486" s="540"/>
      <c r="M486" s="540"/>
    </row>
    <row r="487" spans="1:13" ht="15" customHeight="1" x14ac:dyDescent="0.15">
      <c r="A487" s="750" t="s">
        <v>355</v>
      </c>
      <c r="B487" s="751" t="s">
        <v>355</v>
      </c>
      <c r="C487" s="539">
        <f>SUM(E487:F487)</f>
        <v>0</v>
      </c>
      <c r="D487" s="541"/>
      <c r="E487" s="540"/>
      <c r="F487" s="540"/>
      <c r="G487" s="540"/>
      <c r="H487" s="540"/>
      <c r="I487" s="540"/>
      <c r="J487" s="540"/>
      <c r="K487" s="540"/>
      <c r="L487" s="540"/>
      <c r="M487" s="540"/>
    </row>
    <row r="488" spans="1:13" ht="24" customHeight="1" x14ac:dyDescent="0.15">
      <c r="A488" s="750" t="s">
        <v>601</v>
      </c>
      <c r="B488" s="751"/>
      <c r="C488" s="539">
        <f>SUM(E488:F488)</f>
        <v>0</v>
      </c>
      <c r="D488" s="541"/>
      <c r="E488" s="541"/>
      <c r="F488" s="541"/>
      <c r="G488" s="541"/>
      <c r="H488" s="541"/>
      <c r="I488" s="541"/>
      <c r="J488" s="541"/>
      <c r="K488" s="541"/>
      <c r="L488" s="541"/>
      <c r="M488" s="541"/>
    </row>
    <row r="489" spans="1:13" ht="15" customHeight="1" x14ac:dyDescent="0.15">
      <c r="A489" s="750" t="s">
        <v>184</v>
      </c>
      <c r="B489" s="751"/>
      <c r="C489" s="539">
        <f t="shared" ref="C489:C490" si="37">SUM(E489:F489)</f>
        <v>0</v>
      </c>
      <c r="D489" s="541"/>
      <c r="E489" s="541"/>
      <c r="F489" s="541"/>
      <c r="G489" s="541"/>
      <c r="H489" s="541"/>
      <c r="I489" s="541"/>
      <c r="J489" s="541"/>
      <c r="K489" s="541"/>
      <c r="L489" s="541"/>
      <c r="M489" s="541"/>
    </row>
    <row r="490" spans="1:13" ht="15" customHeight="1" x14ac:dyDescent="0.15">
      <c r="A490" s="750" t="s">
        <v>185</v>
      </c>
      <c r="B490" s="751"/>
      <c r="C490" s="539">
        <f t="shared" si="37"/>
        <v>0</v>
      </c>
      <c r="D490" s="541"/>
      <c r="E490" s="541"/>
      <c r="F490" s="541"/>
      <c r="G490" s="541"/>
      <c r="H490" s="541"/>
      <c r="I490" s="541"/>
      <c r="J490" s="541"/>
      <c r="K490" s="541"/>
      <c r="L490" s="541"/>
      <c r="M490" s="541"/>
    </row>
    <row r="491" spans="1:13" ht="15" customHeight="1" x14ac:dyDescent="0.15">
      <c r="A491" s="289"/>
      <c r="B491" s="290" t="s">
        <v>602</v>
      </c>
      <c r="C491" s="539">
        <f>SUM(C486:C490)</f>
        <v>0</v>
      </c>
      <c r="D491" s="539">
        <f>SUM(D486:D490)</f>
        <v>0</v>
      </c>
      <c r="E491" s="539">
        <f t="shared" ref="E491:M491" si="38">SUM(E486:E490)</f>
        <v>0</v>
      </c>
      <c r="F491" s="539">
        <f t="shared" si="38"/>
        <v>0</v>
      </c>
      <c r="G491" s="539">
        <f t="shared" si="38"/>
        <v>0</v>
      </c>
      <c r="H491" s="539">
        <f t="shared" si="38"/>
        <v>0</v>
      </c>
      <c r="I491" s="539">
        <f t="shared" si="38"/>
        <v>0</v>
      </c>
      <c r="J491" s="539">
        <f t="shared" si="38"/>
        <v>0</v>
      </c>
      <c r="K491" s="539">
        <f t="shared" si="38"/>
        <v>0</v>
      </c>
      <c r="L491" s="539">
        <f t="shared" si="38"/>
        <v>0</v>
      </c>
      <c r="M491" s="539">
        <f t="shared" si="38"/>
        <v>0</v>
      </c>
    </row>
    <row r="492" spans="1:13" ht="15" customHeight="1" x14ac:dyDescent="0.15">
      <c r="A492" s="291"/>
      <c r="B492" s="290" t="s">
        <v>410</v>
      </c>
      <c r="C492" s="292">
        <f t="shared" ref="C492:M492" si="39">SUM(C457+C461+C465+C469+C478+C485+C491)</f>
        <v>0</v>
      </c>
      <c r="D492" s="292">
        <f t="shared" si="39"/>
        <v>0</v>
      </c>
      <c r="E492" s="292">
        <f t="shared" si="39"/>
        <v>0</v>
      </c>
      <c r="F492" s="292">
        <f t="shared" si="39"/>
        <v>0</v>
      </c>
      <c r="G492" s="292">
        <f t="shared" si="39"/>
        <v>0</v>
      </c>
      <c r="H492" s="292">
        <f t="shared" si="39"/>
        <v>0</v>
      </c>
      <c r="I492" s="292">
        <f t="shared" si="39"/>
        <v>0</v>
      </c>
      <c r="J492" s="292">
        <f t="shared" si="39"/>
        <v>0</v>
      </c>
      <c r="K492" s="292">
        <f t="shared" si="39"/>
        <v>0</v>
      </c>
      <c r="L492" s="292">
        <f t="shared" si="39"/>
        <v>0</v>
      </c>
      <c r="M492" s="292">
        <f t="shared" si="39"/>
        <v>0</v>
      </c>
    </row>
  </sheetData>
  <mergeCells count="209">
    <mergeCell ref="A487:B487"/>
    <mergeCell ref="A488:B488"/>
    <mergeCell ref="A489:B489"/>
    <mergeCell ref="A490:B490"/>
    <mergeCell ref="A480:B480"/>
    <mergeCell ref="A481:B481"/>
    <mergeCell ref="A482:B482"/>
    <mergeCell ref="A483:B483"/>
    <mergeCell ref="A484:B484"/>
    <mergeCell ref="A486:B486"/>
    <mergeCell ref="A473:B473"/>
    <mergeCell ref="A474:B474"/>
    <mergeCell ref="A475:B475"/>
    <mergeCell ref="A476:B476"/>
    <mergeCell ref="A477:B477"/>
    <mergeCell ref="A479:B479"/>
    <mergeCell ref="A466:B466"/>
    <mergeCell ref="A467:B467"/>
    <mergeCell ref="A468:B468"/>
    <mergeCell ref="A470:B470"/>
    <mergeCell ref="A471:B471"/>
    <mergeCell ref="A472:B472"/>
    <mergeCell ref="A459:B459"/>
    <mergeCell ref="A460:B460"/>
    <mergeCell ref="A461:B461"/>
    <mergeCell ref="A462:B462"/>
    <mergeCell ref="A463:B463"/>
    <mergeCell ref="A464:B464"/>
    <mergeCell ref="A452:B452"/>
    <mergeCell ref="A453:B453"/>
    <mergeCell ref="A454:B454"/>
    <mergeCell ref="A455:B455"/>
    <mergeCell ref="A456:B456"/>
    <mergeCell ref="A458:B458"/>
    <mergeCell ref="A446:B446"/>
    <mergeCell ref="A450:B451"/>
    <mergeCell ref="C450:C451"/>
    <mergeCell ref="D450:D451"/>
    <mergeCell ref="E450:F450"/>
    <mergeCell ref="G450:I450"/>
    <mergeCell ref="A436:B436"/>
    <mergeCell ref="A437:B437"/>
    <mergeCell ref="A439:B439"/>
    <mergeCell ref="A440:A442"/>
    <mergeCell ref="A444:B444"/>
    <mergeCell ref="A445:B445"/>
    <mergeCell ref="A431:B431"/>
    <mergeCell ref="A433:B434"/>
    <mergeCell ref="C433:C434"/>
    <mergeCell ref="D433:I433"/>
    <mergeCell ref="J433:J434"/>
    <mergeCell ref="A435:B435"/>
    <mergeCell ref="A421:B421"/>
    <mergeCell ref="A422:B422"/>
    <mergeCell ref="A423:B423"/>
    <mergeCell ref="A425:B425"/>
    <mergeCell ref="A426:B426"/>
    <mergeCell ref="A429:A430"/>
    <mergeCell ref="A415:B415"/>
    <mergeCell ref="A416:B416"/>
    <mergeCell ref="A417:B417"/>
    <mergeCell ref="A418:B418"/>
    <mergeCell ref="A419:B419"/>
    <mergeCell ref="A420:B420"/>
    <mergeCell ref="A401:A403"/>
    <mergeCell ref="A404:A406"/>
    <mergeCell ref="A408:A410"/>
    <mergeCell ref="A412:B412"/>
    <mergeCell ref="A413:B413"/>
    <mergeCell ref="A414:B414"/>
    <mergeCell ref="A381:A383"/>
    <mergeCell ref="A384:A386"/>
    <mergeCell ref="A387:A389"/>
    <mergeCell ref="A392:A394"/>
    <mergeCell ref="A395:A397"/>
    <mergeCell ref="A398:A400"/>
    <mergeCell ref="J379:J380"/>
    <mergeCell ref="K379:K380"/>
    <mergeCell ref="L379:L380"/>
    <mergeCell ref="M379:M380"/>
    <mergeCell ref="O379:O380"/>
    <mergeCell ref="P379:P380"/>
    <mergeCell ref="H378:J378"/>
    <mergeCell ref="K378:M378"/>
    <mergeCell ref="N378:N380"/>
    <mergeCell ref="O378:P378"/>
    <mergeCell ref="Q378:Q380"/>
    <mergeCell ref="D379:D380"/>
    <mergeCell ref="E379:F379"/>
    <mergeCell ref="G379:G380"/>
    <mergeCell ref="H379:H380"/>
    <mergeCell ref="I379:I380"/>
    <mergeCell ref="D373:D374"/>
    <mergeCell ref="A375:B375"/>
    <mergeCell ref="A376:B376"/>
    <mergeCell ref="A377:B377"/>
    <mergeCell ref="A378:B380"/>
    <mergeCell ref="C378:C380"/>
    <mergeCell ref="D378:G378"/>
    <mergeCell ref="A368:B368"/>
    <mergeCell ref="A369:B369"/>
    <mergeCell ref="A370:A371"/>
    <mergeCell ref="A372:B372"/>
    <mergeCell ref="A373:B374"/>
    <mergeCell ref="C373:C374"/>
    <mergeCell ref="A365:F365"/>
    <mergeCell ref="A366:B367"/>
    <mergeCell ref="C366:C367"/>
    <mergeCell ref="D366:D367"/>
    <mergeCell ref="E366:E367"/>
    <mergeCell ref="F366:F367"/>
    <mergeCell ref="O341:O343"/>
    <mergeCell ref="P341:Q342"/>
    <mergeCell ref="R341:R343"/>
    <mergeCell ref="E342:G342"/>
    <mergeCell ref="H342:J342"/>
    <mergeCell ref="A364:B364"/>
    <mergeCell ref="A339:B339"/>
    <mergeCell ref="A340:B340"/>
    <mergeCell ref="A341:B343"/>
    <mergeCell ref="C341:C343"/>
    <mergeCell ref="D341:D343"/>
    <mergeCell ref="E341:J341"/>
    <mergeCell ref="K341:K343"/>
    <mergeCell ref="L341:N342"/>
    <mergeCell ref="A328:B330"/>
    <mergeCell ref="C328:C330"/>
    <mergeCell ref="Q328:Q330"/>
    <mergeCell ref="D329:D330"/>
    <mergeCell ref="E329:F329"/>
    <mergeCell ref="G329:G330"/>
    <mergeCell ref="H329:H330"/>
    <mergeCell ref="I329:I330"/>
    <mergeCell ref="J329:J330"/>
    <mergeCell ref="K329:K330"/>
    <mergeCell ref="L329:L330"/>
    <mergeCell ref="D328:G328"/>
    <mergeCell ref="H328:J328"/>
    <mergeCell ref="K328:M328"/>
    <mergeCell ref="N328:N330"/>
    <mergeCell ref="M329:M330"/>
    <mergeCell ref="O329:O330"/>
    <mergeCell ref="P329:P330"/>
    <mergeCell ref="A323:B323"/>
    <mergeCell ref="A324:B324"/>
    <mergeCell ref="A325:B325"/>
    <mergeCell ref="A326:B326"/>
    <mergeCell ref="K314:K315"/>
    <mergeCell ref="L314:L315"/>
    <mergeCell ref="M314:M315"/>
    <mergeCell ref="A318:B318"/>
    <mergeCell ref="O328:P328"/>
    <mergeCell ref="Q313:Q315"/>
    <mergeCell ref="D314:D315"/>
    <mergeCell ref="E314:F314"/>
    <mergeCell ref="G314:G315"/>
    <mergeCell ref="H314:H315"/>
    <mergeCell ref="I314:I315"/>
    <mergeCell ref="J314:J315"/>
    <mergeCell ref="A319:B319"/>
    <mergeCell ref="A321:B321"/>
    <mergeCell ref="A310:B310"/>
    <mergeCell ref="A311:B311"/>
    <mergeCell ref="A313:B315"/>
    <mergeCell ref="C313:C315"/>
    <mergeCell ref="D313:G313"/>
    <mergeCell ref="H313:J313"/>
    <mergeCell ref="O285:O286"/>
    <mergeCell ref="P285:P286"/>
    <mergeCell ref="A287:B287"/>
    <mergeCell ref="A293:A296"/>
    <mergeCell ref="A300:B300"/>
    <mergeCell ref="A304:A307"/>
    <mergeCell ref="N284:N286"/>
    <mergeCell ref="O284:P284"/>
    <mergeCell ref="O314:O315"/>
    <mergeCell ref="P314:P315"/>
    <mergeCell ref="K313:M313"/>
    <mergeCell ref="N313:N315"/>
    <mergeCell ref="O313:P313"/>
    <mergeCell ref="Q284:Q286"/>
    <mergeCell ref="R284:R286"/>
    <mergeCell ref="D285:D286"/>
    <mergeCell ref="E285:F285"/>
    <mergeCell ref="G285:G286"/>
    <mergeCell ref="H285:H286"/>
    <mergeCell ref="I285:I286"/>
    <mergeCell ref="J285:J286"/>
    <mergeCell ref="A256:B256"/>
    <mergeCell ref="A284:B286"/>
    <mergeCell ref="C284:C286"/>
    <mergeCell ref="D284:G284"/>
    <mergeCell ref="H284:J284"/>
    <mergeCell ref="K284:M284"/>
    <mergeCell ref="K285:K286"/>
    <mergeCell ref="L285:L286"/>
    <mergeCell ref="M285:M286"/>
    <mergeCell ref="A97:E97"/>
    <mergeCell ref="A125:B125"/>
    <mergeCell ref="A221:B221"/>
    <mergeCell ref="A231:B231"/>
    <mergeCell ref="A237:B237"/>
    <mergeCell ref="A244:B244"/>
    <mergeCell ref="A8:C8"/>
    <mergeCell ref="A72:B72"/>
    <mergeCell ref="A73:B73"/>
    <mergeCell ref="A79:A82"/>
    <mergeCell ref="A86:B86"/>
    <mergeCell ref="A90:A93"/>
  </mergeCells>
  <dataValidations count="1">
    <dataValidation allowBlank="1" showInputMessage="1" showErrorMessage="1" errorTitle="ERROR" error="Por favor ingrese solo Números." sqref="A1:XFD1048576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2"/>
  <sheetViews>
    <sheetView workbookViewId="0">
      <selection activeCell="G9" sqref="G9"/>
    </sheetView>
  </sheetViews>
  <sheetFormatPr baseColWidth="10" defaultColWidth="11.42578125" defaultRowHeight="10.5" x14ac:dyDescent="0.15"/>
  <cols>
    <col min="1" max="1" width="18" style="5" customWidth="1"/>
    <col min="2" max="2" width="86.42578125" style="4" customWidth="1"/>
    <col min="3" max="3" width="21.85546875" style="5" customWidth="1"/>
    <col min="4" max="4" width="19" style="5" customWidth="1"/>
    <col min="5" max="5" width="18.5703125" style="5" customWidth="1"/>
    <col min="6" max="6" width="18.42578125" style="5" customWidth="1"/>
    <col min="7" max="7" width="16.85546875" style="5" customWidth="1"/>
    <col min="8" max="13" width="15.7109375" style="5" customWidth="1"/>
    <col min="14" max="16" width="12.7109375" style="5" customWidth="1"/>
    <col min="17" max="17" width="13.7109375" style="5" customWidth="1"/>
    <col min="18" max="18" width="18.5703125" style="5" customWidth="1"/>
    <col min="19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ht="15" customHeight="1" x14ac:dyDescent="0.15">
      <c r="A1" s="1" t="s">
        <v>0</v>
      </c>
      <c r="B1" s="2"/>
    </row>
    <row r="2" spans="1:14" s="3" customFormat="1" ht="15" customHeight="1" x14ac:dyDescent="0.15">
      <c r="A2" s="1" t="str">
        <f>CONCATENATE("COMUNA: ",[9]NOMBRE!B2," - ","( ",[9]NOMBRE!C2,[9]NOMBRE!D2,[9]NOMBRE!E2,[9]NOMBRE!F2,[9]NOMBRE!G2," )")</f>
        <v>COMUNA: LINARES - ( 07401 )</v>
      </c>
      <c r="B2" s="2"/>
    </row>
    <row r="3" spans="1:14" ht="15" customHeight="1" x14ac:dyDescent="0.1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14" ht="15" customHeight="1" x14ac:dyDescent="0.15">
      <c r="A4" s="1" t="str">
        <f>CONCATENATE("MES: ",[9]NOMBRE!B6," - ","( ",[9]NOMBRE!C6,[9]NOMBRE!D6," )")</f>
        <v>MES: AGOSTO - ( 08 )</v>
      </c>
    </row>
    <row r="5" spans="1:14" s="3" customFormat="1" ht="15" customHeight="1" x14ac:dyDescent="0.15">
      <c r="A5" s="1" t="str">
        <f>CONCATENATE("AÑO: ",[9]NOMBRE!B7)</f>
        <v>AÑO: 2020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8"/>
      <c r="D6" s="8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2" customFormat="1" ht="14.25" customHeight="1" x14ac:dyDescent="0.15">
      <c r="A7" s="9" t="s">
        <v>2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s="3" customFormat="1" ht="15.95" customHeight="1" x14ac:dyDescent="0.15">
      <c r="A8" s="578" t="s">
        <v>3</v>
      </c>
      <c r="B8" s="578"/>
      <c r="C8" s="578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5.1" customHeight="1" x14ac:dyDescent="0.15">
      <c r="A9" s="13" t="s">
        <v>4</v>
      </c>
      <c r="B9" s="13" t="s">
        <v>5</v>
      </c>
      <c r="C9" s="14" t="s">
        <v>6</v>
      </c>
      <c r="D9" s="14" t="s">
        <v>7</v>
      </c>
      <c r="E9" s="14" t="s">
        <v>8</v>
      </c>
      <c r="F9" s="7"/>
      <c r="G9" s="542">
        <f>+E70+E73+E86+E102+H124+E159+E164+E201+E220+E230+E236+E243+E277+E280</f>
        <v>975900265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15">
      <c r="A10" s="15"/>
      <c r="B10" s="16" t="s">
        <v>9</v>
      </c>
      <c r="C10" s="293">
        <f>SUM(C11:C23)</f>
        <v>5383</v>
      </c>
      <c r="D10" s="294">
        <f>SUM(D11:D23)</f>
        <v>5160</v>
      </c>
      <c r="E10" s="17">
        <f>SUM(E11:E23)</f>
        <v>59761570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5" customHeight="1" x14ac:dyDescent="0.15">
      <c r="A11" s="295" t="s">
        <v>10</v>
      </c>
      <c r="B11" s="296" t="s">
        <v>11</v>
      </c>
      <c r="C11" s="297">
        <f>[9]B!C5</f>
        <v>0</v>
      </c>
      <c r="D11" s="298">
        <f>[9]B!E5</f>
        <v>0</v>
      </c>
      <c r="E11" s="18">
        <f>[9]B!AL5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5" customHeight="1" x14ac:dyDescent="0.15">
      <c r="A12" s="299" t="s">
        <v>12</v>
      </c>
      <c r="B12" s="300" t="s">
        <v>13</v>
      </c>
      <c r="C12" s="297">
        <f>[9]B!C6</f>
        <v>0</v>
      </c>
      <c r="D12" s="298">
        <f>[9]B!E6</f>
        <v>0</v>
      </c>
      <c r="E12" s="18">
        <f>[9]B!AL6</f>
        <v>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5" customHeight="1" x14ac:dyDescent="0.15">
      <c r="A13" s="299" t="s">
        <v>14</v>
      </c>
      <c r="B13" s="300" t="s">
        <v>15</v>
      </c>
      <c r="C13" s="297">
        <f>[9]B!C7</f>
        <v>3193</v>
      </c>
      <c r="D13" s="298">
        <f>[9]B!E7</f>
        <v>3037</v>
      </c>
      <c r="E13" s="18">
        <f>[9]B!AL7</f>
        <v>40786910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5" customHeight="1" x14ac:dyDescent="0.15">
      <c r="A14" s="299" t="s">
        <v>16</v>
      </c>
      <c r="B14" s="300" t="s">
        <v>17</v>
      </c>
      <c r="C14" s="297">
        <f>[9]B!C8</f>
        <v>0</v>
      </c>
      <c r="D14" s="298">
        <f>[9]B!E8</f>
        <v>0</v>
      </c>
      <c r="E14" s="18">
        <f>[9]B!AL8</f>
        <v>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5" customHeight="1" x14ac:dyDescent="0.15">
      <c r="A15" s="299" t="s">
        <v>18</v>
      </c>
      <c r="B15" s="300" t="s">
        <v>19</v>
      </c>
      <c r="C15" s="297">
        <f>[9]B!C9</f>
        <v>0</v>
      </c>
      <c r="D15" s="298">
        <f>[9]B!E9</f>
        <v>0</v>
      </c>
      <c r="E15" s="18">
        <f>[9]B!AL9</f>
        <v>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5" customHeight="1" x14ac:dyDescent="0.15">
      <c r="A16" s="299" t="s">
        <v>20</v>
      </c>
      <c r="B16" s="300" t="s">
        <v>21</v>
      </c>
      <c r="C16" s="297">
        <f>[9]B!C10</f>
        <v>0</v>
      </c>
      <c r="D16" s="298">
        <f>[9]B!E10</f>
        <v>0</v>
      </c>
      <c r="E16" s="18">
        <f>[9]B!AL10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5" customHeight="1" x14ac:dyDescent="0.15">
      <c r="A17" s="299" t="s">
        <v>22</v>
      </c>
      <c r="B17" s="300" t="s">
        <v>23</v>
      </c>
      <c r="C17" s="297">
        <f>[9]B!C11</f>
        <v>164</v>
      </c>
      <c r="D17" s="298">
        <f>[9]B!E11</f>
        <v>104</v>
      </c>
      <c r="E17" s="18">
        <f>[9]B!AL11</f>
        <v>1751360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24" customHeight="1" x14ac:dyDescent="0.15">
      <c r="A18" s="299" t="s">
        <v>24</v>
      </c>
      <c r="B18" s="300" t="s">
        <v>25</v>
      </c>
      <c r="C18" s="297">
        <f>[9]B!C12</f>
        <v>0</v>
      </c>
      <c r="D18" s="298">
        <f>[9]B!E12</f>
        <v>0</v>
      </c>
      <c r="E18" s="18">
        <f>[9]B!AL12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24" customHeight="1" x14ac:dyDescent="0.15">
      <c r="A19" s="299" t="s">
        <v>26</v>
      </c>
      <c r="B19" s="300" t="s">
        <v>27</v>
      </c>
      <c r="C19" s="297">
        <f>[9]B!C13</f>
        <v>0</v>
      </c>
      <c r="D19" s="298">
        <f>[9]B!E13</f>
        <v>0</v>
      </c>
      <c r="E19" s="18">
        <f>[9]B!AL13</f>
        <v>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24" customHeight="1" x14ac:dyDescent="0.15">
      <c r="A20" s="299" t="s">
        <v>28</v>
      </c>
      <c r="B20" s="300" t="s">
        <v>29</v>
      </c>
      <c r="C20" s="297">
        <f>[9]B!C14</f>
        <v>0</v>
      </c>
      <c r="D20" s="298">
        <f>[9]B!E14</f>
        <v>0</v>
      </c>
      <c r="E20" s="18">
        <f>[9]B!AL14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24" customHeight="1" x14ac:dyDescent="0.15">
      <c r="A21" s="299" t="s">
        <v>30</v>
      </c>
      <c r="B21" s="300" t="s">
        <v>31</v>
      </c>
      <c r="C21" s="297">
        <f>[9]B!C15</f>
        <v>754</v>
      </c>
      <c r="D21" s="298">
        <f>[9]B!E15</f>
        <v>750</v>
      </c>
      <c r="E21" s="18">
        <f>[9]B!AL15</f>
        <v>5085000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24" customHeight="1" x14ac:dyDescent="0.15">
      <c r="A22" s="299" t="s">
        <v>32</v>
      </c>
      <c r="B22" s="301" t="s">
        <v>33</v>
      </c>
      <c r="C22" s="297">
        <f>[9]B!C16</f>
        <v>348</v>
      </c>
      <c r="D22" s="298">
        <f>[9]B!E16</f>
        <v>348</v>
      </c>
      <c r="E22" s="18">
        <f>[9]B!AL16</f>
        <v>2836200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24" customHeight="1" x14ac:dyDescent="0.15">
      <c r="A23" s="299" t="s">
        <v>34</v>
      </c>
      <c r="B23" s="300" t="s">
        <v>35</v>
      </c>
      <c r="C23" s="297">
        <f>[9]B!C17</f>
        <v>924</v>
      </c>
      <c r="D23" s="298">
        <f>[9]B!E17</f>
        <v>921</v>
      </c>
      <c r="E23" s="18">
        <f>[9]B!AL17</f>
        <v>9302100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24" customHeight="1" x14ac:dyDescent="0.15">
      <c r="A24" s="302" t="s">
        <v>36</v>
      </c>
      <c r="B24" s="303" t="s">
        <v>37</v>
      </c>
      <c r="C24" s="297">
        <f>[9]B!C18</f>
        <v>7</v>
      </c>
      <c r="D24" s="298">
        <f>[9]B!E18</f>
        <v>7</v>
      </c>
      <c r="E24" s="18">
        <f>[9]B!AL18</f>
        <v>106050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15" customHeight="1" x14ac:dyDescent="0.15">
      <c r="A25" s="299" t="s">
        <v>38</v>
      </c>
      <c r="B25" s="300" t="s">
        <v>39</v>
      </c>
      <c r="C25" s="297">
        <f>[9]B!C1080</f>
        <v>12</v>
      </c>
      <c r="D25" s="298">
        <f>[9]B!E1080</f>
        <v>12</v>
      </c>
      <c r="E25" s="18">
        <f>[9]B!AL1080</f>
        <v>409680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21.75" customHeight="1" x14ac:dyDescent="0.15">
      <c r="A26" s="304"/>
      <c r="B26" s="305" t="s">
        <v>40</v>
      </c>
      <c r="C26" s="306">
        <f>SUM(C27:C32)</f>
        <v>885</v>
      </c>
      <c r="D26" s="309"/>
      <c r="E26" s="20"/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5" customHeight="1" x14ac:dyDescent="0.15">
      <c r="A27" s="299" t="s">
        <v>41</v>
      </c>
      <c r="B27" s="300" t="s">
        <v>42</v>
      </c>
      <c r="C27" s="308">
        <f>[9]B!C20</f>
        <v>0</v>
      </c>
      <c r="D27" s="309"/>
      <c r="E27" s="20"/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5" customHeight="1" x14ac:dyDescent="0.15">
      <c r="A28" s="310"/>
      <c r="B28" s="300" t="s">
        <v>43</v>
      </c>
      <c r="C28" s="308">
        <f>[9]B!C21</f>
        <v>0</v>
      </c>
      <c r="D28" s="309"/>
      <c r="E28" s="20"/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5" customHeight="1" x14ac:dyDescent="0.15">
      <c r="A29" s="299"/>
      <c r="B29" s="300" t="s">
        <v>44</v>
      </c>
      <c r="C29" s="308">
        <f>[9]B!C22</f>
        <v>0</v>
      </c>
      <c r="D29" s="309"/>
      <c r="E29" s="20"/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5" customHeight="1" x14ac:dyDescent="0.15">
      <c r="A30" s="311"/>
      <c r="B30" s="300" t="s">
        <v>45</v>
      </c>
      <c r="C30" s="308">
        <f>[9]B!C23</f>
        <v>0</v>
      </c>
      <c r="D30" s="309"/>
      <c r="E30" s="20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5" customHeight="1" x14ac:dyDescent="0.15">
      <c r="A31" s="311"/>
      <c r="B31" s="300" t="s">
        <v>46</v>
      </c>
      <c r="C31" s="308">
        <f>[9]B!C24</f>
        <v>885</v>
      </c>
      <c r="D31" s="309"/>
      <c r="E31" s="20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15" customHeight="1" x14ac:dyDescent="0.15">
      <c r="A32" s="312">
        <v>101308</v>
      </c>
      <c r="B32" s="300" t="s">
        <v>47</v>
      </c>
      <c r="C32" s="308">
        <f>[9]B!C25</f>
        <v>0</v>
      </c>
      <c r="D32" s="309"/>
      <c r="E32" s="20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20.100000000000001" customHeight="1" x14ac:dyDescent="0.15">
      <c r="A33" s="21"/>
      <c r="B33" s="22" t="s">
        <v>48</v>
      </c>
      <c r="C33" s="313">
        <f>SUM(C34:C44)</f>
        <v>4480</v>
      </c>
      <c r="D33" s="314">
        <f t="shared" ref="D33:E33" si="0">SUM(D34:D44)</f>
        <v>4476</v>
      </c>
      <c r="E33" s="314">
        <f t="shared" si="0"/>
        <v>7418600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15">
      <c r="A34" s="295" t="s">
        <v>49</v>
      </c>
      <c r="B34" s="296" t="s">
        <v>50</v>
      </c>
      <c r="C34" s="315">
        <f>[9]B!$C$29</f>
        <v>1649</v>
      </c>
      <c r="D34" s="315">
        <f>[9]B!$E$29</f>
        <v>1646</v>
      </c>
      <c r="E34" s="23">
        <f>[9]B!$AL$29</f>
        <v>2172720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15">
      <c r="A35" s="299" t="s">
        <v>51</v>
      </c>
      <c r="B35" s="300" t="s">
        <v>52</v>
      </c>
      <c r="C35" s="308">
        <f>[9]B!$C$30</f>
        <v>0</v>
      </c>
      <c r="D35" s="308">
        <f>[9]B!$E$30</f>
        <v>0</v>
      </c>
      <c r="E35" s="24">
        <f>[9]B!$AL$30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15">
      <c r="A36" s="299" t="s">
        <v>53</v>
      </c>
      <c r="B36" s="300" t="s">
        <v>54</v>
      </c>
      <c r="C36" s="308">
        <f>[9]B!$C$31</f>
        <v>0</v>
      </c>
      <c r="D36" s="308">
        <f>[9]B!$E$31</f>
        <v>0</v>
      </c>
      <c r="E36" s="24">
        <f>[9]B!$AL$31</f>
        <v>0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5" customHeight="1" x14ac:dyDescent="0.15">
      <c r="A37" s="299" t="s">
        <v>55</v>
      </c>
      <c r="B37" s="300" t="s">
        <v>56</v>
      </c>
      <c r="C37" s="308">
        <f>[9]B!$C$32</f>
        <v>0</v>
      </c>
      <c r="D37" s="308">
        <f>[9]B!$E$32</f>
        <v>0</v>
      </c>
      <c r="E37" s="24">
        <f>[9]B!$AL$32</f>
        <v>0</v>
      </c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15" customHeight="1" x14ac:dyDescent="0.15">
      <c r="A38" s="299" t="s">
        <v>57</v>
      </c>
      <c r="B38" s="300" t="s">
        <v>58</v>
      </c>
      <c r="C38" s="308">
        <f>[9]B!$C$33</f>
        <v>2571</v>
      </c>
      <c r="D38" s="308">
        <f>[9]B!$E$33</f>
        <v>2571</v>
      </c>
      <c r="E38" s="24">
        <f>[9]B!$AL$33</f>
        <v>3727950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15">
      <c r="A39" s="299" t="s">
        <v>59</v>
      </c>
      <c r="B39" s="300" t="s">
        <v>60</v>
      </c>
      <c r="C39" s="308">
        <f>[9]B!$C$34</f>
        <v>0</v>
      </c>
      <c r="D39" s="308">
        <f>[9]B!$E$34</f>
        <v>0</v>
      </c>
      <c r="E39" s="24">
        <f>[9]B!$AL$34</f>
        <v>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15">
      <c r="A40" s="299" t="s">
        <v>61</v>
      </c>
      <c r="B40" s="300" t="s">
        <v>62</v>
      </c>
      <c r="C40" s="308">
        <f>[9]B!$C$1076</f>
        <v>84</v>
      </c>
      <c r="D40" s="308">
        <f>[9]B!$E$1076</f>
        <v>84</v>
      </c>
      <c r="E40" s="24">
        <f>[9]B!$AL$1076</f>
        <v>271320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15">
      <c r="A41" s="299" t="s">
        <v>63</v>
      </c>
      <c r="B41" s="300" t="s">
        <v>64</v>
      </c>
      <c r="C41" s="308">
        <f>[9]B!$C$1077</f>
        <v>39</v>
      </c>
      <c r="D41" s="308">
        <f>[9]B!$E$1077</f>
        <v>39</v>
      </c>
      <c r="E41" s="24">
        <f>[9]B!$AL$1077</f>
        <v>125970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15">
      <c r="A42" s="299" t="s">
        <v>65</v>
      </c>
      <c r="B42" s="300" t="s">
        <v>66</v>
      </c>
      <c r="C42" s="308">
        <f>[9]B!$C$1078</f>
        <v>0</v>
      </c>
      <c r="D42" s="308">
        <f>[9]B!$E$1078</f>
        <v>0</v>
      </c>
      <c r="E42" s="24">
        <f>[9]B!$AL$1078</f>
        <v>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15">
      <c r="A43" s="299" t="s">
        <v>67</v>
      </c>
      <c r="B43" s="300" t="s">
        <v>68</v>
      </c>
      <c r="C43" s="308">
        <f>[9]B!$C$1079</f>
        <v>0</v>
      </c>
      <c r="D43" s="308">
        <f>[9]B!$E$1079</f>
        <v>0</v>
      </c>
      <c r="E43" s="24">
        <f>[9]B!$AL$1079</f>
        <v>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15">
      <c r="A44" s="299" t="s">
        <v>69</v>
      </c>
      <c r="B44" s="300" t="s">
        <v>70</v>
      </c>
      <c r="C44" s="308">
        <f>[9]B!$C$1075</f>
        <v>137</v>
      </c>
      <c r="D44" s="308">
        <f>[9]B!$E$1075</f>
        <v>136</v>
      </c>
      <c r="E44" s="24">
        <f>[9]B!$AL$1075</f>
        <v>1120640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15">
      <c r="A45" s="304"/>
      <c r="B45" s="305" t="s">
        <v>40</v>
      </c>
      <c r="C45" s="316">
        <f>SUM(C46:C50)</f>
        <v>165</v>
      </c>
      <c r="D45" s="317"/>
      <c r="E45" s="27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15">
      <c r="A46" s="26"/>
      <c r="B46" s="300" t="s">
        <v>71</v>
      </c>
      <c r="C46" s="308">
        <f>[9]B!$C$36</f>
        <v>0</v>
      </c>
      <c r="D46" s="317"/>
      <c r="E46" s="27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15" customHeight="1" x14ac:dyDescent="0.15">
      <c r="A47" s="26"/>
      <c r="B47" s="300" t="s">
        <v>72</v>
      </c>
      <c r="C47" s="308">
        <f>[9]B!$C$37</f>
        <v>165</v>
      </c>
      <c r="D47" s="317"/>
      <c r="E47" s="27"/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15">
      <c r="A48" s="26"/>
      <c r="B48" s="300" t="s">
        <v>73</v>
      </c>
      <c r="C48" s="308">
        <f>[9]B!$C$38</f>
        <v>0</v>
      </c>
      <c r="D48" s="317"/>
      <c r="E48" s="27"/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15">
      <c r="A49" s="26"/>
      <c r="B49" s="300" t="s">
        <v>74</v>
      </c>
      <c r="C49" s="308">
        <f>[9]B!$C$39</f>
        <v>0</v>
      </c>
      <c r="D49" s="317"/>
      <c r="E49" s="27"/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15" customHeight="1" x14ac:dyDescent="0.15">
      <c r="A50" s="28"/>
      <c r="B50" s="318" t="s">
        <v>75</v>
      </c>
      <c r="C50" s="319">
        <f>[9]B!$C$40</f>
        <v>0</v>
      </c>
      <c r="D50" s="317"/>
      <c r="E50" s="27"/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20.100000000000001" customHeight="1" x14ac:dyDescent="0.15">
      <c r="A51" s="21"/>
      <c r="B51" s="22" t="s">
        <v>76</v>
      </c>
      <c r="C51" s="313">
        <f>SUM(C52:C53)</f>
        <v>0</v>
      </c>
      <c r="D51" s="314">
        <f>SUM(D52:D53)</f>
        <v>0</v>
      </c>
      <c r="E51" s="29">
        <f>SUM(E52:E53)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15">
      <c r="A52" s="295" t="s">
        <v>77</v>
      </c>
      <c r="B52" s="296" t="s">
        <v>78</v>
      </c>
      <c r="C52" s="320">
        <f>[9]B!$C$1081</f>
        <v>0</v>
      </c>
      <c r="D52" s="320">
        <f>[9]B!$E$1081</f>
        <v>0</v>
      </c>
      <c r="E52" s="30">
        <f>[9]B!$AL$1081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15">
      <c r="A53" s="299" t="s">
        <v>79</v>
      </c>
      <c r="B53" s="300" t="s">
        <v>80</v>
      </c>
      <c r="C53" s="321">
        <f>[9]B!$C$1082</f>
        <v>0</v>
      </c>
      <c r="D53" s="321">
        <f>[9]B!$E$1082</f>
        <v>0</v>
      </c>
      <c r="E53" s="31">
        <f>[9]B!$AL$1082</f>
        <v>0</v>
      </c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15" customHeight="1" x14ac:dyDescent="0.15">
      <c r="A54" s="304"/>
      <c r="B54" s="322" t="s">
        <v>81</v>
      </c>
      <c r="C54" s="323">
        <f>C55</f>
        <v>0</v>
      </c>
      <c r="D54" s="317"/>
      <c r="E54" s="27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24" customHeight="1" x14ac:dyDescent="0.15">
      <c r="A55" s="299" t="s">
        <v>82</v>
      </c>
      <c r="B55" s="318" t="s">
        <v>83</v>
      </c>
      <c r="C55" s="319">
        <f>[9]B!$C$1054</f>
        <v>0</v>
      </c>
      <c r="D55" s="317"/>
      <c r="E55" s="27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20.100000000000001" customHeight="1" x14ac:dyDescent="0.15">
      <c r="A56" s="33"/>
      <c r="B56" s="22" t="s">
        <v>84</v>
      </c>
      <c r="C56" s="313">
        <f>SUM(C57:C60)</f>
        <v>1036</v>
      </c>
      <c r="D56" s="314">
        <f>SUM(D57:D60)</f>
        <v>1036</v>
      </c>
      <c r="E56" s="29">
        <f>SUM(E57:E60)</f>
        <v>2089260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15" customHeight="1" x14ac:dyDescent="0.15">
      <c r="A57" s="295" t="s">
        <v>85</v>
      </c>
      <c r="B57" s="296" t="s">
        <v>86</v>
      </c>
      <c r="C57" s="320">
        <f>[9]B!$C$44</f>
        <v>0</v>
      </c>
      <c r="D57" s="320">
        <f>[9]B!$E$44</f>
        <v>0</v>
      </c>
      <c r="E57" s="30">
        <f>[9]B!$AL$44</f>
        <v>0</v>
      </c>
      <c r="F57" s="7"/>
      <c r="G57" s="7"/>
      <c r="H57" s="7"/>
      <c r="I57" s="7"/>
      <c r="J57" s="7"/>
      <c r="K57" s="7"/>
      <c r="L57" s="7"/>
      <c r="M57" s="7"/>
      <c r="N57" s="7"/>
    </row>
    <row r="58" spans="1:14" s="3" customFormat="1" ht="15" customHeight="1" x14ac:dyDescent="0.15">
      <c r="A58" s="299" t="s">
        <v>87</v>
      </c>
      <c r="B58" s="300" t="s">
        <v>88</v>
      </c>
      <c r="C58" s="321">
        <f>[9]B!$C$45</f>
        <v>803</v>
      </c>
      <c r="D58" s="321">
        <f>[9]B!$E$45</f>
        <v>803</v>
      </c>
      <c r="E58" s="31">
        <f>[9]B!$AL$45</f>
        <v>1919170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s="3" customFormat="1" ht="15" customHeight="1" x14ac:dyDescent="0.15">
      <c r="A59" s="299" t="s">
        <v>89</v>
      </c>
      <c r="B59" s="300" t="s">
        <v>90</v>
      </c>
      <c r="C59" s="321">
        <f>[9]B!$C$46</f>
        <v>0</v>
      </c>
      <c r="D59" s="321">
        <f>[9]B!$E$46</f>
        <v>0</v>
      </c>
      <c r="E59" s="31">
        <f>[9]B!$AL$46</f>
        <v>0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s="3" customFormat="1" ht="15" customHeight="1" x14ac:dyDescent="0.15">
      <c r="A60" s="299" t="s">
        <v>91</v>
      </c>
      <c r="B60" s="300" t="s">
        <v>92</v>
      </c>
      <c r="C60" s="321">
        <f>[9]B!$C$47</f>
        <v>233</v>
      </c>
      <c r="D60" s="321">
        <f>[9]B!$E$47</f>
        <v>233</v>
      </c>
      <c r="E60" s="31">
        <f>[9]B!$AL$47</f>
        <v>170090</v>
      </c>
      <c r="F60" s="7"/>
      <c r="G60" s="7"/>
      <c r="H60" s="7"/>
      <c r="I60" s="7"/>
      <c r="J60" s="7"/>
      <c r="K60" s="7"/>
      <c r="L60" s="7"/>
      <c r="M60" s="7"/>
      <c r="N60" s="7"/>
    </row>
    <row r="61" spans="1:14" s="3" customFormat="1" ht="15" customHeight="1" x14ac:dyDescent="0.15">
      <c r="A61" s="324"/>
      <c r="B61" s="322" t="s">
        <v>93</v>
      </c>
      <c r="C61" s="325">
        <f>C62</f>
        <v>0</v>
      </c>
      <c r="D61" s="317"/>
      <c r="E61" s="27"/>
      <c r="F61" s="7"/>
      <c r="G61" s="7"/>
      <c r="H61" s="7"/>
      <c r="I61" s="7"/>
      <c r="J61" s="7"/>
      <c r="K61" s="7"/>
      <c r="L61" s="7"/>
      <c r="M61" s="7"/>
      <c r="N61" s="7"/>
    </row>
    <row r="62" spans="1:14" s="3" customFormat="1" ht="15" customHeight="1" x14ac:dyDescent="0.15">
      <c r="A62" s="312"/>
      <c r="B62" s="318" t="s">
        <v>94</v>
      </c>
      <c r="C62" s="326">
        <f>[9]B!$C$49</f>
        <v>0</v>
      </c>
      <c r="D62" s="317"/>
      <c r="E62" s="27"/>
      <c r="F62" s="7"/>
      <c r="G62" s="7"/>
      <c r="H62" s="7"/>
      <c r="I62" s="7"/>
      <c r="J62" s="7"/>
      <c r="K62" s="7"/>
      <c r="L62" s="7"/>
      <c r="M62" s="7"/>
      <c r="N62" s="7"/>
    </row>
    <row r="63" spans="1:14" s="3" customFormat="1" ht="20.100000000000001" customHeight="1" x14ac:dyDescent="0.15">
      <c r="A63" s="33"/>
      <c r="B63" s="22" t="s">
        <v>95</v>
      </c>
      <c r="C63" s="313">
        <f>SUM(C64:C66)</f>
        <v>2073</v>
      </c>
      <c r="D63" s="314">
        <f>SUM(D64:D66)</f>
        <v>2073</v>
      </c>
      <c r="E63" s="29">
        <f>SUM(E64:E66)</f>
        <v>3509670</v>
      </c>
      <c r="F63" s="7"/>
      <c r="G63" s="7"/>
      <c r="H63" s="7"/>
      <c r="I63" s="7"/>
      <c r="J63" s="7"/>
      <c r="K63" s="7"/>
      <c r="L63" s="7"/>
      <c r="M63" s="7"/>
      <c r="N63" s="7"/>
    </row>
    <row r="64" spans="1:14" s="3" customFormat="1" ht="15" customHeight="1" x14ac:dyDescent="0.15">
      <c r="A64" s="295" t="s">
        <v>96</v>
      </c>
      <c r="B64" s="296" t="s">
        <v>97</v>
      </c>
      <c r="C64" s="320">
        <f>[9]B!$C$53</f>
        <v>1185</v>
      </c>
      <c r="D64" s="320">
        <f>[9]B!$E$53</f>
        <v>1185</v>
      </c>
      <c r="E64" s="30">
        <f>[9]B!$AL$53</f>
        <v>2452950</v>
      </c>
      <c r="F64" s="7"/>
      <c r="G64" s="7"/>
      <c r="H64" s="7"/>
      <c r="I64" s="7"/>
      <c r="J64" s="7"/>
      <c r="K64" s="7"/>
      <c r="L64" s="7"/>
      <c r="M64" s="7"/>
      <c r="N64" s="7"/>
    </row>
    <row r="65" spans="1:14" s="3" customFormat="1" ht="15" customHeight="1" x14ac:dyDescent="0.15">
      <c r="A65" s="299" t="s">
        <v>98</v>
      </c>
      <c r="B65" s="300" t="s">
        <v>99</v>
      </c>
      <c r="C65" s="321">
        <f>[9]B!$C$54</f>
        <v>0</v>
      </c>
      <c r="D65" s="321">
        <f>[9]B!$E$54</f>
        <v>0</v>
      </c>
      <c r="E65" s="31">
        <f>[9]B!$AL$54</f>
        <v>0</v>
      </c>
      <c r="F65" s="7"/>
      <c r="G65" s="7"/>
      <c r="H65" s="7"/>
      <c r="I65" s="7"/>
      <c r="J65" s="7"/>
      <c r="K65" s="7"/>
      <c r="L65" s="7"/>
      <c r="M65" s="7"/>
      <c r="N65" s="7"/>
    </row>
    <row r="66" spans="1:14" s="3" customFormat="1" ht="15" customHeight="1" x14ac:dyDescent="0.15">
      <c r="A66" s="299" t="s">
        <v>100</v>
      </c>
      <c r="B66" s="300" t="s">
        <v>101</v>
      </c>
      <c r="C66" s="321">
        <f>[9]B!$C$55</f>
        <v>888</v>
      </c>
      <c r="D66" s="321">
        <f>[9]B!$E$55</f>
        <v>888</v>
      </c>
      <c r="E66" s="31">
        <f>[9]B!$AL$55</f>
        <v>1056720</v>
      </c>
      <c r="F66" s="7"/>
      <c r="G66" s="7"/>
      <c r="H66" s="7"/>
      <c r="I66" s="7"/>
      <c r="J66" s="7"/>
      <c r="K66" s="7"/>
      <c r="L66" s="7"/>
      <c r="M66" s="7"/>
      <c r="N66" s="7"/>
    </row>
    <row r="67" spans="1:14" s="3" customFormat="1" ht="15" customHeight="1" x14ac:dyDescent="0.15">
      <c r="A67" s="304"/>
      <c r="B67" s="305" t="s">
        <v>102</v>
      </c>
      <c r="C67" s="327">
        <f>SUM(C68:C69)</f>
        <v>0</v>
      </c>
      <c r="D67" s="317"/>
      <c r="E67" s="27"/>
      <c r="F67" s="7"/>
      <c r="G67" s="7"/>
      <c r="H67" s="7"/>
      <c r="I67" s="7"/>
      <c r="J67" s="7"/>
      <c r="K67" s="7"/>
      <c r="L67" s="7"/>
      <c r="M67" s="7"/>
      <c r="N67" s="7"/>
    </row>
    <row r="68" spans="1:14" s="3" customFormat="1" ht="15" customHeight="1" x14ac:dyDescent="0.15">
      <c r="A68" s="26"/>
      <c r="B68" s="300" t="s">
        <v>103</v>
      </c>
      <c r="C68" s="321">
        <f xml:space="preserve"> [9]B!$C$57</f>
        <v>0</v>
      </c>
      <c r="D68" s="317"/>
      <c r="E68" s="35"/>
      <c r="F68" s="7"/>
      <c r="G68" s="7"/>
      <c r="H68" s="7"/>
      <c r="I68" s="7"/>
      <c r="J68" s="7"/>
      <c r="K68" s="7"/>
      <c r="L68" s="7"/>
      <c r="M68" s="7"/>
      <c r="N68" s="7"/>
    </row>
    <row r="69" spans="1:14" s="3" customFormat="1" ht="15" customHeight="1" x14ac:dyDescent="0.15">
      <c r="A69" s="28"/>
      <c r="B69" s="318" t="s">
        <v>104</v>
      </c>
      <c r="C69" s="326">
        <f>[9]B!$C$58</f>
        <v>0</v>
      </c>
      <c r="D69" s="328"/>
      <c r="E69" s="36"/>
      <c r="F69" s="7"/>
      <c r="G69" s="7"/>
      <c r="H69" s="7"/>
      <c r="I69" s="7"/>
      <c r="J69" s="7"/>
      <c r="K69" s="7"/>
      <c r="L69" s="7"/>
      <c r="M69" s="7"/>
      <c r="N69" s="7"/>
    </row>
    <row r="70" spans="1:14" s="3" customFormat="1" ht="15" customHeight="1" x14ac:dyDescent="0.15">
      <c r="A70" s="37"/>
      <c r="B70" s="13" t="s">
        <v>105</v>
      </c>
      <c r="C70" s="313">
        <f>C10+C33+C51+C56+C63+C25+C26+C45+C54+C61+C67</f>
        <v>14034</v>
      </c>
      <c r="D70" s="313">
        <f>D10+D33+D51+D56+D63+D25</f>
        <v>12757</v>
      </c>
      <c r="E70" s="38">
        <f>E10+E33+E51+E56+E63+E25</f>
        <v>73188780</v>
      </c>
      <c r="F70" s="7"/>
      <c r="G70" s="7"/>
      <c r="H70" s="7"/>
      <c r="I70" s="7"/>
      <c r="J70" s="7"/>
      <c r="K70" s="7"/>
      <c r="L70" s="7"/>
      <c r="M70" s="7"/>
      <c r="N70" s="7"/>
    </row>
    <row r="71" spans="1:14" ht="24.95" customHeight="1" x14ac:dyDescent="0.15">
      <c r="A71" s="12" t="s">
        <v>106</v>
      </c>
    </row>
    <row r="72" spans="1:14" ht="35.1" customHeight="1" x14ac:dyDescent="0.15">
      <c r="A72" s="579" t="s">
        <v>107</v>
      </c>
      <c r="B72" s="580"/>
      <c r="C72" s="39" t="s">
        <v>6</v>
      </c>
      <c r="D72" s="39" t="s">
        <v>7</v>
      </c>
      <c r="E72" s="39" t="s">
        <v>8</v>
      </c>
    </row>
    <row r="73" spans="1:14" s="41" customFormat="1" ht="15" customHeight="1" x14ac:dyDescent="0.25">
      <c r="A73" s="581" t="s">
        <v>108</v>
      </c>
      <c r="B73" s="582"/>
      <c r="C73" s="313">
        <f>SUM(C74:C79,C83:C85)</f>
        <v>84809</v>
      </c>
      <c r="D73" s="329">
        <f>SUM(D74:D78,D79,D83:D85)</f>
        <v>82169</v>
      </c>
      <c r="E73" s="40">
        <f>SUM(E74:E78,E79,E83:E85)</f>
        <v>453953650</v>
      </c>
    </row>
    <row r="74" spans="1:14" ht="15" customHeight="1" x14ac:dyDescent="0.15">
      <c r="A74" s="42" t="s">
        <v>109</v>
      </c>
      <c r="B74" s="43" t="s">
        <v>110</v>
      </c>
      <c r="C74" s="320">
        <f>[9]B!$C$218</f>
        <v>32789</v>
      </c>
      <c r="D74" s="320">
        <f>[9]B!$E$218</f>
        <v>31613</v>
      </c>
      <c r="E74" s="44">
        <f>[9]B!$AL$218</f>
        <v>40944500</v>
      </c>
    </row>
    <row r="75" spans="1:14" ht="15" customHeight="1" x14ac:dyDescent="0.15">
      <c r="A75" s="554" t="s">
        <v>111</v>
      </c>
      <c r="B75" s="45" t="s">
        <v>112</v>
      </c>
      <c r="C75" s="321">
        <f>[9]B!C283</f>
        <v>31519</v>
      </c>
      <c r="D75" s="330">
        <f>[9]B!$E$283</f>
        <v>30644</v>
      </c>
      <c r="E75" s="46">
        <f>[9]B!$AL$283</f>
        <v>52879790</v>
      </c>
    </row>
    <row r="76" spans="1:14" ht="15" customHeight="1" x14ac:dyDescent="0.15">
      <c r="A76" s="554" t="s">
        <v>113</v>
      </c>
      <c r="B76" s="45" t="s">
        <v>114</v>
      </c>
      <c r="C76" s="321">
        <f>[9]B!$C$327</f>
        <v>1319</v>
      </c>
      <c r="D76" s="321">
        <f>[9]B!$E$327</f>
        <v>1306</v>
      </c>
      <c r="E76" s="46">
        <f>[9]B!$AL$327</f>
        <v>5707000</v>
      </c>
    </row>
    <row r="77" spans="1:14" ht="15" customHeight="1" x14ac:dyDescent="0.15">
      <c r="A77" s="554" t="s">
        <v>115</v>
      </c>
      <c r="B77" s="45" t="s">
        <v>116</v>
      </c>
      <c r="C77" s="321">
        <f>[9]B!$C$338</f>
        <v>0</v>
      </c>
      <c r="D77" s="321">
        <f>[9]B!$E$338</f>
        <v>0</v>
      </c>
      <c r="E77" s="46">
        <f>[9]B!$AL$338</f>
        <v>0</v>
      </c>
    </row>
    <row r="78" spans="1:14" ht="15" customHeight="1" x14ac:dyDescent="0.15">
      <c r="A78" s="554" t="s">
        <v>117</v>
      </c>
      <c r="B78" s="47" t="s">
        <v>118</v>
      </c>
      <c r="C78" s="331">
        <f>[9]B!$C$413</f>
        <v>2453</v>
      </c>
      <c r="D78" s="331">
        <f>[9]B!$E$413</f>
        <v>2384</v>
      </c>
      <c r="E78" s="48">
        <f>[9]B!$AL$413</f>
        <v>13399390</v>
      </c>
    </row>
    <row r="79" spans="1:14" ht="15" customHeight="1" x14ac:dyDescent="0.15">
      <c r="A79" s="583" t="s">
        <v>119</v>
      </c>
      <c r="B79" s="50" t="s">
        <v>120</v>
      </c>
      <c r="C79" s="332">
        <f>SUM(C80:C82)</f>
        <v>15667</v>
      </c>
      <c r="D79" s="332">
        <f>SUM(D80:D82)</f>
        <v>15175</v>
      </c>
      <c r="E79" s="51">
        <f>SUM(E80:E82)</f>
        <v>339349530</v>
      </c>
    </row>
    <row r="80" spans="1:14" ht="15" customHeight="1" x14ac:dyDescent="0.15">
      <c r="A80" s="583"/>
      <c r="B80" s="52" t="s">
        <v>121</v>
      </c>
      <c r="C80" s="330">
        <f>[9]B!$C$464</f>
        <v>2558</v>
      </c>
      <c r="D80" s="330">
        <f>[9]B!$E$464</f>
        <v>2492</v>
      </c>
      <c r="E80" s="53">
        <f>[9]B!$AL$464</f>
        <v>10796000</v>
      </c>
    </row>
    <row r="81" spans="1:5" ht="15" customHeight="1" x14ac:dyDescent="0.15">
      <c r="A81" s="583"/>
      <c r="B81" s="54" t="s">
        <v>122</v>
      </c>
      <c r="C81" s="321">
        <f>[9]B!$C$483</f>
        <v>3</v>
      </c>
      <c r="D81" s="330">
        <f>[9]B!$E$483</f>
        <v>3</v>
      </c>
      <c r="E81" s="46">
        <f>[9]B!$AL$483</f>
        <v>10680</v>
      </c>
    </row>
    <row r="82" spans="1:5" ht="15" customHeight="1" x14ac:dyDescent="0.15">
      <c r="A82" s="583"/>
      <c r="B82" s="54" t="s">
        <v>123</v>
      </c>
      <c r="C82" s="321">
        <f>[9]B!$C$511</f>
        <v>13106</v>
      </c>
      <c r="D82" s="321">
        <f>[9]B!$E$511</f>
        <v>12680</v>
      </c>
      <c r="E82" s="46">
        <f>[9]B!$AL$511</f>
        <v>328542850</v>
      </c>
    </row>
    <row r="83" spans="1:5" ht="15" customHeight="1" x14ac:dyDescent="0.15">
      <c r="A83" s="554" t="s">
        <v>124</v>
      </c>
      <c r="B83" s="45" t="s">
        <v>125</v>
      </c>
      <c r="C83" s="321">
        <f>[9]B!$C$521</f>
        <v>0</v>
      </c>
      <c r="D83" s="321">
        <f>[9]B!$E$521</f>
        <v>0</v>
      </c>
      <c r="E83" s="46">
        <f>[9]B!$AL$521</f>
        <v>0</v>
      </c>
    </row>
    <row r="84" spans="1:5" s="56" customFormat="1" ht="15" customHeight="1" x14ac:dyDescent="0.15">
      <c r="A84" s="554" t="s">
        <v>126</v>
      </c>
      <c r="B84" s="45" t="s">
        <v>127</v>
      </c>
      <c r="C84" s="333">
        <f>[9]B!$C$575</f>
        <v>63</v>
      </c>
      <c r="D84" s="321">
        <f>[9]B!$E$575</f>
        <v>62</v>
      </c>
      <c r="E84" s="55">
        <f>[9]B!$AL$575</f>
        <v>129160</v>
      </c>
    </row>
    <row r="85" spans="1:5" ht="15" customHeight="1" x14ac:dyDescent="0.15">
      <c r="A85" s="554" t="s">
        <v>128</v>
      </c>
      <c r="B85" s="45" t="s">
        <v>129</v>
      </c>
      <c r="C85" s="321">
        <f>[9]B!$C$607</f>
        <v>999</v>
      </c>
      <c r="D85" s="321">
        <f>[9]B!$E$607</f>
        <v>985</v>
      </c>
      <c r="E85" s="46">
        <f>[9]B!$AL$607</f>
        <v>1544280</v>
      </c>
    </row>
    <row r="86" spans="1:5" s="3" customFormat="1" ht="15" customHeight="1" x14ac:dyDescent="0.15">
      <c r="A86" s="581" t="s">
        <v>130</v>
      </c>
      <c r="B86" s="584"/>
      <c r="C86" s="332">
        <f>+C87+C88+C89+C90+C94+C95</f>
        <v>3399</v>
      </c>
      <c r="D86" s="332">
        <f>+D87+D88+D89+D90+D94</f>
        <v>3387</v>
      </c>
      <c r="E86" s="51">
        <f>+E87+E88+E89+E90+E94</f>
        <v>103204910</v>
      </c>
    </row>
    <row r="87" spans="1:5" ht="15" customHeight="1" x14ac:dyDescent="0.15">
      <c r="A87" s="57" t="s">
        <v>131</v>
      </c>
      <c r="B87" s="58" t="s">
        <v>132</v>
      </c>
      <c r="C87" s="330">
        <f>[9]B!$C$669</f>
        <v>1488</v>
      </c>
      <c r="D87" s="321">
        <f>[9]B!$E$669</f>
        <v>1482</v>
      </c>
      <c r="E87" s="53">
        <f>[9]B!$AL$669</f>
        <v>13525160</v>
      </c>
    </row>
    <row r="88" spans="1:5" ht="15" customHeight="1" x14ac:dyDescent="0.15">
      <c r="A88" s="554" t="s">
        <v>133</v>
      </c>
      <c r="B88" s="45" t="s">
        <v>134</v>
      </c>
      <c r="C88" s="321">
        <f>[9]B!$C$692</f>
        <v>0</v>
      </c>
      <c r="D88" s="321">
        <f>[9]B!$E$692</f>
        <v>0</v>
      </c>
      <c r="E88" s="46">
        <f>[9]B!$AL$692</f>
        <v>0</v>
      </c>
    </row>
    <row r="89" spans="1:5" ht="15" customHeight="1" x14ac:dyDescent="0.15">
      <c r="A89" s="554" t="s">
        <v>135</v>
      </c>
      <c r="B89" s="45" t="s">
        <v>136</v>
      </c>
      <c r="C89" s="321">
        <f>[9]B!$C$722</f>
        <v>1306</v>
      </c>
      <c r="D89" s="321">
        <f>[9]B!$E$722</f>
        <v>1300</v>
      </c>
      <c r="E89" s="46">
        <f>[9]B!$AL$722</f>
        <v>77791830</v>
      </c>
    </row>
    <row r="90" spans="1:5" ht="15" customHeight="1" x14ac:dyDescent="0.15">
      <c r="A90" s="583" t="s">
        <v>113</v>
      </c>
      <c r="B90" s="45" t="s">
        <v>137</v>
      </c>
      <c r="C90" s="321">
        <f>SUM(C91:C93)</f>
        <v>605</v>
      </c>
      <c r="D90" s="321">
        <f>SUM(D91:D93)</f>
        <v>605</v>
      </c>
      <c r="E90" s="46">
        <f>SUM(E91:E93)</f>
        <v>11887920</v>
      </c>
    </row>
    <row r="91" spans="1:5" ht="15" customHeight="1" x14ac:dyDescent="0.15">
      <c r="A91" s="583"/>
      <c r="B91" s="54" t="s">
        <v>138</v>
      </c>
      <c r="C91" s="321">
        <f>[9]B!$C$746-[9]B!C724-[9]B!C725</f>
        <v>481</v>
      </c>
      <c r="D91" s="321">
        <f>[9]B!$E$746-[9]B!E724-[9]B!E725</f>
        <v>481</v>
      </c>
      <c r="E91" s="46">
        <f>[9]B!$AL$746-[9]B!$AL$676724-[9]B!$AL$725</f>
        <v>9663770</v>
      </c>
    </row>
    <row r="92" spans="1:5" ht="15" customHeight="1" x14ac:dyDescent="0.15">
      <c r="A92" s="583"/>
      <c r="B92" s="54" t="s">
        <v>139</v>
      </c>
      <c r="C92" s="321">
        <f>[9]B!$C$724</f>
        <v>33</v>
      </c>
      <c r="D92" s="321">
        <f>[9]B!$E$724</f>
        <v>33</v>
      </c>
      <c r="E92" s="46">
        <f>[9]B!$AL$724</f>
        <v>200310</v>
      </c>
    </row>
    <row r="93" spans="1:5" ht="15" customHeight="1" x14ac:dyDescent="0.15">
      <c r="A93" s="583"/>
      <c r="B93" s="54" t="s">
        <v>140</v>
      </c>
      <c r="C93" s="321">
        <f>[9]B!$C$725</f>
        <v>91</v>
      </c>
      <c r="D93" s="321">
        <f>[9]B!$E$725</f>
        <v>91</v>
      </c>
      <c r="E93" s="46">
        <f>[9]B!$AL$725</f>
        <v>2023840</v>
      </c>
    </row>
    <row r="94" spans="1:5" ht="15" customHeight="1" x14ac:dyDescent="0.15">
      <c r="A94" s="554" t="s">
        <v>115</v>
      </c>
      <c r="B94" s="45" t="s">
        <v>141</v>
      </c>
      <c r="C94" s="321">
        <f>[9]B!$C$779</f>
        <v>0</v>
      </c>
      <c r="D94" s="321">
        <f>[9]B!$E$779</f>
        <v>0</v>
      </c>
      <c r="E94" s="46">
        <f>[9]B!$AL$779</f>
        <v>0</v>
      </c>
    </row>
    <row r="95" spans="1:5" s="60" customFormat="1" ht="15" customHeight="1" x14ac:dyDescent="0.15">
      <c r="A95" s="554"/>
      <c r="B95" s="45" t="s">
        <v>142</v>
      </c>
      <c r="C95" s="321">
        <f>[9]B!$C$837</f>
        <v>0</v>
      </c>
      <c r="D95" s="59"/>
      <c r="E95" s="59"/>
    </row>
    <row r="96" spans="1:5" s="3" customFormat="1" ht="15" customHeight="1" x14ac:dyDescent="0.15">
      <c r="A96" s="61"/>
      <c r="B96" s="61" t="s">
        <v>143</v>
      </c>
      <c r="C96" s="334">
        <f>[9]B!$C$1051</f>
        <v>0</v>
      </c>
      <c r="D96" s="335">
        <f>[9]B!$E$1051</f>
        <v>0</v>
      </c>
      <c r="E96" s="62">
        <f>[9]B!$AL$1051</f>
        <v>0</v>
      </c>
    </row>
    <row r="97" spans="1:8" s="63" customFormat="1" ht="24.95" customHeight="1" x14ac:dyDescent="0.15">
      <c r="A97" s="574" t="s">
        <v>144</v>
      </c>
      <c r="B97" s="574"/>
      <c r="C97" s="574"/>
      <c r="D97" s="574"/>
      <c r="E97" s="574"/>
    </row>
    <row r="98" spans="1:8" s="63" customFormat="1" ht="35.1" customHeight="1" x14ac:dyDescent="0.15">
      <c r="A98" s="13" t="s">
        <v>145</v>
      </c>
      <c r="B98" s="64" t="s">
        <v>5</v>
      </c>
      <c r="C98" s="39" t="s">
        <v>6</v>
      </c>
      <c r="D98" s="39" t="s">
        <v>7</v>
      </c>
      <c r="E98" s="39" t="s">
        <v>8</v>
      </c>
    </row>
    <row r="99" spans="1:8" s="63" customFormat="1" ht="15" customHeight="1" x14ac:dyDescent="0.15">
      <c r="A99" s="295" t="s">
        <v>146</v>
      </c>
      <c r="B99" s="43" t="s">
        <v>147</v>
      </c>
      <c r="C99" s="336">
        <f>[9]B!C844+[9]B!C851+[9]B!C855+[9]B!C862+[9]B!C871+[9]B!C875+[9]B!C879+[9]B!C883+[9]B!C894+[9]B!C897+[9]B!C905+[9]B!C911+[9]B!C921+[9]B!C926+[9]B!C891</f>
        <v>0</v>
      </c>
      <c r="D99" s="336">
        <f>[9]B!E844+[9]B!E851+[9]B!E855+[9]B!E862+[9]B!E871+[9]B!E875+[9]B!E879+[9]B!E883+[9]B!E894+[9]B!E897+[9]B!E905+[9]B!E911+[9]B!E921+[9]B!E926+[9]B!E891</f>
        <v>0</v>
      </c>
      <c r="E99" s="336">
        <f>[9]B!AL844+[9]B!AL851+[9]B!AL855+[9]B!AL862+[9]B!AL871+[9]B!AL875+[9]B!AL879+[9]B!AL883+[9]B!AL894+[9]B!AL897+[9]B!AL905+[9]B!AL911+[9]B!AL921+[9]B!AL926+[9]B!AL891</f>
        <v>0</v>
      </c>
    </row>
    <row r="100" spans="1:8" s="63" customFormat="1" ht="15" customHeight="1" x14ac:dyDescent="0.15">
      <c r="A100" s="299">
        <v>2001</v>
      </c>
      <c r="B100" s="45" t="s">
        <v>148</v>
      </c>
      <c r="C100" s="321">
        <f>SUM([9]B!C2370,[9]B!C2416:C2418)</f>
        <v>1092</v>
      </c>
      <c r="D100" s="321">
        <f>SUM([9]B!E2370,[9]B!E2416:E2418)</f>
        <v>894</v>
      </c>
      <c r="E100" s="46">
        <f>[9]B!AL2370+[9]B!AL2416+[9]B!AL2417+[9]B!AL2418</f>
        <v>10797710</v>
      </c>
    </row>
    <row r="101" spans="1:8" s="63" customFormat="1" ht="15" customHeight="1" x14ac:dyDescent="0.15">
      <c r="A101" s="312" t="s">
        <v>149</v>
      </c>
      <c r="B101" s="65" t="s">
        <v>150</v>
      </c>
      <c r="C101" s="326">
        <f>[9]B!C2684</f>
        <v>7</v>
      </c>
      <c r="D101" s="326">
        <f>[9]B!E2684</f>
        <v>6</v>
      </c>
      <c r="E101" s="48">
        <f>[9]B!AL2684</f>
        <v>546940</v>
      </c>
    </row>
    <row r="102" spans="1:8" s="63" customFormat="1" ht="15" customHeight="1" x14ac:dyDescent="0.15">
      <c r="A102" s="37"/>
      <c r="B102" s="66" t="s">
        <v>151</v>
      </c>
      <c r="C102" s="337">
        <f>SUM(C99:C101)</f>
        <v>1099</v>
      </c>
      <c r="D102" s="337">
        <f>SUM(D99:D101)</f>
        <v>900</v>
      </c>
      <c r="E102" s="67">
        <f>SUM(E99:E101)</f>
        <v>11344650</v>
      </c>
    </row>
    <row r="103" spans="1:8" s="71" customFormat="1" ht="24.95" customHeight="1" x14ac:dyDescent="0.15">
      <c r="A103" s="68" t="s">
        <v>152</v>
      </c>
      <c r="B103" s="69"/>
      <c r="C103" s="68"/>
      <c r="D103" s="68"/>
      <c r="E103" s="68"/>
      <c r="F103" s="70"/>
      <c r="G103" s="70"/>
    </row>
    <row r="104" spans="1:8" s="63" customFormat="1" ht="33.75" customHeight="1" x14ac:dyDescent="0.15">
      <c r="A104" s="72" t="s">
        <v>4</v>
      </c>
      <c r="B104" s="72" t="s">
        <v>5</v>
      </c>
      <c r="C104" s="39" t="s">
        <v>6</v>
      </c>
      <c r="D104" s="39" t="s">
        <v>7</v>
      </c>
      <c r="E104" s="39" t="s">
        <v>153</v>
      </c>
      <c r="F104" s="39" t="s">
        <v>154</v>
      </c>
      <c r="G104" s="39" t="s">
        <v>155</v>
      </c>
      <c r="H104" s="39" t="s">
        <v>8</v>
      </c>
    </row>
    <row r="105" spans="1:8" s="63" customFormat="1" ht="15" customHeight="1" x14ac:dyDescent="0.15">
      <c r="A105" s="295" t="s">
        <v>156</v>
      </c>
      <c r="B105" s="43" t="s">
        <v>157</v>
      </c>
      <c r="C105" s="320">
        <f>[9]B!$C$1216</f>
        <v>2</v>
      </c>
      <c r="D105" s="320">
        <f>[9]B!$I$1216</f>
        <v>0</v>
      </c>
      <c r="E105" s="320">
        <f>[9]B!$I$1216</f>
        <v>0</v>
      </c>
      <c r="F105" s="320">
        <f>[9]B!$L$1216</f>
        <v>0</v>
      </c>
      <c r="G105" s="73"/>
      <c r="H105" s="44">
        <f>[9]B!$AL$1216</f>
        <v>0</v>
      </c>
    </row>
    <row r="106" spans="1:8" s="63" customFormat="1" ht="15" customHeight="1" x14ac:dyDescent="0.15">
      <c r="A106" s="299" t="s">
        <v>158</v>
      </c>
      <c r="B106" s="45" t="s">
        <v>159</v>
      </c>
      <c r="C106" s="321">
        <f>[9]B!C1352</f>
        <v>4</v>
      </c>
      <c r="D106" s="321">
        <f>[9]B!I1352</f>
        <v>4</v>
      </c>
      <c r="E106" s="321">
        <f>[9]B!I1352</f>
        <v>4</v>
      </c>
      <c r="F106" s="321">
        <f>[9]B!L1352</f>
        <v>0</v>
      </c>
      <c r="G106" s="74"/>
      <c r="H106" s="46">
        <f>[9]B!$AL$1352</f>
        <v>440530</v>
      </c>
    </row>
    <row r="107" spans="1:8" s="63" customFormat="1" ht="15" customHeight="1" x14ac:dyDescent="0.15">
      <c r="A107" s="299" t="s">
        <v>160</v>
      </c>
      <c r="B107" s="45" t="s">
        <v>161</v>
      </c>
      <c r="C107" s="321">
        <f>[9]B!C1502</f>
        <v>12</v>
      </c>
      <c r="D107" s="321">
        <f>[9]B!I1502</f>
        <v>10</v>
      </c>
      <c r="E107" s="321">
        <f>[9]B!I1502</f>
        <v>10</v>
      </c>
      <c r="F107" s="321">
        <f>[9]B!L1502</f>
        <v>0</v>
      </c>
      <c r="G107" s="74"/>
      <c r="H107" s="46">
        <f>[9]B!$AL$1502</f>
        <v>867200</v>
      </c>
    </row>
    <row r="108" spans="1:8" s="63" customFormat="1" ht="15" customHeight="1" x14ac:dyDescent="0.15">
      <c r="A108" s="299" t="s">
        <v>162</v>
      </c>
      <c r="B108" s="45" t="s">
        <v>163</v>
      </c>
      <c r="C108" s="321">
        <f>[9]B!C1566</f>
        <v>3</v>
      </c>
      <c r="D108" s="321">
        <f>[9]B!I1566</f>
        <v>1</v>
      </c>
      <c r="E108" s="321">
        <f>[9]B!I1566</f>
        <v>1</v>
      </c>
      <c r="F108" s="321">
        <f>[9]B!L1566</f>
        <v>1</v>
      </c>
      <c r="G108" s="74"/>
      <c r="H108" s="46">
        <f>[9]B!AL1566</f>
        <v>263160</v>
      </c>
    </row>
    <row r="109" spans="1:8" s="63" customFormat="1" ht="15" customHeight="1" x14ac:dyDescent="0.15">
      <c r="A109" s="299" t="s">
        <v>164</v>
      </c>
      <c r="B109" s="45" t="s">
        <v>165</v>
      </c>
      <c r="C109" s="321">
        <f>[9]B!$C$1635</f>
        <v>32</v>
      </c>
      <c r="D109" s="321">
        <f>[9]B!$I$1635</f>
        <v>25</v>
      </c>
      <c r="E109" s="321">
        <f>[9]B!$I$1635</f>
        <v>25</v>
      </c>
      <c r="F109" s="321">
        <f>[9]B!$L$1635</f>
        <v>5</v>
      </c>
      <c r="G109" s="74"/>
      <c r="H109" s="46">
        <f>[9]B!$AL$1635</f>
        <v>1508755</v>
      </c>
    </row>
    <row r="110" spans="1:8" s="63" customFormat="1" ht="15" customHeight="1" x14ac:dyDescent="0.15">
      <c r="A110" s="299" t="s">
        <v>166</v>
      </c>
      <c r="B110" s="45" t="s">
        <v>167</v>
      </c>
      <c r="C110" s="321">
        <f>[9]B!$C$1680</f>
        <v>34</v>
      </c>
      <c r="D110" s="321">
        <f>[9]B!$I$1680</f>
        <v>28</v>
      </c>
      <c r="E110" s="321">
        <f>[9]B!$I$1680</f>
        <v>28</v>
      </c>
      <c r="F110" s="321">
        <f>[9]B!$L$1680</f>
        <v>0</v>
      </c>
      <c r="G110" s="74"/>
      <c r="H110" s="46">
        <f>[9]B!$AL$1680</f>
        <v>2173760</v>
      </c>
    </row>
    <row r="111" spans="1:8" s="63" customFormat="1" ht="15" customHeight="1" x14ac:dyDescent="0.15">
      <c r="A111" s="299" t="s">
        <v>168</v>
      </c>
      <c r="B111" s="45" t="s">
        <v>169</v>
      </c>
      <c r="C111" s="321">
        <f>[9]B!$C$1914</f>
        <v>3</v>
      </c>
      <c r="D111" s="321">
        <f>[9]B!$I$1914</f>
        <v>3</v>
      </c>
      <c r="E111" s="321">
        <f>[9]B!$I$1914</f>
        <v>3</v>
      </c>
      <c r="F111" s="321">
        <f>[9]B!$L$1914</f>
        <v>0</v>
      </c>
      <c r="G111" s="74"/>
      <c r="H111" s="46">
        <f>[9]B!$AL$1914</f>
        <v>4731590</v>
      </c>
    </row>
    <row r="112" spans="1:8" s="63" customFormat="1" ht="15" customHeight="1" x14ac:dyDescent="0.15">
      <c r="A112" s="299" t="s">
        <v>170</v>
      </c>
      <c r="B112" s="45" t="s">
        <v>171</v>
      </c>
      <c r="C112" s="321">
        <f>[9]B!$C$1983</f>
        <v>2</v>
      </c>
      <c r="D112" s="321">
        <f>[9]B!$I$1983</f>
        <v>2</v>
      </c>
      <c r="E112" s="321">
        <f>[9]B!$I$1983</f>
        <v>2</v>
      </c>
      <c r="F112" s="321">
        <f>[9]B!$L$1983</f>
        <v>0</v>
      </c>
      <c r="G112" s="74"/>
      <c r="H112" s="46">
        <f>[9]B!$AL$1983</f>
        <v>803160</v>
      </c>
    </row>
    <row r="113" spans="1:12" s="63" customFormat="1" ht="15" customHeight="1" x14ac:dyDescent="0.15">
      <c r="A113" s="299" t="s">
        <v>172</v>
      </c>
      <c r="B113" s="45" t="s">
        <v>173</v>
      </c>
      <c r="C113" s="321">
        <f>[9]B!$C$2176</f>
        <v>118</v>
      </c>
      <c r="D113" s="321">
        <f>[9]B!$I$2176</f>
        <v>84</v>
      </c>
      <c r="E113" s="321">
        <f>[9]B!$I$2176</f>
        <v>84</v>
      </c>
      <c r="F113" s="321">
        <f>[9]B!$L$2176</f>
        <v>16</v>
      </c>
      <c r="G113" s="74"/>
      <c r="H113" s="46">
        <f>[9]B!$AL$2176</f>
        <v>26129180</v>
      </c>
    </row>
    <row r="114" spans="1:12" s="63" customFormat="1" ht="15" customHeight="1" x14ac:dyDescent="0.15">
      <c r="A114" s="299" t="s">
        <v>174</v>
      </c>
      <c r="B114" s="45" t="s">
        <v>175</v>
      </c>
      <c r="C114" s="321">
        <f>[9]B!C2218</f>
        <v>6</v>
      </c>
      <c r="D114" s="321">
        <f>[9]B!I2218</f>
        <v>2</v>
      </c>
      <c r="E114" s="321">
        <f>[9]B!I2218</f>
        <v>2</v>
      </c>
      <c r="F114" s="321">
        <f>[9]B!L2218</f>
        <v>0</v>
      </c>
      <c r="G114" s="74"/>
      <c r="H114" s="46">
        <f>[9]B!AL2218</f>
        <v>444990</v>
      </c>
    </row>
    <row r="115" spans="1:12" s="63" customFormat="1" ht="15" customHeight="1" x14ac:dyDescent="0.15">
      <c r="A115" s="299" t="s">
        <v>176</v>
      </c>
      <c r="B115" s="45" t="s">
        <v>177</v>
      </c>
      <c r="C115" s="321">
        <f>[9]B!$C$2342</f>
        <v>12</v>
      </c>
      <c r="D115" s="321">
        <f>[9]B!I2342</f>
        <v>3</v>
      </c>
      <c r="E115" s="321">
        <f>[9]B!I2342</f>
        <v>3</v>
      </c>
      <c r="F115" s="321">
        <f>[9]B!L2342</f>
        <v>0</v>
      </c>
      <c r="G115" s="74"/>
      <c r="H115" s="46">
        <f>[9]B!AL2342</f>
        <v>889480</v>
      </c>
    </row>
    <row r="116" spans="1:12" s="63" customFormat="1" ht="15" customHeight="1" x14ac:dyDescent="0.15">
      <c r="A116" s="299" t="s">
        <v>178</v>
      </c>
      <c r="B116" s="45" t="s">
        <v>179</v>
      </c>
      <c r="C116" s="321">
        <f>[9]B!$C$2377</f>
        <v>3</v>
      </c>
      <c r="D116" s="321">
        <f>[9]B!I2377</f>
        <v>2</v>
      </c>
      <c r="E116" s="321">
        <f>[9]B!I2377</f>
        <v>2</v>
      </c>
      <c r="F116" s="321">
        <f>[9]B!L2377</f>
        <v>1</v>
      </c>
      <c r="G116" s="74"/>
      <c r="H116" s="46">
        <f>[9]B!$AL$2377</f>
        <v>703805</v>
      </c>
    </row>
    <row r="117" spans="1:12" s="63" customFormat="1" ht="15" customHeight="1" x14ac:dyDescent="0.15">
      <c r="A117" s="299" t="s">
        <v>180</v>
      </c>
      <c r="B117" s="45" t="s">
        <v>181</v>
      </c>
      <c r="C117" s="321">
        <f>[9]B!$C$2414</f>
        <v>23</v>
      </c>
      <c r="D117" s="321">
        <f>[9]B!$I$2414</f>
        <v>9</v>
      </c>
      <c r="E117" s="321">
        <f>[9]B!$I$2414</f>
        <v>9</v>
      </c>
      <c r="F117" s="321">
        <f>[9]B!$L$2414</f>
        <v>2</v>
      </c>
      <c r="G117" s="74"/>
      <c r="H117" s="46">
        <f>[9]B!$AL$2414</f>
        <v>1658330</v>
      </c>
    </row>
    <row r="118" spans="1:12" s="75" customFormat="1" ht="15" customHeight="1" x14ac:dyDescent="0.15">
      <c r="A118" s="299" t="s">
        <v>182</v>
      </c>
      <c r="B118" s="45" t="s">
        <v>183</v>
      </c>
      <c r="C118" s="321">
        <f>SUM(C119:C121)</f>
        <v>81</v>
      </c>
      <c r="D118" s="321">
        <f t="shared" ref="D118:F118" si="1">SUM(D119:D121)</f>
        <v>23</v>
      </c>
      <c r="E118" s="321">
        <f t="shared" si="1"/>
        <v>23</v>
      </c>
      <c r="F118" s="321">
        <f t="shared" si="1"/>
        <v>0</v>
      </c>
      <c r="G118" s="74"/>
      <c r="H118" s="46">
        <f>SUM(H119:H121)</f>
        <v>3541310</v>
      </c>
    </row>
    <row r="119" spans="1:12" s="75" customFormat="1" ht="15" customHeight="1" x14ac:dyDescent="0.15">
      <c r="A119" s="299"/>
      <c r="B119" s="76" t="s">
        <v>184</v>
      </c>
      <c r="C119" s="321">
        <f>[9]B!C2420</f>
        <v>81</v>
      </c>
      <c r="D119" s="321">
        <f>[9]B!$I$2420</f>
        <v>23</v>
      </c>
      <c r="E119" s="321">
        <f>[9]B!$I$2420</f>
        <v>23</v>
      </c>
      <c r="F119" s="321">
        <f>[9]B!$L$2420</f>
        <v>0</v>
      </c>
      <c r="G119" s="74"/>
      <c r="H119" s="46">
        <f>[9]B!$AL$2420</f>
        <v>3541310</v>
      </c>
    </row>
    <row r="120" spans="1:12" s="75" customFormat="1" ht="15" customHeight="1" x14ac:dyDescent="0.15">
      <c r="A120" s="299"/>
      <c r="B120" s="76" t="s">
        <v>185</v>
      </c>
      <c r="C120" s="321">
        <f>[9]B!C2421</f>
        <v>0</v>
      </c>
      <c r="D120" s="321">
        <f>[9]B!$I$2421</f>
        <v>0</v>
      </c>
      <c r="E120" s="321">
        <f>[9]B!$I$2421</f>
        <v>0</v>
      </c>
      <c r="F120" s="321">
        <f>[9]B!$L$2421</f>
        <v>0</v>
      </c>
      <c r="G120" s="74"/>
      <c r="H120" s="46">
        <f>[9]B!$AL$2421</f>
        <v>0</v>
      </c>
    </row>
    <row r="121" spans="1:12" s="75" customFormat="1" ht="15" customHeight="1" x14ac:dyDescent="0.15">
      <c r="A121" s="299"/>
      <c r="B121" s="76" t="s">
        <v>186</v>
      </c>
      <c r="C121" s="321">
        <f>SUM([9]B!C2422:C2426)</f>
        <v>0</v>
      </c>
      <c r="D121" s="321">
        <f>SUM([9]B!I2422:I2426)</f>
        <v>0</v>
      </c>
      <c r="E121" s="321">
        <f>SUM([9]B!I2422:I2426)</f>
        <v>0</v>
      </c>
      <c r="F121" s="321">
        <f>SUM([9]B!L2422:L2426)</f>
        <v>0</v>
      </c>
      <c r="G121" s="74"/>
      <c r="H121" s="46">
        <f>SUM([9]B!AL2422:AL2426)</f>
        <v>0</v>
      </c>
    </row>
    <row r="122" spans="1:12" s="63" customFormat="1" ht="15" customHeight="1" x14ac:dyDescent="0.15">
      <c r="A122" s="299" t="s">
        <v>187</v>
      </c>
      <c r="B122" s="45" t="s">
        <v>188</v>
      </c>
      <c r="C122" s="321">
        <f>[9]B!$C$2660</f>
        <v>66</v>
      </c>
      <c r="D122" s="321">
        <f>[9]B!$I$2660</f>
        <v>47</v>
      </c>
      <c r="E122" s="321">
        <f>[9]B!$I$2660</f>
        <v>47</v>
      </c>
      <c r="F122" s="321">
        <f>[9]B!$L$2660</f>
        <v>5</v>
      </c>
      <c r="G122" s="74"/>
      <c r="H122" s="46">
        <f>[9]B!$AL$2660</f>
        <v>10103430</v>
      </c>
    </row>
    <row r="123" spans="1:12" s="63" customFormat="1" ht="15" customHeight="1" x14ac:dyDescent="0.15">
      <c r="A123" s="312">
        <v>2106</v>
      </c>
      <c r="B123" s="65" t="s">
        <v>189</v>
      </c>
      <c r="C123" s="326">
        <f>[9]B!$C2672</f>
        <v>3</v>
      </c>
      <c r="D123" s="326">
        <f>[9]B!$I2672</f>
        <v>2</v>
      </c>
      <c r="E123" s="74"/>
      <c r="F123" s="74"/>
      <c r="G123" s="326">
        <f>[9]B!C2672</f>
        <v>3</v>
      </c>
      <c r="H123" s="326">
        <f>+([9]B!$AL2672)*0.75</f>
        <v>96585</v>
      </c>
    </row>
    <row r="124" spans="1:12" s="63" customFormat="1" ht="15" customHeight="1" x14ac:dyDescent="0.15">
      <c r="A124" s="338"/>
      <c r="B124" s="66" t="s">
        <v>190</v>
      </c>
      <c r="C124" s="332">
        <f>SUM(C105:C118)+C122+C123</f>
        <v>404</v>
      </c>
      <c r="D124" s="332">
        <f>SUM(D105:D118)+D122+D123</f>
        <v>245</v>
      </c>
      <c r="E124" s="332">
        <f>SUM(E105:E118)+E122+E123</f>
        <v>243</v>
      </c>
      <c r="F124" s="332">
        <f>SUM(F105:F118)+F122+F123</f>
        <v>30</v>
      </c>
      <c r="G124" s="326">
        <f>SUM(G123)</f>
        <v>3</v>
      </c>
      <c r="H124" s="51">
        <f>SUM(H105:H118)+H122+H123</f>
        <v>54355265</v>
      </c>
    </row>
    <row r="125" spans="1:12" s="12" customFormat="1" ht="24.95" customHeight="1" x14ac:dyDescent="0.15">
      <c r="A125" s="575" t="s">
        <v>191</v>
      </c>
      <c r="B125" s="574"/>
      <c r="C125" s="339"/>
      <c r="D125" s="339"/>
      <c r="E125" s="77"/>
      <c r="F125" s="11"/>
      <c r="G125" s="11"/>
      <c r="H125" s="11"/>
      <c r="I125" s="11"/>
      <c r="J125" s="11"/>
      <c r="K125" s="11"/>
      <c r="L125" s="11"/>
    </row>
    <row r="126" spans="1:12" s="3" customFormat="1" ht="35.1" customHeight="1" x14ac:dyDescent="0.15">
      <c r="A126" s="13" t="s">
        <v>4</v>
      </c>
      <c r="B126" s="13" t="s">
        <v>5</v>
      </c>
      <c r="C126" s="39" t="s">
        <v>6</v>
      </c>
      <c r="D126" s="39" t="s">
        <v>7</v>
      </c>
      <c r="E126" s="39" t="s">
        <v>8</v>
      </c>
      <c r="F126" s="7"/>
      <c r="G126" s="7"/>
      <c r="H126" s="7"/>
      <c r="I126" s="7"/>
      <c r="J126" s="7"/>
      <c r="K126" s="7"/>
      <c r="L126" s="7"/>
    </row>
    <row r="127" spans="1:12" s="3" customFormat="1" ht="20.100000000000001" customHeight="1" x14ac:dyDescent="0.15">
      <c r="A127" s="13"/>
      <c r="B127" s="340" t="s">
        <v>192</v>
      </c>
      <c r="C127" s="313"/>
      <c r="D127" s="313"/>
      <c r="E127" s="40"/>
      <c r="F127" s="7"/>
      <c r="G127" s="7"/>
      <c r="H127" s="7"/>
      <c r="I127" s="7"/>
      <c r="J127" s="7"/>
      <c r="K127" s="7"/>
      <c r="L127" s="7"/>
    </row>
    <row r="128" spans="1:12" s="3" customFormat="1" ht="24" customHeight="1" x14ac:dyDescent="0.15">
      <c r="A128" s="295" t="s">
        <v>193</v>
      </c>
      <c r="B128" s="43" t="s">
        <v>194</v>
      </c>
      <c r="C128" s="341">
        <f>[9]B!$C$116</f>
        <v>3966</v>
      </c>
      <c r="D128" s="341">
        <f>[9]B!$E$116</f>
        <v>3696</v>
      </c>
      <c r="E128" s="78">
        <f>[9]B!$AL$116</f>
        <v>145733280</v>
      </c>
      <c r="F128" s="7"/>
      <c r="G128" s="7"/>
      <c r="H128" s="7"/>
      <c r="I128" s="7"/>
      <c r="J128" s="7"/>
      <c r="K128" s="7"/>
      <c r="L128" s="7"/>
    </row>
    <row r="129" spans="1:12" s="3" customFormat="1" ht="24" customHeight="1" x14ac:dyDescent="0.15">
      <c r="A129" s="299" t="s">
        <v>195</v>
      </c>
      <c r="B129" s="45" t="s">
        <v>196</v>
      </c>
      <c r="C129" s="342">
        <f>[9]B!$C$117</f>
        <v>0</v>
      </c>
      <c r="D129" s="342">
        <f>[9]B!$E$117</f>
        <v>0</v>
      </c>
      <c r="E129" s="79">
        <f>[9]B!$AL$117</f>
        <v>0</v>
      </c>
      <c r="F129" s="7"/>
      <c r="G129" s="7"/>
      <c r="H129" s="7"/>
      <c r="I129" s="7"/>
      <c r="J129" s="7"/>
      <c r="K129" s="7"/>
      <c r="L129" s="7"/>
    </row>
    <row r="130" spans="1:12" s="3" customFormat="1" ht="24" customHeight="1" x14ac:dyDescent="0.15">
      <c r="A130" s="299" t="s">
        <v>197</v>
      </c>
      <c r="B130" s="45" t="s">
        <v>198</v>
      </c>
      <c r="C130" s="342">
        <f>[9]B!$C$118</f>
        <v>0</v>
      </c>
      <c r="D130" s="342">
        <f>[9]B!$E$118</f>
        <v>0</v>
      </c>
      <c r="E130" s="79">
        <f>[9]B!$AL$118</f>
        <v>0</v>
      </c>
      <c r="F130" s="7"/>
      <c r="G130" s="7"/>
      <c r="H130" s="7"/>
      <c r="I130" s="7"/>
      <c r="J130" s="7"/>
      <c r="K130" s="7"/>
      <c r="L130" s="7"/>
    </row>
    <row r="131" spans="1:12" s="3" customFormat="1" ht="15" customHeight="1" x14ac:dyDescent="0.15">
      <c r="A131" s="299" t="s">
        <v>199</v>
      </c>
      <c r="B131" s="45" t="s">
        <v>200</v>
      </c>
      <c r="C131" s="342">
        <f>[9]B!$C$119</f>
        <v>319</v>
      </c>
      <c r="D131" s="342">
        <f>[9]B!$E$119</f>
        <v>318</v>
      </c>
      <c r="E131" s="79">
        <f>[9]B!$AL$119</f>
        <v>52123380</v>
      </c>
      <c r="F131" s="7"/>
      <c r="G131" s="7"/>
      <c r="H131" s="7"/>
      <c r="I131" s="7"/>
      <c r="J131" s="7"/>
      <c r="K131" s="7"/>
      <c r="L131" s="7"/>
    </row>
    <row r="132" spans="1:12" s="3" customFormat="1" ht="15" customHeight="1" x14ac:dyDescent="0.15">
      <c r="A132" s="299" t="s">
        <v>201</v>
      </c>
      <c r="B132" s="45" t="s">
        <v>202</v>
      </c>
      <c r="C132" s="342">
        <f>[9]B!$C$120</f>
        <v>0</v>
      </c>
      <c r="D132" s="342">
        <f>[9]B!$E$120</f>
        <v>0</v>
      </c>
      <c r="E132" s="79">
        <f>[9]B!$AL$120</f>
        <v>0</v>
      </c>
      <c r="F132" s="7"/>
      <c r="G132" s="7"/>
      <c r="H132" s="7"/>
      <c r="I132" s="7"/>
      <c r="J132" s="7"/>
      <c r="K132" s="7"/>
      <c r="L132" s="7"/>
    </row>
    <row r="133" spans="1:12" s="3" customFormat="1" ht="15" customHeight="1" x14ac:dyDescent="0.15">
      <c r="A133" s="299" t="s">
        <v>203</v>
      </c>
      <c r="B133" s="45" t="s">
        <v>204</v>
      </c>
      <c r="C133" s="342">
        <f>[9]B!$C$121</f>
        <v>0</v>
      </c>
      <c r="D133" s="342">
        <f>[9]B!$E$121</f>
        <v>0</v>
      </c>
      <c r="E133" s="79">
        <f>[9]B!$AL$121</f>
        <v>0</v>
      </c>
      <c r="F133" s="7"/>
      <c r="G133" s="7"/>
      <c r="H133" s="7"/>
      <c r="I133" s="7"/>
      <c r="J133" s="7"/>
      <c r="K133" s="7"/>
      <c r="L133" s="7"/>
    </row>
    <row r="134" spans="1:12" s="3" customFormat="1" ht="15" customHeight="1" x14ac:dyDescent="0.15">
      <c r="A134" s="299" t="s">
        <v>205</v>
      </c>
      <c r="B134" s="45" t="s">
        <v>206</v>
      </c>
      <c r="C134" s="342">
        <f>[9]B!$C$122</f>
        <v>176</v>
      </c>
      <c r="D134" s="342">
        <f>[9]B!$E$122</f>
        <v>176</v>
      </c>
      <c r="E134" s="79">
        <f>[9]B!$AL$122</f>
        <v>13935680</v>
      </c>
      <c r="F134" s="7"/>
      <c r="G134" s="7"/>
      <c r="H134" s="7"/>
      <c r="I134" s="7"/>
      <c r="J134" s="7"/>
      <c r="K134" s="7"/>
      <c r="L134" s="7"/>
    </row>
    <row r="135" spans="1:12" s="3" customFormat="1" ht="15" customHeight="1" x14ac:dyDescent="0.15">
      <c r="A135" s="299" t="s">
        <v>207</v>
      </c>
      <c r="B135" s="45" t="s">
        <v>208</v>
      </c>
      <c r="C135" s="342">
        <f>[9]B!$C$123</f>
        <v>80</v>
      </c>
      <c r="D135" s="342">
        <f>[9]B!$E$123</f>
        <v>79</v>
      </c>
      <c r="E135" s="79">
        <f>[9]B!$AL$123</f>
        <v>6255220</v>
      </c>
      <c r="F135" s="7"/>
      <c r="G135" s="7"/>
      <c r="H135" s="7"/>
      <c r="I135" s="7"/>
      <c r="J135" s="7"/>
      <c r="K135" s="7"/>
      <c r="L135" s="7"/>
    </row>
    <row r="136" spans="1:12" s="3" customFormat="1" ht="15" customHeight="1" x14ac:dyDescent="0.15">
      <c r="A136" s="299" t="s">
        <v>209</v>
      </c>
      <c r="B136" s="45" t="s">
        <v>210</v>
      </c>
      <c r="C136" s="342">
        <f>[9]B!$C$124</f>
        <v>0</v>
      </c>
      <c r="D136" s="342">
        <f>[9]B!$E$124</f>
        <v>0</v>
      </c>
      <c r="E136" s="79">
        <f>[9]B!$AL$124</f>
        <v>0</v>
      </c>
      <c r="F136" s="7"/>
      <c r="G136" s="7"/>
      <c r="H136" s="7"/>
      <c r="I136" s="7"/>
      <c r="J136" s="7"/>
      <c r="K136" s="7"/>
      <c r="L136" s="7"/>
    </row>
    <row r="137" spans="1:12" s="3" customFormat="1" ht="15" customHeight="1" x14ac:dyDescent="0.15">
      <c r="A137" s="299" t="s">
        <v>211</v>
      </c>
      <c r="B137" s="45" t="s">
        <v>212</v>
      </c>
      <c r="C137" s="342">
        <f>[9]B!$C$125</f>
        <v>113</v>
      </c>
      <c r="D137" s="342">
        <f>[9]B!$E$125</f>
        <v>113</v>
      </c>
      <c r="E137" s="79">
        <f>[9]B!$AL$125</f>
        <v>8026390</v>
      </c>
      <c r="F137" s="7"/>
      <c r="G137" s="7"/>
      <c r="H137" s="7"/>
      <c r="I137" s="7"/>
      <c r="J137" s="7"/>
      <c r="K137" s="7"/>
      <c r="L137" s="7"/>
    </row>
    <row r="138" spans="1:12" s="3" customFormat="1" ht="15" customHeight="1" x14ac:dyDescent="0.15">
      <c r="A138" s="299" t="s">
        <v>213</v>
      </c>
      <c r="B138" s="45" t="s">
        <v>214</v>
      </c>
      <c r="C138" s="342">
        <f>[9]B!$C$126</f>
        <v>0</v>
      </c>
      <c r="D138" s="342">
        <f>[9]B!$E$126</f>
        <v>0</v>
      </c>
      <c r="E138" s="79">
        <f>[9]B!$AL$126</f>
        <v>0</v>
      </c>
      <c r="F138" s="7"/>
      <c r="G138" s="7"/>
      <c r="H138" s="7"/>
      <c r="I138" s="7"/>
      <c r="J138" s="7"/>
      <c r="K138" s="7"/>
      <c r="L138" s="7"/>
    </row>
    <row r="139" spans="1:12" s="3" customFormat="1" ht="15" customHeight="1" x14ac:dyDescent="0.15">
      <c r="A139" s="299" t="s">
        <v>215</v>
      </c>
      <c r="B139" s="45" t="s">
        <v>216</v>
      </c>
      <c r="C139" s="342">
        <f>[9]B!$C$127</f>
        <v>0</v>
      </c>
      <c r="D139" s="342">
        <f>[9]B!$E$127</f>
        <v>0</v>
      </c>
      <c r="E139" s="79">
        <f>[9]B!$AL$127</f>
        <v>0</v>
      </c>
      <c r="F139" s="7"/>
      <c r="G139" s="7"/>
      <c r="H139" s="7"/>
      <c r="I139" s="7"/>
      <c r="J139" s="7"/>
      <c r="K139" s="7"/>
      <c r="L139" s="7"/>
    </row>
    <row r="140" spans="1:12" s="3" customFormat="1" ht="15" customHeight="1" x14ac:dyDescent="0.15">
      <c r="A140" s="312" t="s">
        <v>217</v>
      </c>
      <c r="B140" s="65" t="s">
        <v>218</v>
      </c>
      <c r="C140" s="343">
        <f>[9]B!$C$128</f>
        <v>0</v>
      </c>
      <c r="D140" s="343">
        <f>[9]B!$E$128</f>
        <v>0</v>
      </c>
      <c r="E140" s="80">
        <f>[9]B!$AL$128</f>
        <v>0</v>
      </c>
      <c r="F140" s="7"/>
      <c r="G140" s="7"/>
      <c r="H140" s="7"/>
      <c r="I140" s="7"/>
      <c r="J140" s="7"/>
      <c r="K140" s="7"/>
      <c r="L140" s="7"/>
    </row>
    <row r="141" spans="1:12" s="3" customFormat="1" ht="20.100000000000001" customHeight="1" x14ac:dyDescent="0.15">
      <c r="A141" s="338"/>
      <c r="B141" s="66" t="s">
        <v>219</v>
      </c>
      <c r="C141" s="344">
        <f>SUM(C128:C140)</f>
        <v>4654</v>
      </c>
      <c r="D141" s="344">
        <f>SUM(D128:D140)</f>
        <v>4382</v>
      </c>
      <c r="E141" s="51">
        <f>SUM(E128:E140)</f>
        <v>226073950</v>
      </c>
      <c r="F141" s="7"/>
      <c r="G141" s="7"/>
      <c r="H141" s="7"/>
      <c r="I141" s="7"/>
      <c r="J141" s="7"/>
      <c r="K141" s="7"/>
      <c r="L141" s="7"/>
    </row>
    <row r="142" spans="1:12" s="3" customFormat="1" ht="20.100000000000001" customHeight="1" x14ac:dyDescent="0.15">
      <c r="A142" s="338"/>
      <c r="B142" s="81" t="s">
        <v>220</v>
      </c>
      <c r="C142" s="344">
        <f>SUM(C143:C152)</f>
        <v>639</v>
      </c>
      <c r="D142" s="344">
        <f>SUM(D143:D152)</f>
        <v>606</v>
      </c>
      <c r="E142" s="51">
        <f>SUM(E143:E152)</f>
        <v>3575700</v>
      </c>
      <c r="F142" s="7"/>
      <c r="G142" s="7"/>
      <c r="H142" s="7"/>
      <c r="I142" s="7"/>
      <c r="J142" s="7"/>
      <c r="K142" s="7"/>
      <c r="L142" s="7"/>
    </row>
    <row r="143" spans="1:12" s="3" customFormat="1" ht="15" customHeight="1" x14ac:dyDescent="0.15">
      <c r="A143" s="295" t="s">
        <v>221</v>
      </c>
      <c r="B143" s="43" t="s">
        <v>222</v>
      </c>
      <c r="C143" s="345">
        <f>[9]B!$C$131</f>
        <v>0</v>
      </c>
      <c r="D143" s="345">
        <f>[9]B!$E$131</f>
        <v>0</v>
      </c>
      <c r="E143" s="78">
        <f>[9]B!$AL$131</f>
        <v>0</v>
      </c>
      <c r="F143" s="7"/>
      <c r="G143" s="7"/>
      <c r="H143" s="7"/>
      <c r="I143" s="7"/>
      <c r="J143" s="7"/>
      <c r="K143" s="7"/>
      <c r="L143" s="7"/>
    </row>
    <row r="144" spans="1:12" s="3" customFormat="1" ht="15" customHeight="1" x14ac:dyDescent="0.15">
      <c r="A144" s="299" t="s">
        <v>223</v>
      </c>
      <c r="B144" s="45" t="s">
        <v>224</v>
      </c>
      <c r="C144" s="346">
        <f>[9]B!$C$132</f>
        <v>0</v>
      </c>
      <c r="D144" s="346">
        <f>[9]B!$E$132</f>
        <v>0</v>
      </c>
      <c r="E144" s="79">
        <f>[9]B!$AL$132</f>
        <v>0</v>
      </c>
      <c r="F144" s="7"/>
      <c r="G144" s="7"/>
      <c r="H144" s="7"/>
      <c r="I144" s="7"/>
      <c r="J144" s="7"/>
      <c r="K144" s="7"/>
      <c r="L144" s="7"/>
    </row>
    <row r="145" spans="1:12" s="3" customFormat="1" ht="15" customHeight="1" x14ac:dyDescent="0.15">
      <c r="A145" s="299" t="s">
        <v>225</v>
      </c>
      <c r="B145" s="45" t="s">
        <v>226</v>
      </c>
      <c r="C145" s="346">
        <f>[9]B!$C$133</f>
        <v>0</v>
      </c>
      <c r="D145" s="346">
        <f>[9]B!$E$133</f>
        <v>0</v>
      </c>
      <c r="E145" s="79">
        <f>[9]B!$AL$133</f>
        <v>0</v>
      </c>
      <c r="F145" s="7"/>
      <c r="G145" s="7"/>
      <c r="H145" s="7"/>
      <c r="I145" s="7"/>
      <c r="J145" s="7"/>
      <c r="K145" s="7"/>
      <c r="L145" s="7"/>
    </row>
    <row r="146" spans="1:12" s="3" customFormat="1" ht="15" customHeight="1" x14ac:dyDescent="0.15">
      <c r="A146" s="299" t="s">
        <v>227</v>
      </c>
      <c r="B146" s="45" t="s">
        <v>228</v>
      </c>
      <c r="C146" s="346">
        <f>[9]B!$C$134</f>
        <v>622</v>
      </c>
      <c r="D146" s="346">
        <f>[9]B!$E$134</f>
        <v>589</v>
      </c>
      <c r="E146" s="79">
        <f>[9]B!$AL$134</f>
        <v>3445650</v>
      </c>
      <c r="F146" s="7"/>
      <c r="G146" s="7"/>
      <c r="H146" s="7"/>
      <c r="I146" s="7"/>
      <c r="J146" s="7"/>
      <c r="K146" s="7"/>
      <c r="L146" s="7"/>
    </row>
    <row r="147" spans="1:12" s="3" customFormat="1" ht="15" customHeight="1" x14ac:dyDescent="0.15">
      <c r="A147" s="299" t="s">
        <v>229</v>
      </c>
      <c r="B147" s="45" t="s">
        <v>230</v>
      </c>
      <c r="C147" s="346">
        <f>[9]B!$C$135</f>
        <v>0</v>
      </c>
      <c r="D147" s="346">
        <f>[9]B!$E$135</f>
        <v>0</v>
      </c>
      <c r="E147" s="79">
        <f>[9]B!$AL$135</f>
        <v>0</v>
      </c>
      <c r="F147" s="7"/>
      <c r="G147" s="7"/>
      <c r="H147" s="7"/>
      <c r="I147" s="7"/>
      <c r="J147" s="7"/>
      <c r="K147" s="7"/>
      <c r="L147" s="7"/>
    </row>
    <row r="148" spans="1:12" s="3" customFormat="1" ht="15" customHeight="1" x14ac:dyDescent="0.15">
      <c r="A148" s="299" t="s">
        <v>231</v>
      </c>
      <c r="B148" s="45" t="s">
        <v>232</v>
      </c>
      <c r="C148" s="346">
        <f>[9]B!$C$136</f>
        <v>0</v>
      </c>
      <c r="D148" s="346">
        <f>[9]B!$E$136</f>
        <v>0</v>
      </c>
      <c r="E148" s="79">
        <f>[9]B!$AL$136</f>
        <v>0</v>
      </c>
      <c r="F148" s="7"/>
      <c r="G148" s="7"/>
      <c r="H148" s="7"/>
      <c r="I148" s="7"/>
      <c r="J148" s="7"/>
      <c r="K148" s="7"/>
      <c r="L148" s="7"/>
    </row>
    <row r="149" spans="1:12" s="3" customFormat="1" ht="15" customHeight="1" x14ac:dyDescent="0.15">
      <c r="A149" s="299" t="s">
        <v>233</v>
      </c>
      <c r="B149" s="45" t="s">
        <v>234</v>
      </c>
      <c r="C149" s="346">
        <f>[9]B!$C$137</f>
        <v>0</v>
      </c>
      <c r="D149" s="346">
        <f>[9]B!$E$137</f>
        <v>0</v>
      </c>
      <c r="E149" s="79">
        <f>[9]B!$AL$137</f>
        <v>0</v>
      </c>
      <c r="F149" s="7"/>
      <c r="G149" s="7"/>
      <c r="H149" s="7"/>
      <c r="I149" s="7"/>
      <c r="J149" s="7"/>
      <c r="K149" s="7"/>
      <c r="L149" s="7"/>
    </row>
    <row r="150" spans="1:12" s="3" customFormat="1" ht="15" customHeight="1" x14ac:dyDescent="0.15">
      <c r="A150" s="299" t="s">
        <v>235</v>
      </c>
      <c r="B150" s="45" t="s">
        <v>236</v>
      </c>
      <c r="C150" s="346">
        <f>[9]B!$C$138</f>
        <v>17</v>
      </c>
      <c r="D150" s="346">
        <f>[9]B!$E$138</f>
        <v>17</v>
      </c>
      <c r="E150" s="79">
        <f>[9]B!$AL$138</f>
        <v>130050</v>
      </c>
      <c r="F150" s="7"/>
      <c r="G150" s="7"/>
      <c r="H150" s="7"/>
      <c r="I150" s="7"/>
      <c r="J150" s="7"/>
      <c r="K150" s="7"/>
      <c r="L150" s="7"/>
    </row>
    <row r="151" spans="1:12" s="3" customFormat="1" ht="14.1" customHeight="1" x14ac:dyDescent="0.15">
      <c r="A151" s="299" t="s">
        <v>237</v>
      </c>
      <c r="B151" s="45" t="s">
        <v>238</v>
      </c>
      <c r="C151" s="346">
        <f>[9]B!$C$139</f>
        <v>0</v>
      </c>
      <c r="D151" s="346">
        <f>[9]B!$E$139</f>
        <v>0</v>
      </c>
      <c r="E151" s="79">
        <f>[9]B!$AL$139</f>
        <v>0</v>
      </c>
      <c r="F151" s="7"/>
      <c r="G151" s="7"/>
      <c r="H151" s="7"/>
      <c r="I151" s="7"/>
      <c r="J151" s="7"/>
      <c r="K151" s="7"/>
      <c r="L151" s="7"/>
    </row>
    <row r="152" spans="1:12" s="3" customFormat="1" ht="15" customHeight="1" x14ac:dyDescent="0.15">
      <c r="A152" s="312" t="s">
        <v>239</v>
      </c>
      <c r="B152" s="65" t="s">
        <v>240</v>
      </c>
      <c r="C152" s="347">
        <f>[9]B!$C$140</f>
        <v>0</v>
      </c>
      <c r="D152" s="347">
        <f>[9]B!$E$140</f>
        <v>0</v>
      </c>
      <c r="E152" s="80">
        <f>[9]B!$AL$140</f>
        <v>0</v>
      </c>
      <c r="F152" s="7"/>
      <c r="G152" s="7"/>
      <c r="H152" s="7"/>
      <c r="I152" s="7"/>
      <c r="J152" s="7"/>
      <c r="K152" s="7"/>
      <c r="L152" s="7"/>
    </row>
    <row r="153" spans="1:12" s="3" customFormat="1" ht="15" customHeight="1" x14ac:dyDescent="0.15">
      <c r="A153" s="348"/>
      <c r="B153" s="82" t="s">
        <v>241</v>
      </c>
      <c r="C153" s="349">
        <f>SUM(C154:C158)</f>
        <v>0</v>
      </c>
      <c r="D153" s="350"/>
      <c r="E153" s="84"/>
      <c r="F153" s="7"/>
      <c r="G153" s="7"/>
      <c r="H153" s="7"/>
      <c r="I153" s="7"/>
      <c r="J153" s="7"/>
      <c r="K153" s="7"/>
      <c r="L153" s="7"/>
    </row>
    <row r="154" spans="1:12" s="3" customFormat="1" ht="14.1" customHeight="1" x14ac:dyDescent="0.15">
      <c r="A154" s="312">
        <v>203211</v>
      </c>
      <c r="B154" s="65" t="s">
        <v>242</v>
      </c>
      <c r="C154" s="346">
        <f>[9]B!$C$142</f>
        <v>0</v>
      </c>
      <c r="D154" s="350"/>
      <c r="E154" s="84"/>
      <c r="F154" s="7"/>
      <c r="G154" s="7"/>
      <c r="H154" s="7"/>
      <c r="I154" s="7"/>
      <c r="J154" s="7"/>
      <c r="K154" s="7"/>
      <c r="L154" s="7"/>
    </row>
    <row r="155" spans="1:12" s="3" customFormat="1" ht="23.25" customHeight="1" x14ac:dyDescent="0.15">
      <c r="A155" s="351" t="s">
        <v>243</v>
      </c>
      <c r="B155" s="85" t="s">
        <v>244</v>
      </c>
      <c r="C155" s="346">
        <f>[9]B!C143</f>
        <v>0</v>
      </c>
      <c r="D155" s="352"/>
      <c r="E155" s="86"/>
      <c r="F155" s="7"/>
      <c r="G155" s="7"/>
      <c r="H155" s="7"/>
      <c r="I155" s="7"/>
      <c r="J155" s="7"/>
      <c r="K155" s="7"/>
      <c r="L155" s="7"/>
    </row>
    <row r="156" spans="1:12" s="3" customFormat="1" ht="14.1" customHeight="1" x14ac:dyDescent="0.15">
      <c r="A156" s="351" t="s">
        <v>245</v>
      </c>
      <c r="B156" s="85" t="s">
        <v>246</v>
      </c>
      <c r="C156" s="346">
        <f>[9]B!C144</f>
        <v>0</v>
      </c>
      <c r="D156" s="352"/>
      <c r="E156" s="86"/>
      <c r="F156" s="7"/>
      <c r="G156" s="7"/>
      <c r="H156" s="7"/>
      <c r="I156" s="7"/>
      <c r="J156" s="7"/>
      <c r="K156" s="7"/>
      <c r="L156" s="7"/>
    </row>
    <row r="157" spans="1:12" s="3" customFormat="1" ht="14.1" customHeight="1" x14ac:dyDescent="0.15">
      <c r="A157" s="351" t="s">
        <v>247</v>
      </c>
      <c r="B157" s="85" t="s">
        <v>248</v>
      </c>
      <c r="C157" s="346">
        <f>[9]B!C145</f>
        <v>0</v>
      </c>
      <c r="D157" s="352"/>
      <c r="E157" s="86"/>
      <c r="F157" s="7"/>
      <c r="G157" s="7"/>
      <c r="H157" s="7"/>
      <c r="I157" s="7"/>
      <c r="J157" s="7"/>
      <c r="K157" s="7"/>
      <c r="L157" s="7"/>
    </row>
    <row r="158" spans="1:12" s="3" customFormat="1" ht="24" customHeight="1" x14ac:dyDescent="0.15">
      <c r="A158" s="351" t="s">
        <v>249</v>
      </c>
      <c r="B158" s="85" t="s">
        <v>250</v>
      </c>
      <c r="C158" s="346">
        <f>[9]B!C146</f>
        <v>0</v>
      </c>
      <c r="D158" s="352"/>
      <c r="E158" s="86"/>
      <c r="F158" s="7"/>
      <c r="G158" s="7"/>
      <c r="H158" s="7"/>
      <c r="I158" s="7"/>
      <c r="J158" s="7"/>
      <c r="K158" s="7"/>
      <c r="L158" s="7"/>
    </row>
    <row r="159" spans="1:12" s="3" customFormat="1" ht="15" customHeight="1" x14ac:dyDescent="0.15">
      <c r="A159" s="338"/>
      <c r="B159" s="87" t="s">
        <v>251</v>
      </c>
      <c r="C159" s="353">
        <f>(C141+C142+C153)</f>
        <v>5293</v>
      </c>
      <c r="D159" s="353">
        <f>(D141+D142)</f>
        <v>4988</v>
      </c>
      <c r="E159" s="51">
        <f>(E141+E142)</f>
        <v>229649650</v>
      </c>
      <c r="F159" s="7"/>
      <c r="G159" s="7"/>
      <c r="H159" s="7"/>
      <c r="I159" s="7"/>
      <c r="J159" s="7"/>
      <c r="K159" s="7"/>
      <c r="L159" s="7"/>
    </row>
    <row r="160" spans="1:12" s="12" customFormat="1" ht="24.95" customHeight="1" x14ac:dyDescent="0.15">
      <c r="A160" s="68" t="s">
        <v>252</v>
      </c>
      <c r="B160" s="88"/>
      <c r="C160" s="339"/>
      <c r="D160" s="339"/>
      <c r="E160" s="77"/>
      <c r="F160" s="11"/>
      <c r="G160" s="11"/>
      <c r="H160" s="11"/>
      <c r="I160" s="11"/>
      <c r="J160" s="11"/>
      <c r="K160" s="11"/>
      <c r="L160" s="11"/>
    </row>
    <row r="161" spans="1:14" s="3" customFormat="1" ht="35.1" customHeight="1" x14ac:dyDescent="0.15">
      <c r="A161" s="13" t="s">
        <v>4</v>
      </c>
      <c r="B161" s="13" t="s">
        <v>5</v>
      </c>
      <c r="C161" s="39" t="s">
        <v>6</v>
      </c>
      <c r="D161" s="39" t="s">
        <v>7</v>
      </c>
      <c r="E161" s="39" t="s">
        <v>8</v>
      </c>
      <c r="F161" s="7"/>
      <c r="G161" s="7"/>
      <c r="H161" s="7"/>
      <c r="I161" s="7"/>
      <c r="J161" s="7"/>
      <c r="K161" s="7"/>
      <c r="L161" s="7"/>
    </row>
    <row r="162" spans="1:14" s="3" customFormat="1" ht="15" customHeight="1" x14ac:dyDescent="0.15">
      <c r="A162" s="295" t="s">
        <v>253</v>
      </c>
      <c r="B162" s="43" t="s">
        <v>254</v>
      </c>
      <c r="C162" s="354">
        <f>[9]B!C62</f>
        <v>292</v>
      </c>
      <c r="D162" s="354">
        <f>[9]B!$E$62</f>
        <v>292</v>
      </c>
      <c r="E162" s="79">
        <f>[9]B!$AL$62</f>
        <v>262800</v>
      </c>
      <c r="F162" s="7"/>
      <c r="G162" s="7"/>
      <c r="H162" s="7"/>
      <c r="I162" s="7"/>
      <c r="J162" s="7"/>
      <c r="K162" s="7"/>
      <c r="L162" s="7"/>
    </row>
    <row r="163" spans="1:14" s="3" customFormat="1" ht="15" customHeight="1" x14ac:dyDescent="0.15">
      <c r="A163" s="312" t="s">
        <v>255</v>
      </c>
      <c r="B163" s="65" t="s">
        <v>256</v>
      </c>
      <c r="C163" s="326">
        <f>SUM([9]B!$C$63+[9]B!$C$64)</f>
        <v>0</v>
      </c>
      <c r="D163" s="355">
        <f>SUM([9]B!$E$63+[9]B!$E$64)</f>
        <v>0</v>
      </c>
      <c r="E163" s="79">
        <f>SUM([9]B!$AL$63+[9]B!$AL$64)</f>
        <v>0</v>
      </c>
      <c r="F163" s="7"/>
      <c r="G163" s="7"/>
      <c r="H163" s="7"/>
      <c r="I163" s="7"/>
      <c r="J163" s="7"/>
      <c r="K163" s="7"/>
      <c r="L163" s="7"/>
    </row>
    <row r="164" spans="1:14" s="3" customFormat="1" ht="15" customHeight="1" x14ac:dyDescent="0.15">
      <c r="A164" s="89"/>
      <c r="B164" s="90" t="s">
        <v>257</v>
      </c>
      <c r="C164" s="356">
        <f>SUM(C162:C163)</f>
        <v>292</v>
      </c>
      <c r="D164" s="356">
        <f>SUM(D162:D163)</f>
        <v>292</v>
      </c>
      <c r="E164" s="91">
        <f>SUM(E162:E163)</f>
        <v>262800</v>
      </c>
      <c r="F164" s="7"/>
      <c r="G164" s="7"/>
      <c r="H164" s="7"/>
      <c r="I164" s="7"/>
      <c r="J164" s="7"/>
      <c r="K164" s="7"/>
      <c r="L164" s="7"/>
    </row>
    <row r="165" spans="1:14" s="3" customFormat="1" ht="24.95" customHeight="1" x14ac:dyDescent="0.15">
      <c r="A165" s="68" t="s">
        <v>258</v>
      </c>
      <c r="B165" s="92"/>
      <c r="C165" s="357"/>
      <c r="D165" s="357"/>
      <c r="E165" s="93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" customFormat="1" ht="35.1" customHeight="1" x14ac:dyDescent="0.15">
      <c r="A166" s="13" t="s">
        <v>4</v>
      </c>
      <c r="B166" s="13" t="s">
        <v>5</v>
      </c>
      <c r="C166" s="39" t="s">
        <v>6</v>
      </c>
      <c r="D166" s="94" t="s">
        <v>7</v>
      </c>
      <c r="E166" s="39" t="s">
        <v>8</v>
      </c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" customFormat="1" ht="15" customHeight="1" x14ac:dyDescent="0.15">
      <c r="A167" s="295">
        <v>1101004</v>
      </c>
      <c r="B167" s="43" t="s">
        <v>259</v>
      </c>
      <c r="C167" s="320">
        <f>[9]B!C1085</f>
        <v>2</v>
      </c>
      <c r="D167" s="358">
        <f>[9]B!$E$1085</f>
        <v>2</v>
      </c>
      <c r="E167" s="79">
        <f>[9]B!$AL$1085</f>
        <v>34060</v>
      </c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" customFormat="1" ht="15" customHeight="1" x14ac:dyDescent="0.15">
      <c r="A168" s="299">
        <v>1101006</v>
      </c>
      <c r="B168" s="45" t="s">
        <v>260</v>
      </c>
      <c r="C168" s="359">
        <f>[9]B!C1086</f>
        <v>0</v>
      </c>
      <c r="D168" s="360">
        <f>[9]B!$E$1086</f>
        <v>0</v>
      </c>
      <c r="E168" s="79">
        <f>[9]B!$AL$1086</f>
        <v>0</v>
      </c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" customFormat="1" ht="15" customHeight="1" x14ac:dyDescent="0.15">
      <c r="A169" s="299">
        <v>1701001</v>
      </c>
      <c r="B169" s="45" t="s">
        <v>261</v>
      </c>
      <c r="C169" s="360">
        <f>[9]B!C1788</f>
        <v>859</v>
      </c>
      <c r="D169" s="360">
        <f>[9]B!$E$1788</f>
        <v>849</v>
      </c>
      <c r="E169" s="79">
        <f>[9]B!$AL$1788</f>
        <v>4958160</v>
      </c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" customFormat="1" ht="24" customHeight="1" x14ac:dyDescent="0.15">
      <c r="A170" s="299">
        <v>1701003</v>
      </c>
      <c r="B170" s="45" t="s">
        <v>262</v>
      </c>
      <c r="C170" s="360">
        <f>[9]B!C1789</f>
        <v>3</v>
      </c>
      <c r="D170" s="360">
        <f>[9]B!$E$1789</f>
        <v>3</v>
      </c>
      <c r="E170" s="79">
        <f>[9]B!$AL$1789</f>
        <v>49320</v>
      </c>
      <c r="F170" s="7"/>
      <c r="G170" s="7"/>
      <c r="H170" s="7"/>
      <c r="I170" s="7"/>
      <c r="J170" s="7"/>
      <c r="K170" s="7"/>
      <c r="L170" s="7"/>
      <c r="M170" s="7"/>
      <c r="N170" s="7"/>
    </row>
    <row r="171" spans="1:14" s="3" customFormat="1" ht="24" customHeight="1" x14ac:dyDescent="0.15">
      <c r="A171" s="299" t="s">
        <v>263</v>
      </c>
      <c r="B171" s="45" t="s">
        <v>264</v>
      </c>
      <c r="C171" s="360">
        <f>[9]B!C1790</f>
        <v>9</v>
      </c>
      <c r="D171" s="360">
        <f>[9]B!$E$1790</f>
        <v>9</v>
      </c>
      <c r="E171" s="79">
        <f>[9]B!$AL$1790</f>
        <v>250920</v>
      </c>
      <c r="F171" s="7"/>
      <c r="G171" s="7"/>
      <c r="H171" s="7"/>
      <c r="I171" s="7"/>
      <c r="J171" s="7"/>
      <c r="K171" s="7"/>
      <c r="L171" s="7"/>
      <c r="M171" s="7"/>
      <c r="N171" s="7"/>
    </row>
    <row r="172" spans="1:14" s="3" customFormat="1" ht="15" customHeight="1" x14ac:dyDescent="0.15">
      <c r="A172" s="299" t="s">
        <v>265</v>
      </c>
      <c r="B172" s="45" t="s">
        <v>266</v>
      </c>
      <c r="C172" s="360">
        <f>[9]B!C1791</f>
        <v>0</v>
      </c>
      <c r="D172" s="360">
        <f>[9]B!$E$1791</f>
        <v>0</v>
      </c>
      <c r="E172" s="79">
        <f>[9]B!$AL$1791</f>
        <v>0</v>
      </c>
      <c r="F172" s="7"/>
      <c r="G172" s="7"/>
      <c r="H172" s="7"/>
      <c r="I172" s="7"/>
      <c r="J172" s="7"/>
      <c r="K172" s="7"/>
      <c r="L172" s="7"/>
      <c r="M172" s="7"/>
      <c r="N172" s="7"/>
    </row>
    <row r="173" spans="1:14" s="3" customFormat="1" ht="15" customHeight="1" x14ac:dyDescent="0.15">
      <c r="A173" s="299" t="s">
        <v>267</v>
      </c>
      <c r="B173" s="45" t="s">
        <v>268</v>
      </c>
      <c r="C173" s="360">
        <f>[9]B!C1792</f>
        <v>55</v>
      </c>
      <c r="D173" s="360">
        <f>[9]B!$E$1792</f>
        <v>55</v>
      </c>
      <c r="E173" s="79">
        <f>[9]B!$AL$1792</f>
        <v>3262050</v>
      </c>
      <c r="F173" s="7"/>
      <c r="G173" s="7"/>
      <c r="H173" s="7"/>
      <c r="I173" s="7"/>
      <c r="J173" s="7"/>
      <c r="K173" s="7"/>
      <c r="L173" s="7"/>
      <c r="M173" s="7"/>
      <c r="N173" s="7"/>
    </row>
    <row r="174" spans="1:14" s="3" customFormat="1" ht="24" customHeight="1" x14ac:dyDescent="0.15">
      <c r="A174" s="299" t="s">
        <v>269</v>
      </c>
      <c r="B174" s="45" t="s">
        <v>270</v>
      </c>
      <c r="C174" s="360">
        <f>[9]B!C1793</f>
        <v>0</v>
      </c>
      <c r="D174" s="360">
        <f>[9]B!$E$1793</f>
        <v>0</v>
      </c>
      <c r="E174" s="79">
        <f>[9]B!$AL$1793</f>
        <v>0</v>
      </c>
      <c r="F174" s="7"/>
      <c r="G174" s="7"/>
      <c r="H174" s="7"/>
      <c r="I174" s="7"/>
      <c r="J174" s="7"/>
      <c r="K174" s="7"/>
      <c r="L174" s="7"/>
      <c r="M174" s="7"/>
      <c r="N174" s="7"/>
    </row>
    <row r="175" spans="1:14" s="3" customFormat="1" ht="15" customHeight="1" x14ac:dyDescent="0.15">
      <c r="A175" s="299" t="s">
        <v>271</v>
      </c>
      <c r="B175" s="45" t="s">
        <v>272</v>
      </c>
      <c r="C175" s="360">
        <f>[9]B!C1794</f>
        <v>0</v>
      </c>
      <c r="D175" s="360">
        <f>[9]B!$E$1794</f>
        <v>0</v>
      </c>
      <c r="E175" s="79">
        <f>[9]B!$AL$1794</f>
        <v>0</v>
      </c>
      <c r="F175" s="7"/>
      <c r="G175" s="7"/>
      <c r="H175" s="7"/>
      <c r="I175" s="7"/>
      <c r="J175" s="7"/>
      <c r="K175" s="7"/>
      <c r="L175" s="7"/>
      <c r="M175" s="7"/>
      <c r="N175" s="7"/>
    </row>
    <row r="176" spans="1:14" s="3" customFormat="1" ht="15" customHeight="1" x14ac:dyDescent="0.15">
      <c r="A176" s="299" t="s">
        <v>273</v>
      </c>
      <c r="B176" s="45" t="s">
        <v>274</v>
      </c>
      <c r="C176" s="360">
        <f>[9]B!C1795</f>
        <v>0</v>
      </c>
      <c r="D176" s="360">
        <f>[9]B!$E$1795</f>
        <v>0</v>
      </c>
      <c r="E176" s="79">
        <f>[9]B!$AL$1795</f>
        <v>0</v>
      </c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3" customFormat="1" ht="15" customHeight="1" x14ac:dyDescent="0.15">
      <c r="A177" s="299" t="s">
        <v>275</v>
      </c>
      <c r="B177" s="45" t="s">
        <v>276</v>
      </c>
      <c r="C177" s="360">
        <f>[9]B!C1796</f>
        <v>0</v>
      </c>
      <c r="D177" s="360">
        <f>[9]B!$E$1796</f>
        <v>0</v>
      </c>
      <c r="E177" s="79">
        <f>[9]B!$AL$1796</f>
        <v>0</v>
      </c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3" customFormat="1" ht="15" customHeight="1" x14ac:dyDescent="0.15">
      <c r="A178" s="299" t="s">
        <v>277</v>
      </c>
      <c r="B178" s="45" t="s">
        <v>278</v>
      </c>
      <c r="C178" s="360">
        <f>[9]B!C1797</f>
        <v>0</v>
      </c>
      <c r="D178" s="360">
        <f>[9]B!$E$1797</f>
        <v>0</v>
      </c>
      <c r="E178" s="79">
        <f>[9]B!$AL$1797</f>
        <v>0</v>
      </c>
      <c r="F178" s="7"/>
      <c r="G178" s="7"/>
      <c r="H178" s="7"/>
      <c r="I178" s="7"/>
      <c r="J178" s="7"/>
      <c r="K178" s="7"/>
      <c r="L178" s="7"/>
      <c r="M178" s="7"/>
      <c r="N178" s="7"/>
    </row>
    <row r="179" spans="1:14" s="3" customFormat="1" ht="15" customHeight="1" x14ac:dyDescent="0.15">
      <c r="A179" s="299" t="s">
        <v>279</v>
      </c>
      <c r="B179" s="45" t="s">
        <v>280</v>
      </c>
      <c r="C179" s="360">
        <f>[9]B!C1798</f>
        <v>0</v>
      </c>
      <c r="D179" s="360">
        <f>[9]B!$E$1798</f>
        <v>0</v>
      </c>
      <c r="E179" s="79">
        <f>[9]B!$AL$1798</f>
        <v>0</v>
      </c>
      <c r="F179" s="7"/>
      <c r="G179" s="7"/>
      <c r="H179" s="7"/>
      <c r="I179" s="7"/>
      <c r="J179" s="7"/>
      <c r="K179" s="7"/>
      <c r="L179" s="7"/>
      <c r="M179" s="7"/>
      <c r="N179" s="7"/>
    </row>
    <row r="180" spans="1:14" s="3" customFormat="1" ht="15" customHeight="1" x14ac:dyDescent="0.15">
      <c r="A180" s="299" t="s">
        <v>281</v>
      </c>
      <c r="B180" s="45" t="s">
        <v>282</v>
      </c>
      <c r="C180" s="360">
        <f>[9]B!C1799</f>
        <v>0</v>
      </c>
      <c r="D180" s="360">
        <f>[9]B!$E$1799</f>
        <v>0</v>
      </c>
      <c r="E180" s="79">
        <f>[9]B!$AL$1799</f>
        <v>0</v>
      </c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3" customFormat="1" ht="15" customHeight="1" x14ac:dyDescent="0.15">
      <c r="A181" s="299" t="s">
        <v>283</v>
      </c>
      <c r="B181" s="45" t="s">
        <v>284</v>
      </c>
      <c r="C181" s="360">
        <f>[9]B!C1800</f>
        <v>0</v>
      </c>
      <c r="D181" s="360">
        <f>[9]B!$E$1800</f>
        <v>0</v>
      </c>
      <c r="E181" s="79">
        <f>[9]B!$AL$1800</f>
        <v>0</v>
      </c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3" customFormat="1" ht="15" customHeight="1" x14ac:dyDescent="0.15">
      <c r="A182" s="299" t="s">
        <v>285</v>
      </c>
      <c r="B182" s="45" t="s">
        <v>286</v>
      </c>
      <c r="C182" s="360">
        <f>[9]B!C1801</f>
        <v>0</v>
      </c>
      <c r="D182" s="360">
        <f>[9]B!$E$1801</f>
        <v>0</v>
      </c>
      <c r="E182" s="79">
        <f>[9]B!$AL$1801</f>
        <v>0</v>
      </c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3" customFormat="1" ht="24" customHeight="1" x14ac:dyDescent="0.15">
      <c r="A183" s="299" t="s">
        <v>287</v>
      </c>
      <c r="B183" s="45" t="s">
        <v>288</v>
      </c>
      <c r="C183" s="360">
        <f>[9]B!C1802</f>
        <v>0</v>
      </c>
      <c r="D183" s="360">
        <f>[9]B!$E$1802</f>
        <v>0</v>
      </c>
      <c r="E183" s="79">
        <f>[9]B!$AL$1802</f>
        <v>0</v>
      </c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3" customFormat="1" ht="15" customHeight="1" x14ac:dyDescent="0.15">
      <c r="A184" s="299" t="s">
        <v>289</v>
      </c>
      <c r="B184" s="45" t="s">
        <v>290</v>
      </c>
      <c r="C184" s="360">
        <f>[9]B!C1803</f>
        <v>0</v>
      </c>
      <c r="D184" s="360">
        <f>[9]B!$E$1803</f>
        <v>0</v>
      </c>
      <c r="E184" s="79">
        <f>[9]B!$AL$1803</f>
        <v>0</v>
      </c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3" customFormat="1" ht="15" customHeight="1" x14ac:dyDescent="0.15">
      <c r="A185" s="299" t="s">
        <v>291</v>
      </c>
      <c r="B185" s="45" t="s">
        <v>292</v>
      </c>
      <c r="C185" s="360">
        <f>[9]B!C1804</f>
        <v>0</v>
      </c>
      <c r="D185" s="360">
        <f>[9]B!$E$1804</f>
        <v>0</v>
      </c>
      <c r="E185" s="79">
        <f>[9]B!$AL$1804</f>
        <v>0</v>
      </c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3" customFormat="1" ht="15" customHeight="1" x14ac:dyDescent="0.15">
      <c r="A186" s="299" t="s">
        <v>293</v>
      </c>
      <c r="B186" s="45" t="s">
        <v>294</v>
      </c>
      <c r="C186" s="360">
        <f>[9]B!C1805</f>
        <v>0</v>
      </c>
      <c r="D186" s="360">
        <f>[9]B!$E$1805</f>
        <v>0</v>
      </c>
      <c r="E186" s="79">
        <f>[9]B!$AL$1805</f>
        <v>0</v>
      </c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3" customFormat="1" ht="15" customHeight="1" x14ac:dyDescent="0.15">
      <c r="A187" s="299" t="s">
        <v>295</v>
      </c>
      <c r="B187" s="45" t="s">
        <v>296</v>
      </c>
      <c r="C187" s="360">
        <f>[9]B!C1806</f>
        <v>0</v>
      </c>
      <c r="D187" s="360">
        <f>[9]B!$E$1806</f>
        <v>0</v>
      </c>
      <c r="E187" s="79">
        <f>[9]B!$AL$1806</f>
        <v>0</v>
      </c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3" customFormat="1" ht="15" customHeight="1" x14ac:dyDescent="0.15">
      <c r="A188" s="299" t="s">
        <v>297</v>
      </c>
      <c r="B188" s="45" t="s">
        <v>298</v>
      </c>
      <c r="C188" s="360">
        <f>[9]B!C1807</f>
        <v>0</v>
      </c>
      <c r="D188" s="360">
        <f>[9]B!$E$1807</f>
        <v>0</v>
      </c>
      <c r="E188" s="79">
        <f>[9]B!$AL$1807</f>
        <v>0</v>
      </c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3" customFormat="1" ht="15" customHeight="1" x14ac:dyDescent="0.15">
      <c r="A189" s="299" t="s">
        <v>299</v>
      </c>
      <c r="B189" s="45" t="s">
        <v>300</v>
      </c>
      <c r="C189" s="360">
        <f>[9]B!C1808</f>
        <v>0</v>
      </c>
      <c r="D189" s="360">
        <f>[9]B!$E$1808</f>
        <v>0</v>
      </c>
      <c r="E189" s="79">
        <f>[9]B!$AL$1808</f>
        <v>0</v>
      </c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3" customFormat="1" ht="15" customHeight="1" x14ac:dyDescent="0.15">
      <c r="A190" s="299">
        <v>1701035</v>
      </c>
      <c r="B190" s="45" t="s">
        <v>301</v>
      </c>
      <c r="C190" s="360">
        <f>[9]B!C1809</f>
        <v>0</v>
      </c>
      <c r="D190" s="360">
        <f>[9]B!$E$1809</f>
        <v>0</v>
      </c>
      <c r="E190" s="79">
        <f>[9]B!$AL$1809</f>
        <v>0</v>
      </c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3" customFormat="1" ht="15" customHeight="1" x14ac:dyDescent="0.15">
      <c r="A191" s="299" t="s">
        <v>302</v>
      </c>
      <c r="B191" s="45" t="s">
        <v>303</v>
      </c>
      <c r="C191" s="360">
        <f>[9]B!C1810</f>
        <v>0</v>
      </c>
      <c r="D191" s="360">
        <f>[9]B!$E$1810</f>
        <v>0</v>
      </c>
      <c r="E191" s="79">
        <f>[9]B!$AL$1810</f>
        <v>0</v>
      </c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3" customFormat="1" ht="15" customHeight="1" x14ac:dyDescent="0.15">
      <c r="A192" s="299" t="s">
        <v>304</v>
      </c>
      <c r="B192" s="45" t="s">
        <v>305</v>
      </c>
      <c r="C192" s="360">
        <f>[9]B!C1811</f>
        <v>0</v>
      </c>
      <c r="D192" s="360">
        <f>[9]B!$E$1811</f>
        <v>0</v>
      </c>
      <c r="E192" s="79">
        <f>[9]B!$AL$1811</f>
        <v>0</v>
      </c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3" customFormat="1" ht="15" customHeight="1" x14ac:dyDescent="0.15">
      <c r="A193" s="299">
        <v>1801001</v>
      </c>
      <c r="B193" s="45" t="s">
        <v>306</v>
      </c>
      <c r="C193" s="360">
        <f>[9]B!C2059</f>
        <v>25</v>
      </c>
      <c r="D193" s="360">
        <f>[9]B!$E$2059</f>
        <v>25</v>
      </c>
      <c r="E193" s="79">
        <f>[9]B!$AL$2059</f>
        <v>1006500</v>
      </c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3" customFormat="1" ht="15" customHeight="1" x14ac:dyDescent="0.15">
      <c r="A194" s="299">
        <v>1801003</v>
      </c>
      <c r="B194" s="45" t="s">
        <v>307</v>
      </c>
      <c r="C194" s="360">
        <f>[9]B!C2060</f>
        <v>0</v>
      </c>
      <c r="D194" s="360">
        <f>[9]B!$E$2060</f>
        <v>0</v>
      </c>
      <c r="E194" s="79">
        <f>[9]B!$AL$2060</f>
        <v>0</v>
      </c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3" customFormat="1" ht="15" customHeight="1" x14ac:dyDescent="0.15">
      <c r="A195" s="299">
        <v>1801006</v>
      </c>
      <c r="B195" s="45" t="s">
        <v>308</v>
      </c>
      <c r="C195" s="360">
        <f>[9]B!C2061</f>
        <v>13</v>
      </c>
      <c r="D195" s="360">
        <f>[9]B!$E$2061</f>
        <v>13</v>
      </c>
      <c r="E195" s="79">
        <f>[9]B!$AL$2061</f>
        <v>672490</v>
      </c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3" customFormat="1" ht="15" customHeight="1" x14ac:dyDescent="0.15">
      <c r="A196" s="299">
        <v>1401001</v>
      </c>
      <c r="B196" s="45" t="s">
        <v>309</v>
      </c>
      <c r="C196" s="360">
        <f>[9]B!C1504</f>
        <v>0</v>
      </c>
      <c r="D196" s="360">
        <f>[9]B!$E$1504</f>
        <v>0</v>
      </c>
      <c r="E196" s="79">
        <f>[9]B!$AL$1504</f>
        <v>0</v>
      </c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3" customFormat="1" ht="24" customHeight="1" x14ac:dyDescent="0.15">
      <c r="A197" s="299">
        <v>1101113</v>
      </c>
      <c r="B197" s="45" t="s">
        <v>310</v>
      </c>
      <c r="C197" s="360">
        <f>[9]B!C1087</f>
        <v>0</v>
      </c>
      <c r="D197" s="360">
        <f>[9]B!$E$1087</f>
        <v>0</v>
      </c>
      <c r="E197" s="79">
        <f>[9]B!$AL$1087</f>
        <v>0</v>
      </c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3" customFormat="1" ht="24" customHeight="1" x14ac:dyDescent="0.15">
      <c r="A198" s="299">
        <v>1101140</v>
      </c>
      <c r="B198" s="45" t="s">
        <v>311</v>
      </c>
      <c r="C198" s="360">
        <f>[9]B!C1088</f>
        <v>0</v>
      </c>
      <c r="D198" s="360">
        <f>[9]B!$E$1088</f>
        <v>0</v>
      </c>
      <c r="E198" s="79">
        <f>[9]B!$AL$1088</f>
        <v>0</v>
      </c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3" customFormat="1" ht="15" customHeight="1" x14ac:dyDescent="0.15">
      <c r="A199" s="299">
        <v>1101141</v>
      </c>
      <c r="B199" s="45" t="s">
        <v>312</v>
      </c>
      <c r="C199" s="360">
        <f>[9]B!C1089</f>
        <v>6</v>
      </c>
      <c r="D199" s="360">
        <f>[9]B!$E$1089</f>
        <v>6</v>
      </c>
      <c r="E199" s="79">
        <f>[9]B!$AL$1089</f>
        <v>1597320</v>
      </c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3" customFormat="1" ht="15" customHeight="1" x14ac:dyDescent="0.15">
      <c r="A200" s="312">
        <v>1101142</v>
      </c>
      <c r="B200" s="65" t="s">
        <v>313</v>
      </c>
      <c r="C200" s="360">
        <f>[9]B!C1090</f>
        <v>0</v>
      </c>
      <c r="D200" s="361">
        <f>[9]B!$E$1090</f>
        <v>0</v>
      </c>
      <c r="E200" s="79">
        <f>[9]B!$AL$1090</f>
        <v>0</v>
      </c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3" customFormat="1" ht="15" customHeight="1" x14ac:dyDescent="0.15">
      <c r="A201" s="338"/>
      <c r="B201" s="66" t="s">
        <v>314</v>
      </c>
      <c r="C201" s="362">
        <f>SUM(C167:C200)</f>
        <v>972</v>
      </c>
      <c r="D201" s="362">
        <f>SUM(D167:D200)</f>
        <v>962</v>
      </c>
      <c r="E201" s="95">
        <f>SUM(E167:E200)</f>
        <v>11830820</v>
      </c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3" customFormat="1" ht="24.95" customHeight="1" x14ac:dyDescent="0.15">
      <c r="A202" s="96" t="s">
        <v>315</v>
      </c>
      <c r="B202" s="97"/>
      <c r="C202" s="363"/>
      <c r="D202" s="363"/>
      <c r="E202" s="98"/>
      <c r="F202" s="7"/>
      <c r="G202" s="7"/>
      <c r="H202" s="7"/>
      <c r="I202" s="7"/>
      <c r="J202" s="7"/>
      <c r="K202" s="7"/>
      <c r="L202" s="7"/>
      <c r="M202" s="7"/>
      <c r="N202" s="7"/>
    </row>
    <row r="203" spans="1:14" s="3" customFormat="1" ht="30" customHeight="1" x14ac:dyDescent="0.15">
      <c r="A203" s="13" t="s">
        <v>4</v>
      </c>
      <c r="B203" s="13" t="s">
        <v>5</v>
      </c>
      <c r="C203" s="14" t="s">
        <v>6</v>
      </c>
      <c r="D203" s="39" t="s">
        <v>7</v>
      </c>
      <c r="E203" s="39" t="s">
        <v>8</v>
      </c>
      <c r="F203" s="7"/>
      <c r="G203" s="7"/>
      <c r="H203" s="7"/>
      <c r="I203" s="7"/>
      <c r="J203" s="7"/>
      <c r="K203" s="7"/>
      <c r="L203" s="7"/>
      <c r="M203" s="7"/>
      <c r="N203" s="7"/>
    </row>
    <row r="204" spans="1:14" s="3" customFormat="1" ht="15" customHeight="1" x14ac:dyDescent="0.15">
      <c r="A204" s="310"/>
      <c r="B204" s="99" t="s">
        <v>316</v>
      </c>
      <c r="C204" s="345">
        <f>[9]B!C947</f>
        <v>0</v>
      </c>
      <c r="D204" s="364">
        <f>[9]B!E947</f>
        <v>0</v>
      </c>
      <c r="E204" s="30">
        <f>[9]B!$AL$947</f>
        <v>0</v>
      </c>
      <c r="F204" s="7"/>
      <c r="G204" s="7"/>
      <c r="H204" s="7"/>
      <c r="I204" s="7"/>
      <c r="J204" s="7"/>
      <c r="K204" s="7"/>
      <c r="L204" s="7"/>
      <c r="M204" s="7"/>
      <c r="N204" s="7"/>
    </row>
    <row r="205" spans="1:14" s="3" customFormat="1" ht="15" customHeight="1" x14ac:dyDescent="0.15">
      <c r="A205" s="310"/>
      <c r="B205" s="99" t="s">
        <v>317</v>
      </c>
      <c r="C205" s="365">
        <f>[9]B!C2900</f>
        <v>0</v>
      </c>
      <c r="D205" s="366"/>
      <c r="E205" s="100"/>
      <c r="F205" s="7"/>
      <c r="G205" s="7"/>
      <c r="H205" s="7"/>
      <c r="I205" s="7"/>
      <c r="J205" s="7"/>
      <c r="K205" s="7"/>
      <c r="L205" s="7"/>
    </row>
    <row r="206" spans="1:14" s="3" customFormat="1" ht="15" customHeight="1" x14ac:dyDescent="0.15">
      <c r="A206" s="299"/>
      <c r="B206" s="101" t="s">
        <v>318</v>
      </c>
      <c r="C206" s="346">
        <f>[9]B!C2901</f>
        <v>0</v>
      </c>
      <c r="D206" s="350"/>
      <c r="E206" s="84"/>
      <c r="F206" s="7"/>
      <c r="G206" s="7"/>
      <c r="H206" s="7"/>
      <c r="I206" s="7"/>
      <c r="J206" s="7"/>
      <c r="K206" s="7"/>
      <c r="L206" s="7"/>
    </row>
    <row r="207" spans="1:14" s="3" customFormat="1" ht="15" customHeight="1" x14ac:dyDescent="0.15">
      <c r="A207" s="299"/>
      <c r="B207" s="101" t="s">
        <v>319</v>
      </c>
      <c r="C207" s="346">
        <f>[9]B!$C$2902</f>
        <v>0</v>
      </c>
      <c r="D207" s="350"/>
      <c r="E207" s="84"/>
      <c r="F207" s="7"/>
      <c r="G207" s="7"/>
      <c r="H207" s="7"/>
      <c r="I207" s="7"/>
      <c r="J207" s="7"/>
      <c r="K207" s="7"/>
      <c r="L207" s="7"/>
    </row>
    <row r="208" spans="1:14" s="3" customFormat="1" ht="15" customHeight="1" x14ac:dyDescent="0.15">
      <c r="A208" s="299"/>
      <c r="B208" s="101" t="s">
        <v>320</v>
      </c>
      <c r="C208" s="346">
        <f>[9]B!$C$2903</f>
        <v>0</v>
      </c>
      <c r="D208" s="350"/>
      <c r="E208" s="84"/>
      <c r="F208" s="7"/>
      <c r="G208" s="7"/>
      <c r="H208" s="7"/>
      <c r="I208" s="7"/>
      <c r="J208" s="7"/>
      <c r="K208" s="7"/>
      <c r="L208" s="7"/>
    </row>
    <row r="209" spans="1:12" s="3" customFormat="1" ht="15" customHeight="1" x14ac:dyDescent="0.15">
      <c r="A209" s="299"/>
      <c r="B209" s="101" t="s">
        <v>321</v>
      </c>
      <c r="C209" s="346">
        <f>[9]B!$C$2904</f>
        <v>0</v>
      </c>
      <c r="D209" s="350"/>
      <c r="E209" s="84"/>
      <c r="F209" s="7"/>
      <c r="G209" s="7"/>
      <c r="H209" s="7"/>
      <c r="I209" s="7"/>
      <c r="J209" s="7"/>
      <c r="K209" s="7"/>
      <c r="L209" s="7"/>
    </row>
    <row r="210" spans="1:12" s="3" customFormat="1" ht="15" customHeight="1" x14ac:dyDescent="0.15">
      <c r="A210" s="299"/>
      <c r="B210" s="101" t="s">
        <v>322</v>
      </c>
      <c r="C210" s="346">
        <f>[9]B!$C$2905</f>
        <v>0</v>
      </c>
      <c r="D210" s="350"/>
      <c r="E210" s="84"/>
      <c r="F210" s="7"/>
      <c r="G210" s="7"/>
      <c r="H210" s="7"/>
      <c r="I210" s="7"/>
      <c r="J210" s="7"/>
      <c r="K210" s="7"/>
      <c r="L210" s="7"/>
    </row>
    <row r="211" spans="1:12" s="3" customFormat="1" ht="15" customHeight="1" x14ac:dyDescent="0.15">
      <c r="A211" s="312"/>
      <c r="B211" s="102" t="s">
        <v>323</v>
      </c>
      <c r="C211" s="347">
        <f>[9]B!$C$2906</f>
        <v>0</v>
      </c>
      <c r="D211" s="367"/>
      <c r="E211" s="103"/>
      <c r="F211" s="7"/>
      <c r="G211" s="7"/>
      <c r="H211" s="7"/>
      <c r="I211" s="7"/>
      <c r="J211" s="7"/>
      <c r="K211" s="7"/>
      <c r="L211" s="7"/>
    </row>
    <row r="212" spans="1:12" s="3" customFormat="1" ht="15" customHeight="1" x14ac:dyDescent="0.15">
      <c r="A212" s="338"/>
      <c r="B212" s="104" t="s">
        <v>105</v>
      </c>
      <c r="C212" s="368">
        <f>SUM(C204:C211)</f>
        <v>0</v>
      </c>
      <c r="D212" s="368">
        <f>SUM(D204:D211)</f>
        <v>0</v>
      </c>
      <c r="E212" s="368">
        <f t="shared" ref="E212" si="2">SUM(E204:E211)</f>
        <v>0</v>
      </c>
      <c r="F212" s="7"/>
      <c r="G212" s="7"/>
      <c r="H212" s="7"/>
      <c r="I212" s="7"/>
      <c r="J212" s="7"/>
      <c r="K212" s="7"/>
      <c r="L212" s="7"/>
    </row>
    <row r="213" spans="1:12" s="3" customFormat="1" ht="24.95" customHeight="1" x14ac:dyDescent="0.15">
      <c r="A213" s="96" t="s">
        <v>324</v>
      </c>
      <c r="B213" s="97"/>
      <c r="C213" s="369"/>
      <c r="D213" s="369"/>
      <c r="E213" s="105"/>
      <c r="F213" s="7"/>
      <c r="G213" s="7"/>
      <c r="H213" s="7"/>
      <c r="I213" s="7"/>
      <c r="J213" s="7"/>
      <c r="K213" s="7"/>
      <c r="L213" s="7"/>
    </row>
    <row r="214" spans="1:12" s="3" customFormat="1" ht="30" customHeight="1" x14ac:dyDescent="0.15">
      <c r="A214" s="13" t="s">
        <v>4</v>
      </c>
      <c r="B214" s="106" t="s">
        <v>325</v>
      </c>
      <c r="C214" s="39" t="s">
        <v>6</v>
      </c>
      <c r="D214" s="94" t="s">
        <v>7</v>
      </c>
      <c r="E214" s="39" t="s">
        <v>8</v>
      </c>
      <c r="F214" s="7"/>
      <c r="G214" s="7"/>
      <c r="H214" s="7"/>
      <c r="I214" s="7"/>
      <c r="J214" s="7"/>
      <c r="K214" s="7"/>
      <c r="L214" s="7"/>
    </row>
    <row r="215" spans="1:12" s="3" customFormat="1" ht="15" customHeight="1" x14ac:dyDescent="0.15">
      <c r="A215" s="295">
        <v>3003001</v>
      </c>
      <c r="B215" s="107" t="s">
        <v>326</v>
      </c>
      <c r="C215" s="370">
        <f>[9]B!C2909</f>
        <v>6</v>
      </c>
      <c r="D215" s="371">
        <f>[9]B!$E$2909</f>
        <v>6</v>
      </c>
      <c r="E215" s="30">
        <f>[9]B!$AL$2909</f>
        <v>49380</v>
      </c>
      <c r="F215" s="7"/>
      <c r="G215" s="7"/>
      <c r="H215" s="7"/>
      <c r="I215" s="7"/>
      <c r="J215" s="7"/>
      <c r="K215" s="7"/>
      <c r="L215" s="7"/>
    </row>
    <row r="216" spans="1:12" s="3" customFormat="1" ht="15" customHeight="1" x14ac:dyDescent="0.15">
      <c r="A216" s="299" t="s">
        <v>327</v>
      </c>
      <c r="B216" s="101" t="s">
        <v>328</v>
      </c>
      <c r="C216" s="372">
        <f>[9]B!C2910</f>
        <v>0</v>
      </c>
      <c r="D216" s="373">
        <f>[9]B!$E$2910</f>
        <v>0</v>
      </c>
      <c r="E216" s="31">
        <f>[9]B!$AL$2910</f>
        <v>0</v>
      </c>
      <c r="F216" s="7"/>
      <c r="G216" s="7"/>
      <c r="H216" s="7"/>
      <c r="I216" s="7"/>
      <c r="J216" s="7"/>
      <c r="K216" s="7"/>
      <c r="L216" s="7"/>
    </row>
    <row r="217" spans="1:12" s="3" customFormat="1" ht="15" customHeight="1" x14ac:dyDescent="0.15">
      <c r="A217" s="299" t="s">
        <v>329</v>
      </c>
      <c r="B217" s="101" t="s">
        <v>330</v>
      </c>
      <c r="C217" s="372">
        <f>[9]B!C2911</f>
        <v>0</v>
      </c>
      <c r="D217" s="372">
        <f>[9]B!$E$2911</f>
        <v>0</v>
      </c>
      <c r="E217" s="31">
        <f>[9]B!$AL$2911</f>
        <v>0</v>
      </c>
      <c r="F217" s="7"/>
      <c r="G217" s="7"/>
      <c r="H217" s="7"/>
      <c r="I217" s="7"/>
      <c r="J217" s="7"/>
      <c r="K217" s="7"/>
      <c r="L217" s="7"/>
    </row>
    <row r="218" spans="1:12" s="3" customFormat="1" ht="15" customHeight="1" x14ac:dyDescent="0.15">
      <c r="A218" s="299" t="s">
        <v>331</v>
      </c>
      <c r="B218" s="101" t="s">
        <v>332</v>
      </c>
      <c r="C218" s="372">
        <f>[9]B!C2912</f>
        <v>0</v>
      </c>
      <c r="D218" s="372">
        <f>[9]B!$E$2912</f>
        <v>0</v>
      </c>
      <c r="E218" s="31">
        <f>[9]B!$AL$2912</f>
        <v>0</v>
      </c>
      <c r="F218" s="7"/>
      <c r="G218" s="7"/>
      <c r="H218" s="7"/>
      <c r="I218" s="7"/>
      <c r="J218" s="7"/>
      <c r="K218" s="7"/>
      <c r="L218" s="7"/>
    </row>
    <row r="219" spans="1:12" s="3" customFormat="1" ht="15" customHeight="1" x14ac:dyDescent="0.15">
      <c r="A219" s="312" t="s">
        <v>333</v>
      </c>
      <c r="B219" s="102" t="s">
        <v>334</v>
      </c>
      <c r="C219" s="374">
        <f>[9]B!C2913</f>
        <v>0</v>
      </c>
      <c r="D219" s="374">
        <f>[9]B!$E$2913</f>
        <v>0</v>
      </c>
      <c r="E219" s="108">
        <f>[9]B!$AL$2913</f>
        <v>0</v>
      </c>
      <c r="F219" s="7"/>
      <c r="G219" s="7"/>
      <c r="H219" s="7"/>
      <c r="I219" s="7"/>
      <c r="J219" s="7"/>
      <c r="K219" s="7"/>
      <c r="L219" s="7"/>
    </row>
    <row r="220" spans="1:12" s="3" customFormat="1" ht="15" customHeight="1" x14ac:dyDescent="0.15">
      <c r="A220" s="338"/>
      <c r="B220" s="109" t="s">
        <v>335</v>
      </c>
      <c r="C220" s="375">
        <f>SUM(C215:C219)</f>
        <v>6</v>
      </c>
      <c r="D220" s="375">
        <f>SUM(D215:D219)</f>
        <v>6</v>
      </c>
      <c r="E220" s="95">
        <f>SUM(E215:E219)</f>
        <v>49380</v>
      </c>
      <c r="F220" s="7"/>
      <c r="G220" s="7"/>
      <c r="H220" s="7"/>
      <c r="I220" s="7"/>
      <c r="J220" s="7"/>
      <c r="K220" s="7"/>
      <c r="L220" s="7"/>
    </row>
    <row r="221" spans="1:12" s="111" customFormat="1" ht="24.95" customHeight="1" x14ac:dyDescent="0.15">
      <c r="A221" s="576" t="s">
        <v>336</v>
      </c>
      <c r="B221" s="576"/>
      <c r="C221" s="376"/>
      <c r="D221" s="376"/>
      <c r="E221" s="110"/>
    </row>
    <row r="222" spans="1:12" s="3" customFormat="1" ht="35.1" customHeight="1" x14ac:dyDescent="0.15">
      <c r="A222" s="13" t="s">
        <v>4</v>
      </c>
      <c r="B222" s="106" t="s">
        <v>337</v>
      </c>
      <c r="C222" s="39" t="s">
        <v>6</v>
      </c>
      <c r="D222" s="94" t="s">
        <v>7</v>
      </c>
      <c r="E222" s="39" t="s">
        <v>8</v>
      </c>
      <c r="F222" s="7"/>
      <c r="G222" s="7"/>
      <c r="H222" s="7"/>
      <c r="I222" s="7"/>
      <c r="J222" s="7"/>
      <c r="K222" s="7"/>
      <c r="L222" s="7"/>
    </row>
    <row r="223" spans="1:12" s="3" customFormat="1" ht="15" customHeight="1" x14ac:dyDescent="0.15">
      <c r="A223" s="295">
        <v>2401061</v>
      </c>
      <c r="B223" s="107" t="s">
        <v>338</v>
      </c>
      <c r="C223" s="370">
        <f>[9]B!$C$2753</f>
        <v>137</v>
      </c>
      <c r="D223" s="370">
        <f>[9]B!$E$2753</f>
        <v>137</v>
      </c>
      <c r="E223" s="30">
        <f>[9]B!$AL$2753</f>
        <v>3014000</v>
      </c>
      <c r="F223" s="7"/>
      <c r="G223" s="7"/>
      <c r="H223" s="7"/>
      <c r="I223" s="7"/>
      <c r="J223" s="7"/>
      <c r="K223" s="7"/>
      <c r="L223" s="7"/>
    </row>
    <row r="224" spans="1:12" s="3" customFormat="1" ht="15" customHeight="1" x14ac:dyDescent="0.15">
      <c r="A224" s="299" t="s">
        <v>339</v>
      </c>
      <c r="B224" s="101" t="s">
        <v>340</v>
      </c>
      <c r="C224" s="372">
        <f>[9]B!$C$2754</f>
        <v>247</v>
      </c>
      <c r="D224" s="372">
        <f>[9]B!$E$2754</f>
        <v>247</v>
      </c>
      <c r="E224" s="31">
        <f>[9]B!$AL$2754</f>
        <v>17097340</v>
      </c>
      <c r="F224" s="7"/>
      <c r="G224" s="7"/>
      <c r="H224" s="7"/>
      <c r="I224" s="7"/>
      <c r="J224" s="7"/>
      <c r="K224" s="7"/>
      <c r="L224" s="7"/>
    </row>
    <row r="225" spans="1:22" s="3" customFormat="1" ht="15" customHeight="1" x14ac:dyDescent="0.15">
      <c r="A225" s="299" t="s">
        <v>341</v>
      </c>
      <c r="B225" s="101" t="s">
        <v>342</v>
      </c>
      <c r="C225" s="372">
        <f>[9]B!$C$2755</f>
        <v>0</v>
      </c>
      <c r="D225" s="372">
        <f>[9]B!$E$2755</f>
        <v>0</v>
      </c>
      <c r="E225" s="31">
        <f>[9]B!$AL$2755</f>
        <v>0</v>
      </c>
      <c r="F225" s="7"/>
      <c r="G225" s="7"/>
      <c r="H225" s="7"/>
      <c r="I225" s="7"/>
      <c r="J225" s="7"/>
      <c r="K225" s="7"/>
      <c r="L225" s="7"/>
    </row>
    <row r="226" spans="1:22" s="3" customFormat="1" ht="15" customHeight="1" x14ac:dyDescent="0.15">
      <c r="A226" s="299" t="s">
        <v>343</v>
      </c>
      <c r="B226" s="101" t="s">
        <v>344</v>
      </c>
      <c r="C226" s="372">
        <f>[9]B!$C$2756</f>
        <v>294</v>
      </c>
      <c r="D226" s="372">
        <f>[9]B!$E$2756</f>
        <v>283</v>
      </c>
      <c r="E226" s="31">
        <f>[9]B!$AL$2756</f>
        <v>854660</v>
      </c>
      <c r="F226" s="7"/>
      <c r="G226" s="7"/>
      <c r="H226" s="7"/>
      <c r="I226" s="7"/>
      <c r="J226" s="7"/>
      <c r="K226" s="7"/>
      <c r="L226" s="7"/>
    </row>
    <row r="227" spans="1:22" s="3" customFormat="1" ht="15" customHeight="1" x14ac:dyDescent="0.15">
      <c r="A227" s="299" t="s">
        <v>345</v>
      </c>
      <c r="B227" s="101" t="s">
        <v>346</v>
      </c>
      <c r="C227" s="372">
        <f>[9]B!$C$2757</f>
        <v>0</v>
      </c>
      <c r="D227" s="372">
        <f>[9]B!$E$2757</f>
        <v>0</v>
      </c>
      <c r="E227" s="31">
        <f>[9]B!$AL$2757</f>
        <v>0</v>
      </c>
      <c r="F227" s="7"/>
      <c r="G227" s="7"/>
      <c r="H227" s="7"/>
      <c r="I227" s="7"/>
      <c r="J227" s="7"/>
      <c r="K227" s="7"/>
      <c r="L227" s="7"/>
    </row>
    <row r="228" spans="1:22" s="3" customFormat="1" ht="15" customHeight="1" x14ac:dyDescent="0.15">
      <c r="A228" s="299" t="s">
        <v>347</v>
      </c>
      <c r="B228" s="101" t="s">
        <v>348</v>
      </c>
      <c r="C228" s="372">
        <f>[9]B!$C$2758</f>
        <v>0</v>
      </c>
      <c r="D228" s="372">
        <f>[9]B!$E$2758</f>
        <v>0</v>
      </c>
      <c r="E228" s="31">
        <f>[9]B!$AL$2758</f>
        <v>0</v>
      </c>
      <c r="F228" s="7"/>
      <c r="G228" s="7"/>
      <c r="H228" s="7"/>
      <c r="I228" s="7"/>
      <c r="J228" s="7"/>
      <c r="K228" s="7"/>
      <c r="L228" s="7"/>
      <c r="V228" s="112"/>
    </row>
    <row r="229" spans="1:22" s="3" customFormat="1" ht="15" customHeight="1" x14ac:dyDescent="0.15">
      <c r="A229" s="312" t="s">
        <v>349</v>
      </c>
      <c r="B229" s="102" t="s">
        <v>350</v>
      </c>
      <c r="C229" s="374">
        <f>[9]B!$C$2759</f>
        <v>0</v>
      </c>
      <c r="D229" s="374">
        <f>[9]B!$E$2759</f>
        <v>0</v>
      </c>
      <c r="E229" s="108">
        <f>[9]B!$AL$2759</f>
        <v>0</v>
      </c>
      <c r="F229" s="7"/>
      <c r="G229" s="7"/>
      <c r="H229" s="7"/>
      <c r="I229" s="7"/>
      <c r="J229" s="7"/>
      <c r="K229" s="7"/>
      <c r="L229" s="7"/>
      <c r="V229" s="112"/>
    </row>
    <row r="230" spans="1:22" s="3" customFormat="1" ht="15" customHeight="1" x14ac:dyDescent="0.15">
      <c r="A230" s="338"/>
      <c r="B230" s="109" t="s">
        <v>351</v>
      </c>
      <c r="C230" s="377">
        <f>SUM(C223:C229)</f>
        <v>678</v>
      </c>
      <c r="D230" s="377">
        <f>SUM(D223:D229)</f>
        <v>667</v>
      </c>
      <c r="E230" s="95">
        <f>SUM(E223:E229)</f>
        <v>20966000</v>
      </c>
      <c r="F230" s="7"/>
      <c r="G230" s="7"/>
      <c r="H230" s="7"/>
      <c r="I230" s="7"/>
      <c r="J230" s="7"/>
      <c r="K230" s="7"/>
      <c r="L230" s="7"/>
      <c r="V230" s="112"/>
    </row>
    <row r="231" spans="1:22" s="114" customFormat="1" ht="24.95" customHeight="1" x14ac:dyDescent="0.15">
      <c r="A231" s="574" t="s">
        <v>352</v>
      </c>
      <c r="B231" s="574"/>
      <c r="C231" s="378"/>
      <c r="D231" s="378"/>
      <c r="E231" s="93"/>
      <c r="F231" s="379"/>
      <c r="G231" s="379"/>
      <c r="H231" s="379"/>
      <c r="I231" s="379"/>
      <c r="J231" s="379"/>
      <c r="K231" s="379"/>
      <c r="L231" s="379"/>
      <c r="M231" s="379"/>
      <c r="N231" s="379"/>
      <c r="O231" s="113"/>
      <c r="V231" s="115"/>
    </row>
    <row r="232" spans="1:22" ht="35.1" customHeight="1" x14ac:dyDescent="0.15">
      <c r="A232" s="13" t="s">
        <v>4</v>
      </c>
      <c r="B232" s="13" t="s">
        <v>5</v>
      </c>
      <c r="C232" s="39" t="s">
        <v>6</v>
      </c>
      <c r="D232" s="94" t="s">
        <v>7</v>
      </c>
      <c r="E232" s="39" t="s">
        <v>8</v>
      </c>
      <c r="F232" s="380"/>
      <c r="G232" s="380"/>
      <c r="H232" s="380"/>
      <c r="I232" s="380"/>
      <c r="J232" s="380"/>
      <c r="K232" s="380"/>
      <c r="L232" s="380"/>
      <c r="M232" s="380"/>
      <c r="N232" s="380"/>
      <c r="O232" s="116"/>
      <c r="V232" s="117"/>
    </row>
    <row r="233" spans="1:22" ht="15" customHeight="1" x14ac:dyDescent="0.15">
      <c r="A233" s="295">
        <v>2004103</v>
      </c>
      <c r="B233" s="107" t="s">
        <v>353</v>
      </c>
      <c r="C233" s="370">
        <f>[9]B!$C$2427</f>
        <v>54</v>
      </c>
      <c r="D233" s="370">
        <f>[9]B!$E$2427</f>
        <v>41</v>
      </c>
      <c r="E233" s="30">
        <f>[9]B!$AL$2427</f>
        <v>6312360</v>
      </c>
      <c r="F233" s="380"/>
      <c r="G233" s="380"/>
      <c r="H233" s="380"/>
      <c r="I233" s="380"/>
      <c r="J233" s="380"/>
      <c r="K233" s="380"/>
      <c r="L233" s="380"/>
      <c r="M233" s="380"/>
      <c r="N233" s="380"/>
      <c r="O233" s="116"/>
      <c r="V233" s="117"/>
    </row>
    <row r="234" spans="1:22" ht="15" customHeight="1" x14ac:dyDescent="0.15">
      <c r="A234" s="312" t="s">
        <v>354</v>
      </c>
      <c r="B234" s="102" t="s">
        <v>355</v>
      </c>
      <c r="C234" s="372">
        <f>[9]B!$C$2428</f>
        <v>2</v>
      </c>
      <c r="D234" s="372">
        <f>[9]B!$E$2428</f>
        <v>1</v>
      </c>
      <c r="E234" s="31">
        <f>[9]B!$AL$2428</f>
        <v>161980</v>
      </c>
      <c r="F234" s="380"/>
      <c r="G234" s="380"/>
      <c r="H234" s="380"/>
      <c r="I234" s="380"/>
      <c r="J234" s="380"/>
      <c r="K234" s="380"/>
      <c r="L234" s="380"/>
      <c r="M234" s="380"/>
      <c r="N234" s="380"/>
      <c r="O234" s="116"/>
      <c r="V234" s="117"/>
    </row>
    <row r="235" spans="1:22" ht="23.25" customHeight="1" x14ac:dyDescent="0.15">
      <c r="A235" s="351">
        <v>2004003</v>
      </c>
      <c r="B235" s="102" t="s">
        <v>356</v>
      </c>
      <c r="C235" s="374">
        <f>[9]B!C2431</f>
        <v>0</v>
      </c>
      <c r="D235" s="374">
        <f>[9]B!E2431</f>
        <v>0</v>
      </c>
      <c r="E235" s="108">
        <f>[9]B!$AL$2431</f>
        <v>0</v>
      </c>
      <c r="F235" s="380"/>
      <c r="G235" s="380"/>
      <c r="H235" s="380"/>
      <c r="I235" s="380"/>
      <c r="J235" s="380"/>
      <c r="K235" s="380"/>
      <c r="L235" s="380"/>
      <c r="M235" s="380"/>
      <c r="N235" s="380"/>
      <c r="O235" s="116"/>
      <c r="V235" s="117"/>
    </row>
    <row r="236" spans="1:22" ht="15" customHeight="1" x14ac:dyDescent="0.15">
      <c r="A236" s="338"/>
      <c r="B236" s="109" t="s">
        <v>357</v>
      </c>
      <c r="C236" s="375">
        <f>SUM(C233:C235)</f>
        <v>56</v>
      </c>
      <c r="D236" s="375">
        <f>SUM(D233:D235)</f>
        <v>42</v>
      </c>
      <c r="E236" s="95">
        <f>SUM(E233:E235)</f>
        <v>6474340</v>
      </c>
      <c r="F236" s="380"/>
      <c r="G236" s="380"/>
      <c r="H236" s="380"/>
      <c r="I236" s="380"/>
      <c r="J236" s="380"/>
      <c r="K236" s="380"/>
      <c r="L236" s="380"/>
      <c r="M236" s="380"/>
      <c r="N236" s="380"/>
      <c r="O236" s="116"/>
      <c r="V236" s="117"/>
    </row>
    <row r="237" spans="1:22" s="114" customFormat="1" ht="24.95" customHeight="1" x14ac:dyDescent="0.15">
      <c r="A237" s="574" t="s">
        <v>358</v>
      </c>
      <c r="B237" s="574"/>
      <c r="C237" s="381"/>
      <c r="D237" s="381"/>
      <c r="E237" s="93"/>
      <c r="F237" s="379"/>
      <c r="G237" s="379"/>
      <c r="H237" s="379"/>
      <c r="I237" s="379"/>
      <c r="J237" s="379"/>
      <c r="K237" s="379"/>
      <c r="L237" s="379"/>
      <c r="M237" s="379"/>
      <c r="N237" s="379"/>
      <c r="O237" s="379"/>
      <c r="P237" s="379"/>
      <c r="Q237" s="113"/>
      <c r="V237" s="118"/>
    </row>
    <row r="238" spans="1:22" ht="35.1" customHeight="1" x14ac:dyDescent="0.15">
      <c r="A238" s="13"/>
      <c r="B238" s="13" t="s">
        <v>359</v>
      </c>
      <c r="C238" s="39" t="s">
        <v>6</v>
      </c>
      <c r="D238" s="94" t="s">
        <v>7</v>
      </c>
      <c r="E238" s="14" t="s">
        <v>8</v>
      </c>
      <c r="F238" s="380"/>
      <c r="G238" s="380"/>
      <c r="H238" s="380"/>
      <c r="I238" s="380"/>
      <c r="J238" s="380"/>
      <c r="K238" s="380"/>
      <c r="L238" s="380"/>
      <c r="M238" s="380"/>
      <c r="N238" s="380"/>
      <c r="O238" s="380"/>
      <c r="P238" s="380"/>
      <c r="Q238" s="116"/>
    </row>
    <row r="239" spans="1:22" ht="15" customHeight="1" x14ac:dyDescent="0.15">
      <c r="A239" s="295" t="s">
        <v>360</v>
      </c>
      <c r="B239" s="107" t="s">
        <v>361</v>
      </c>
      <c r="C239" s="345">
        <f>[9]B!$C$2780</f>
        <v>190</v>
      </c>
      <c r="D239" s="345">
        <f>[9]B!$E$2780</f>
        <v>190</v>
      </c>
      <c r="E239" s="30">
        <f>[9]B!$AL$2780</f>
        <v>912500</v>
      </c>
      <c r="F239" s="380"/>
      <c r="G239" s="380"/>
      <c r="H239" s="380"/>
      <c r="I239" s="380"/>
      <c r="J239" s="380"/>
      <c r="K239" s="380"/>
      <c r="L239" s="380"/>
      <c r="M239" s="380"/>
      <c r="N239" s="380"/>
      <c r="O239" s="380"/>
      <c r="P239" s="380"/>
      <c r="Q239" s="116"/>
    </row>
    <row r="240" spans="1:22" ht="15" customHeight="1" x14ac:dyDescent="0.15">
      <c r="A240" s="299" t="s">
        <v>362</v>
      </c>
      <c r="B240" s="101" t="s">
        <v>363</v>
      </c>
      <c r="C240" s="346">
        <f>[9]B!C2806+[9]B!C2839+[9]B!C2840</f>
        <v>71</v>
      </c>
      <c r="D240" s="346">
        <f>[9]B!E2806+[9]B!E2839+[9]B!E2840</f>
        <v>71</v>
      </c>
      <c r="E240" s="31">
        <f>[9]B!$AL$2806+[9]B!AL2839+[9]B!AL2840</f>
        <v>1574230</v>
      </c>
      <c r="F240" s="380"/>
      <c r="G240" s="380"/>
      <c r="H240" s="380"/>
      <c r="I240" s="380"/>
      <c r="J240" s="380"/>
      <c r="K240" s="380"/>
      <c r="L240" s="380"/>
      <c r="M240" s="380"/>
      <c r="N240" s="380"/>
      <c r="O240" s="380"/>
      <c r="P240" s="380"/>
      <c r="Q240" s="116"/>
    </row>
    <row r="241" spans="1:17" ht="15" customHeight="1" x14ac:dyDescent="0.15">
      <c r="A241" s="299" t="s">
        <v>364</v>
      </c>
      <c r="B241" s="101" t="s">
        <v>365</v>
      </c>
      <c r="C241" s="346">
        <f>[9]B!$C$2843</f>
        <v>1</v>
      </c>
      <c r="D241" s="346">
        <f>[9]B!$C$2843</f>
        <v>1</v>
      </c>
      <c r="E241" s="31">
        <f>[9]B!$AL$2843</f>
        <v>191140</v>
      </c>
      <c r="F241" s="380"/>
      <c r="G241" s="380"/>
      <c r="H241" s="380"/>
      <c r="I241" s="380"/>
      <c r="J241" s="380"/>
      <c r="K241" s="380"/>
      <c r="L241" s="380"/>
      <c r="M241" s="380"/>
      <c r="N241" s="380"/>
      <c r="O241" s="380"/>
      <c r="P241" s="380"/>
      <c r="Q241" s="116"/>
    </row>
    <row r="242" spans="1:17" ht="15" customHeight="1" x14ac:dyDescent="0.15">
      <c r="A242" s="312"/>
      <c r="B242" s="102" t="s">
        <v>366</v>
      </c>
      <c r="C242" s="347">
        <f>[9]B!$C$2893</f>
        <v>0</v>
      </c>
      <c r="D242" s="367"/>
      <c r="E242" s="36"/>
      <c r="F242" s="380"/>
      <c r="G242" s="380"/>
      <c r="H242" s="380"/>
      <c r="I242" s="380"/>
      <c r="J242" s="380"/>
      <c r="K242" s="380"/>
      <c r="L242" s="380"/>
      <c r="M242" s="380"/>
      <c r="N242" s="380"/>
      <c r="O242" s="380"/>
      <c r="P242" s="380"/>
      <c r="Q242" s="116"/>
    </row>
    <row r="243" spans="1:17" ht="15" customHeight="1" x14ac:dyDescent="0.15">
      <c r="A243" s="338"/>
      <c r="B243" s="109" t="s">
        <v>367</v>
      </c>
      <c r="C243" s="382">
        <f>SUM(C239:C242)</f>
        <v>262</v>
      </c>
      <c r="D243" s="382">
        <f>SUM(D239:D241)</f>
        <v>262</v>
      </c>
      <c r="E243" s="119">
        <f>SUM(E239:E241)</f>
        <v>2677870</v>
      </c>
      <c r="F243" s="380"/>
      <c r="G243" s="380"/>
      <c r="H243" s="380"/>
      <c r="I243" s="380"/>
      <c r="J243" s="380"/>
      <c r="K243" s="380"/>
      <c r="L243" s="380"/>
      <c r="M243" s="380"/>
      <c r="N243" s="380"/>
      <c r="O243" s="380"/>
      <c r="P243" s="380"/>
      <c r="Q243" s="116"/>
    </row>
    <row r="244" spans="1:17" ht="15" customHeight="1" x14ac:dyDescent="0.15">
      <c r="A244" s="577" t="s">
        <v>368</v>
      </c>
      <c r="B244" s="577"/>
      <c r="C244" s="383"/>
      <c r="D244" s="383"/>
      <c r="E244" s="120"/>
      <c r="F244" s="380"/>
      <c r="G244" s="380"/>
      <c r="H244" s="380"/>
      <c r="I244" s="380"/>
      <c r="J244" s="380"/>
      <c r="K244" s="380"/>
      <c r="L244" s="380"/>
      <c r="M244" s="380"/>
      <c r="N244" s="380"/>
      <c r="O244" s="380"/>
      <c r="P244" s="380"/>
      <c r="Q244" s="116"/>
    </row>
    <row r="245" spans="1:17" ht="32.25" customHeight="1" x14ac:dyDescent="0.15">
      <c r="A245" s="13" t="s">
        <v>4</v>
      </c>
      <c r="B245" s="13" t="s">
        <v>5</v>
      </c>
      <c r="C245" s="39" t="s">
        <v>6</v>
      </c>
      <c r="D245" s="94" t="s">
        <v>7</v>
      </c>
      <c r="E245" s="39" t="s">
        <v>8</v>
      </c>
      <c r="F245" s="380"/>
      <c r="G245" s="380"/>
      <c r="H245" s="380"/>
      <c r="I245" s="380"/>
      <c r="J245" s="380"/>
      <c r="K245" s="380"/>
      <c r="L245" s="380"/>
      <c r="M245" s="380"/>
      <c r="N245" s="380"/>
      <c r="O245" s="380"/>
      <c r="P245" s="380"/>
      <c r="Q245" s="116"/>
    </row>
    <row r="246" spans="1:17" ht="15" customHeight="1" x14ac:dyDescent="0.15">
      <c r="A246" s="295">
        <v>1901023</v>
      </c>
      <c r="B246" s="107" t="s">
        <v>369</v>
      </c>
      <c r="C246" s="345">
        <f>[9]B!$C$2249</f>
        <v>0</v>
      </c>
      <c r="D246" s="345">
        <f>[9]B!$E$2249</f>
        <v>0</v>
      </c>
      <c r="E246" s="121">
        <f>[9]B!$AL$2249</f>
        <v>0</v>
      </c>
      <c r="F246" s="380"/>
      <c r="G246" s="380"/>
      <c r="H246" s="380"/>
      <c r="I246" s="380"/>
      <c r="J246" s="380"/>
      <c r="K246" s="380"/>
      <c r="L246" s="380"/>
      <c r="M246" s="380"/>
      <c r="N246" s="380"/>
      <c r="O246" s="380"/>
      <c r="P246" s="380"/>
      <c r="Q246" s="116"/>
    </row>
    <row r="247" spans="1:17" ht="15" customHeight="1" x14ac:dyDescent="0.15">
      <c r="A247" s="299">
        <v>1901024</v>
      </c>
      <c r="B247" s="101" t="s">
        <v>370</v>
      </c>
      <c r="C247" s="346">
        <f>[9]B!$C$2250</f>
        <v>0</v>
      </c>
      <c r="D247" s="346">
        <f>[9]B!$E$2250</f>
        <v>0</v>
      </c>
      <c r="E247" s="18">
        <f>[9]B!$AL$2250</f>
        <v>0</v>
      </c>
      <c r="F247" s="380"/>
      <c r="G247" s="380"/>
      <c r="H247" s="380"/>
      <c r="I247" s="380"/>
      <c r="J247" s="380"/>
      <c r="K247" s="380"/>
      <c r="L247" s="380"/>
      <c r="M247" s="380"/>
      <c r="N247" s="380"/>
      <c r="O247" s="380"/>
      <c r="P247" s="380"/>
      <c r="Q247" s="116"/>
    </row>
    <row r="248" spans="1:17" ht="15" customHeight="1" x14ac:dyDescent="0.15">
      <c r="A248" s="299" t="s">
        <v>371</v>
      </c>
      <c r="B248" s="101" t="s">
        <v>372</v>
      </c>
      <c r="C248" s="346">
        <f>[9]B!$C$2251</f>
        <v>0</v>
      </c>
      <c r="D248" s="346">
        <f>[9]B!$E$2251</f>
        <v>0</v>
      </c>
      <c r="E248" s="18">
        <f>[9]B!$AL$2251</f>
        <v>0</v>
      </c>
      <c r="F248" s="380"/>
      <c r="G248" s="380"/>
      <c r="H248" s="380"/>
      <c r="I248" s="380"/>
      <c r="J248" s="380"/>
      <c r="K248" s="380"/>
      <c r="L248" s="380"/>
      <c r="M248" s="380"/>
      <c r="N248" s="380"/>
      <c r="O248" s="380"/>
      <c r="P248" s="380"/>
      <c r="Q248" s="116"/>
    </row>
    <row r="249" spans="1:17" ht="15" customHeight="1" x14ac:dyDescent="0.15">
      <c r="A249" s="299" t="s">
        <v>373</v>
      </c>
      <c r="B249" s="101" t="s">
        <v>374</v>
      </c>
      <c r="C249" s="346">
        <f>[9]B!$C$2252</f>
        <v>0</v>
      </c>
      <c r="D249" s="346">
        <f>[9]B!$E$2252</f>
        <v>0</v>
      </c>
      <c r="E249" s="18">
        <f>[9]B!$AL$2252</f>
        <v>0</v>
      </c>
      <c r="F249" s="380"/>
      <c r="G249" s="380"/>
      <c r="H249" s="380"/>
      <c r="I249" s="380"/>
      <c r="J249" s="380"/>
      <c r="K249" s="380"/>
      <c r="L249" s="380"/>
      <c r="M249" s="380"/>
      <c r="N249" s="380"/>
      <c r="O249" s="380"/>
      <c r="P249" s="380"/>
      <c r="Q249" s="116"/>
    </row>
    <row r="250" spans="1:17" ht="15" customHeight="1" x14ac:dyDescent="0.15">
      <c r="A250" s="299">
        <v>1901126</v>
      </c>
      <c r="B250" s="101" t="s">
        <v>375</v>
      </c>
      <c r="C250" s="346">
        <f>[9]B!$C$2253</f>
        <v>0</v>
      </c>
      <c r="D250" s="346">
        <f>[9]B!$E$2253</f>
        <v>0</v>
      </c>
      <c r="E250" s="18">
        <f>[9]B!$AL$2253</f>
        <v>0</v>
      </c>
      <c r="F250" s="380"/>
      <c r="G250" s="380"/>
      <c r="H250" s="380"/>
      <c r="I250" s="380"/>
      <c r="J250" s="380"/>
      <c r="K250" s="380"/>
      <c r="L250" s="380"/>
      <c r="M250" s="380"/>
      <c r="N250" s="380"/>
      <c r="O250" s="380"/>
      <c r="P250" s="380"/>
      <c r="Q250" s="116"/>
    </row>
    <row r="251" spans="1:17" ht="15" customHeight="1" x14ac:dyDescent="0.15">
      <c r="A251" s="299" t="s">
        <v>376</v>
      </c>
      <c r="B251" s="101" t="s">
        <v>377</v>
      </c>
      <c r="C251" s="346">
        <f>[9]B!$C$2254</f>
        <v>0</v>
      </c>
      <c r="D251" s="346">
        <f>[9]B!$E$2254</f>
        <v>0</v>
      </c>
      <c r="E251" s="18">
        <f>[9]B!$AL$2254</f>
        <v>0</v>
      </c>
      <c r="F251" s="380"/>
      <c r="G251" s="380"/>
      <c r="H251" s="380"/>
      <c r="I251" s="380"/>
      <c r="J251" s="380"/>
      <c r="K251" s="380"/>
      <c r="L251" s="380"/>
      <c r="M251" s="380"/>
      <c r="N251" s="380"/>
      <c r="O251" s="380"/>
      <c r="P251" s="380"/>
      <c r="Q251" s="116"/>
    </row>
    <row r="252" spans="1:17" ht="15" customHeight="1" x14ac:dyDescent="0.15">
      <c r="A252" s="299" t="s">
        <v>378</v>
      </c>
      <c r="B252" s="101" t="s">
        <v>379</v>
      </c>
      <c r="C252" s="346">
        <f>[9]B!$C$2255</f>
        <v>0</v>
      </c>
      <c r="D252" s="346">
        <f>[9]B!$E$2255</f>
        <v>0</v>
      </c>
      <c r="E252" s="18">
        <f>[9]B!$AL$2255</f>
        <v>0</v>
      </c>
      <c r="F252" s="380"/>
      <c r="G252" s="380"/>
      <c r="H252" s="380"/>
      <c r="I252" s="380"/>
      <c r="J252" s="380"/>
      <c r="K252" s="380"/>
      <c r="L252" s="380"/>
      <c r="M252" s="380"/>
      <c r="N252" s="380"/>
      <c r="O252" s="380"/>
      <c r="P252" s="380"/>
      <c r="Q252" s="116"/>
    </row>
    <row r="253" spans="1:17" ht="15" customHeight="1" x14ac:dyDescent="0.15">
      <c r="A253" s="312">
        <v>1901029</v>
      </c>
      <c r="B253" s="102" t="s">
        <v>380</v>
      </c>
      <c r="C253" s="347">
        <f>[9]B!$C$2256</f>
        <v>0</v>
      </c>
      <c r="D253" s="347">
        <f>[9]B!$E$2256</f>
        <v>0</v>
      </c>
      <c r="E253" s="122">
        <f>[9]B!$AL$2256</f>
        <v>0</v>
      </c>
      <c r="F253" s="380"/>
      <c r="G253" s="380"/>
      <c r="H253" s="380"/>
      <c r="I253" s="380"/>
      <c r="J253" s="380"/>
      <c r="K253" s="380"/>
      <c r="L253" s="380"/>
      <c r="M253" s="380"/>
      <c r="N253" s="380"/>
      <c r="O253" s="380"/>
      <c r="P253" s="380"/>
      <c r="Q253" s="116"/>
    </row>
    <row r="254" spans="1:17" ht="15" customHeight="1" x14ac:dyDescent="0.15">
      <c r="A254" s="351"/>
      <c r="B254" s="123" t="s">
        <v>381</v>
      </c>
      <c r="C254" s="124">
        <f>SUM(C246:C253)</f>
        <v>0</v>
      </c>
      <c r="D254" s="124">
        <f>SUM(D246:D253)</f>
        <v>0</v>
      </c>
      <c r="E254" s="119">
        <f>SUM(E246:E253)</f>
        <v>0</v>
      </c>
      <c r="F254" s="380"/>
      <c r="G254" s="380"/>
      <c r="H254" s="380"/>
      <c r="I254" s="380"/>
      <c r="J254" s="380"/>
      <c r="K254" s="380"/>
      <c r="L254" s="380"/>
      <c r="M254" s="380"/>
      <c r="N254" s="380"/>
      <c r="O254" s="380"/>
      <c r="P254" s="380"/>
      <c r="Q254" s="116"/>
    </row>
    <row r="255" spans="1:17" ht="15" customHeight="1" x14ac:dyDescent="0.15">
      <c r="A255" s="125"/>
      <c r="B255" s="126"/>
      <c r="C255" s="383"/>
      <c r="D255" s="383"/>
      <c r="E255" s="120"/>
      <c r="F255" s="380"/>
      <c r="G255" s="380"/>
      <c r="H255" s="380"/>
      <c r="I255" s="380"/>
      <c r="J255" s="380"/>
      <c r="K255" s="380"/>
      <c r="L255" s="380"/>
      <c r="M255" s="380"/>
      <c r="N255" s="380"/>
      <c r="O255" s="380"/>
      <c r="P255" s="380"/>
      <c r="Q255" s="116"/>
    </row>
    <row r="256" spans="1:17" s="111" customFormat="1" ht="24.95" customHeight="1" x14ac:dyDescent="0.15">
      <c r="A256" s="574" t="s">
        <v>382</v>
      </c>
      <c r="B256" s="574"/>
      <c r="C256" s="378"/>
      <c r="D256" s="378"/>
      <c r="E256" s="93"/>
    </row>
    <row r="257" spans="1:14" s="3" customFormat="1" ht="35.1" customHeight="1" x14ac:dyDescent="0.15">
      <c r="A257" s="13" t="s">
        <v>4</v>
      </c>
      <c r="B257" s="127" t="s">
        <v>5</v>
      </c>
      <c r="C257" s="39" t="s">
        <v>6</v>
      </c>
      <c r="D257" s="94" t="s">
        <v>7</v>
      </c>
      <c r="E257" s="39" t="s">
        <v>8</v>
      </c>
      <c r="F257" s="7"/>
      <c r="G257" s="7"/>
      <c r="H257" s="7"/>
      <c r="I257" s="7"/>
      <c r="J257" s="7"/>
      <c r="K257" s="7"/>
      <c r="L257" s="7"/>
      <c r="M257" s="7"/>
      <c r="N257" s="7"/>
    </row>
    <row r="258" spans="1:14" s="3" customFormat="1" ht="15" customHeight="1" x14ac:dyDescent="0.15">
      <c r="A258" s="295"/>
      <c r="B258" s="107" t="s">
        <v>383</v>
      </c>
      <c r="C258" s="354">
        <f>[9]B!$C$103</f>
        <v>0</v>
      </c>
      <c r="D258" s="384"/>
      <c r="E258" s="128"/>
      <c r="F258" s="7"/>
      <c r="G258" s="7"/>
      <c r="H258" s="7"/>
      <c r="I258" s="7"/>
      <c r="J258" s="7"/>
      <c r="K258" s="7"/>
      <c r="L258" s="7"/>
      <c r="M258" s="7"/>
      <c r="N258" s="7"/>
    </row>
    <row r="259" spans="1:14" s="3" customFormat="1" ht="15" customHeight="1" x14ac:dyDescent="0.15">
      <c r="A259" s="299"/>
      <c r="B259" s="101" t="s">
        <v>384</v>
      </c>
      <c r="C259" s="297">
        <f>[9]B!$C$104</f>
        <v>0</v>
      </c>
      <c r="D259" s="309"/>
      <c r="E259" s="35"/>
      <c r="F259" s="7"/>
      <c r="G259" s="7"/>
      <c r="H259" s="7"/>
      <c r="I259" s="7"/>
      <c r="J259" s="7"/>
      <c r="K259" s="7"/>
      <c r="L259" s="7"/>
      <c r="M259" s="7"/>
      <c r="N259" s="7"/>
    </row>
    <row r="260" spans="1:14" s="3" customFormat="1" ht="15" customHeight="1" x14ac:dyDescent="0.15">
      <c r="A260" s="299"/>
      <c r="B260" s="101" t="s">
        <v>385</v>
      </c>
      <c r="C260" s="297">
        <f>[9]B!$C$105</f>
        <v>0</v>
      </c>
      <c r="D260" s="309"/>
      <c r="E260" s="35"/>
      <c r="F260" s="7"/>
      <c r="G260" s="7"/>
      <c r="H260" s="7"/>
      <c r="I260" s="7"/>
      <c r="J260" s="7"/>
      <c r="K260" s="7"/>
      <c r="L260" s="7"/>
      <c r="M260" s="7"/>
      <c r="N260" s="7"/>
    </row>
    <row r="261" spans="1:14" s="3" customFormat="1" ht="15" customHeight="1" x14ac:dyDescent="0.15">
      <c r="A261" s="299"/>
      <c r="B261" s="101" t="s">
        <v>386</v>
      </c>
      <c r="C261" s="297">
        <f>[9]B!$C$106</f>
        <v>0</v>
      </c>
      <c r="D261" s="309"/>
      <c r="E261" s="35"/>
      <c r="F261" s="7"/>
      <c r="G261" s="7"/>
      <c r="H261" s="7"/>
      <c r="I261" s="7"/>
      <c r="J261" s="7"/>
      <c r="K261" s="7"/>
      <c r="L261" s="7"/>
      <c r="M261" s="7"/>
      <c r="N261" s="7"/>
    </row>
    <row r="262" spans="1:14" s="3" customFormat="1" ht="15" customHeight="1" x14ac:dyDescent="0.15">
      <c r="A262" s="299"/>
      <c r="B262" s="101" t="s">
        <v>387</v>
      </c>
      <c r="C262" s="297">
        <f>[9]B!$C$107</f>
        <v>0</v>
      </c>
      <c r="D262" s="309"/>
      <c r="E262" s="35"/>
      <c r="F262" s="7"/>
      <c r="G262" s="7"/>
      <c r="H262" s="7"/>
      <c r="I262" s="7"/>
      <c r="J262" s="7"/>
      <c r="K262" s="7"/>
      <c r="L262" s="7"/>
      <c r="M262" s="7"/>
      <c r="N262" s="7"/>
    </row>
    <row r="263" spans="1:14" s="3" customFormat="1" ht="15" customHeight="1" x14ac:dyDescent="0.15">
      <c r="A263" s="299"/>
      <c r="B263" s="101" t="s">
        <v>388</v>
      </c>
      <c r="C263" s="297">
        <f>[9]B!$C$108</f>
        <v>0</v>
      </c>
      <c r="D263" s="309"/>
      <c r="E263" s="35"/>
      <c r="F263" s="7"/>
      <c r="G263" s="7"/>
      <c r="H263" s="7"/>
      <c r="I263" s="7"/>
      <c r="J263" s="7"/>
      <c r="K263" s="7"/>
      <c r="L263" s="7"/>
      <c r="M263" s="7"/>
      <c r="N263" s="7"/>
    </row>
    <row r="264" spans="1:14" s="3" customFormat="1" ht="15" customHeight="1" x14ac:dyDescent="0.15">
      <c r="A264" s="299"/>
      <c r="B264" s="101" t="s">
        <v>389</v>
      </c>
      <c r="C264" s="297">
        <f>[9]B!$C$109</f>
        <v>0</v>
      </c>
      <c r="D264" s="309"/>
      <c r="E264" s="35"/>
      <c r="F264" s="7"/>
      <c r="G264" s="7"/>
      <c r="H264" s="7"/>
      <c r="I264" s="7"/>
      <c r="J264" s="7"/>
      <c r="K264" s="7"/>
      <c r="L264" s="7"/>
      <c r="M264" s="7"/>
      <c r="N264" s="7"/>
    </row>
    <row r="265" spans="1:14" s="3" customFormat="1" ht="15" customHeight="1" x14ac:dyDescent="0.15">
      <c r="A265" s="299"/>
      <c r="B265" s="101" t="s">
        <v>390</v>
      </c>
      <c r="C265" s="297">
        <f>[9]B!$C$110</f>
        <v>0</v>
      </c>
      <c r="D265" s="309"/>
      <c r="E265" s="35"/>
      <c r="F265" s="7"/>
      <c r="G265" s="7"/>
      <c r="H265" s="7"/>
      <c r="I265" s="7"/>
      <c r="J265" s="7"/>
      <c r="K265" s="7"/>
      <c r="L265" s="7"/>
      <c r="M265" s="7"/>
      <c r="N265" s="7"/>
    </row>
    <row r="266" spans="1:14" s="3" customFormat="1" ht="15" customHeight="1" x14ac:dyDescent="0.15">
      <c r="A266" s="299"/>
      <c r="B266" s="101" t="s">
        <v>391</v>
      </c>
      <c r="C266" s="297">
        <f>[9]B!$C$111</f>
        <v>0</v>
      </c>
      <c r="D266" s="309"/>
      <c r="E266" s="35"/>
      <c r="F266" s="7"/>
      <c r="G266" s="7"/>
      <c r="H266" s="7"/>
      <c r="I266" s="7"/>
      <c r="J266" s="7"/>
      <c r="K266" s="7"/>
      <c r="L266" s="7"/>
      <c r="M266" s="7"/>
      <c r="N266" s="7"/>
    </row>
    <row r="267" spans="1:14" s="3" customFormat="1" ht="15" customHeight="1" x14ac:dyDescent="0.15">
      <c r="A267" s="299"/>
      <c r="B267" s="101" t="s">
        <v>392</v>
      </c>
      <c r="C267" s="297">
        <f>[9]B!$C$112</f>
        <v>0</v>
      </c>
      <c r="D267" s="309"/>
      <c r="E267" s="35"/>
      <c r="F267" s="7"/>
      <c r="G267" s="7"/>
      <c r="H267" s="7"/>
      <c r="I267" s="7"/>
      <c r="J267" s="7"/>
      <c r="K267" s="7"/>
      <c r="L267" s="7"/>
      <c r="M267" s="7"/>
      <c r="N267" s="7"/>
    </row>
    <row r="268" spans="1:14" s="3" customFormat="1" ht="15" customHeight="1" x14ac:dyDescent="0.15">
      <c r="A268" s="299">
        <v>1802100</v>
      </c>
      <c r="B268" s="101" t="s">
        <v>393</v>
      </c>
      <c r="C268" s="297">
        <f>[9]B!$C$2110</f>
        <v>0</v>
      </c>
      <c r="D268" s="297">
        <f>[9]B!$C$2110</f>
        <v>0</v>
      </c>
      <c r="E268" s="53">
        <f>[9]B!$AL$2110</f>
        <v>0</v>
      </c>
      <c r="F268" s="7"/>
      <c r="G268" s="7"/>
      <c r="H268" s="7"/>
      <c r="I268" s="7"/>
      <c r="J268" s="7"/>
      <c r="K268" s="7"/>
      <c r="L268" s="7"/>
      <c r="M268" s="7"/>
      <c r="N268" s="7"/>
    </row>
    <row r="269" spans="1:14" s="3" customFormat="1" ht="15" customHeight="1" x14ac:dyDescent="0.15">
      <c r="A269" s="299"/>
      <c r="B269" s="101" t="s">
        <v>394</v>
      </c>
      <c r="C269" s="297">
        <f>[9]B!$C$1904</f>
        <v>0</v>
      </c>
      <c r="D269" s="309"/>
      <c r="E269" s="35"/>
      <c r="F269" s="7"/>
      <c r="G269" s="7"/>
      <c r="H269" s="7"/>
      <c r="I269" s="7"/>
      <c r="J269" s="7"/>
      <c r="K269" s="7"/>
      <c r="L269" s="7"/>
      <c r="M269" s="7"/>
      <c r="N269" s="7"/>
    </row>
    <row r="270" spans="1:14" s="3" customFormat="1" ht="15" customHeight="1" x14ac:dyDescent="0.15">
      <c r="A270" s="299">
        <v>1902003</v>
      </c>
      <c r="B270" s="101" t="s">
        <v>395</v>
      </c>
      <c r="C270" s="297">
        <f>[9]B!$C$2263</f>
        <v>0</v>
      </c>
      <c r="D270" s="297">
        <f>[9]B!$C$2263</f>
        <v>0</v>
      </c>
      <c r="E270" s="53">
        <f>[9]B!$AL$2263</f>
        <v>0</v>
      </c>
      <c r="F270" s="7"/>
      <c r="G270" s="7"/>
      <c r="H270" s="7"/>
      <c r="I270" s="7"/>
      <c r="J270" s="7"/>
      <c r="K270" s="7"/>
      <c r="L270" s="7"/>
      <c r="M270" s="7"/>
      <c r="N270" s="7"/>
    </row>
    <row r="271" spans="1:14" s="3" customFormat="1" ht="15" customHeight="1" x14ac:dyDescent="0.15">
      <c r="A271" s="312"/>
      <c r="B271" s="102" t="s">
        <v>396</v>
      </c>
      <c r="C271" s="355">
        <f>[9]B!$C$113</f>
        <v>0</v>
      </c>
      <c r="D271" s="385"/>
      <c r="E271" s="36"/>
      <c r="F271" s="7"/>
      <c r="G271" s="7"/>
      <c r="H271" s="7"/>
      <c r="I271" s="7"/>
      <c r="J271" s="7"/>
      <c r="K271" s="7"/>
      <c r="L271" s="7"/>
      <c r="M271" s="7"/>
      <c r="N271" s="7"/>
    </row>
    <row r="272" spans="1:14" s="3" customFormat="1" ht="15" customHeight="1" x14ac:dyDescent="0.15">
      <c r="A272" s="338"/>
      <c r="B272" s="109" t="s">
        <v>397</v>
      </c>
      <c r="C272" s="386">
        <f>SUM(C258:C271)</f>
        <v>0</v>
      </c>
      <c r="D272" s="386">
        <f t="shared" ref="D272:E272" si="3">SUM(D258:D271)</f>
        <v>0</v>
      </c>
      <c r="E272" s="386">
        <f t="shared" si="3"/>
        <v>0</v>
      </c>
      <c r="F272" s="7"/>
      <c r="G272" s="7"/>
      <c r="H272" s="7"/>
      <c r="I272" s="7"/>
      <c r="J272" s="7"/>
      <c r="K272" s="7"/>
      <c r="L272" s="7"/>
      <c r="M272" s="7"/>
      <c r="N272" s="7"/>
    </row>
    <row r="273" spans="1:20" s="63" customFormat="1" ht="24.95" customHeight="1" x14ac:dyDescent="0.15">
      <c r="A273" s="129" t="s">
        <v>398</v>
      </c>
      <c r="B273" s="130"/>
      <c r="C273" s="387"/>
      <c r="D273" s="387"/>
      <c r="E273" s="131"/>
    </row>
    <row r="274" spans="1:20" s="63" customFormat="1" ht="35.1" customHeight="1" x14ac:dyDescent="0.15">
      <c r="A274" s="13" t="s">
        <v>4</v>
      </c>
      <c r="B274" s="13" t="s">
        <v>5</v>
      </c>
      <c r="C274" s="94" t="s">
        <v>399</v>
      </c>
      <c r="D274" s="94" t="s">
        <v>7</v>
      </c>
      <c r="E274" s="39" t="s">
        <v>8</v>
      </c>
    </row>
    <row r="275" spans="1:20" s="63" customFormat="1" ht="15" customHeight="1" x14ac:dyDescent="0.15">
      <c r="A275" s="295">
        <v>3001001</v>
      </c>
      <c r="B275" s="107" t="s">
        <v>400</v>
      </c>
      <c r="C275" s="388">
        <f>[9]B!$C$2896</f>
        <v>0</v>
      </c>
      <c r="D275" s="388">
        <f>[9]B!$E$2896</f>
        <v>0</v>
      </c>
      <c r="E275" s="30">
        <f>[9]B!$AL$2896</f>
        <v>0</v>
      </c>
    </row>
    <row r="276" spans="1:20" s="63" customFormat="1" ht="15" customHeight="1" x14ac:dyDescent="0.15">
      <c r="A276" s="312" t="s">
        <v>401</v>
      </c>
      <c r="B276" s="102" t="s">
        <v>402</v>
      </c>
      <c r="C276" s="389">
        <f>[9]B!$C$2897</f>
        <v>0</v>
      </c>
      <c r="D276" s="389">
        <f>[9]B!$E$2897</f>
        <v>0</v>
      </c>
      <c r="E276" s="108">
        <f>[9]B!$AL$2897</f>
        <v>0</v>
      </c>
    </row>
    <row r="277" spans="1:20" s="63" customFormat="1" ht="15" customHeight="1" x14ac:dyDescent="0.15">
      <c r="A277" s="338"/>
      <c r="B277" s="102" t="s">
        <v>403</v>
      </c>
      <c r="C277" s="332">
        <f>SUM(C275:C276)</f>
        <v>0</v>
      </c>
      <c r="D277" s="332">
        <f>SUM(D275:D276)</f>
        <v>0</v>
      </c>
      <c r="E277" s="119">
        <f>SUM(E275:E276)</f>
        <v>0</v>
      </c>
    </row>
    <row r="278" spans="1:20" s="63" customFormat="1" ht="24.95" customHeight="1" x14ac:dyDescent="0.15">
      <c r="A278" s="96" t="s">
        <v>404</v>
      </c>
      <c r="B278" s="92"/>
      <c r="C278" s="381"/>
      <c r="D278" s="381"/>
      <c r="E278" s="93"/>
    </row>
    <row r="279" spans="1:20" s="63" customFormat="1" ht="35.1" customHeight="1" x14ac:dyDescent="0.15">
      <c r="A279" s="13" t="s">
        <v>4</v>
      </c>
      <c r="B279" s="106" t="s">
        <v>5</v>
      </c>
      <c r="C279" s="94" t="s">
        <v>399</v>
      </c>
      <c r="D279" s="94" t="s">
        <v>7</v>
      </c>
      <c r="E279" s="39" t="s">
        <v>8</v>
      </c>
    </row>
    <row r="280" spans="1:20" s="63" customFormat="1" ht="15" customHeight="1" x14ac:dyDescent="0.15">
      <c r="A280" s="338" t="s">
        <v>405</v>
      </c>
      <c r="B280" s="102" t="s">
        <v>406</v>
      </c>
      <c r="C280" s="390">
        <f>[9]B!$C$1029</f>
        <v>1038</v>
      </c>
      <c r="D280" s="390">
        <f>[9]B!$E$1029</f>
        <v>1016</v>
      </c>
      <c r="E280" s="132">
        <f>[9]B!$AL$1029</f>
        <v>7942150</v>
      </c>
    </row>
    <row r="281" spans="1:20" s="63" customFormat="1" ht="15" customHeight="1" x14ac:dyDescent="0.15">
      <c r="A281" s="338" t="s">
        <v>405</v>
      </c>
      <c r="B281" s="102" t="s">
        <v>407</v>
      </c>
      <c r="C281" s="390">
        <f>[9]B!C1036</f>
        <v>0</v>
      </c>
      <c r="D281" s="385"/>
      <c r="E281" s="36"/>
    </row>
    <row r="282" spans="1:20" s="3" customFormat="1" ht="25.5" customHeight="1" x14ac:dyDescent="0.15">
      <c r="A282" s="9" t="s">
        <v>408</v>
      </c>
      <c r="B282" s="133"/>
      <c r="C282" s="63"/>
      <c r="D282" s="63"/>
      <c r="E282" s="63"/>
      <c r="F282" s="7"/>
      <c r="G282" s="7"/>
      <c r="H282" s="7"/>
      <c r="I282" s="7"/>
      <c r="J282" s="7"/>
      <c r="K282" s="7"/>
      <c r="L282" s="7"/>
      <c r="M282" s="7"/>
      <c r="N282" s="7"/>
    </row>
    <row r="283" spans="1:20" ht="24.95" customHeight="1" x14ac:dyDescent="0.15">
      <c r="A283" s="12" t="s">
        <v>409</v>
      </c>
    </row>
    <row r="284" spans="1:20" ht="24" customHeight="1" x14ac:dyDescent="0.15">
      <c r="A284" s="579" t="s">
        <v>107</v>
      </c>
      <c r="B284" s="580"/>
      <c r="C284" s="604" t="s">
        <v>410</v>
      </c>
      <c r="D284" s="607" t="s">
        <v>411</v>
      </c>
      <c r="E284" s="608"/>
      <c r="F284" s="608"/>
      <c r="G284" s="608"/>
      <c r="H284" s="609" t="s">
        <v>412</v>
      </c>
      <c r="I284" s="610"/>
      <c r="J284" s="611"/>
      <c r="K284" s="612" t="s">
        <v>413</v>
      </c>
      <c r="L284" s="613"/>
      <c r="M284" s="614"/>
      <c r="N284" s="632" t="s">
        <v>414</v>
      </c>
      <c r="O284" s="635" t="s">
        <v>415</v>
      </c>
      <c r="P284" s="636"/>
      <c r="Q284" s="585" t="s">
        <v>416</v>
      </c>
      <c r="R284" s="585" t="s">
        <v>417</v>
      </c>
    </row>
    <row r="285" spans="1:20" ht="18" customHeight="1" x14ac:dyDescent="0.15">
      <c r="A285" s="600"/>
      <c r="B285" s="601"/>
      <c r="C285" s="605"/>
      <c r="D285" s="588" t="s">
        <v>418</v>
      </c>
      <c r="E285" s="590" t="s">
        <v>419</v>
      </c>
      <c r="F285" s="591"/>
      <c r="G285" s="592" t="s">
        <v>420</v>
      </c>
      <c r="H285" s="594" t="s">
        <v>421</v>
      </c>
      <c r="I285" s="596" t="s">
        <v>422</v>
      </c>
      <c r="J285" s="598" t="s">
        <v>423</v>
      </c>
      <c r="K285" s="615" t="s">
        <v>424</v>
      </c>
      <c r="L285" s="616" t="s">
        <v>425</v>
      </c>
      <c r="M285" s="617" t="s">
        <v>426</v>
      </c>
      <c r="N285" s="633"/>
      <c r="O285" s="627" t="s">
        <v>427</v>
      </c>
      <c r="P285" s="628" t="s">
        <v>428</v>
      </c>
      <c r="Q285" s="586"/>
      <c r="R285" s="586"/>
    </row>
    <row r="286" spans="1:20" ht="18" customHeight="1" x14ac:dyDescent="0.15">
      <c r="A286" s="602"/>
      <c r="B286" s="603"/>
      <c r="C286" s="606"/>
      <c r="D286" s="589"/>
      <c r="E286" s="134" t="s">
        <v>429</v>
      </c>
      <c r="F286" s="134" t="s">
        <v>430</v>
      </c>
      <c r="G286" s="593"/>
      <c r="H286" s="595"/>
      <c r="I286" s="597"/>
      <c r="J286" s="599"/>
      <c r="K286" s="615"/>
      <c r="L286" s="616"/>
      <c r="M286" s="617"/>
      <c r="N286" s="634"/>
      <c r="O286" s="627"/>
      <c r="P286" s="628"/>
      <c r="Q286" s="587"/>
      <c r="R286" s="587"/>
    </row>
    <row r="287" spans="1:20" s="41" customFormat="1" ht="15" customHeight="1" x14ac:dyDescent="0.25">
      <c r="A287" s="581" t="s">
        <v>108</v>
      </c>
      <c r="B287" s="584"/>
      <c r="C287" s="391">
        <f>+C288+C289+C290+C291+C292+C293+C297+C298+C299</f>
        <v>84809</v>
      </c>
      <c r="D287" s="391">
        <f t="shared" ref="D287:P287" si="4">+D288+D289+D290+D291+D292+D293+D297+D298+D299</f>
        <v>82169</v>
      </c>
      <c r="E287" s="391">
        <f t="shared" si="4"/>
        <v>82169</v>
      </c>
      <c r="F287" s="391">
        <f t="shared" si="4"/>
        <v>0</v>
      </c>
      <c r="G287" s="391">
        <f t="shared" si="4"/>
        <v>2640</v>
      </c>
      <c r="H287" s="391">
        <f t="shared" si="4"/>
        <v>35555</v>
      </c>
      <c r="I287" s="391">
        <f t="shared" si="4"/>
        <v>23186</v>
      </c>
      <c r="J287" s="391">
        <f t="shared" si="4"/>
        <v>26068</v>
      </c>
      <c r="K287" s="391">
        <f t="shared" si="4"/>
        <v>0</v>
      </c>
      <c r="L287" s="391">
        <f t="shared" si="4"/>
        <v>0</v>
      </c>
      <c r="M287" s="391">
        <f t="shared" si="4"/>
        <v>0</v>
      </c>
      <c r="N287" s="391">
        <f t="shared" si="4"/>
        <v>0</v>
      </c>
      <c r="O287" s="391">
        <f t="shared" si="4"/>
        <v>0</v>
      </c>
      <c r="P287" s="391">
        <f t="shared" si="4"/>
        <v>134</v>
      </c>
      <c r="Q287" s="391">
        <f>+Q288+Q289+Q290+Q291+Q292+Q293+Q297+Q298+Q299</f>
        <v>0</v>
      </c>
      <c r="R287" s="391">
        <v>0</v>
      </c>
      <c r="S287" s="135"/>
      <c r="T287" s="135"/>
    </row>
    <row r="288" spans="1:20" ht="15" customHeight="1" x14ac:dyDescent="0.15">
      <c r="A288" s="42" t="s">
        <v>109</v>
      </c>
      <c r="B288" s="136" t="s">
        <v>110</v>
      </c>
      <c r="C288" s="392">
        <f>[9]B!C218</f>
        <v>32789</v>
      </c>
      <c r="D288" s="392">
        <f>[9]B!D218</f>
        <v>31613</v>
      </c>
      <c r="E288" s="392">
        <f>[9]B!E218</f>
        <v>31613</v>
      </c>
      <c r="F288" s="392">
        <f>[9]B!F218</f>
        <v>0</v>
      </c>
      <c r="G288" s="392">
        <f>[9]B!G218</f>
        <v>1176</v>
      </c>
      <c r="H288" s="392">
        <f>[9]B!AA218</f>
        <v>17017</v>
      </c>
      <c r="I288" s="392">
        <f>[9]B!AB218</f>
        <v>3886</v>
      </c>
      <c r="J288" s="392">
        <f>[9]B!AC218</f>
        <v>11886</v>
      </c>
      <c r="K288" s="392">
        <f>[9]B!AD218</f>
        <v>0</v>
      </c>
      <c r="L288" s="392">
        <f>[9]B!AE218</f>
        <v>0</v>
      </c>
      <c r="M288" s="392">
        <f>[9]B!AF218</f>
        <v>0</v>
      </c>
      <c r="N288" s="392">
        <f>[9]B!AG218</f>
        <v>0</v>
      </c>
      <c r="O288" s="392">
        <f>[9]B!AH218</f>
        <v>0</v>
      </c>
      <c r="P288" s="392">
        <f>[9]B!AI218</f>
        <v>0</v>
      </c>
      <c r="Q288" s="392">
        <f>[9]B!AJ218</f>
        <v>0</v>
      </c>
      <c r="R288" s="393"/>
      <c r="S288" s="137"/>
      <c r="T288" s="137"/>
    </row>
    <row r="289" spans="1:20" ht="15" customHeight="1" x14ac:dyDescent="0.15">
      <c r="A289" s="554" t="s">
        <v>111</v>
      </c>
      <c r="B289" s="138" t="s">
        <v>112</v>
      </c>
      <c r="C289" s="394">
        <f>[9]B!C283</f>
        <v>31519</v>
      </c>
      <c r="D289" s="394">
        <f>[9]B!D283</f>
        <v>30644</v>
      </c>
      <c r="E289" s="394">
        <f>[9]B!E283</f>
        <v>30644</v>
      </c>
      <c r="F289" s="394">
        <f>[9]B!F283</f>
        <v>0</v>
      </c>
      <c r="G289" s="394">
        <f>[9]B!G283</f>
        <v>875</v>
      </c>
      <c r="H289" s="394">
        <f>[9]B!AA283</f>
        <v>15214</v>
      </c>
      <c r="I289" s="394">
        <f>[9]B!AB283</f>
        <v>4892</v>
      </c>
      <c r="J289" s="394">
        <f>[9]B!AC283</f>
        <v>11413</v>
      </c>
      <c r="K289" s="394">
        <f>[9]B!AD283</f>
        <v>0</v>
      </c>
      <c r="L289" s="394">
        <f>[9]B!AE283</f>
        <v>0</v>
      </c>
      <c r="M289" s="394">
        <f>[9]B!AF283</f>
        <v>0</v>
      </c>
      <c r="N289" s="394">
        <f>[9]B!AG283</f>
        <v>0</v>
      </c>
      <c r="O289" s="394">
        <f>[9]B!AH283</f>
        <v>0</v>
      </c>
      <c r="P289" s="394">
        <f>[9]B!AI283</f>
        <v>11</v>
      </c>
      <c r="Q289" s="394">
        <f>[9]B!AJ283</f>
        <v>0</v>
      </c>
      <c r="R289" s="395"/>
      <c r="S289" s="137"/>
      <c r="T289" s="137"/>
    </row>
    <row r="290" spans="1:20" ht="15" customHeight="1" x14ac:dyDescent="0.15">
      <c r="A290" s="554" t="s">
        <v>113</v>
      </c>
      <c r="B290" s="138" t="s">
        <v>114</v>
      </c>
      <c r="C290" s="394">
        <f>[9]B!C327</f>
        <v>1319</v>
      </c>
      <c r="D290" s="394">
        <f>[9]B!D327</f>
        <v>1306</v>
      </c>
      <c r="E290" s="394">
        <f>[9]B!E327</f>
        <v>1306</v>
      </c>
      <c r="F290" s="394">
        <f>[9]B!F327</f>
        <v>0</v>
      </c>
      <c r="G290" s="394">
        <f>[9]B!G327</f>
        <v>13</v>
      </c>
      <c r="H290" s="394">
        <f>[9]B!AA327</f>
        <v>135</v>
      </c>
      <c r="I290" s="394">
        <f>[9]B!AB327</f>
        <v>1163</v>
      </c>
      <c r="J290" s="394">
        <f>[9]B!AC327</f>
        <v>21</v>
      </c>
      <c r="K290" s="394">
        <f>[9]B!AD327</f>
        <v>0</v>
      </c>
      <c r="L290" s="394">
        <f>[9]B!AE327</f>
        <v>0</v>
      </c>
      <c r="M290" s="394">
        <f>[9]B!AF327</f>
        <v>0</v>
      </c>
      <c r="N290" s="394">
        <f>[9]B!AG327</f>
        <v>0</v>
      </c>
      <c r="O290" s="394">
        <f>[9]B!AH327</f>
        <v>0</v>
      </c>
      <c r="P290" s="394">
        <f>[9]B!AI327</f>
        <v>9</v>
      </c>
      <c r="Q290" s="394">
        <f>[9]B!AJ327</f>
        <v>0</v>
      </c>
      <c r="R290" s="395"/>
      <c r="S290" s="137"/>
      <c r="T290" s="137"/>
    </row>
    <row r="291" spans="1:20" ht="15" customHeight="1" x14ac:dyDescent="0.15">
      <c r="A291" s="554" t="s">
        <v>115</v>
      </c>
      <c r="B291" s="138" t="s">
        <v>116</v>
      </c>
      <c r="C291" s="394">
        <f>[9]B!C338</f>
        <v>0</v>
      </c>
      <c r="D291" s="394">
        <f>[9]B!D338</f>
        <v>0</v>
      </c>
      <c r="E291" s="394">
        <f>[9]B!E338</f>
        <v>0</v>
      </c>
      <c r="F291" s="394">
        <f>[9]B!F338</f>
        <v>0</v>
      </c>
      <c r="G291" s="394">
        <f>[9]B!G338</f>
        <v>0</v>
      </c>
      <c r="H291" s="394">
        <f>[9]B!AA338</f>
        <v>0</v>
      </c>
      <c r="I291" s="394">
        <f>[9]B!AB338</f>
        <v>0</v>
      </c>
      <c r="J291" s="394">
        <f>[9]B!AC338</f>
        <v>0</v>
      </c>
      <c r="K291" s="394">
        <f>[9]B!AD338</f>
        <v>0</v>
      </c>
      <c r="L291" s="394">
        <f>[9]B!AE338</f>
        <v>0</v>
      </c>
      <c r="M291" s="394">
        <f>[9]B!AF338</f>
        <v>0</v>
      </c>
      <c r="N291" s="394">
        <f>[9]B!AG338</f>
        <v>0</v>
      </c>
      <c r="O291" s="394">
        <f>[9]B!AH338</f>
        <v>0</v>
      </c>
      <c r="P291" s="394">
        <f>[9]B!AI338</f>
        <v>5</v>
      </c>
      <c r="Q291" s="394">
        <f>[9]B!AJ338</f>
        <v>0</v>
      </c>
      <c r="R291" s="395"/>
      <c r="S291" s="137"/>
      <c r="T291" s="137"/>
    </row>
    <row r="292" spans="1:20" ht="15" customHeight="1" x14ac:dyDescent="0.15">
      <c r="A292" s="139" t="s">
        <v>117</v>
      </c>
      <c r="B292" s="140" t="s">
        <v>118</v>
      </c>
      <c r="C292" s="396">
        <f>[9]B!C413</f>
        <v>2453</v>
      </c>
      <c r="D292" s="396">
        <f>[9]B!D413</f>
        <v>2384</v>
      </c>
      <c r="E292" s="396">
        <f>[9]B!E413</f>
        <v>2384</v>
      </c>
      <c r="F292" s="396">
        <f>[9]B!F413</f>
        <v>0</v>
      </c>
      <c r="G292" s="396">
        <f>[9]B!G413</f>
        <v>69</v>
      </c>
      <c r="H292" s="396">
        <f>[9]B!AA413</f>
        <v>1186</v>
      </c>
      <c r="I292" s="396">
        <f>[9]B!AB413</f>
        <v>380</v>
      </c>
      <c r="J292" s="396">
        <f>[9]B!AC413</f>
        <v>887</v>
      </c>
      <c r="K292" s="396">
        <f>[9]B!AD413</f>
        <v>0</v>
      </c>
      <c r="L292" s="396">
        <f>[9]B!AE413</f>
        <v>0</v>
      </c>
      <c r="M292" s="396">
        <f>[9]B!AF413</f>
        <v>0</v>
      </c>
      <c r="N292" s="396">
        <f>[9]B!AG413</f>
        <v>0</v>
      </c>
      <c r="O292" s="396">
        <f>[9]B!AH413</f>
        <v>0</v>
      </c>
      <c r="P292" s="396">
        <f>[9]B!AI413</f>
        <v>52</v>
      </c>
      <c r="Q292" s="396">
        <f>[9]B!AJ413</f>
        <v>0</v>
      </c>
      <c r="R292" s="397"/>
      <c r="S292" s="137"/>
      <c r="T292" s="137"/>
    </row>
    <row r="293" spans="1:20" ht="15" customHeight="1" x14ac:dyDescent="0.15">
      <c r="A293" s="629" t="s">
        <v>119</v>
      </c>
      <c r="B293" s="4" t="s">
        <v>120</v>
      </c>
      <c r="C293" s="398">
        <f>SUM(C294:C296)</f>
        <v>15667</v>
      </c>
      <c r="D293" s="399">
        <f>SUM(D294:D296)</f>
        <v>15175</v>
      </c>
      <c r="E293" s="400">
        <f t="shared" ref="E293:P293" si="5">SUM(E294:E296)</f>
        <v>15175</v>
      </c>
      <c r="F293" s="401">
        <f t="shared" si="5"/>
        <v>0</v>
      </c>
      <c r="G293" s="402">
        <f t="shared" si="5"/>
        <v>492</v>
      </c>
      <c r="H293" s="402">
        <f t="shared" si="5"/>
        <v>1779</v>
      </c>
      <c r="I293" s="402">
        <f t="shared" si="5"/>
        <v>12582</v>
      </c>
      <c r="J293" s="402">
        <f t="shared" si="5"/>
        <v>1306</v>
      </c>
      <c r="K293" s="402">
        <f t="shared" si="5"/>
        <v>0</v>
      </c>
      <c r="L293" s="402">
        <f t="shared" si="5"/>
        <v>0</v>
      </c>
      <c r="M293" s="402">
        <f t="shared" si="5"/>
        <v>0</v>
      </c>
      <c r="N293" s="402">
        <f t="shared" si="5"/>
        <v>0</v>
      </c>
      <c r="O293" s="402">
        <f t="shared" si="5"/>
        <v>0</v>
      </c>
      <c r="P293" s="402">
        <f t="shared" si="5"/>
        <v>56</v>
      </c>
      <c r="Q293" s="403">
        <f>SUM(Q294:Q296)</f>
        <v>0</v>
      </c>
      <c r="R293" s="404">
        <v>0</v>
      </c>
      <c r="S293" s="137"/>
      <c r="T293" s="137"/>
    </row>
    <row r="294" spans="1:20" ht="15" customHeight="1" x14ac:dyDescent="0.15">
      <c r="A294" s="629"/>
      <c r="B294" s="141" t="s">
        <v>121</v>
      </c>
      <c r="C294" s="392">
        <f>[9]B!C464</f>
        <v>2558</v>
      </c>
      <c r="D294" s="392">
        <f>[9]B!D464</f>
        <v>2492</v>
      </c>
      <c r="E294" s="392">
        <f>[9]B!E464</f>
        <v>2492</v>
      </c>
      <c r="F294" s="392">
        <f>[9]B!F464</f>
        <v>0</v>
      </c>
      <c r="G294" s="392">
        <f>[9]B!G464</f>
        <v>66</v>
      </c>
      <c r="H294" s="392">
        <f>[9]B!AA464</f>
        <v>1079</v>
      </c>
      <c r="I294" s="392">
        <f>[9]B!AB464</f>
        <v>1230</v>
      </c>
      <c r="J294" s="392">
        <f>[9]B!AC464</f>
        <v>249</v>
      </c>
      <c r="K294" s="392">
        <f>[9]B!AD464</f>
        <v>0</v>
      </c>
      <c r="L294" s="392">
        <f>[9]B!AE464</f>
        <v>0</v>
      </c>
      <c r="M294" s="392">
        <f>[9]B!AF464</f>
        <v>0</v>
      </c>
      <c r="N294" s="392">
        <f>[9]B!AG464</f>
        <v>0</v>
      </c>
      <c r="O294" s="392">
        <f>[9]B!AH464</f>
        <v>0</v>
      </c>
      <c r="P294" s="392">
        <f>[9]B!AI464</f>
        <v>1</v>
      </c>
      <c r="Q294" s="392">
        <f>[9]B!AJ464</f>
        <v>0</v>
      </c>
      <c r="R294" s="393"/>
      <c r="S294" s="137"/>
      <c r="T294" s="137"/>
    </row>
    <row r="295" spans="1:20" ht="15" customHeight="1" x14ac:dyDescent="0.15">
      <c r="A295" s="629"/>
      <c r="B295" s="54" t="s">
        <v>122</v>
      </c>
      <c r="C295" s="394">
        <f>[9]B!C483</f>
        <v>3</v>
      </c>
      <c r="D295" s="394">
        <f>[9]B!D483</f>
        <v>3</v>
      </c>
      <c r="E295" s="394">
        <f>[9]B!E483</f>
        <v>3</v>
      </c>
      <c r="F295" s="394">
        <f>[9]B!F483</f>
        <v>0</v>
      </c>
      <c r="G295" s="394">
        <f>[9]B!G483</f>
        <v>0</v>
      </c>
      <c r="H295" s="394">
        <f>[9]B!AA483</f>
        <v>1</v>
      </c>
      <c r="I295" s="394">
        <f>[9]B!AB483</f>
        <v>2</v>
      </c>
      <c r="J295" s="394">
        <f>[9]B!AC483</f>
        <v>0</v>
      </c>
      <c r="K295" s="394">
        <f>[9]B!AD483</f>
        <v>0</v>
      </c>
      <c r="L295" s="394">
        <f>[9]B!AE483</f>
        <v>0</v>
      </c>
      <c r="M295" s="394">
        <f>[9]B!AF483</f>
        <v>0</v>
      </c>
      <c r="N295" s="394">
        <f>[9]B!AG483</f>
        <v>0</v>
      </c>
      <c r="O295" s="394">
        <f>[9]B!AH483</f>
        <v>0</v>
      </c>
      <c r="P295" s="394">
        <f>[9]B!AI483</f>
        <v>0</v>
      </c>
      <c r="Q295" s="394">
        <f>[9]B!AJ483</f>
        <v>0</v>
      </c>
      <c r="R295" s="395"/>
      <c r="S295" s="137"/>
      <c r="T295" s="137"/>
    </row>
    <row r="296" spans="1:20" ht="15" customHeight="1" x14ac:dyDescent="0.15">
      <c r="A296" s="630"/>
      <c r="B296" s="142" t="s">
        <v>123</v>
      </c>
      <c r="C296" s="405">
        <f>[9]B!C511</f>
        <v>13106</v>
      </c>
      <c r="D296" s="405">
        <f>[9]B!D511</f>
        <v>12680</v>
      </c>
      <c r="E296" s="405">
        <f>[9]B!E511</f>
        <v>12680</v>
      </c>
      <c r="F296" s="405">
        <f>[9]B!F511</f>
        <v>0</v>
      </c>
      <c r="G296" s="405">
        <f>[9]B!G511</f>
        <v>426</v>
      </c>
      <c r="H296" s="405">
        <f>[9]B!AA511</f>
        <v>699</v>
      </c>
      <c r="I296" s="405">
        <f>[9]B!AB511</f>
        <v>11350</v>
      </c>
      <c r="J296" s="405">
        <f>[9]B!AC511</f>
        <v>1057</v>
      </c>
      <c r="K296" s="405">
        <f>[9]B!AD511</f>
        <v>0</v>
      </c>
      <c r="L296" s="405">
        <f>[9]B!AE511</f>
        <v>0</v>
      </c>
      <c r="M296" s="405">
        <f>[9]B!AF511</f>
        <v>0</v>
      </c>
      <c r="N296" s="405">
        <f>[9]B!AG511</f>
        <v>0</v>
      </c>
      <c r="O296" s="405">
        <f>[9]B!AH511</f>
        <v>0</v>
      </c>
      <c r="P296" s="405">
        <f>[9]B!AI511</f>
        <v>55</v>
      </c>
      <c r="Q296" s="405">
        <f>[9]B!AJ511</f>
        <v>0</v>
      </c>
      <c r="R296" s="406"/>
      <c r="S296" s="137"/>
      <c r="T296" s="137"/>
    </row>
    <row r="297" spans="1:20" ht="15" customHeight="1" x14ac:dyDescent="0.15">
      <c r="A297" s="42" t="s">
        <v>124</v>
      </c>
      <c r="B297" s="136" t="s">
        <v>125</v>
      </c>
      <c r="C297" s="392">
        <f>[9]B!C521</f>
        <v>0</v>
      </c>
      <c r="D297" s="392">
        <f>[9]B!D521</f>
        <v>0</v>
      </c>
      <c r="E297" s="392">
        <f>[9]B!E521</f>
        <v>0</v>
      </c>
      <c r="F297" s="392">
        <f>[9]B!F521</f>
        <v>0</v>
      </c>
      <c r="G297" s="392">
        <f>[9]B!G521</f>
        <v>0</v>
      </c>
      <c r="H297" s="392">
        <f>[9]B!AA521</f>
        <v>0</v>
      </c>
      <c r="I297" s="392">
        <f>[9]B!AB521</f>
        <v>0</v>
      </c>
      <c r="J297" s="392">
        <f>[9]B!AC521</f>
        <v>0</v>
      </c>
      <c r="K297" s="392">
        <f>[9]B!AD521</f>
        <v>0</v>
      </c>
      <c r="L297" s="392">
        <f>[9]B!AE521</f>
        <v>0</v>
      </c>
      <c r="M297" s="392">
        <f>[9]B!AF521</f>
        <v>0</v>
      </c>
      <c r="N297" s="392">
        <f>[9]B!AG521</f>
        <v>0</v>
      </c>
      <c r="O297" s="392">
        <f>[9]B!AH521</f>
        <v>0</v>
      </c>
      <c r="P297" s="392">
        <f>[9]B!AI521</f>
        <v>0</v>
      </c>
      <c r="Q297" s="392">
        <f>[9]B!AJ521</f>
        <v>0</v>
      </c>
      <c r="R297" s="393"/>
      <c r="S297" s="137"/>
      <c r="T297" s="137"/>
    </row>
    <row r="298" spans="1:20" s="56" customFormat="1" ht="15" customHeight="1" x14ac:dyDescent="0.15">
      <c r="A298" s="554" t="s">
        <v>126</v>
      </c>
      <c r="B298" s="45" t="s">
        <v>127</v>
      </c>
      <c r="C298" s="394">
        <f>[9]B!C575</f>
        <v>63</v>
      </c>
      <c r="D298" s="394">
        <f>[9]B!D575</f>
        <v>62</v>
      </c>
      <c r="E298" s="394">
        <f>[9]B!E575</f>
        <v>62</v>
      </c>
      <c r="F298" s="394">
        <f>[9]B!F575</f>
        <v>0</v>
      </c>
      <c r="G298" s="394">
        <f>[9]B!G575</f>
        <v>1</v>
      </c>
      <c r="H298" s="394">
        <f>[9]B!AA575</f>
        <v>27</v>
      </c>
      <c r="I298" s="394">
        <f>[9]B!AB575</f>
        <v>19</v>
      </c>
      <c r="J298" s="394">
        <f>[9]B!AC575</f>
        <v>17</v>
      </c>
      <c r="K298" s="394">
        <f>[9]B!AD575</f>
        <v>0</v>
      </c>
      <c r="L298" s="394">
        <f>[9]B!AE575</f>
        <v>0</v>
      </c>
      <c r="M298" s="394">
        <f>[9]B!AF575</f>
        <v>0</v>
      </c>
      <c r="N298" s="394">
        <f>[9]B!AG575</f>
        <v>0</v>
      </c>
      <c r="O298" s="394">
        <f>[9]B!AH575</f>
        <v>0</v>
      </c>
      <c r="P298" s="394">
        <f>[9]B!AI575</f>
        <v>0</v>
      </c>
      <c r="Q298" s="394">
        <f>[9]B!AJ575</f>
        <v>0</v>
      </c>
      <c r="R298" s="395"/>
      <c r="S298" s="137"/>
      <c r="T298" s="137"/>
    </row>
    <row r="299" spans="1:20" ht="15" customHeight="1" x14ac:dyDescent="0.15">
      <c r="A299" s="554" t="s">
        <v>128</v>
      </c>
      <c r="B299" s="45" t="s">
        <v>129</v>
      </c>
      <c r="C299" s="396">
        <f>[9]B!C607</f>
        <v>999</v>
      </c>
      <c r="D299" s="396">
        <f>[9]B!D607</f>
        <v>985</v>
      </c>
      <c r="E299" s="396">
        <f>[9]B!E607</f>
        <v>985</v>
      </c>
      <c r="F299" s="396">
        <f>[9]B!F607</f>
        <v>0</v>
      </c>
      <c r="G299" s="396">
        <f>[9]B!G607</f>
        <v>14</v>
      </c>
      <c r="H299" s="396">
        <f>[9]B!AA607</f>
        <v>197</v>
      </c>
      <c r="I299" s="396">
        <f>[9]B!AB607</f>
        <v>264</v>
      </c>
      <c r="J299" s="396">
        <f>[9]B!AC607</f>
        <v>538</v>
      </c>
      <c r="K299" s="396">
        <f>[9]B!AD607</f>
        <v>0</v>
      </c>
      <c r="L299" s="396">
        <f>[9]B!AE607</f>
        <v>0</v>
      </c>
      <c r="M299" s="396">
        <f>[9]B!AF607</f>
        <v>0</v>
      </c>
      <c r="N299" s="396">
        <f>[9]B!AG607</f>
        <v>0</v>
      </c>
      <c r="O299" s="396">
        <f>[9]B!AH607</f>
        <v>0</v>
      </c>
      <c r="P299" s="396">
        <f>[9]B!AI607</f>
        <v>1</v>
      </c>
      <c r="Q299" s="396">
        <f>[9]B!AJ607</f>
        <v>0</v>
      </c>
      <c r="R299" s="397"/>
      <c r="S299" s="137"/>
      <c r="T299" s="137"/>
    </row>
    <row r="300" spans="1:20" s="3" customFormat="1" ht="15" customHeight="1" x14ac:dyDescent="0.15">
      <c r="A300" s="581" t="s">
        <v>130</v>
      </c>
      <c r="B300" s="584"/>
      <c r="C300" s="407">
        <f t="shared" ref="C300:P300" si="6">+C301+C302+C303+C304+C308+C309</f>
        <v>3399</v>
      </c>
      <c r="D300" s="408">
        <f t="shared" si="6"/>
        <v>3391</v>
      </c>
      <c r="E300" s="400">
        <f t="shared" si="6"/>
        <v>3387</v>
      </c>
      <c r="F300" s="401">
        <f t="shared" si="6"/>
        <v>4</v>
      </c>
      <c r="G300" s="402">
        <f t="shared" si="6"/>
        <v>8</v>
      </c>
      <c r="H300" s="400">
        <f t="shared" si="6"/>
        <v>781</v>
      </c>
      <c r="I300" s="409">
        <f t="shared" si="6"/>
        <v>699</v>
      </c>
      <c r="J300" s="401">
        <f t="shared" si="6"/>
        <v>1919</v>
      </c>
      <c r="K300" s="400">
        <f t="shared" si="6"/>
        <v>0</v>
      </c>
      <c r="L300" s="409">
        <f t="shared" si="6"/>
        <v>0</v>
      </c>
      <c r="M300" s="401">
        <f t="shared" si="6"/>
        <v>0</v>
      </c>
      <c r="N300" s="401">
        <f t="shared" si="6"/>
        <v>0</v>
      </c>
      <c r="O300" s="410">
        <f t="shared" si="6"/>
        <v>0</v>
      </c>
      <c r="P300" s="411">
        <f t="shared" si="6"/>
        <v>3</v>
      </c>
      <c r="Q300" s="412">
        <f>+Q301+Q302+Q303+Q304+Q308+Q309</f>
        <v>0</v>
      </c>
      <c r="R300" s="413">
        <f>+R301+R302+R303</f>
        <v>0</v>
      </c>
      <c r="S300" s="143"/>
      <c r="T300" s="143"/>
    </row>
    <row r="301" spans="1:20" ht="15" customHeight="1" x14ac:dyDescent="0.15">
      <c r="A301" s="42" t="s">
        <v>131</v>
      </c>
      <c r="B301" s="43" t="s">
        <v>132</v>
      </c>
      <c r="C301" s="392">
        <f>[9]B!C669</f>
        <v>1488</v>
      </c>
      <c r="D301" s="392">
        <f>[9]B!D669</f>
        <v>1483</v>
      </c>
      <c r="E301" s="392">
        <f>[9]B!E669</f>
        <v>1482</v>
      </c>
      <c r="F301" s="392">
        <f>[9]B!F669</f>
        <v>1</v>
      </c>
      <c r="G301" s="392">
        <f>[9]B!G669</f>
        <v>5</v>
      </c>
      <c r="H301" s="414">
        <f>[9]B!AA669</f>
        <v>242</v>
      </c>
      <c r="I301" s="414">
        <f>[9]B!AB669</f>
        <v>277</v>
      </c>
      <c r="J301" s="414">
        <f>[9]B!AC669</f>
        <v>969</v>
      </c>
      <c r="K301" s="414">
        <f>[9]B!AD669</f>
        <v>0</v>
      </c>
      <c r="L301" s="414">
        <f>[9]B!AE669</f>
        <v>0</v>
      </c>
      <c r="M301" s="414">
        <f>[9]B!AF669</f>
        <v>0</v>
      </c>
      <c r="N301" s="414">
        <f>[9]B!AG669</f>
        <v>0</v>
      </c>
      <c r="O301" s="414">
        <f>[9]B!AH669</f>
        <v>0</v>
      </c>
      <c r="P301" s="414">
        <f>[9]B!AI669</f>
        <v>0</v>
      </c>
      <c r="Q301" s="414">
        <f>[9]B!AJ669</f>
        <v>0</v>
      </c>
      <c r="R301" s="415"/>
      <c r="S301" s="137"/>
      <c r="T301" s="137"/>
    </row>
    <row r="302" spans="1:20" ht="15" customHeight="1" x14ac:dyDescent="0.15">
      <c r="A302" s="139" t="s">
        <v>133</v>
      </c>
      <c r="B302" s="144" t="s">
        <v>134</v>
      </c>
      <c r="C302" s="394">
        <f>[9]B!C692</f>
        <v>0</v>
      </c>
      <c r="D302" s="394">
        <f>[9]B!D692</f>
        <v>0</v>
      </c>
      <c r="E302" s="394">
        <f>[9]B!E692</f>
        <v>0</v>
      </c>
      <c r="F302" s="394">
        <f>[9]B!F692</f>
        <v>0</v>
      </c>
      <c r="G302" s="394">
        <f>[9]B!G692</f>
        <v>0</v>
      </c>
      <c r="H302" s="416">
        <f>[9]B!AA692</f>
        <v>0</v>
      </c>
      <c r="I302" s="416">
        <f>[9]B!AB692</f>
        <v>0</v>
      </c>
      <c r="J302" s="416">
        <f>[9]B!AC692</f>
        <v>0</v>
      </c>
      <c r="K302" s="416">
        <f>[9]B!AD692</f>
        <v>0</v>
      </c>
      <c r="L302" s="416">
        <f>[9]B!AE692</f>
        <v>0</v>
      </c>
      <c r="M302" s="416">
        <f>[9]B!AF692</f>
        <v>0</v>
      </c>
      <c r="N302" s="416">
        <f>[9]B!AG692</f>
        <v>0</v>
      </c>
      <c r="O302" s="416">
        <f>[9]B!AH692</f>
        <v>0</v>
      </c>
      <c r="P302" s="416">
        <f>[9]B!AI692</f>
        <v>0</v>
      </c>
      <c r="Q302" s="416">
        <f>[9]B!AJ692</f>
        <v>0</v>
      </c>
      <c r="R302" s="417"/>
      <c r="S302" s="137"/>
      <c r="T302" s="137"/>
    </row>
    <row r="303" spans="1:20" ht="15" customHeight="1" x14ac:dyDescent="0.15">
      <c r="A303" s="560" t="s">
        <v>135</v>
      </c>
      <c r="B303" s="145" t="s">
        <v>136</v>
      </c>
      <c r="C303" s="396">
        <f>[9]B!C722</f>
        <v>1306</v>
      </c>
      <c r="D303" s="396">
        <f>[9]B!D722</f>
        <v>1303</v>
      </c>
      <c r="E303" s="396">
        <f>[9]B!E722</f>
        <v>1300</v>
      </c>
      <c r="F303" s="396">
        <f>[9]B!F722</f>
        <v>3</v>
      </c>
      <c r="G303" s="396">
        <f>[9]B!G722</f>
        <v>3</v>
      </c>
      <c r="H303" s="418">
        <f>[9]B!AA722</f>
        <v>260</v>
      </c>
      <c r="I303" s="418">
        <f>[9]B!AB722</f>
        <v>141</v>
      </c>
      <c r="J303" s="418">
        <f>[9]B!AC722</f>
        <v>905</v>
      </c>
      <c r="K303" s="418">
        <f>[9]B!AD722</f>
        <v>0</v>
      </c>
      <c r="L303" s="418">
        <f>[9]B!AE722</f>
        <v>0</v>
      </c>
      <c r="M303" s="418">
        <f>[9]B!AF722</f>
        <v>0</v>
      </c>
      <c r="N303" s="418">
        <f>[9]B!AG722</f>
        <v>0</v>
      </c>
      <c r="O303" s="418">
        <f>[9]B!AH722</f>
        <v>0</v>
      </c>
      <c r="P303" s="418">
        <f>[9]B!AI722</f>
        <v>1</v>
      </c>
      <c r="Q303" s="418">
        <f>[9]B!AJ722</f>
        <v>0</v>
      </c>
      <c r="R303" s="419"/>
      <c r="S303" s="137"/>
      <c r="T303" s="137"/>
    </row>
    <row r="304" spans="1:20" ht="15" customHeight="1" x14ac:dyDescent="0.15">
      <c r="A304" s="631" t="s">
        <v>113</v>
      </c>
      <c r="B304" s="43" t="s">
        <v>137</v>
      </c>
      <c r="C304" s="420">
        <f t="shared" ref="C304:Q304" si="7">SUM(C305:C307)</f>
        <v>605</v>
      </c>
      <c r="D304" s="320">
        <f t="shared" si="7"/>
        <v>605</v>
      </c>
      <c r="E304" s="354">
        <f t="shared" si="7"/>
        <v>605</v>
      </c>
      <c r="F304" s="421">
        <f t="shared" si="7"/>
        <v>0</v>
      </c>
      <c r="G304" s="422">
        <f t="shared" si="7"/>
        <v>0</v>
      </c>
      <c r="H304" s="423">
        <f t="shared" si="7"/>
        <v>279</v>
      </c>
      <c r="I304" s="424">
        <f t="shared" si="7"/>
        <v>281</v>
      </c>
      <c r="J304" s="425">
        <f t="shared" si="7"/>
        <v>45</v>
      </c>
      <c r="K304" s="423">
        <f t="shared" si="7"/>
        <v>0</v>
      </c>
      <c r="L304" s="424">
        <f t="shared" si="7"/>
        <v>0</v>
      </c>
      <c r="M304" s="425">
        <f t="shared" si="7"/>
        <v>0</v>
      </c>
      <c r="N304" s="425">
        <f t="shared" si="7"/>
        <v>0</v>
      </c>
      <c r="O304" s="426">
        <f t="shared" si="7"/>
        <v>0</v>
      </c>
      <c r="P304" s="427">
        <f t="shared" si="7"/>
        <v>1</v>
      </c>
      <c r="Q304" s="428">
        <f t="shared" si="7"/>
        <v>0</v>
      </c>
      <c r="R304" s="429">
        <f>SUM(R305:R308)</f>
        <v>0</v>
      </c>
      <c r="S304" s="137"/>
      <c r="T304" s="137"/>
    </row>
    <row r="305" spans="1:22" ht="15" customHeight="1" x14ac:dyDescent="0.15">
      <c r="A305" s="631"/>
      <c r="B305" s="54" t="s">
        <v>138</v>
      </c>
      <c r="C305" s="392">
        <f>[9]B!C746-[9]B!C724-[9]B!C725</f>
        <v>481</v>
      </c>
      <c r="D305" s="392">
        <f>[9]B!D746-[9]B!D724-[9]B!D725</f>
        <v>481</v>
      </c>
      <c r="E305" s="392">
        <f>[9]B!E746-[9]B!E724-[9]B!E725</f>
        <v>481</v>
      </c>
      <c r="F305" s="392">
        <f>[9]B!F746-[9]B!F724-[9]B!F725</f>
        <v>0</v>
      </c>
      <c r="G305" s="392">
        <f>[9]B!G746-[9]B!G724-[9]B!G725</f>
        <v>0</v>
      </c>
      <c r="H305" s="414">
        <f>[9]B!AA746-[9]B!AA724-[9]B!AA725</f>
        <v>228</v>
      </c>
      <c r="I305" s="414">
        <f>[9]B!AB746-[9]B!AB724-[9]B!AB725</f>
        <v>243</v>
      </c>
      <c r="J305" s="414">
        <f>[9]B!AC746-[9]B!AC724-[9]B!AC725</f>
        <v>10</v>
      </c>
      <c r="K305" s="414">
        <f>[9]B!AD746-[9]B!AD724-[9]B!AD725</f>
        <v>0</v>
      </c>
      <c r="L305" s="414">
        <f>[9]B!AE746-[9]B!AE724-[9]B!AE725</f>
        <v>0</v>
      </c>
      <c r="M305" s="414">
        <f>[9]B!AF746-[9]B!AF724-[9]B!AF725</f>
        <v>0</v>
      </c>
      <c r="N305" s="414">
        <f>[9]B!AG746-[9]B!AG724-[9]B!AG725</f>
        <v>0</v>
      </c>
      <c r="O305" s="414">
        <f>[9]B!AH746-[9]B!AH724-[9]B!AH725</f>
        <v>0</v>
      </c>
      <c r="P305" s="414">
        <f>[9]B!AI746-[9]B!AI724-[9]B!AI725</f>
        <v>1</v>
      </c>
      <c r="Q305" s="414">
        <f>[9]B!AJ746-[9]B!AJ724-[9]B!AJ725</f>
        <v>0</v>
      </c>
      <c r="R305" s="415"/>
      <c r="S305" s="137"/>
      <c r="T305" s="137"/>
    </row>
    <row r="306" spans="1:22" ht="15" customHeight="1" x14ac:dyDescent="0.15">
      <c r="A306" s="631"/>
      <c r="B306" s="54" t="s">
        <v>139</v>
      </c>
      <c r="C306" s="394">
        <f>[9]B!C724</f>
        <v>33</v>
      </c>
      <c r="D306" s="394">
        <f>[9]B!D724</f>
        <v>33</v>
      </c>
      <c r="E306" s="394">
        <f>[9]B!E724</f>
        <v>33</v>
      </c>
      <c r="F306" s="394">
        <f>[9]B!F724</f>
        <v>0</v>
      </c>
      <c r="G306" s="394">
        <f>[9]B!G724</f>
        <v>0</v>
      </c>
      <c r="H306" s="416">
        <f>[9]B!AA724</f>
        <v>0</v>
      </c>
      <c r="I306" s="416">
        <f>[9]B!AB724</f>
        <v>33</v>
      </c>
      <c r="J306" s="416">
        <f>[9]B!AC724</f>
        <v>0</v>
      </c>
      <c r="K306" s="416">
        <f>[9]B!AD724</f>
        <v>0</v>
      </c>
      <c r="L306" s="416">
        <f>[9]B!AE724</f>
        <v>0</v>
      </c>
      <c r="M306" s="416">
        <f>[9]B!AF724</f>
        <v>0</v>
      </c>
      <c r="N306" s="416">
        <f>[9]B!AG724</f>
        <v>0</v>
      </c>
      <c r="O306" s="416">
        <f>[9]B!AH724</f>
        <v>0</v>
      </c>
      <c r="P306" s="416">
        <f>[9]B!AI724</f>
        <v>0</v>
      </c>
      <c r="Q306" s="416">
        <f>[9]B!AJ724</f>
        <v>0</v>
      </c>
      <c r="R306" s="417"/>
      <c r="S306" s="137"/>
      <c r="T306" s="137"/>
    </row>
    <row r="307" spans="1:22" ht="15" customHeight="1" x14ac:dyDescent="0.15">
      <c r="A307" s="631"/>
      <c r="B307" s="142" t="s">
        <v>140</v>
      </c>
      <c r="C307" s="396">
        <f>[9]B!C725</f>
        <v>91</v>
      </c>
      <c r="D307" s="396">
        <f>[9]B!D725</f>
        <v>91</v>
      </c>
      <c r="E307" s="396">
        <f>[9]B!E725</f>
        <v>91</v>
      </c>
      <c r="F307" s="396">
        <f>[9]B!F725</f>
        <v>0</v>
      </c>
      <c r="G307" s="396">
        <f>[9]B!G725</f>
        <v>0</v>
      </c>
      <c r="H307" s="418">
        <f>[9]B!AA725</f>
        <v>51</v>
      </c>
      <c r="I307" s="418">
        <f>[9]B!AB725</f>
        <v>5</v>
      </c>
      <c r="J307" s="418">
        <f>[9]B!AC725</f>
        <v>35</v>
      </c>
      <c r="K307" s="418">
        <f>[9]B!AD725</f>
        <v>0</v>
      </c>
      <c r="L307" s="418">
        <f>[9]B!AE725</f>
        <v>0</v>
      </c>
      <c r="M307" s="418">
        <f>[9]B!AF725</f>
        <v>0</v>
      </c>
      <c r="N307" s="418">
        <f>[9]B!AG725</f>
        <v>0</v>
      </c>
      <c r="O307" s="418">
        <f>[9]B!AH725</f>
        <v>0</v>
      </c>
      <c r="P307" s="418">
        <f>[9]B!AI725</f>
        <v>0</v>
      </c>
      <c r="Q307" s="418">
        <f>[9]B!AJ725</f>
        <v>0</v>
      </c>
      <c r="R307" s="419"/>
      <c r="S307" s="137"/>
      <c r="T307" s="137"/>
    </row>
    <row r="308" spans="1:22" ht="15" customHeight="1" x14ac:dyDescent="0.15">
      <c r="A308" s="42" t="s">
        <v>115</v>
      </c>
      <c r="B308" s="146" t="s">
        <v>141</v>
      </c>
      <c r="C308" s="430">
        <f>[9]B!C779</f>
        <v>0</v>
      </c>
      <c r="D308" s="430">
        <f>[9]B!D779</f>
        <v>0</v>
      </c>
      <c r="E308" s="430">
        <f>[9]B!E779</f>
        <v>0</v>
      </c>
      <c r="F308" s="430">
        <f>[9]B!F779</f>
        <v>0</v>
      </c>
      <c r="G308" s="430">
        <f>[9]B!G779</f>
        <v>0</v>
      </c>
      <c r="H308" s="431">
        <f>[9]B!AA779</f>
        <v>0</v>
      </c>
      <c r="I308" s="431">
        <f>[9]B!AB779</f>
        <v>0</v>
      </c>
      <c r="J308" s="431">
        <f>[9]B!AC779</f>
        <v>0</v>
      </c>
      <c r="K308" s="431">
        <f>[9]B!AD779</f>
        <v>0</v>
      </c>
      <c r="L308" s="431">
        <f>[9]B!AE779</f>
        <v>0</v>
      </c>
      <c r="M308" s="431">
        <f>[9]B!AF779</f>
        <v>0</v>
      </c>
      <c r="N308" s="431">
        <f>[9]B!AG779</f>
        <v>0</v>
      </c>
      <c r="O308" s="431">
        <f>[9]B!AH779</f>
        <v>0</v>
      </c>
      <c r="P308" s="431">
        <f>[9]B!AI779</f>
        <v>1</v>
      </c>
      <c r="Q308" s="431">
        <f>[9]B!AJ779</f>
        <v>0</v>
      </c>
      <c r="R308" s="432"/>
      <c r="S308" s="137"/>
      <c r="T308" s="137"/>
    </row>
    <row r="309" spans="1:22" s="60" customFormat="1" ht="15" customHeight="1" x14ac:dyDescent="0.15">
      <c r="A309" s="139"/>
      <c r="B309" s="147" t="s">
        <v>142</v>
      </c>
      <c r="C309" s="396">
        <f>[9]B!C837</f>
        <v>0</v>
      </c>
      <c r="D309" s="396">
        <f>[9]B!D837</f>
        <v>0</v>
      </c>
      <c r="E309" s="396">
        <f>[9]B!E837</f>
        <v>0</v>
      </c>
      <c r="F309" s="396">
        <f>[9]B!F837</f>
        <v>0</v>
      </c>
      <c r="G309" s="396">
        <f>[9]B!G837</f>
        <v>0</v>
      </c>
      <c r="H309" s="418">
        <f>[9]B!AA837</f>
        <v>0</v>
      </c>
      <c r="I309" s="418">
        <f>[9]B!AB837</f>
        <v>0</v>
      </c>
      <c r="J309" s="418">
        <f>[9]B!AC837</f>
        <v>0</v>
      </c>
      <c r="K309" s="418">
        <f>[9]B!AD837</f>
        <v>0</v>
      </c>
      <c r="L309" s="418">
        <f>[9]B!AE837</f>
        <v>0</v>
      </c>
      <c r="M309" s="418">
        <f>[9]B!AF837</f>
        <v>0</v>
      </c>
      <c r="N309" s="418">
        <f>[9]B!AG837</f>
        <v>0</v>
      </c>
      <c r="O309" s="418">
        <f>[9]B!AH837</f>
        <v>0</v>
      </c>
      <c r="P309" s="418">
        <f>[9]B!AI837</f>
        <v>0</v>
      </c>
      <c r="Q309" s="418">
        <f>[9]B!AJ837</f>
        <v>0</v>
      </c>
      <c r="R309" s="397"/>
      <c r="S309" s="117"/>
      <c r="T309" s="117"/>
    </row>
    <row r="310" spans="1:22" s="60" customFormat="1" ht="15" customHeight="1" x14ac:dyDescent="0.15">
      <c r="A310" s="618" t="s">
        <v>431</v>
      </c>
      <c r="B310" s="619"/>
      <c r="C310" s="392">
        <f>[9]B!C533</f>
        <v>5326</v>
      </c>
      <c r="D310" s="392">
        <f>[9]B!D533</f>
        <v>5281</v>
      </c>
      <c r="E310" s="392">
        <f>[9]B!E533</f>
        <v>5281</v>
      </c>
      <c r="F310" s="392">
        <f>[9]B!F533</f>
        <v>0</v>
      </c>
      <c r="G310" s="392">
        <f>[9]B!G533</f>
        <v>45</v>
      </c>
      <c r="H310" s="414">
        <f>[9]B!AA533</f>
        <v>3117</v>
      </c>
      <c r="I310" s="414">
        <f>[9]B!AB533</f>
        <v>727</v>
      </c>
      <c r="J310" s="414">
        <f>[9]B!AC533</f>
        <v>1482</v>
      </c>
      <c r="K310" s="414">
        <f>[9]B!AD533</f>
        <v>0</v>
      </c>
      <c r="L310" s="414">
        <f>[9]B!AE533</f>
        <v>0</v>
      </c>
      <c r="M310" s="414">
        <f>[9]B!AF533</f>
        <v>0</v>
      </c>
      <c r="N310" s="414">
        <f>[9]B!AG533</f>
        <v>0</v>
      </c>
      <c r="O310" s="414">
        <f>[9]B!AH533</f>
        <v>0</v>
      </c>
      <c r="P310" s="414">
        <f>[9]B!AI533</f>
        <v>1</v>
      </c>
      <c r="Q310" s="414">
        <f>[9]B!AJ533</f>
        <v>0</v>
      </c>
      <c r="R310" s="393"/>
      <c r="S310" s="117"/>
      <c r="T310" s="117"/>
    </row>
    <row r="311" spans="1:22" s="3" customFormat="1" ht="15" customHeight="1" x14ac:dyDescent="0.15">
      <c r="A311" s="620" t="s">
        <v>143</v>
      </c>
      <c r="B311" s="621"/>
      <c r="C311" s="433">
        <f>[9]B!C1051</f>
        <v>0</v>
      </c>
      <c r="D311" s="433">
        <f>[9]B!D1051</f>
        <v>0</v>
      </c>
      <c r="E311" s="433">
        <f>[9]B!E1051</f>
        <v>0</v>
      </c>
      <c r="F311" s="433">
        <f>[9]B!F1051</f>
        <v>0</v>
      </c>
      <c r="G311" s="433">
        <f>[9]B!G1051</f>
        <v>0</v>
      </c>
      <c r="H311" s="434">
        <f>[9]B!AA1051</f>
        <v>0</v>
      </c>
      <c r="I311" s="434">
        <f>[9]B!AB1051</f>
        <v>0</v>
      </c>
      <c r="J311" s="434">
        <f>[9]B!AC1051</f>
        <v>0</v>
      </c>
      <c r="K311" s="434">
        <f>[9]B!AD1051</f>
        <v>0</v>
      </c>
      <c r="L311" s="434">
        <f>[9]B!AE1051</f>
        <v>0</v>
      </c>
      <c r="M311" s="434">
        <f>[9]B!AF1051</f>
        <v>0</v>
      </c>
      <c r="N311" s="434">
        <f>[9]B!AG1051</f>
        <v>0</v>
      </c>
      <c r="O311" s="434">
        <f>[9]B!AH1051</f>
        <v>0</v>
      </c>
      <c r="P311" s="434">
        <f>[9]B!AI1051</f>
        <v>688</v>
      </c>
      <c r="Q311" s="434">
        <f>[9]B!AJ1051</f>
        <v>0</v>
      </c>
      <c r="R311" s="435"/>
      <c r="S311" s="143"/>
      <c r="T311" s="143"/>
    </row>
    <row r="312" spans="1:22" s="149" customFormat="1" ht="22.5" customHeight="1" x14ac:dyDescent="0.15">
      <c r="A312" s="12" t="s">
        <v>432</v>
      </c>
      <c r="B312" s="148"/>
      <c r="C312" s="148"/>
      <c r="R312" s="150"/>
      <c r="S312" s="150"/>
      <c r="T312" s="150"/>
    </row>
    <row r="313" spans="1:22" ht="24" customHeight="1" x14ac:dyDescent="0.15">
      <c r="A313" s="622" t="s">
        <v>433</v>
      </c>
      <c r="B313" s="623"/>
      <c r="C313" s="604" t="s">
        <v>410</v>
      </c>
      <c r="D313" s="607" t="s">
        <v>434</v>
      </c>
      <c r="E313" s="608"/>
      <c r="F313" s="608"/>
      <c r="G313" s="624"/>
      <c r="H313" s="625" t="s">
        <v>412</v>
      </c>
      <c r="I313" s="625"/>
      <c r="J313" s="626"/>
      <c r="K313" s="637" t="s">
        <v>413</v>
      </c>
      <c r="L313" s="637"/>
      <c r="M313" s="637"/>
      <c r="N313" s="632" t="s">
        <v>414</v>
      </c>
      <c r="O313" s="635" t="s">
        <v>415</v>
      </c>
      <c r="P313" s="636"/>
      <c r="Q313" s="585" t="s">
        <v>416</v>
      </c>
    </row>
    <row r="314" spans="1:22" ht="18" customHeight="1" x14ac:dyDescent="0.15">
      <c r="A314" s="622"/>
      <c r="B314" s="623"/>
      <c r="C314" s="605"/>
      <c r="D314" s="638" t="s">
        <v>418</v>
      </c>
      <c r="E314" s="640" t="s">
        <v>419</v>
      </c>
      <c r="F314" s="641"/>
      <c r="G314" s="638" t="s">
        <v>420</v>
      </c>
      <c r="H314" s="594" t="s">
        <v>421</v>
      </c>
      <c r="I314" s="596" t="s">
        <v>422</v>
      </c>
      <c r="J314" s="598" t="s">
        <v>423</v>
      </c>
      <c r="K314" s="615" t="s">
        <v>424</v>
      </c>
      <c r="L314" s="616" t="s">
        <v>425</v>
      </c>
      <c r="M314" s="617" t="s">
        <v>426</v>
      </c>
      <c r="N314" s="633"/>
      <c r="O314" s="627" t="s">
        <v>427</v>
      </c>
      <c r="P314" s="628" t="s">
        <v>428</v>
      </c>
      <c r="Q314" s="586"/>
      <c r="R314" s="151"/>
    </row>
    <row r="315" spans="1:22" ht="18" customHeight="1" x14ac:dyDescent="0.15">
      <c r="A315" s="622"/>
      <c r="B315" s="623"/>
      <c r="C315" s="606"/>
      <c r="D315" s="639"/>
      <c r="E315" s="152" t="s">
        <v>429</v>
      </c>
      <c r="F315" s="134" t="s">
        <v>430</v>
      </c>
      <c r="G315" s="639"/>
      <c r="H315" s="595"/>
      <c r="I315" s="597"/>
      <c r="J315" s="599"/>
      <c r="K315" s="615"/>
      <c r="L315" s="616"/>
      <c r="M315" s="617"/>
      <c r="N315" s="634"/>
      <c r="O315" s="627"/>
      <c r="P315" s="628"/>
      <c r="Q315" s="587"/>
      <c r="R315" s="151"/>
      <c r="U315" s="137"/>
      <c r="V315" s="137"/>
    </row>
    <row r="316" spans="1:22" ht="14.25" customHeight="1" x14ac:dyDescent="0.15">
      <c r="A316" s="153" t="s">
        <v>435</v>
      </c>
      <c r="B316" s="154"/>
      <c r="C316" s="155"/>
      <c r="D316" s="156"/>
      <c r="E316" s="157"/>
      <c r="F316" s="158"/>
      <c r="G316" s="159"/>
      <c r="H316" s="157"/>
      <c r="I316" s="160"/>
      <c r="J316" s="161"/>
      <c r="K316" s="162"/>
      <c r="L316" s="160"/>
      <c r="M316" s="161"/>
      <c r="N316" s="163"/>
      <c r="O316" s="162"/>
      <c r="P316" s="158"/>
      <c r="Q316" s="164"/>
      <c r="R316" s="165"/>
      <c r="U316" s="137"/>
    </row>
    <row r="317" spans="1:22" ht="15" customHeight="1" x14ac:dyDescent="0.15">
      <c r="A317" s="166" t="s">
        <v>436</v>
      </c>
      <c r="B317" s="167"/>
      <c r="C317" s="155"/>
      <c r="D317" s="156"/>
      <c r="E317" s="157"/>
      <c r="F317" s="158"/>
      <c r="G317" s="159"/>
      <c r="H317" s="157"/>
      <c r="I317" s="160"/>
      <c r="J317" s="161"/>
      <c r="K317" s="162"/>
      <c r="L317" s="160"/>
      <c r="M317" s="161"/>
      <c r="N317" s="163"/>
      <c r="O317" s="162"/>
      <c r="P317" s="158"/>
      <c r="Q317" s="164"/>
      <c r="R317" s="168"/>
      <c r="U317" s="137"/>
    </row>
    <row r="318" spans="1:22" ht="15" customHeight="1" x14ac:dyDescent="0.15">
      <c r="A318" s="646" t="s">
        <v>437</v>
      </c>
      <c r="B318" s="647"/>
      <c r="C318" s="436">
        <f>SUM([9]B!C844,[9]B!C851,[9]B!C855,[9]B!C862,[9]B!C871)</f>
        <v>0</v>
      </c>
      <c r="D318" s="436">
        <f>SUM([9]B!D844,[9]B!D851,[9]B!D855,[9]B!D862,[9]B!D871)</f>
        <v>0</v>
      </c>
      <c r="E318" s="437">
        <f>SUM([9]B!E844,[9]B!E851,[9]B!E855,[9]B!E862,[9]B!E871)</f>
        <v>0</v>
      </c>
      <c r="F318" s="437">
        <f>SUM([9]B!F844,[9]B!F851,[9]B!F855,[9]B!F862,[9]B!F871)</f>
        <v>0</v>
      </c>
      <c r="G318" s="437">
        <f>SUM([9]B!G844,[9]B!G851,[9]B!G855,[9]B!G862,[9]B!G871)</f>
        <v>0</v>
      </c>
      <c r="H318" s="437">
        <f>SUM([9]B!AA844,[9]B!AA851,[9]B!AA855,[9]B!AA862,[9]B!AA871)</f>
        <v>0</v>
      </c>
      <c r="I318" s="437">
        <f>SUM([9]B!AB844,[9]B!AB851,[9]B!AB855,[9]B!AB862,[9]B!AB871)</f>
        <v>0</v>
      </c>
      <c r="J318" s="437">
        <f>SUM([9]B!AC844,[9]B!AC851,[9]B!AC855,[9]B!AC862,[9]B!AC871)</f>
        <v>0</v>
      </c>
      <c r="K318" s="437">
        <f>SUM([9]B!AD844,[9]B!AD851,[9]B!AD855,[9]B!AD862,[9]B!AD871)</f>
        <v>0</v>
      </c>
      <c r="L318" s="437">
        <f>SUM([9]B!AE844,[9]B!AE851,[9]B!AE855,[9]B!AE862,[9]B!AE871)</f>
        <v>0</v>
      </c>
      <c r="M318" s="437">
        <f>SUM([9]B!AF844,[9]B!AF851,[9]B!AF855,[9]B!AF862,[9]B!AF871)</f>
        <v>0</v>
      </c>
      <c r="N318" s="437">
        <f>SUM([9]B!AG844,[9]B!AG851,[9]B!AG855,[9]B!AG862,[9]B!AG871)</f>
        <v>0</v>
      </c>
      <c r="O318" s="437">
        <f>SUM([9]B!AH844,[9]B!AH851,[9]B!AH855,[9]B!AH862,[9]B!AH871)</f>
        <v>0</v>
      </c>
      <c r="P318" s="437">
        <f>SUM([9]B!AI844,[9]B!AI851,[9]B!AI855,[9]B!AI862,[9]B!AI871)</f>
        <v>8</v>
      </c>
      <c r="Q318" s="437">
        <f>SUM([9]B!AJ844,[9]B!AJ851,[9]B!AJ855,[9]B!AJ862,[9]B!AJ871)</f>
        <v>0</v>
      </c>
      <c r="R318" s="169"/>
      <c r="U318" s="137"/>
    </row>
    <row r="319" spans="1:22" ht="15" customHeight="1" x14ac:dyDescent="0.15">
      <c r="A319" s="642" t="s">
        <v>438</v>
      </c>
      <c r="B319" s="643"/>
      <c r="C319" s="438">
        <f>SUM([9]B!C875,[9]B!C879,[9]B!C883,[9]B!C891,[9]B!C894,[9]B!C897)</f>
        <v>0</v>
      </c>
      <c r="D319" s="438">
        <f>SUM([9]B!D875,[9]B!D879,[9]B!D883,[9]B!D891,[9]B!D894,[9]B!D897)</f>
        <v>0</v>
      </c>
      <c r="E319" s="374">
        <f>SUM([9]B!E875,[9]B!E879,[9]B!E883,[9]B!E891,[9]B!E894,[9]B!E897)</f>
        <v>0</v>
      </c>
      <c r="F319" s="374">
        <f>SUM([9]B!F875,[9]B!F879,[9]B!F883,[9]B!F891,[9]B!F894,[9]B!F897)</f>
        <v>0</v>
      </c>
      <c r="G319" s="374">
        <f>SUM([9]B!G875,[9]B!G879,[9]B!G883,[9]B!G891,[9]B!G894,[9]B!G897)</f>
        <v>0</v>
      </c>
      <c r="H319" s="374">
        <f>SUM([9]B!AA875,[9]B!AA879,[9]B!AA883,[9]B!AA891,[9]B!AA894,[9]B!AA897)</f>
        <v>0</v>
      </c>
      <c r="I319" s="374">
        <f>SUM([9]B!AB875,[9]B!AB879,[9]B!AB883,[9]B!AB891,[9]B!AB894,[9]B!AB897)</f>
        <v>0</v>
      </c>
      <c r="J319" s="374">
        <f>SUM([9]B!AC875,[9]B!AC879,[9]B!AC883,[9]B!AC891,[9]B!AC894,[9]B!AC897)</f>
        <v>0</v>
      </c>
      <c r="K319" s="374">
        <f>SUM([9]B!AD875,[9]B!AD879,[9]B!AD883,[9]B!AD891,[9]B!AD894,[9]B!AD897)</f>
        <v>0</v>
      </c>
      <c r="L319" s="374">
        <f>SUM([9]B!AE875,[9]B!AE879,[9]B!AE883,[9]B!AE891,[9]B!AE894,[9]B!AE897)</f>
        <v>0</v>
      </c>
      <c r="M319" s="374">
        <f>SUM([9]B!AF875,[9]B!AF879,[9]B!AF883,[9]B!AF891,[9]B!AF894,[9]B!AF897)</f>
        <v>0</v>
      </c>
      <c r="N319" s="374">
        <f>SUM([9]B!AG875,[9]B!AG879,[9]B!AG883,[9]B!AG891,[9]B!AG894,[9]B!AG897)</f>
        <v>0</v>
      </c>
      <c r="O319" s="374">
        <f>SUM([9]B!AH875,[9]B!AH879,[9]B!AH883,[9]B!AH891,[9]B!AH894,[9]B!AH897)</f>
        <v>0</v>
      </c>
      <c r="P319" s="374">
        <f>SUM([9]B!AI875,[9]B!AI879,[9]B!AI883,[9]B!AI891,[9]B!AI894,[9]B!AI897)</f>
        <v>0</v>
      </c>
      <c r="Q319" s="374">
        <f>SUM([9]B!AJ875,[9]B!AJ879,[9]B!AJ883,[9]B!AJ891,[9]B!AJ894,[9]B!AJ897)</f>
        <v>0</v>
      </c>
      <c r="R319" s="41"/>
      <c r="U319" s="137"/>
    </row>
    <row r="320" spans="1:22" ht="15" customHeight="1" x14ac:dyDescent="0.15">
      <c r="A320" s="170" t="s">
        <v>439</v>
      </c>
      <c r="B320" s="171"/>
      <c r="C320" s="439"/>
      <c r="D320" s="440"/>
      <c r="E320" s="441"/>
      <c r="F320" s="442"/>
      <c r="G320" s="443"/>
      <c r="H320" s="441"/>
      <c r="I320" s="444"/>
      <c r="J320" s="442"/>
      <c r="K320" s="441"/>
      <c r="L320" s="444"/>
      <c r="M320" s="442"/>
      <c r="N320" s="445"/>
      <c r="O320" s="441"/>
      <c r="P320" s="442"/>
      <c r="Q320" s="446"/>
      <c r="R320" s="169"/>
      <c r="U320" s="137"/>
    </row>
    <row r="321" spans="1:24" ht="15" customHeight="1" x14ac:dyDescent="0.15">
      <c r="A321" s="644" t="s">
        <v>440</v>
      </c>
      <c r="B321" s="645"/>
      <c r="C321" s="353">
        <f>[9]B!C905</f>
        <v>0</v>
      </c>
      <c r="D321" s="353">
        <f>[9]B!D905</f>
        <v>0</v>
      </c>
      <c r="E321" s="390">
        <f>[9]B!E905</f>
        <v>0</v>
      </c>
      <c r="F321" s="390">
        <f>[9]B!F905</f>
        <v>0</v>
      </c>
      <c r="G321" s="390">
        <f>[9]B!G905</f>
        <v>0</v>
      </c>
      <c r="H321" s="390">
        <f>[9]B!AA905</f>
        <v>0</v>
      </c>
      <c r="I321" s="390">
        <f>[9]B!AB905</f>
        <v>0</v>
      </c>
      <c r="J321" s="390">
        <f>[9]B!AC905</f>
        <v>0</v>
      </c>
      <c r="K321" s="390">
        <f>[9]B!AD905</f>
        <v>0</v>
      </c>
      <c r="L321" s="390">
        <f>[9]B!AE905</f>
        <v>0</v>
      </c>
      <c r="M321" s="390">
        <f>[9]B!AF905</f>
        <v>0</v>
      </c>
      <c r="N321" s="390">
        <f>[9]B!AG905</f>
        <v>0</v>
      </c>
      <c r="O321" s="390">
        <f>[9]B!AH905</f>
        <v>0</v>
      </c>
      <c r="P321" s="390">
        <f>[9]B!AI905</f>
        <v>0</v>
      </c>
      <c r="Q321" s="390">
        <f>[9]B!AJ905</f>
        <v>0</v>
      </c>
      <c r="R321" s="169"/>
      <c r="U321" s="137"/>
    </row>
    <row r="322" spans="1:24" ht="15" customHeight="1" x14ac:dyDescent="0.15">
      <c r="A322" s="172" t="s">
        <v>441</v>
      </c>
      <c r="B322" s="173"/>
      <c r="C322" s="439"/>
      <c r="D322" s="440"/>
      <c r="E322" s="441"/>
      <c r="F322" s="442"/>
      <c r="G322" s="443"/>
      <c r="H322" s="441"/>
      <c r="I322" s="444"/>
      <c r="J322" s="442"/>
      <c r="K322" s="441"/>
      <c r="L322" s="444"/>
      <c r="M322" s="442"/>
      <c r="N322" s="445"/>
      <c r="O322" s="441"/>
      <c r="P322" s="442"/>
      <c r="Q322" s="446"/>
      <c r="R322" s="169"/>
      <c r="U322" s="137"/>
    </row>
    <row r="323" spans="1:24" ht="15" customHeight="1" x14ac:dyDescent="0.15">
      <c r="A323" s="646" t="s">
        <v>442</v>
      </c>
      <c r="B323" s="647"/>
      <c r="C323" s="447">
        <f>[9]B!C911</f>
        <v>0</v>
      </c>
      <c r="D323" s="447">
        <f>[9]B!D911</f>
        <v>0</v>
      </c>
      <c r="E323" s="448">
        <f>[9]B!E911</f>
        <v>0</v>
      </c>
      <c r="F323" s="448">
        <f>[9]B!F911</f>
        <v>0</v>
      </c>
      <c r="G323" s="448">
        <f>[9]B!G911</f>
        <v>0</v>
      </c>
      <c r="H323" s="448">
        <f>[9]B!AA911</f>
        <v>0</v>
      </c>
      <c r="I323" s="448">
        <f>[9]B!AB911</f>
        <v>0</v>
      </c>
      <c r="J323" s="448">
        <f>[9]B!AC911</f>
        <v>0</v>
      </c>
      <c r="K323" s="448">
        <f>[9]B!AD911</f>
        <v>0</v>
      </c>
      <c r="L323" s="448">
        <f>[9]B!AE911</f>
        <v>0</v>
      </c>
      <c r="M323" s="448">
        <f>[9]B!AF911</f>
        <v>0</v>
      </c>
      <c r="N323" s="448">
        <f>[9]B!AG911</f>
        <v>0</v>
      </c>
      <c r="O323" s="448">
        <f>[9]B!AH911</f>
        <v>0</v>
      </c>
      <c r="P323" s="448">
        <f>[9]B!AI911</f>
        <v>0</v>
      </c>
      <c r="Q323" s="448">
        <f>[9]B!AJ911</f>
        <v>0</v>
      </c>
      <c r="R323" s="169"/>
      <c r="U323" s="137"/>
    </row>
    <row r="324" spans="1:24" ht="15" customHeight="1" x14ac:dyDescent="0.15">
      <c r="A324" s="648" t="s">
        <v>443</v>
      </c>
      <c r="B324" s="649"/>
      <c r="C324" s="449">
        <f>[9]B!C927</f>
        <v>0</v>
      </c>
      <c r="D324" s="449">
        <f>[9]B!D927</f>
        <v>0</v>
      </c>
      <c r="E324" s="450">
        <f>[9]B!E927</f>
        <v>0</v>
      </c>
      <c r="F324" s="450">
        <f>[9]B!F927</f>
        <v>0</v>
      </c>
      <c r="G324" s="450">
        <f>[9]B!G927</f>
        <v>0</v>
      </c>
      <c r="H324" s="450">
        <f>[9]B!AA927</f>
        <v>0</v>
      </c>
      <c r="I324" s="450">
        <f>[9]B!AB927</f>
        <v>0</v>
      </c>
      <c r="J324" s="450">
        <f>[9]B!AC927</f>
        <v>0</v>
      </c>
      <c r="K324" s="450">
        <f>[9]B!AD927</f>
        <v>0</v>
      </c>
      <c r="L324" s="450">
        <f>[9]B!AE927</f>
        <v>0</v>
      </c>
      <c r="M324" s="450">
        <f>[9]B!AF927</f>
        <v>0</v>
      </c>
      <c r="N324" s="450">
        <f>[9]B!AG927</f>
        <v>0</v>
      </c>
      <c r="O324" s="450">
        <f>[9]B!AH927</f>
        <v>0</v>
      </c>
      <c r="P324" s="450">
        <f>[9]B!AI927</f>
        <v>0</v>
      </c>
      <c r="Q324" s="450">
        <f>[9]B!AJ927</f>
        <v>0</v>
      </c>
      <c r="R324" s="169"/>
      <c r="U324" s="137"/>
    </row>
    <row r="325" spans="1:24" ht="15" customHeight="1" x14ac:dyDescent="0.15">
      <c r="A325" s="648" t="s">
        <v>444</v>
      </c>
      <c r="B325" s="649"/>
      <c r="C325" s="451">
        <f>[9]B!C950</f>
        <v>0</v>
      </c>
      <c r="D325" s="451">
        <f>[9]B!D950</f>
        <v>0</v>
      </c>
      <c r="E325" s="452">
        <f>[9]B!E950</f>
        <v>0</v>
      </c>
      <c r="F325" s="452">
        <f>[9]B!F950</f>
        <v>0</v>
      </c>
      <c r="G325" s="452">
        <f>[9]B!G950</f>
        <v>0</v>
      </c>
      <c r="H325" s="452">
        <f>[9]B!AA950</f>
        <v>0</v>
      </c>
      <c r="I325" s="452">
        <f>[9]B!AB950</f>
        <v>0</v>
      </c>
      <c r="J325" s="452">
        <f>[9]B!AC950</f>
        <v>0</v>
      </c>
      <c r="K325" s="452">
        <f>[9]B!AD950</f>
        <v>0</v>
      </c>
      <c r="L325" s="452">
        <f>[9]B!AE950</f>
        <v>0</v>
      </c>
      <c r="M325" s="452">
        <f>[9]B!AF950</f>
        <v>0</v>
      </c>
      <c r="N325" s="452">
        <f>[9]B!AG950</f>
        <v>0</v>
      </c>
      <c r="O325" s="452">
        <f>[9]B!AH950</f>
        <v>0</v>
      </c>
      <c r="P325" s="452">
        <f>[9]B!AI950</f>
        <v>0</v>
      </c>
      <c r="Q325" s="452">
        <f>[9]B!AJ950</f>
        <v>0</v>
      </c>
      <c r="R325" s="169"/>
      <c r="U325" s="137"/>
    </row>
    <row r="326" spans="1:24" ht="15" customHeight="1" x14ac:dyDescent="0.15">
      <c r="A326" s="650" t="s">
        <v>445</v>
      </c>
      <c r="B326" s="651"/>
      <c r="C326" s="453">
        <f>SUM(C318+C319+C321+C323+C324+C325)</f>
        <v>0</v>
      </c>
      <c r="D326" s="453">
        <f t="shared" ref="D326:Q326" si="8">SUM(D318+D319+D321+D323+D324+D325)</f>
        <v>0</v>
      </c>
      <c r="E326" s="453">
        <f t="shared" si="8"/>
        <v>0</v>
      </c>
      <c r="F326" s="453">
        <f t="shared" si="8"/>
        <v>0</v>
      </c>
      <c r="G326" s="453">
        <f t="shared" si="8"/>
        <v>0</v>
      </c>
      <c r="H326" s="453">
        <f t="shared" si="8"/>
        <v>0</v>
      </c>
      <c r="I326" s="453">
        <f t="shared" si="8"/>
        <v>0</v>
      </c>
      <c r="J326" s="453">
        <f t="shared" si="8"/>
        <v>0</v>
      </c>
      <c r="K326" s="453">
        <f t="shared" si="8"/>
        <v>0</v>
      </c>
      <c r="L326" s="453">
        <f t="shared" si="8"/>
        <v>0</v>
      </c>
      <c r="M326" s="453">
        <f t="shared" si="8"/>
        <v>0</v>
      </c>
      <c r="N326" s="453">
        <f t="shared" si="8"/>
        <v>0</v>
      </c>
      <c r="O326" s="453">
        <f t="shared" si="8"/>
        <v>0</v>
      </c>
      <c r="P326" s="453">
        <f t="shared" si="8"/>
        <v>8</v>
      </c>
      <c r="Q326" s="453">
        <f t="shared" si="8"/>
        <v>0</v>
      </c>
      <c r="R326" s="169"/>
      <c r="U326" s="137"/>
    </row>
    <row r="327" spans="1:24" s="177" customFormat="1" ht="24.95" customHeight="1" x14ac:dyDescent="0.15">
      <c r="A327" s="174" t="s">
        <v>446</v>
      </c>
      <c r="B327" s="175"/>
      <c r="C327" s="175"/>
      <c r="D327" s="454"/>
      <c r="E327" s="454"/>
      <c r="F327" s="454"/>
      <c r="G327" s="454"/>
      <c r="H327" s="454"/>
      <c r="I327" s="454"/>
      <c r="J327" s="454"/>
      <c r="K327" s="454"/>
      <c r="L327" s="454"/>
      <c r="M327" s="454"/>
      <c r="N327" s="454"/>
      <c r="O327" s="455"/>
      <c r="P327" s="455"/>
      <c r="Q327" s="455"/>
      <c r="R327" s="455"/>
      <c r="S327" s="176"/>
      <c r="X327" s="5"/>
    </row>
    <row r="328" spans="1:24" ht="24" customHeight="1" x14ac:dyDescent="0.15">
      <c r="A328" s="678" t="s">
        <v>447</v>
      </c>
      <c r="B328" s="679"/>
      <c r="C328" s="604" t="s">
        <v>410</v>
      </c>
      <c r="D328" s="654" t="s">
        <v>434</v>
      </c>
      <c r="E328" s="654"/>
      <c r="F328" s="654"/>
      <c r="G328" s="654"/>
      <c r="H328" s="625" t="s">
        <v>412</v>
      </c>
      <c r="I328" s="625"/>
      <c r="J328" s="626"/>
      <c r="K328" s="637" t="s">
        <v>413</v>
      </c>
      <c r="L328" s="637"/>
      <c r="M328" s="637"/>
      <c r="N328" s="632" t="s">
        <v>414</v>
      </c>
      <c r="O328" s="635" t="s">
        <v>415</v>
      </c>
      <c r="P328" s="636"/>
      <c r="Q328" s="585" t="s">
        <v>416</v>
      </c>
      <c r="S328" s="151"/>
    </row>
    <row r="329" spans="1:24" ht="18" customHeight="1" x14ac:dyDescent="0.15">
      <c r="A329" s="678"/>
      <c r="B329" s="679"/>
      <c r="C329" s="605"/>
      <c r="D329" s="588" t="s">
        <v>448</v>
      </c>
      <c r="E329" s="590" t="s">
        <v>419</v>
      </c>
      <c r="F329" s="591"/>
      <c r="G329" s="652" t="s">
        <v>449</v>
      </c>
      <c r="H329" s="594" t="s">
        <v>421</v>
      </c>
      <c r="I329" s="596" t="s">
        <v>422</v>
      </c>
      <c r="J329" s="598" t="s">
        <v>423</v>
      </c>
      <c r="K329" s="615" t="s">
        <v>424</v>
      </c>
      <c r="L329" s="616" t="s">
        <v>425</v>
      </c>
      <c r="M329" s="617" t="s">
        <v>426</v>
      </c>
      <c r="N329" s="633"/>
      <c r="O329" s="627" t="s">
        <v>427</v>
      </c>
      <c r="P329" s="628" t="s">
        <v>428</v>
      </c>
      <c r="Q329" s="586"/>
    </row>
    <row r="330" spans="1:24" ht="18" customHeight="1" x14ac:dyDescent="0.15">
      <c r="A330" s="678"/>
      <c r="B330" s="679"/>
      <c r="C330" s="606"/>
      <c r="D330" s="589"/>
      <c r="E330" s="152" t="s">
        <v>429</v>
      </c>
      <c r="F330" s="134" t="s">
        <v>430</v>
      </c>
      <c r="G330" s="653"/>
      <c r="H330" s="595"/>
      <c r="I330" s="597"/>
      <c r="J330" s="599"/>
      <c r="K330" s="615"/>
      <c r="L330" s="616"/>
      <c r="M330" s="617"/>
      <c r="N330" s="634"/>
      <c r="O330" s="627"/>
      <c r="P330" s="628"/>
      <c r="Q330" s="587"/>
    </row>
    <row r="331" spans="1:24" ht="15" customHeight="1" x14ac:dyDescent="0.15">
      <c r="A331" s="456">
        <v>1901023</v>
      </c>
      <c r="B331" s="457" t="s">
        <v>369</v>
      </c>
      <c r="C331" s="458">
        <f>[9]B!C2249</f>
        <v>0</v>
      </c>
      <c r="D331" s="458">
        <f>[9]B!D2249</f>
        <v>0</v>
      </c>
      <c r="E331" s="459">
        <f>[9]B!E2249</f>
        <v>0</v>
      </c>
      <c r="F331" s="459">
        <f>[9]B!F2249</f>
        <v>0</v>
      </c>
      <c r="G331" s="459">
        <f>[9]B!G2249</f>
        <v>0</v>
      </c>
      <c r="H331" s="460">
        <f>[9]B!AA2249</f>
        <v>0</v>
      </c>
      <c r="I331" s="460">
        <f>[9]B!AB2249</f>
        <v>0</v>
      </c>
      <c r="J331" s="460">
        <f>[9]B!AC2249</f>
        <v>0</v>
      </c>
      <c r="K331" s="460">
        <f>[9]B!AD2249</f>
        <v>0</v>
      </c>
      <c r="L331" s="460">
        <f>[9]B!AE2249</f>
        <v>0</v>
      </c>
      <c r="M331" s="460">
        <f>[9]B!AF2249</f>
        <v>0</v>
      </c>
      <c r="N331" s="460">
        <f>[9]B!AG2249</f>
        <v>0</v>
      </c>
      <c r="O331" s="460">
        <f>[9]B!AH2249</f>
        <v>0</v>
      </c>
      <c r="P331" s="460">
        <f>[9]B!AI2249</f>
        <v>0</v>
      </c>
      <c r="Q331" s="460">
        <f>[9]B!AJ2249</f>
        <v>0</v>
      </c>
      <c r="R331" s="169"/>
    </row>
    <row r="332" spans="1:24" ht="15" customHeight="1" x14ac:dyDescent="0.15">
      <c r="A332" s="461">
        <v>1901024</v>
      </c>
      <c r="B332" s="462" t="s">
        <v>370</v>
      </c>
      <c r="C332" s="458">
        <f>[9]B!C2250</f>
        <v>0</v>
      </c>
      <c r="D332" s="458">
        <f>[9]B!D2250</f>
        <v>0</v>
      </c>
      <c r="E332" s="459">
        <f>[9]B!E2250</f>
        <v>0</v>
      </c>
      <c r="F332" s="459">
        <f>[9]B!F2250</f>
        <v>0</v>
      </c>
      <c r="G332" s="459">
        <f>[9]B!G2250</f>
        <v>0</v>
      </c>
      <c r="H332" s="460">
        <f>[9]B!AA2250</f>
        <v>0</v>
      </c>
      <c r="I332" s="460">
        <f>[9]B!AB2250</f>
        <v>0</v>
      </c>
      <c r="J332" s="460">
        <f>[9]B!AC2250</f>
        <v>0</v>
      </c>
      <c r="K332" s="460">
        <f>[9]B!AD2250</f>
        <v>0</v>
      </c>
      <c r="L332" s="460">
        <f>[9]B!AE2250</f>
        <v>0</v>
      </c>
      <c r="M332" s="460">
        <f>[9]B!AF2250</f>
        <v>0</v>
      </c>
      <c r="N332" s="460">
        <f>[9]B!AG2250</f>
        <v>0</v>
      </c>
      <c r="O332" s="460">
        <f>[9]B!AH2250</f>
        <v>0</v>
      </c>
      <c r="P332" s="460">
        <f>[9]B!AI2250</f>
        <v>0</v>
      </c>
      <c r="Q332" s="460">
        <f>[9]B!AJ2250</f>
        <v>0</v>
      </c>
      <c r="R332" s="169"/>
    </row>
    <row r="333" spans="1:24" ht="15" customHeight="1" x14ac:dyDescent="0.15">
      <c r="A333" s="461">
        <v>1901025</v>
      </c>
      <c r="B333" s="462" t="s">
        <v>450</v>
      </c>
      <c r="C333" s="458">
        <f>[9]B!C2251</f>
        <v>0</v>
      </c>
      <c r="D333" s="458">
        <f>[9]B!D2251</f>
        <v>0</v>
      </c>
      <c r="E333" s="459">
        <f>[9]B!E2251</f>
        <v>0</v>
      </c>
      <c r="F333" s="459">
        <f>[9]B!F2251</f>
        <v>0</v>
      </c>
      <c r="G333" s="459">
        <f>[9]B!G2251</f>
        <v>0</v>
      </c>
      <c r="H333" s="460">
        <f>[9]B!AA2251</f>
        <v>0</v>
      </c>
      <c r="I333" s="460">
        <f>[9]B!AB2251</f>
        <v>0</v>
      </c>
      <c r="J333" s="460">
        <f>[9]B!AC2251</f>
        <v>0</v>
      </c>
      <c r="K333" s="460">
        <f>[9]B!AD2251</f>
        <v>0</v>
      </c>
      <c r="L333" s="460">
        <f>[9]B!AE2251</f>
        <v>0</v>
      </c>
      <c r="M333" s="460">
        <f>[9]B!AF2251</f>
        <v>0</v>
      </c>
      <c r="N333" s="460">
        <f>[9]B!AG2251</f>
        <v>0</v>
      </c>
      <c r="O333" s="460">
        <f>[9]B!AH2251</f>
        <v>0</v>
      </c>
      <c r="P333" s="460">
        <f>[9]B!AI2251</f>
        <v>0</v>
      </c>
      <c r="Q333" s="460">
        <f>[9]B!AJ2251</f>
        <v>0</v>
      </c>
      <c r="R333" s="169"/>
    </row>
    <row r="334" spans="1:24" ht="15" customHeight="1" x14ac:dyDescent="0.15">
      <c r="A334" s="461">
        <v>1901026</v>
      </c>
      <c r="B334" s="462" t="s">
        <v>374</v>
      </c>
      <c r="C334" s="458">
        <f>[9]B!C2252</f>
        <v>0</v>
      </c>
      <c r="D334" s="458">
        <f>[9]B!D2252</f>
        <v>0</v>
      </c>
      <c r="E334" s="459">
        <f>[9]B!E2252</f>
        <v>0</v>
      </c>
      <c r="F334" s="459">
        <f>[9]B!F2252</f>
        <v>0</v>
      </c>
      <c r="G334" s="459">
        <f>[9]B!G2252</f>
        <v>0</v>
      </c>
      <c r="H334" s="460">
        <f>[9]B!AA2252</f>
        <v>0</v>
      </c>
      <c r="I334" s="460">
        <f>[9]B!AB2252</f>
        <v>0</v>
      </c>
      <c r="J334" s="460">
        <f>[9]B!AC2252</f>
        <v>0</v>
      </c>
      <c r="K334" s="460">
        <f>[9]B!AD2252</f>
        <v>0</v>
      </c>
      <c r="L334" s="460">
        <f>[9]B!AE2252</f>
        <v>0</v>
      </c>
      <c r="M334" s="460">
        <f>[9]B!AF2252</f>
        <v>0</v>
      </c>
      <c r="N334" s="460">
        <f>[9]B!AG2252</f>
        <v>0</v>
      </c>
      <c r="O334" s="460">
        <f>[9]B!AH2252</f>
        <v>0</v>
      </c>
      <c r="P334" s="460">
        <f>[9]B!AI2252</f>
        <v>0</v>
      </c>
      <c r="Q334" s="460">
        <f>[9]B!AJ2252</f>
        <v>0</v>
      </c>
      <c r="R334" s="169"/>
    </row>
    <row r="335" spans="1:24" ht="15" customHeight="1" x14ac:dyDescent="0.15">
      <c r="A335" s="461">
        <v>1901126</v>
      </c>
      <c r="B335" s="462" t="s">
        <v>375</v>
      </c>
      <c r="C335" s="458">
        <f>[9]B!C2253</f>
        <v>0</v>
      </c>
      <c r="D335" s="458">
        <f>[9]B!D2253</f>
        <v>0</v>
      </c>
      <c r="E335" s="459">
        <f>[9]B!E2253</f>
        <v>0</v>
      </c>
      <c r="F335" s="459">
        <f>[9]B!F2253</f>
        <v>0</v>
      </c>
      <c r="G335" s="459">
        <f>[9]B!G2253</f>
        <v>0</v>
      </c>
      <c r="H335" s="460">
        <f>[9]B!AA2253</f>
        <v>0</v>
      </c>
      <c r="I335" s="460">
        <f>[9]B!AB2253</f>
        <v>0</v>
      </c>
      <c r="J335" s="460">
        <f>[9]B!AC2253</f>
        <v>0</v>
      </c>
      <c r="K335" s="460">
        <f>[9]B!AD2253</f>
        <v>0</v>
      </c>
      <c r="L335" s="460">
        <f>[9]B!AE2253</f>
        <v>0</v>
      </c>
      <c r="M335" s="460">
        <f>[9]B!AF2253</f>
        <v>0</v>
      </c>
      <c r="N335" s="460">
        <f>[9]B!AG2253</f>
        <v>0</v>
      </c>
      <c r="O335" s="460">
        <f>[9]B!AH2253</f>
        <v>0</v>
      </c>
      <c r="P335" s="460">
        <f>[9]B!AI2253</f>
        <v>0</v>
      </c>
      <c r="Q335" s="460">
        <f>[9]B!AJ2253</f>
        <v>0</v>
      </c>
      <c r="R335" s="169"/>
    </row>
    <row r="336" spans="1:24" ht="15" customHeight="1" x14ac:dyDescent="0.15">
      <c r="A336" s="461">
        <v>1901027</v>
      </c>
      <c r="B336" s="462" t="s">
        <v>451</v>
      </c>
      <c r="C336" s="458">
        <f>[9]B!C2254</f>
        <v>0</v>
      </c>
      <c r="D336" s="458">
        <f>[9]B!D2254</f>
        <v>0</v>
      </c>
      <c r="E336" s="459">
        <f>[9]B!E2254</f>
        <v>0</v>
      </c>
      <c r="F336" s="459">
        <f>[9]B!F2254</f>
        <v>0</v>
      </c>
      <c r="G336" s="459">
        <f>[9]B!G2254</f>
        <v>0</v>
      </c>
      <c r="H336" s="460">
        <f>[9]B!AA2254</f>
        <v>0</v>
      </c>
      <c r="I336" s="460">
        <f>[9]B!AB2254</f>
        <v>0</v>
      </c>
      <c r="J336" s="460">
        <f>[9]B!AC2254</f>
        <v>0</v>
      </c>
      <c r="K336" s="460">
        <f>[9]B!AD2254</f>
        <v>0</v>
      </c>
      <c r="L336" s="460">
        <f>[9]B!AE2254</f>
        <v>0</v>
      </c>
      <c r="M336" s="460">
        <f>[9]B!AF2254</f>
        <v>0</v>
      </c>
      <c r="N336" s="460">
        <f>[9]B!AG2254</f>
        <v>0</v>
      </c>
      <c r="O336" s="460">
        <f>[9]B!AH2254</f>
        <v>0</v>
      </c>
      <c r="P336" s="460">
        <f>[9]B!AI2254</f>
        <v>0</v>
      </c>
      <c r="Q336" s="460">
        <f>[9]B!AJ2254</f>
        <v>0</v>
      </c>
      <c r="R336" s="169"/>
    </row>
    <row r="337" spans="1:18" ht="15" customHeight="1" x14ac:dyDescent="0.15">
      <c r="A337" s="461">
        <v>1901028</v>
      </c>
      <c r="B337" s="462" t="s">
        <v>379</v>
      </c>
      <c r="C337" s="458">
        <f>[9]B!C2255</f>
        <v>0</v>
      </c>
      <c r="D337" s="458">
        <f>[9]B!D2255</f>
        <v>0</v>
      </c>
      <c r="E337" s="459">
        <f>[9]B!E2255</f>
        <v>0</v>
      </c>
      <c r="F337" s="459">
        <f>[9]B!F2255</f>
        <v>0</v>
      </c>
      <c r="G337" s="459">
        <f>[9]B!G2255</f>
        <v>0</v>
      </c>
      <c r="H337" s="460">
        <f>[9]B!AA2255</f>
        <v>0</v>
      </c>
      <c r="I337" s="460">
        <f>[9]B!AB2255</f>
        <v>0</v>
      </c>
      <c r="J337" s="460">
        <f>[9]B!AC2255</f>
        <v>0</v>
      </c>
      <c r="K337" s="460">
        <f>[9]B!AD2255</f>
        <v>0</v>
      </c>
      <c r="L337" s="460">
        <f>[9]B!AE2255</f>
        <v>0</v>
      </c>
      <c r="M337" s="460">
        <f>[9]B!AF2255</f>
        <v>0</v>
      </c>
      <c r="N337" s="460">
        <f>[9]B!AG2255</f>
        <v>0</v>
      </c>
      <c r="O337" s="460">
        <f>[9]B!AH2255</f>
        <v>0</v>
      </c>
      <c r="P337" s="460">
        <f>[9]B!AI2255</f>
        <v>0</v>
      </c>
      <c r="Q337" s="460">
        <f>[9]B!AJ2255</f>
        <v>0</v>
      </c>
      <c r="R337" s="169"/>
    </row>
    <row r="338" spans="1:18" ht="15" customHeight="1" x14ac:dyDescent="0.15">
      <c r="A338" s="463">
        <v>1901029</v>
      </c>
      <c r="B338" s="464" t="s">
        <v>380</v>
      </c>
      <c r="C338" s="458">
        <f>[9]B!C2256</f>
        <v>0</v>
      </c>
      <c r="D338" s="458">
        <f>[9]B!D2256</f>
        <v>0</v>
      </c>
      <c r="E338" s="459">
        <f>[9]B!E2256</f>
        <v>0</v>
      </c>
      <c r="F338" s="459">
        <f>[9]B!F2256</f>
        <v>0</v>
      </c>
      <c r="G338" s="459">
        <f>[9]B!G2256</f>
        <v>0</v>
      </c>
      <c r="H338" s="460">
        <f>[9]B!AA2256</f>
        <v>0</v>
      </c>
      <c r="I338" s="460">
        <f>[9]B!AB2256</f>
        <v>0</v>
      </c>
      <c r="J338" s="460">
        <f>[9]B!AC2256</f>
        <v>0</v>
      </c>
      <c r="K338" s="460">
        <f>[9]B!AD2256</f>
        <v>0</v>
      </c>
      <c r="L338" s="460">
        <f>[9]B!AE2256</f>
        <v>0</v>
      </c>
      <c r="M338" s="460">
        <f>[9]B!AF2256</f>
        <v>0</v>
      </c>
      <c r="N338" s="460">
        <f>[9]B!AG2256</f>
        <v>0</v>
      </c>
      <c r="O338" s="460">
        <f>[9]B!AH2256</f>
        <v>0</v>
      </c>
      <c r="P338" s="460">
        <f>[9]B!AI2256</f>
        <v>0</v>
      </c>
      <c r="Q338" s="460">
        <f>[9]B!AJ2256</f>
        <v>0</v>
      </c>
      <c r="R338" s="169"/>
    </row>
    <row r="339" spans="1:18" s="402" customFormat="1" ht="15" customHeight="1" x14ac:dyDescent="0.15">
      <c r="A339" s="655" t="s">
        <v>410</v>
      </c>
      <c r="B339" s="656"/>
      <c r="C339" s="465">
        <f>SUM(C331:C338)</f>
        <v>0</v>
      </c>
      <c r="D339" s="466">
        <f>SUM(D331:D338)</f>
        <v>0</v>
      </c>
      <c r="E339" s="467">
        <f t="shared" ref="E339:Q339" si="9">SUM(E331:E338)</f>
        <v>0</v>
      </c>
      <c r="F339" s="467">
        <f t="shared" si="9"/>
        <v>0</v>
      </c>
      <c r="G339" s="467">
        <f t="shared" si="9"/>
        <v>0</v>
      </c>
      <c r="H339" s="467">
        <f t="shared" si="9"/>
        <v>0</v>
      </c>
      <c r="I339" s="467">
        <f t="shared" si="9"/>
        <v>0</v>
      </c>
      <c r="J339" s="467">
        <f t="shared" si="9"/>
        <v>0</v>
      </c>
      <c r="K339" s="467">
        <f t="shared" si="9"/>
        <v>0</v>
      </c>
      <c r="L339" s="467">
        <f t="shared" si="9"/>
        <v>0</v>
      </c>
      <c r="M339" s="467">
        <f t="shared" si="9"/>
        <v>0</v>
      </c>
      <c r="N339" s="467">
        <f t="shared" si="9"/>
        <v>0</v>
      </c>
      <c r="O339" s="467">
        <f t="shared" si="9"/>
        <v>0</v>
      </c>
      <c r="P339" s="453">
        <f t="shared" si="9"/>
        <v>0</v>
      </c>
      <c r="Q339" s="453">
        <f t="shared" si="9"/>
        <v>0</v>
      </c>
      <c r="R339" s="169"/>
    </row>
    <row r="340" spans="1:18" ht="24.95" customHeight="1" x14ac:dyDescent="0.15">
      <c r="A340" s="657" t="s">
        <v>452</v>
      </c>
      <c r="B340" s="657"/>
      <c r="C340" s="178"/>
      <c r="D340" s="468"/>
      <c r="E340" s="468"/>
      <c r="F340" s="468"/>
      <c r="G340" s="468"/>
      <c r="H340" s="468"/>
      <c r="I340" s="468"/>
      <c r="J340" s="468"/>
      <c r="K340" s="468"/>
      <c r="L340" s="468"/>
      <c r="M340" s="468"/>
      <c r="N340" s="179"/>
      <c r="O340" s="380"/>
      <c r="P340" s="380"/>
    </row>
    <row r="341" spans="1:18" ht="15" customHeight="1" x14ac:dyDescent="0.15">
      <c r="A341" s="579" t="s">
        <v>453</v>
      </c>
      <c r="B341" s="658"/>
      <c r="C341" s="661" t="s">
        <v>6</v>
      </c>
      <c r="D341" s="664" t="s">
        <v>418</v>
      </c>
      <c r="E341" s="667" t="s">
        <v>454</v>
      </c>
      <c r="F341" s="667"/>
      <c r="G341" s="667"/>
      <c r="H341" s="667"/>
      <c r="I341" s="667"/>
      <c r="J341" s="668"/>
      <c r="K341" s="669" t="s">
        <v>455</v>
      </c>
      <c r="L341" s="672" t="s">
        <v>413</v>
      </c>
      <c r="M341" s="673"/>
      <c r="N341" s="674"/>
      <c r="O341" s="632" t="s">
        <v>414</v>
      </c>
      <c r="P341" s="681" t="s">
        <v>415</v>
      </c>
      <c r="Q341" s="682"/>
      <c r="R341" s="585" t="s">
        <v>416</v>
      </c>
    </row>
    <row r="342" spans="1:18" ht="15" customHeight="1" x14ac:dyDescent="0.15">
      <c r="A342" s="600"/>
      <c r="B342" s="659"/>
      <c r="C342" s="662"/>
      <c r="D342" s="665"/>
      <c r="E342" s="685" t="s">
        <v>456</v>
      </c>
      <c r="F342" s="686"/>
      <c r="G342" s="686"/>
      <c r="H342" s="686" t="s">
        <v>457</v>
      </c>
      <c r="I342" s="686"/>
      <c r="J342" s="686"/>
      <c r="K342" s="670"/>
      <c r="L342" s="675"/>
      <c r="M342" s="676"/>
      <c r="N342" s="677"/>
      <c r="O342" s="633"/>
      <c r="P342" s="683"/>
      <c r="Q342" s="684"/>
      <c r="R342" s="586"/>
    </row>
    <row r="343" spans="1:18" ht="45" customHeight="1" x14ac:dyDescent="0.15">
      <c r="A343" s="602"/>
      <c r="B343" s="660"/>
      <c r="C343" s="663"/>
      <c r="D343" s="666"/>
      <c r="E343" s="180" t="s">
        <v>429</v>
      </c>
      <c r="F343" s="181" t="s">
        <v>430</v>
      </c>
      <c r="G343" s="559" t="s">
        <v>449</v>
      </c>
      <c r="H343" s="180" t="s">
        <v>429</v>
      </c>
      <c r="I343" s="181" t="s">
        <v>430</v>
      </c>
      <c r="J343" s="559" t="s">
        <v>449</v>
      </c>
      <c r="K343" s="671"/>
      <c r="L343" s="183" t="s">
        <v>424</v>
      </c>
      <c r="M343" s="184" t="s">
        <v>425</v>
      </c>
      <c r="N343" s="185" t="s">
        <v>426</v>
      </c>
      <c r="O343" s="634"/>
      <c r="P343" s="469" t="s">
        <v>427</v>
      </c>
      <c r="Q343" s="470" t="s">
        <v>428</v>
      </c>
      <c r="R343" s="587"/>
    </row>
    <row r="344" spans="1:18" ht="15" customHeight="1" x14ac:dyDescent="0.15">
      <c r="A344" s="186" t="s">
        <v>458</v>
      </c>
      <c r="B344" s="187" t="s">
        <v>459</v>
      </c>
      <c r="C344" s="320">
        <f>[9]B!$C$1216</f>
        <v>2</v>
      </c>
      <c r="D344" s="458">
        <f>[9]B!H1216</f>
        <v>2</v>
      </c>
      <c r="E344" s="459">
        <f>[9]B!I1216</f>
        <v>0</v>
      </c>
      <c r="F344" s="459">
        <f>[9]B!J1216</f>
        <v>2</v>
      </c>
      <c r="G344" s="459">
        <f>[9]B!K1216</f>
        <v>0</v>
      </c>
      <c r="H344" s="459">
        <f>[9]B!L1216</f>
        <v>0</v>
      </c>
      <c r="I344" s="459">
        <f>[9]B!M1216</f>
        <v>0</v>
      </c>
      <c r="J344" s="459">
        <f>[9]B!N1216</f>
        <v>0</v>
      </c>
      <c r="K344" s="471"/>
      <c r="L344" s="459">
        <f>[9]B!AD1216</f>
        <v>0</v>
      </c>
      <c r="M344" s="459">
        <f>[9]B!AE1216</f>
        <v>0</v>
      </c>
      <c r="N344" s="459">
        <f>[9]B!AF1216</f>
        <v>0</v>
      </c>
      <c r="O344" s="459">
        <f>[9]B!AG1216</f>
        <v>0</v>
      </c>
      <c r="P344" s="459">
        <f>[9]B!AH1216</f>
        <v>0</v>
      </c>
      <c r="Q344" s="459">
        <f>[9]B!AI1216</f>
        <v>0</v>
      </c>
      <c r="R344" s="459">
        <f>[9]B!AJ1216</f>
        <v>2</v>
      </c>
    </row>
    <row r="345" spans="1:18" ht="15" customHeight="1" x14ac:dyDescent="0.15">
      <c r="A345" s="188" t="s">
        <v>460</v>
      </c>
      <c r="B345" s="189" t="s">
        <v>461</v>
      </c>
      <c r="C345" s="458">
        <f>[9]B!C1352</f>
        <v>4</v>
      </c>
      <c r="D345" s="458">
        <f>[9]B!H1352</f>
        <v>4</v>
      </c>
      <c r="E345" s="460">
        <f>[9]B!I1352</f>
        <v>4</v>
      </c>
      <c r="F345" s="460">
        <f>[9]B!J1352</f>
        <v>0</v>
      </c>
      <c r="G345" s="460">
        <f>[9]B!K1352</f>
        <v>0</v>
      </c>
      <c r="H345" s="460">
        <f>[9]B!L1352</f>
        <v>0</v>
      </c>
      <c r="I345" s="460">
        <f>[9]B!M1352</f>
        <v>0</v>
      </c>
      <c r="J345" s="460">
        <f>[9]B!N1352</f>
        <v>0</v>
      </c>
      <c r="K345" s="460">
        <v>3</v>
      </c>
      <c r="L345" s="460">
        <f>[9]B!AD1352</f>
        <v>0</v>
      </c>
      <c r="M345" s="460">
        <f>[9]B!AE1352</f>
        <v>0</v>
      </c>
      <c r="N345" s="460">
        <f>[9]B!AF1352</f>
        <v>0</v>
      </c>
      <c r="O345" s="460">
        <f>[9]B!AG1352</f>
        <v>0</v>
      </c>
      <c r="P345" s="460">
        <f>[9]B!AH1352</f>
        <v>0</v>
      </c>
      <c r="Q345" s="460">
        <f>[9]B!AI1352</f>
        <v>0</v>
      </c>
      <c r="R345" s="460">
        <f>[9]B!AJ1352</f>
        <v>0</v>
      </c>
    </row>
    <row r="346" spans="1:18" ht="15" customHeight="1" x14ac:dyDescent="0.15">
      <c r="A346" s="188" t="s">
        <v>113</v>
      </c>
      <c r="B346" s="189" t="s">
        <v>462</v>
      </c>
      <c r="C346" s="458">
        <f>[9]B!C1502</f>
        <v>12</v>
      </c>
      <c r="D346" s="458">
        <f>[9]B!H1502</f>
        <v>12</v>
      </c>
      <c r="E346" s="460">
        <f>[9]B!I1502</f>
        <v>10</v>
      </c>
      <c r="F346" s="460">
        <f>[9]B!J1502</f>
        <v>2</v>
      </c>
      <c r="G346" s="460">
        <f>[9]B!K1502</f>
        <v>0</v>
      </c>
      <c r="H346" s="460">
        <f>[9]B!L1502</f>
        <v>0</v>
      </c>
      <c r="I346" s="460">
        <f>[9]B!M1502</f>
        <v>0</v>
      </c>
      <c r="J346" s="460">
        <f>[9]B!N1502</f>
        <v>0</v>
      </c>
      <c r="K346" s="460">
        <v>7</v>
      </c>
      <c r="L346" s="460">
        <f>[9]B!AD1502</f>
        <v>0</v>
      </c>
      <c r="M346" s="460">
        <f>[9]B!AE1502</f>
        <v>0</v>
      </c>
      <c r="N346" s="460">
        <f>[9]B!AF1502</f>
        <v>0</v>
      </c>
      <c r="O346" s="460">
        <f>[9]B!AG1502</f>
        <v>0</v>
      </c>
      <c r="P346" s="460">
        <f>[9]B!AH1502</f>
        <v>0</v>
      </c>
      <c r="Q346" s="460">
        <f>[9]B!AI1502</f>
        <v>0</v>
      </c>
      <c r="R346" s="460">
        <f>[9]B!AJ1502</f>
        <v>2</v>
      </c>
    </row>
    <row r="347" spans="1:18" ht="15" customHeight="1" x14ac:dyDescent="0.15">
      <c r="A347" s="188" t="s">
        <v>115</v>
      </c>
      <c r="B347" s="189" t="s">
        <v>463</v>
      </c>
      <c r="C347" s="458">
        <f>[9]B!C1566</f>
        <v>3</v>
      </c>
      <c r="D347" s="458">
        <f>[9]B!H1566</f>
        <v>1</v>
      </c>
      <c r="E347" s="460">
        <f>[9]B!I1566</f>
        <v>1</v>
      </c>
      <c r="F347" s="460">
        <f>[9]B!J1566</f>
        <v>0</v>
      </c>
      <c r="G347" s="460">
        <f>[9]B!K1566</f>
        <v>1</v>
      </c>
      <c r="H347" s="460">
        <f>[9]B!L1566</f>
        <v>1</v>
      </c>
      <c r="I347" s="460">
        <f>[9]B!M1566</f>
        <v>0</v>
      </c>
      <c r="J347" s="460">
        <f>[9]B!N1566</f>
        <v>0</v>
      </c>
      <c r="K347" s="460">
        <v>0</v>
      </c>
      <c r="L347" s="460">
        <f>[9]B!AD1566</f>
        <v>0</v>
      </c>
      <c r="M347" s="460">
        <f>[9]B!AE1566</f>
        <v>0</v>
      </c>
      <c r="N347" s="460">
        <f>[9]B!AF1566</f>
        <v>0</v>
      </c>
      <c r="O347" s="460">
        <f>[9]B!AG1566</f>
        <v>0</v>
      </c>
      <c r="P347" s="460">
        <f>[9]B!AH1566</f>
        <v>0</v>
      </c>
      <c r="Q347" s="460">
        <f>[9]B!AI1566</f>
        <v>0</v>
      </c>
      <c r="R347" s="460">
        <f>[9]B!AJ1566</f>
        <v>1</v>
      </c>
    </row>
    <row r="348" spans="1:18" ht="15" customHeight="1" x14ac:dyDescent="0.15">
      <c r="A348" s="188" t="s">
        <v>117</v>
      </c>
      <c r="B348" s="189" t="s">
        <v>464</v>
      </c>
      <c r="C348" s="458">
        <f>[9]B!C1635</f>
        <v>32</v>
      </c>
      <c r="D348" s="458">
        <f>[9]B!H1635</f>
        <v>25</v>
      </c>
      <c r="E348" s="460">
        <f>[9]B!I1635</f>
        <v>25</v>
      </c>
      <c r="F348" s="460">
        <f>[9]B!J1635</f>
        <v>0</v>
      </c>
      <c r="G348" s="460">
        <f>[9]B!K1635</f>
        <v>2</v>
      </c>
      <c r="H348" s="460">
        <f>[9]B!L1635</f>
        <v>5</v>
      </c>
      <c r="I348" s="460">
        <f>[9]B!M1635</f>
        <v>0</v>
      </c>
      <c r="J348" s="460">
        <f>[9]B!N1635</f>
        <v>0</v>
      </c>
      <c r="K348" s="460">
        <v>27</v>
      </c>
      <c r="L348" s="460">
        <f>[9]B!AD1635</f>
        <v>0</v>
      </c>
      <c r="M348" s="460">
        <f>[9]B!AE1635</f>
        <v>0</v>
      </c>
      <c r="N348" s="460">
        <f>[9]B!AF1635</f>
        <v>0</v>
      </c>
      <c r="O348" s="460">
        <f>[9]B!AG1635</f>
        <v>0</v>
      </c>
      <c r="P348" s="460">
        <f>[9]B!AH1635</f>
        <v>0</v>
      </c>
      <c r="Q348" s="460">
        <f>[9]B!AI1635</f>
        <v>0</v>
      </c>
      <c r="R348" s="460">
        <f>[9]B!AJ1635</f>
        <v>1</v>
      </c>
    </row>
    <row r="349" spans="1:18" ht="15" customHeight="1" x14ac:dyDescent="0.15">
      <c r="A349" s="188" t="s">
        <v>465</v>
      </c>
      <c r="B349" s="189" t="s">
        <v>466</v>
      </c>
      <c r="C349" s="458">
        <f>[9]B!C1680</f>
        <v>34</v>
      </c>
      <c r="D349" s="458">
        <f>[9]B!H1680</f>
        <v>30</v>
      </c>
      <c r="E349" s="460">
        <f>[9]B!I1680</f>
        <v>28</v>
      </c>
      <c r="F349" s="460">
        <f>[9]B!J1680</f>
        <v>2</v>
      </c>
      <c r="G349" s="460">
        <f>[9]B!K1680</f>
        <v>2</v>
      </c>
      <c r="H349" s="460">
        <f>[9]B!L1680</f>
        <v>0</v>
      </c>
      <c r="I349" s="460">
        <f>[9]B!M1680</f>
        <v>0</v>
      </c>
      <c r="J349" s="460">
        <f>[9]B!N1680</f>
        <v>2</v>
      </c>
      <c r="K349" s="460">
        <v>34</v>
      </c>
      <c r="L349" s="460">
        <f>[9]B!AD1680</f>
        <v>0</v>
      </c>
      <c r="M349" s="460">
        <f>[9]B!AE1680</f>
        <v>0</v>
      </c>
      <c r="N349" s="460">
        <f>[9]B!AF1680</f>
        <v>0</v>
      </c>
      <c r="O349" s="460">
        <f>[9]B!AG1680</f>
        <v>0</v>
      </c>
      <c r="P349" s="460">
        <f>[9]B!AH1680</f>
        <v>0</v>
      </c>
      <c r="Q349" s="460">
        <f>[9]B!AI1680</f>
        <v>0</v>
      </c>
      <c r="R349" s="460">
        <f>[9]B!AJ1680</f>
        <v>4</v>
      </c>
    </row>
    <row r="350" spans="1:18" ht="15" customHeight="1" x14ac:dyDescent="0.15">
      <c r="A350" s="188" t="s">
        <v>124</v>
      </c>
      <c r="B350" s="189" t="s">
        <v>467</v>
      </c>
      <c r="C350" s="472">
        <f>[9]B!C1914</f>
        <v>3</v>
      </c>
      <c r="D350" s="472">
        <f>[9]B!H1914</f>
        <v>3</v>
      </c>
      <c r="E350" s="460">
        <f>[9]B!I1914</f>
        <v>3</v>
      </c>
      <c r="F350" s="460">
        <f>[9]B!J1914</f>
        <v>0</v>
      </c>
      <c r="G350" s="460">
        <f>[9]B!K1914</f>
        <v>0</v>
      </c>
      <c r="H350" s="460">
        <f>[9]B!L1914</f>
        <v>0</v>
      </c>
      <c r="I350" s="460">
        <f>[9]B!M1914</f>
        <v>0</v>
      </c>
      <c r="J350" s="460">
        <f>[9]B!N1914</f>
        <v>0</v>
      </c>
      <c r="K350" s="460">
        <v>0</v>
      </c>
      <c r="L350" s="460">
        <f>[9]B!AD1914</f>
        <v>0</v>
      </c>
      <c r="M350" s="460">
        <f>[9]B!AE1914</f>
        <v>0</v>
      </c>
      <c r="N350" s="460">
        <f>[9]B!AF1914</f>
        <v>0</v>
      </c>
      <c r="O350" s="460">
        <f>[9]B!AG1914</f>
        <v>0</v>
      </c>
      <c r="P350" s="460">
        <f>[9]B!AH1914</f>
        <v>0</v>
      </c>
      <c r="Q350" s="460">
        <f>[9]B!AI1914</f>
        <v>0</v>
      </c>
      <c r="R350" s="460">
        <f>[9]B!AJ1914</f>
        <v>0</v>
      </c>
    </row>
    <row r="351" spans="1:18" ht="15" customHeight="1" x14ac:dyDescent="0.15">
      <c r="A351" s="188" t="s">
        <v>468</v>
      </c>
      <c r="B351" s="189" t="s">
        <v>469</v>
      </c>
      <c r="C351" s="472">
        <f>[9]B!C1983</f>
        <v>2</v>
      </c>
      <c r="D351" s="472">
        <f>[9]B!H1983</f>
        <v>2</v>
      </c>
      <c r="E351" s="460">
        <f>[9]B!I1983</f>
        <v>2</v>
      </c>
      <c r="F351" s="460">
        <f>[9]B!J1983</f>
        <v>0</v>
      </c>
      <c r="G351" s="460">
        <f>[9]B!K1983</f>
        <v>0</v>
      </c>
      <c r="H351" s="460">
        <f>[9]B!L1983</f>
        <v>0</v>
      </c>
      <c r="I351" s="460">
        <f>[9]B!M1983</f>
        <v>0</v>
      </c>
      <c r="J351" s="460">
        <f>[9]B!N1983</f>
        <v>0</v>
      </c>
      <c r="K351" s="460">
        <v>0</v>
      </c>
      <c r="L351" s="460">
        <f>[9]B!AD1983</f>
        <v>0</v>
      </c>
      <c r="M351" s="460">
        <f>[9]B!AE1983</f>
        <v>0</v>
      </c>
      <c r="N351" s="460">
        <f>[9]B!AF1983</f>
        <v>0</v>
      </c>
      <c r="O351" s="460">
        <f>[9]B!AG1983</f>
        <v>0</v>
      </c>
      <c r="P351" s="460">
        <f>[9]B!AH1983</f>
        <v>0</v>
      </c>
      <c r="Q351" s="460">
        <f>[9]B!AI1983</f>
        <v>0</v>
      </c>
      <c r="R351" s="460">
        <f>[9]B!AJ1983</f>
        <v>0</v>
      </c>
    </row>
    <row r="352" spans="1:18" ht="15" customHeight="1" x14ac:dyDescent="0.15">
      <c r="A352" s="188" t="s">
        <v>470</v>
      </c>
      <c r="B352" s="189" t="s">
        <v>471</v>
      </c>
      <c r="C352" s="472">
        <f>[9]B!C2176</f>
        <v>118</v>
      </c>
      <c r="D352" s="472">
        <f>[9]B!H2176</f>
        <v>92</v>
      </c>
      <c r="E352" s="460">
        <f>[9]B!I2176</f>
        <v>84</v>
      </c>
      <c r="F352" s="460">
        <f>[9]B!J2176</f>
        <v>8</v>
      </c>
      <c r="G352" s="460">
        <f>[9]B!K2176</f>
        <v>10</v>
      </c>
      <c r="H352" s="460">
        <f>[9]B!L2176</f>
        <v>16</v>
      </c>
      <c r="I352" s="460">
        <f>[9]B!M2176</f>
        <v>0</v>
      </c>
      <c r="J352" s="460">
        <f>[9]B!N2176</f>
        <v>0</v>
      </c>
      <c r="K352" s="473"/>
      <c r="L352" s="460">
        <f>[9]B!AD2176</f>
        <v>0</v>
      </c>
      <c r="M352" s="460">
        <f>[9]B!AE2176</f>
        <v>0</v>
      </c>
      <c r="N352" s="460">
        <f>[9]B!AF2176</f>
        <v>0</v>
      </c>
      <c r="O352" s="460">
        <f>[9]B!AG2176</f>
        <v>0</v>
      </c>
      <c r="P352" s="460">
        <f>[9]B!AH2176</f>
        <v>0</v>
      </c>
      <c r="Q352" s="460">
        <f>[9]B!AI2176</f>
        <v>0</v>
      </c>
      <c r="R352" s="460">
        <f>[9]B!AJ2176</f>
        <v>16</v>
      </c>
    </row>
    <row r="353" spans="1:28" ht="15" customHeight="1" x14ac:dyDescent="0.15">
      <c r="A353" s="188" t="s">
        <v>472</v>
      </c>
      <c r="B353" s="189" t="s">
        <v>473</v>
      </c>
      <c r="C353" s="458">
        <f>[9]B!C2218</f>
        <v>6</v>
      </c>
      <c r="D353" s="458">
        <f>[9]B!H2218</f>
        <v>6</v>
      </c>
      <c r="E353" s="460">
        <f>[9]B!I2218</f>
        <v>2</v>
      </c>
      <c r="F353" s="460">
        <f>[9]B!J2218</f>
        <v>4</v>
      </c>
      <c r="G353" s="460">
        <f>[9]B!K2218</f>
        <v>0</v>
      </c>
      <c r="H353" s="460">
        <f>[9]B!L2218</f>
        <v>0</v>
      </c>
      <c r="I353" s="460">
        <f>[9]B!M2218</f>
        <v>0</v>
      </c>
      <c r="J353" s="460">
        <f>[9]B!N2218</f>
        <v>0</v>
      </c>
      <c r="K353" s="460">
        <v>1</v>
      </c>
      <c r="L353" s="460">
        <f>[9]B!AD2218</f>
        <v>0</v>
      </c>
      <c r="M353" s="460">
        <f>[9]B!AE2218</f>
        <v>0</v>
      </c>
      <c r="N353" s="460">
        <f>[9]B!AF2218</f>
        <v>0</v>
      </c>
      <c r="O353" s="460">
        <f>[9]B!AG2218</f>
        <v>0</v>
      </c>
      <c r="P353" s="460">
        <f>[9]B!AH2218</f>
        <v>0</v>
      </c>
      <c r="Q353" s="460">
        <f>[9]B!AI2218</f>
        <v>0</v>
      </c>
      <c r="R353" s="460">
        <f>[9]B!AJ2218</f>
        <v>4</v>
      </c>
    </row>
    <row r="354" spans="1:28" ht="15" customHeight="1" x14ac:dyDescent="0.15">
      <c r="A354" s="188" t="s">
        <v>474</v>
      </c>
      <c r="B354" s="189" t="s">
        <v>475</v>
      </c>
      <c r="C354" s="458">
        <f>[9]B!C2342</f>
        <v>12</v>
      </c>
      <c r="D354" s="458">
        <f>[9]B!H2342</f>
        <v>11</v>
      </c>
      <c r="E354" s="460">
        <f>[9]B!I2342</f>
        <v>3</v>
      </c>
      <c r="F354" s="460">
        <f>[9]B!J2342</f>
        <v>8</v>
      </c>
      <c r="G354" s="460">
        <f>[9]B!K2342</f>
        <v>1</v>
      </c>
      <c r="H354" s="460">
        <f>[9]B!L2342</f>
        <v>0</v>
      </c>
      <c r="I354" s="460">
        <f>[9]B!M2342</f>
        <v>0</v>
      </c>
      <c r="J354" s="460">
        <f>[9]B!N2342</f>
        <v>0</v>
      </c>
      <c r="K354" s="459">
        <v>0</v>
      </c>
      <c r="L354" s="460">
        <f>[9]B!AD2342</f>
        <v>0</v>
      </c>
      <c r="M354" s="460">
        <f>[9]B!AE2342</f>
        <v>0</v>
      </c>
      <c r="N354" s="460">
        <f>[9]B!AF2342</f>
        <v>0</v>
      </c>
      <c r="O354" s="460">
        <f>[9]B!AG2342</f>
        <v>0</v>
      </c>
      <c r="P354" s="460">
        <f>[9]B!AH2342</f>
        <v>0</v>
      </c>
      <c r="Q354" s="460">
        <f>[9]B!AI2342</f>
        <v>0</v>
      </c>
      <c r="R354" s="460">
        <f>[9]B!AJ2342</f>
        <v>9</v>
      </c>
    </row>
    <row r="355" spans="1:28" ht="15" customHeight="1" x14ac:dyDescent="0.15">
      <c r="A355" s="188" t="s">
        <v>476</v>
      </c>
      <c r="B355" s="189" t="s">
        <v>477</v>
      </c>
      <c r="C355" s="458">
        <f>[9]B!C2377</f>
        <v>3</v>
      </c>
      <c r="D355" s="458">
        <f>[9]B!H2377</f>
        <v>2</v>
      </c>
      <c r="E355" s="460">
        <f>[9]B!I2377</f>
        <v>2</v>
      </c>
      <c r="F355" s="460">
        <f>[9]B!J2377</f>
        <v>0</v>
      </c>
      <c r="G355" s="460">
        <f>[9]B!K2377</f>
        <v>0</v>
      </c>
      <c r="H355" s="460">
        <f>[9]B!L2377</f>
        <v>1</v>
      </c>
      <c r="I355" s="460">
        <f>[9]B!M2377</f>
        <v>0</v>
      </c>
      <c r="J355" s="460">
        <f>[9]B!N2377</f>
        <v>0</v>
      </c>
      <c r="K355" s="459">
        <v>0</v>
      </c>
      <c r="L355" s="460">
        <f>[9]B!AD2377</f>
        <v>0</v>
      </c>
      <c r="M355" s="460">
        <f>[9]B!AE2377</f>
        <v>0</v>
      </c>
      <c r="N355" s="460">
        <f>[9]B!AF2377</f>
        <v>0</v>
      </c>
      <c r="O355" s="460">
        <f>[9]B!AG2377</f>
        <v>0</v>
      </c>
      <c r="P355" s="460">
        <f>[9]B!AH2377</f>
        <v>0</v>
      </c>
      <c r="Q355" s="460">
        <f>[9]B!AI2377</f>
        <v>0</v>
      </c>
      <c r="R355" s="460">
        <f>[9]B!AJ2377</f>
        <v>0</v>
      </c>
    </row>
    <row r="356" spans="1:28" ht="15" customHeight="1" x14ac:dyDescent="0.15">
      <c r="A356" s="188" t="s">
        <v>478</v>
      </c>
      <c r="B356" s="189" t="s">
        <v>479</v>
      </c>
      <c r="C356" s="458">
        <f>[9]B!C2414</f>
        <v>23</v>
      </c>
      <c r="D356" s="458">
        <f>[9]B!H2414</f>
        <v>21</v>
      </c>
      <c r="E356" s="460">
        <f>[9]B!I2414</f>
        <v>9</v>
      </c>
      <c r="F356" s="460">
        <f>[9]B!J2414</f>
        <v>12</v>
      </c>
      <c r="G356" s="460">
        <f>[9]B!K2414</f>
        <v>0</v>
      </c>
      <c r="H356" s="460">
        <f>[9]B!L2414</f>
        <v>2</v>
      </c>
      <c r="I356" s="460">
        <f>[9]B!M2414</f>
        <v>0</v>
      </c>
      <c r="J356" s="460">
        <f>[9]B!N2414</f>
        <v>0</v>
      </c>
      <c r="K356" s="459">
        <v>0</v>
      </c>
      <c r="L356" s="460">
        <f>[9]B!AD2414</f>
        <v>0</v>
      </c>
      <c r="M356" s="460">
        <f>[9]B!AE2414</f>
        <v>0</v>
      </c>
      <c r="N356" s="460">
        <f>[9]B!AF2414</f>
        <v>0</v>
      </c>
      <c r="O356" s="460">
        <f>[9]B!AG2414</f>
        <v>0</v>
      </c>
      <c r="P356" s="460">
        <f>[9]B!AH2414</f>
        <v>0</v>
      </c>
      <c r="Q356" s="460">
        <f>[9]B!AI2414</f>
        <v>0</v>
      </c>
      <c r="R356" s="460">
        <f>[9]B!AJ2414</f>
        <v>12</v>
      </c>
    </row>
    <row r="357" spans="1:28" ht="15" customHeight="1" x14ac:dyDescent="0.15">
      <c r="A357" s="190" t="s">
        <v>480</v>
      </c>
      <c r="B357" s="189" t="s">
        <v>481</v>
      </c>
      <c r="C357" s="474">
        <f>SUM(C358:C360)</f>
        <v>81</v>
      </c>
      <c r="D357" s="474">
        <f t="shared" ref="D357:J357" si="10">SUM(D358:D360)</f>
        <v>79</v>
      </c>
      <c r="E357" s="475">
        <f t="shared" si="10"/>
        <v>23</v>
      </c>
      <c r="F357" s="475">
        <f t="shared" si="10"/>
        <v>56</v>
      </c>
      <c r="G357" s="475">
        <f t="shared" si="10"/>
        <v>2</v>
      </c>
      <c r="H357" s="475">
        <f t="shared" si="10"/>
        <v>0</v>
      </c>
      <c r="I357" s="475">
        <f t="shared" si="10"/>
        <v>0</v>
      </c>
      <c r="J357" s="475">
        <f t="shared" si="10"/>
        <v>0</v>
      </c>
      <c r="K357" s="473"/>
      <c r="L357" s="475">
        <f>SUM(L358:L360)</f>
        <v>0</v>
      </c>
      <c r="M357" s="475">
        <f t="shared" ref="M357:R357" si="11">SUM(M358:M360)</f>
        <v>0</v>
      </c>
      <c r="N357" s="475">
        <f t="shared" si="11"/>
        <v>0</v>
      </c>
      <c r="O357" s="475">
        <f t="shared" si="11"/>
        <v>0</v>
      </c>
      <c r="P357" s="475">
        <f t="shared" si="11"/>
        <v>0</v>
      </c>
      <c r="Q357" s="475">
        <f t="shared" si="11"/>
        <v>0</v>
      </c>
      <c r="R357" s="475">
        <f t="shared" si="11"/>
        <v>56</v>
      </c>
    </row>
    <row r="358" spans="1:28" ht="15" customHeight="1" x14ac:dyDescent="0.15">
      <c r="A358" s="191"/>
      <c r="B358" s="76" t="s">
        <v>184</v>
      </c>
      <c r="C358" s="474">
        <f>[9]B!C2420</f>
        <v>81</v>
      </c>
      <c r="D358" s="474">
        <f>[9]B!H2420</f>
        <v>79</v>
      </c>
      <c r="E358" s="460">
        <f>[9]B!I2420</f>
        <v>23</v>
      </c>
      <c r="F358" s="460">
        <f>[9]B!J2420</f>
        <v>56</v>
      </c>
      <c r="G358" s="460">
        <f>[9]B!K2420</f>
        <v>2</v>
      </c>
      <c r="H358" s="460">
        <f>[9]B!L2420</f>
        <v>0</v>
      </c>
      <c r="I358" s="460">
        <f>[9]B!M2420</f>
        <v>0</v>
      </c>
      <c r="J358" s="460">
        <f>[9]B!N2420</f>
        <v>0</v>
      </c>
      <c r="K358" s="473"/>
      <c r="L358" s="460">
        <f>[9]B!AD2420</f>
        <v>0</v>
      </c>
      <c r="M358" s="460">
        <f>[9]B!AE2420</f>
        <v>0</v>
      </c>
      <c r="N358" s="460">
        <f>[9]B!AF2420</f>
        <v>0</v>
      </c>
      <c r="O358" s="460">
        <f>[9]B!AG2420</f>
        <v>0</v>
      </c>
      <c r="P358" s="460">
        <f>[9]B!AH2420</f>
        <v>0</v>
      </c>
      <c r="Q358" s="460">
        <f>[9]B!AI2420</f>
        <v>0</v>
      </c>
      <c r="R358" s="460">
        <f>[9]B!AJ2420</f>
        <v>56</v>
      </c>
    </row>
    <row r="359" spans="1:28" ht="15" customHeight="1" x14ac:dyDescent="0.15">
      <c r="A359" s="191"/>
      <c r="B359" s="76" t="s">
        <v>185</v>
      </c>
      <c r="C359" s="474">
        <f>[9]B!C2421</f>
        <v>0</v>
      </c>
      <c r="D359" s="474">
        <f>[9]B!H2421</f>
        <v>0</v>
      </c>
      <c r="E359" s="460">
        <f>[9]B!I2421</f>
        <v>0</v>
      </c>
      <c r="F359" s="460">
        <f>[9]B!J2421</f>
        <v>0</v>
      </c>
      <c r="G359" s="460">
        <f>[9]B!K2421</f>
        <v>0</v>
      </c>
      <c r="H359" s="460">
        <f>[9]B!L2421</f>
        <v>0</v>
      </c>
      <c r="I359" s="460">
        <f>[9]B!M2421</f>
        <v>0</v>
      </c>
      <c r="J359" s="460">
        <f>[9]B!N2421</f>
        <v>0</v>
      </c>
      <c r="K359" s="473"/>
      <c r="L359" s="460">
        <f>[9]B!AD2421</f>
        <v>0</v>
      </c>
      <c r="M359" s="460">
        <f>[9]B!AE2421</f>
        <v>0</v>
      </c>
      <c r="N359" s="460">
        <f>[9]B!AF2421</f>
        <v>0</v>
      </c>
      <c r="O359" s="460">
        <f>[9]B!AG2421</f>
        <v>0</v>
      </c>
      <c r="P359" s="460">
        <f>[9]B!AH2421</f>
        <v>0</v>
      </c>
      <c r="Q359" s="460">
        <f>[9]B!AI2421</f>
        <v>0</v>
      </c>
      <c r="R359" s="460">
        <f>[9]B!AJ2421</f>
        <v>0</v>
      </c>
    </row>
    <row r="360" spans="1:28" ht="15" customHeight="1" x14ac:dyDescent="0.15">
      <c r="A360" s="191"/>
      <c r="B360" s="76" t="s">
        <v>186</v>
      </c>
      <c r="C360" s="327">
        <f>SUM([9]B!C2422:C2426)</f>
        <v>0</v>
      </c>
      <c r="D360" s="327">
        <f>SUM([9]B!H2422:H2426)</f>
        <v>0</v>
      </c>
      <c r="E360" s="476">
        <f>SUM([9]B!I2422:I2426)</f>
        <v>0</v>
      </c>
      <c r="F360" s="476">
        <f>SUM([9]B!J2422:J2426)</f>
        <v>0</v>
      </c>
      <c r="G360" s="476">
        <f>SUM([9]B!K2422:K2426)</f>
        <v>0</v>
      </c>
      <c r="H360" s="476">
        <f>SUM([9]B!L2422:L2426)</f>
        <v>0</v>
      </c>
      <c r="I360" s="476">
        <f>SUM([9]B!M2422:M2426)</f>
        <v>0</v>
      </c>
      <c r="J360" s="476">
        <f>SUM([9]B!N2422:N2426)</f>
        <v>0</v>
      </c>
      <c r="K360" s="473"/>
      <c r="L360" s="476">
        <f>SUM([9]B!AD2422:AD2426)</f>
        <v>0</v>
      </c>
      <c r="M360" s="476">
        <f>SUM([9]B!AE2422:AE2426)</f>
        <v>0</v>
      </c>
      <c r="N360" s="476">
        <f>SUM([9]B!AF2422:AF2426)</f>
        <v>0</v>
      </c>
      <c r="O360" s="476">
        <f>SUM([9]B!AG2422:AG2426)</f>
        <v>0</v>
      </c>
      <c r="P360" s="476">
        <f>SUM([9]B!AH2422:AH2426)</f>
        <v>0</v>
      </c>
      <c r="Q360" s="476">
        <f>SUM([9]B!AI2422:AI2426)</f>
        <v>0</v>
      </c>
      <c r="R360" s="476">
        <f>SUM([9]B!AJ2422:AJ2426)</f>
        <v>0</v>
      </c>
    </row>
    <row r="361" spans="1:28" ht="15" customHeight="1" x14ac:dyDescent="0.15">
      <c r="A361" s="188" t="s">
        <v>482</v>
      </c>
      <c r="B361" s="189" t="s">
        <v>483</v>
      </c>
      <c r="C361" s="458">
        <f>[9]B!C2660</f>
        <v>66</v>
      </c>
      <c r="D361" s="458">
        <f>[9]B!H2660</f>
        <v>56</v>
      </c>
      <c r="E361" s="460">
        <f>[9]B!I2660</f>
        <v>47</v>
      </c>
      <c r="F361" s="460">
        <f>[9]B!J2660</f>
        <v>9</v>
      </c>
      <c r="G361" s="460">
        <f>[9]B!K2660</f>
        <v>5</v>
      </c>
      <c r="H361" s="460">
        <f>[9]B!L2660</f>
        <v>5</v>
      </c>
      <c r="I361" s="460">
        <f>[9]B!M2660</f>
        <v>0</v>
      </c>
      <c r="J361" s="460">
        <f>[9]B!N2660</f>
        <v>0</v>
      </c>
      <c r="K361" s="459">
        <v>9</v>
      </c>
      <c r="L361" s="460">
        <f>[9]B!AD2660</f>
        <v>2</v>
      </c>
      <c r="M361" s="460">
        <f>[9]B!AE2660</f>
        <v>0</v>
      </c>
      <c r="N361" s="460">
        <f>[9]B!AF2660</f>
        <v>0</v>
      </c>
      <c r="O361" s="460">
        <f>[9]B!AG2660</f>
        <v>0</v>
      </c>
      <c r="P361" s="460">
        <f>[9]B!AH2660</f>
        <v>0</v>
      </c>
      <c r="Q361" s="460">
        <f>[9]B!AI2660</f>
        <v>0</v>
      </c>
      <c r="R361" s="460">
        <f>[9]B!AJ2660</f>
        <v>7</v>
      </c>
    </row>
    <row r="362" spans="1:28" ht="15" customHeight="1" x14ac:dyDescent="0.15">
      <c r="A362" s="188" t="s">
        <v>484</v>
      </c>
      <c r="B362" s="189" t="s">
        <v>485</v>
      </c>
      <c r="C362" s="477">
        <f>SUM([9]B!C2843+[9]B!C2816)</f>
        <v>2</v>
      </c>
      <c r="D362" s="477">
        <f>SUM([9]B!H2843+[9]B!H2816)</f>
        <v>2</v>
      </c>
      <c r="E362" s="476">
        <f>SUM([9]B!I2843+[9]B!I2816)</f>
        <v>2</v>
      </c>
      <c r="F362" s="476">
        <f>SUM([9]B!J2843+[9]B!J2816)</f>
        <v>0</v>
      </c>
      <c r="G362" s="476">
        <f>SUM([9]B!K2843+[9]B!K2816)</f>
        <v>0</v>
      </c>
      <c r="H362" s="476">
        <f>SUM([9]B!L2843+[9]B!L2816)</f>
        <v>0</v>
      </c>
      <c r="I362" s="476">
        <f>SUM([9]B!M2843+[9]B!M2816)</f>
        <v>0</v>
      </c>
      <c r="J362" s="476">
        <f>SUM([9]B!N2843+[9]B!N2816)</f>
        <v>0</v>
      </c>
      <c r="K362" s="459">
        <v>2</v>
      </c>
      <c r="L362" s="476">
        <f>SUM([9]B!AD2843+[9]B!AD2816)</f>
        <v>0</v>
      </c>
      <c r="M362" s="476">
        <f>SUM([9]B!AE2843+[9]B!AE2816)</f>
        <v>0</v>
      </c>
      <c r="N362" s="476">
        <f>SUM([9]B!AF2843+[9]B!AF2816)</f>
        <v>0</v>
      </c>
      <c r="O362" s="476">
        <f>SUM([9]B!AG2843+[9]B!AG2816)</f>
        <v>0</v>
      </c>
      <c r="P362" s="476">
        <f>SUM([9]B!AH2843+[9]B!AH2816)</f>
        <v>0</v>
      </c>
      <c r="Q362" s="476">
        <f>SUM([9]B!AI2843+[9]B!AI2816)</f>
        <v>0</v>
      </c>
      <c r="R362" s="476">
        <f>SUM([9]B!AJ2843+[9]B!AJ2816)</f>
        <v>0</v>
      </c>
    </row>
    <row r="363" spans="1:28" ht="15" customHeight="1" x14ac:dyDescent="0.15">
      <c r="A363" s="192" t="s">
        <v>484</v>
      </c>
      <c r="B363" s="193" t="s">
        <v>486</v>
      </c>
      <c r="C363" s="478">
        <f>[9]B!C2672</f>
        <v>3</v>
      </c>
      <c r="D363" s="458">
        <f>[9]B!H2672</f>
        <v>3</v>
      </c>
      <c r="E363" s="479">
        <f>[9]B!I2672</f>
        <v>2</v>
      </c>
      <c r="F363" s="479">
        <f>[9]B!J2672</f>
        <v>1</v>
      </c>
      <c r="G363" s="479">
        <f>[9]B!K2672</f>
        <v>0</v>
      </c>
      <c r="H363" s="479">
        <f>[9]B!L2672</f>
        <v>0</v>
      </c>
      <c r="I363" s="479">
        <f>[9]B!M2672</f>
        <v>0</v>
      </c>
      <c r="J363" s="479">
        <f>[9]B!N2672</f>
        <v>0</v>
      </c>
      <c r="K363" s="480"/>
      <c r="L363" s="479">
        <f>[9]B!AD2672</f>
        <v>0</v>
      </c>
      <c r="M363" s="479">
        <f>[9]B!AE2672</f>
        <v>0</v>
      </c>
      <c r="N363" s="479">
        <f>[9]B!AF2672</f>
        <v>0</v>
      </c>
      <c r="O363" s="479">
        <f>[9]B!AG2672</f>
        <v>0</v>
      </c>
      <c r="P363" s="479">
        <f>[9]B!AH2672</f>
        <v>0</v>
      </c>
      <c r="Q363" s="479">
        <f>[9]B!AI2672</f>
        <v>0</v>
      </c>
      <c r="R363" s="479">
        <f>[9]B!AJ2672</f>
        <v>1</v>
      </c>
    </row>
    <row r="364" spans="1:28" s="3" customFormat="1" ht="15" customHeight="1" x14ac:dyDescent="0.15">
      <c r="A364" s="678" t="s">
        <v>487</v>
      </c>
      <c r="B364" s="678"/>
      <c r="C364" s="465">
        <f>SUM(C344:C357)+C361+C362+C363</f>
        <v>406</v>
      </c>
      <c r="D364" s="465">
        <f t="shared" ref="D364:J364" si="12">SUM(D344:D357)+D361+D362+D363</f>
        <v>351</v>
      </c>
      <c r="E364" s="465">
        <f t="shared" si="12"/>
        <v>247</v>
      </c>
      <c r="F364" s="465">
        <f t="shared" si="12"/>
        <v>104</v>
      </c>
      <c r="G364" s="465">
        <f t="shared" si="12"/>
        <v>23</v>
      </c>
      <c r="H364" s="465">
        <f t="shared" si="12"/>
        <v>30</v>
      </c>
      <c r="I364" s="465">
        <f t="shared" si="12"/>
        <v>0</v>
      </c>
      <c r="J364" s="465">
        <f t="shared" si="12"/>
        <v>2</v>
      </c>
      <c r="K364" s="465">
        <f>SUM(K345:K351)+K361+K362+K353+K354+K355+K356</f>
        <v>83</v>
      </c>
      <c r="L364" s="465">
        <f t="shared" ref="L364:R364" si="13">SUM(L344:L357)+L361+L362+L363</f>
        <v>2</v>
      </c>
      <c r="M364" s="465">
        <f t="shared" si="13"/>
        <v>0</v>
      </c>
      <c r="N364" s="465">
        <f t="shared" si="13"/>
        <v>0</v>
      </c>
      <c r="O364" s="465">
        <f t="shared" si="13"/>
        <v>0</v>
      </c>
      <c r="P364" s="465">
        <f t="shared" si="13"/>
        <v>0</v>
      </c>
      <c r="Q364" s="465">
        <f t="shared" si="13"/>
        <v>0</v>
      </c>
      <c r="R364" s="465">
        <f t="shared" si="13"/>
        <v>115</v>
      </c>
    </row>
    <row r="365" spans="1:28" ht="24.95" customHeight="1" x14ac:dyDescent="0.15">
      <c r="A365" s="680" t="s">
        <v>488</v>
      </c>
      <c r="B365" s="680"/>
      <c r="C365" s="680"/>
      <c r="D365" s="680"/>
      <c r="E365" s="680"/>
      <c r="F365" s="680"/>
    </row>
    <row r="366" spans="1:28" ht="42" customHeight="1" x14ac:dyDescent="0.15">
      <c r="A366" s="579" t="s">
        <v>489</v>
      </c>
      <c r="B366" s="658"/>
      <c r="C366" s="604" t="s">
        <v>410</v>
      </c>
      <c r="D366" s="604" t="s">
        <v>490</v>
      </c>
      <c r="E366" s="632" t="s">
        <v>491</v>
      </c>
      <c r="F366" s="632" t="s">
        <v>492</v>
      </c>
      <c r="G366" s="469" t="s">
        <v>493</v>
      </c>
      <c r="H366" s="469" t="s">
        <v>494</v>
      </c>
      <c r="I366" s="469" t="s">
        <v>495</v>
      </c>
      <c r="J366" s="481" t="s">
        <v>495</v>
      </c>
    </row>
    <row r="367" spans="1:28" ht="32.25" customHeight="1" x14ac:dyDescent="0.15">
      <c r="A367" s="602"/>
      <c r="B367" s="660"/>
      <c r="C367" s="606"/>
      <c r="D367" s="606"/>
      <c r="E367" s="634"/>
      <c r="F367" s="634"/>
      <c r="G367" s="482" t="s">
        <v>491</v>
      </c>
      <c r="H367" s="482" t="s">
        <v>492</v>
      </c>
      <c r="I367" s="482" t="s">
        <v>491</v>
      </c>
      <c r="J367" s="483" t="s">
        <v>492</v>
      </c>
    </row>
    <row r="368" spans="1:28" ht="15" customHeight="1" x14ac:dyDescent="0.15">
      <c r="A368" s="646" t="s">
        <v>496</v>
      </c>
      <c r="B368" s="692"/>
      <c r="C368" s="484">
        <f>SUM(E368,F368)</f>
        <v>106</v>
      </c>
      <c r="D368" s="485">
        <v>38</v>
      </c>
      <c r="E368" s="486">
        <f>SUM([9]B!P1216,[9]B!P1352,[9]B!P1502,[9]B!P1566,[9]B!P1635,[9]B!P1680,[9]B!P1901,[9]B!P1913,[9]B!P1983,[9]B!P2176,[9]B!P2218,[9]B!P2342,[9]B!P2377,[9]B!P2414,[9]B!P2429,[9]B!P2660,[9]B!P2672,[9]B!P2843)</f>
        <v>3</v>
      </c>
      <c r="F368" s="486">
        <f>SUM([9]B!Q1216,[9]B!Q1352,[9]B!Q1502,[9]B!Q1566,[9]B!Q1635,[9]B!Q1680,[9]B!Q1901,[9]B!Q1913,[9]B!Q1983,[9]B!Q2176,[9]B!Q2218,[9]B!Q2342,[9]B!Q2377,[9]B!Q2414,[9]B!Q2429,[9]B!Q2660,[9]B!Q2672,[9]B!Q2843,[9]B!Q2676,[9]B!Q2702)</f>
        <v>103</v>
      </c>
      <c r="G368" s="485"/>
      <c r="H368" s="487"/>
      <c r="I368" s="487"/>
      <c r="J368" s="488"/>
      <c r="K368" s="165" t="str">
        <f>AA368</f>
        <v/>
      </c>
      <c r="AA368" s="194" t="str">
        <f>IF(C368&lt;D368,"Beneficiarios MAI no puede ser mayor al TOTAL","")</f>
        <v/>
      </c>
      <c r="AB368" s="194">
        <f>IF(C368&lt;D368,1,0)</f>
        <v>0</v>
      </c>
    </row>
    <row r="369" spans="1:28" ht="15" customHeight="1" x14ac:dyDescent="0.15">
      <c r="A369" s="693" t="s">
        <v>497</v>
      </c>
      <c r="B369" s="694"/>
      <c r="C369" s="489">
        <f>SUM(E369,F369)</f>
        <v>49</v>
      </c>
      <c r="D369" s="490">
        <v>25</v>
      </c>
      <c r="E369" s="491">
        <f>SUM([9]B!S1216,[9]B!S1352,[9]B!S1502,[9]B!S1566,[9]B!S1635,[9]B!S1680,[9]B!S1901,[9]B!S1913,[9]B!S1983,[9]B!S2176,[9]B!S2218,[9]B!S2342,[9]B!S2377,[9]B!S2414,[9]B!S2429,[9]B!S2660,[9]B!S2672,[9]B!S2843)</f>
        <v>10</v>
      </c>
      <c r="F369" s="491">
        <f>SUM([9]B!T1216,[9]B!T1352,[9]B!T1502,[9]B!T1566,[9]B!T1635,[9]B!T1680,[9]B!T1901,[9]B!T1913,[9]B!T1983,[9]B!T2176,[9]B!T2218,[9]B!T2342,[9]B!T2377,[9]B!T2414,[9]B!T2429,[9]B!T2660,[9]B!T2672,[9]B!T2843)</f>
        <v>39</v>
      </c>
      <c r="G369" s="490"/>
      <c r="H369" s="492"/>
      <c r="I369" s="492"/>
      <c r="J369" s="492"/>
      <c r="K369" s="165" t="str">
        <f>AA369</f>
        <v/>
      </c>
      <c r="AA369" s="194" t="str">
        <f>IF(C369&lt;D369,"Beneficiarios MAI no puede ser mayor al TOTAL","")</f>
        <v/>
      </c>
      <c r="AB369" s="194">
        <f>IF(C369&lt;D369,1,0)</f>
        <v>0</v>
      </c>
    </row>
    <row r="370" spans="1:28" ht="15" customHeight="1" x14ac:dyDescent="0.15">
      <c r="A370" s="695" t="s">
        <v>498</v>
      </c>
      <c r="B370" s="195" t="s">
        <v>499</v>
      </c>
      <c r="C370" s="484">
        <f>SUM(E370,F370)</f>
        <v>168</v>
      </c>
      <c r="D370" s="485">
        <v>150</v>
      </c>
      <c r="E370" s="486">
        <f>SUM([9]B!Y1216,[9]B!Y1352,[9]B!Y1502,[9]B!Y1566,[9]B!Y1635,[9]B!Y1680,[9]B!Y1901,[9]B!Y1913,[9]B!Y1983,[9]B!Y2176,[9]B!Y2218,[9]B!Y2342,[9]B!Y2377,[9]B!Y2414,[9]B!Y2429,[9]B!Y2660,[9]B!Y2672,[9]B!Y2843)</f>
        <v>15</v>
      </c>
      <c r="F370" s="486">
        <f>SUM([9]B!Z1216,[9]B!Z1352,[9]B!Z1502,[9]B!Z1566,[9]B!Z1635,[9]B!Z1680,[9]B!Z1901,[9]B!Z1913,[9]B!Z1983,[9]B!Z2176,[9]B!Z2218,[9]B!Z2342,[9]B!Z2377,[9]B!Z2414,[9]B!Z2429,[9]B!Z2660,[9]B!Z2672,[9]B!Z2843)</f>
        <v>153</v>
      </c>
      <c r="G370" s="485"/>
      <c r="H370" s="487"/>
      <c r="I370" s="487"/>
      <c r="J370" s="487"/>
      <c r="K370" s="165" t="str">
        <f>AA370</f>
        <v/>
      </c>
      <c r="AA370" s="194" t="str">
        <f>IF(C370&lt;D370,"Beneficiarios MAI no puede ser mayor al TOTAL","")</f>
        <v/>
      </c>
      <c r="AB370" s="194">
        <f>IF(C370&lt;D370,1,0)</f>
        <v>0</v>
      </c>
    </row>
    <row r="371" spans="1:28" ht="15" customHeight="1" x14ac:dyDescent="0.15">
      <c r="A371" s="696"/>
      <c r="B371" s="196" t="s">
        <v>500</v>
      </c>
      <c r="C371" s="493">
        <f>SUM(E371,F371)</f>
        <v>0</v>
      </c>
      <c r="D371" s="494"/>
      <c r="E371" s="495">
        <f>SUM([9]B!V1216,[9]B!V1352,[9]B!V1502,[9]B!V1566,[9]B!V1635,[9]B!V1680,[9]B!V1901,[9]B!V1913,[9]B!V1983,[9]B!V2176,[9]B!V2218,[9]B!V2342,[9]B!V2377,[9]B!V2414,[9]B!V2429,[9]B!V2660,[9]B!V2672,[9]B!V2843)</f>
        <v>0</v>
      </c>
      <c r="F371" s="495">
        <f>SUM([9]B!W1216,[9]B!W1352,[9]B!W1502,[9]B!W1566,[9]B!W1635,[9]B!W1680,[9]B!W1901,[9]B!W1913,[9]B!W1983,[9]B!W2176,[9]B!W2218,[9]B!W2342,[9]B!W2377,[9]B!W2414,[9]B!W2429,[9]B!W2660,[9]B!W2672,[9]B!W2843)</f>
        <v>0</v>
      </c>
      <c r="G371" s="494"/>
      <c r="H371" s="496"/>
      <c r="I371" s="496"/>
      <c r="J371" s="496"/>
      <c r="K371" s="165" t="str">
        <f>AA371</f>
        <v/>
      </c>
      <c r="AA371" s="194" t="str">
        <f>IF(C371&lt;D371,"Beneficiarios MAI no puede ser mayor al TOTAL","")</f>
        <v/>
      </c>
      <c r="AB371" s="194">
        <f>IF(C371&lt;D371,1,0)</f>
        <v>0</v>
      </c>
    </row>
    <row r="372" spans="1:28" ht="24.95" customHeight="1" x14ac:dyDescent="0.15">
      <c r="A372" s="680" t="s">
        <v>501</v>
      </c>
      <c r="B372" s="680"/>
      <c r="C372" s="197"/>
      <c r="D372" s="197"/>
      <c r="E372" s="2"/>
      <c r="F372" s="2"/>
      <c r="G372" s="380"/>
      <c r="H372" s="380"/>
      <c r="I372" s="380"/>
      <c r="J372" s="380"/>
      <c r="K372" s="380"/>
      <c r="L372" s="380"/>
      <c r="M372" s="380"/>
      <c r="N372" s="380"/>
      <c r="O372" s="380"/>
      <c r="P372" s="380"/>
      <c r="Q372" s="380"/>
      <c r="R372" s="380"/>
      <c r="S372" s="380"/>
      <c r="T372" s="380"/>
      <c r="U372" s="116"/>
    </row>
    <row r="373" spans="1:28" ht="29.25" customHeight="1" x14ac:dyDescent="0.15">
      <c r="A373" s="697" t="s">
        <v>502</v>
      </c>
      <c r="B373" s="698"/>
      <c r="C373" s="604" t="s">
        <v>6</v>
      </c>
      <c r="D373" s="664" t="s">
        <v>7</v>
      </c>
      <c r="E373" s="380"/>
      <c r="F373" s="380"/>
      <c r="G373" s="380"/>
      <c r="H373" s="380"/>
      <c r="I373" s="380"/>
      <c r="J373" s="380"/>
      <c r="K373" s="380"/>
      <c r="L373" s="380"/>
      <c r="M373" s="380"/>
      <c r="N373" s="380"/>
      <c r="O373" s="380"/>
      <c r="P373" s="116"/>
    </row>
    <row r="374" spans="1:28" ht="20.25" customHeight="1" x14ac:dyDescent="0.15">
      <c r="A374" s="699"/>
      <c r="B374" s="700"/>
      <c r="C374" s="606"/>
      <c r="D374" s="666"/>
      <c r="E374" s="380"/>
      <c r="F374" s="380"/>
      <c r="G374" s="380"/>
      <c r="H374" s="380"/>
      <c r="I374" s="380"/>
      <c r="J374" s="380"/>
      <c r="K374" s="380"/>
      <c r="L374" s="380"/>
      <c r="M374" s="380"/>
      <c r="N374" s="380"/>
      <c r="O374" s="380"/>
      <c r="P374" s="116"/>
    </row>
    <row r="375" spans="1:28" ht="15" customHeight="1" x14ac:dyDescent="0.15">
      <c r="A375" s="687" t="s">
        <v>503</v>
      </c>
      <c r="B375" s="688"/>
      <c r="C375" s="497">
        <f>[9]B!C2664</f>
        <v>4</v>
      </c>
      <c r="D375" s="498">
        <f>[9]B!H2664</f>
        <v>4</v>
      </c>
      <c r="E375" s="380"/>
      <c r="F375" s="380"/>
      <c r="G375" s="380"/>
      <c r="H375" s="380"/>
      <c r="I375" s="380"/>
      <c r="J375" s="380"/>
      <c r="K375" s="380"/>
      <c r="L375" s="380"/>
      <c r="M375" s="380"/>
      <c r="N375" s="380"/>
      <c r="O375" s="380"/>
      <c r="P375" s="116"/>
    </row>
    <row r="376" spans="1:28" ht="15" customHeight="1" x14ac:dyDescent="0.15">
      <c r="A376" s="689" t="s">
        <v>504</v>
      </c>
      <c r="B376" s="689"/>
      <c r="C376" s="499">
        <f>SUM([9]B!C2663+[9]B!C2665)</f>
        <v>5</v>
      </c>
      <c r="D376" s="500">
        <f>[9]B!H2663+[9]B!H2665</f>
        <v>4</v>
      </c>
      <c r="E376" s="380"/>
      <c r="F376" s="380"/>
      <c r="G376" s="380"/>
      <c r="H376" s="380"/>
      <c r="I376" s="380"/>
      <c r="J376" s="380"/>
      <c r="K376" s="380"/>
      <c r="L376" s="380"/>
      <c r="M376" s="380"/>
      <c r="N376" s="380"/>
      <c r="O376" s="380"/>
      <c r="P376" s="116"/>
    </row>
    <row r="377" spans="1:28" ht="24.95" customHeight="1" x14ac:dyDescent="0.15">
      <c r="A377" s="690" t="s">
        <v>505</v>
      </c>
      <c r="B377" s="690"/>
      <c r="C377" s="198"/>
      <c r="D377" s="501"/>
      <c r="E377" s="501"/>
      <c r="F377" s="380"/>
      <c r="G377" s="380"/>
      <c r="H377" s="380"/>
      <c r="I377" s="380"/>
      <c r="J377" s="380"/>
      <c r="K377" s="380"/>
      <c r="L377" s="380"/>
      <c r="M377" s="380"/>
      <c r="N377" s="380"/>
      <c r="O377" s="380"/>
      <c r="P377" s="380"/>
      <c r="Q377" s="380"/>
      <c r="R377" s="116"/>
    </row>
    <row r="378" spans="1:28" ht="15" customHeight="1" x14ac:dyDescent="0.15">
      <c r="A378" s="691" t="s">
        <v>433</v>
      </c>
      <c r="B378" s="691"/>
      <c r="C378" s="604" t="s">
        <v>410</v>
      </c>
      <c r="D378" s="607" t="s">
        <v>434</v>
      </c>
      <c r="E378" s="608"/>
      <c r="F378" s="608"/>
      <c r="G378" s="608"/>
      <c r="H378" s="609" t="s">
        <v>412</v>
      </c>
      <c r="I378" s="610"/>
      <c r="J378" s="611"/>
      <c r="K378" s="701" t="s">
        <v>413</v>
      </c>
      <c r="L378" s="637"/>
      <c r="M378" s="637"/>
      <c r="N378" s="632" t="s">
        <v>414</v>
      </c>
      <c r="O378" s="635" t="s">
        <v>415</v>
      </c>
      <c r="P378" s="636"/>
      <c r="Q378" s="585" t="s">
        <v>416</v>
      </c>
    </row>
    <row r="379" spans="1:28" s="63" customFormat="1" ht="32.25" customHeight="1" x14ac:dyDescent="0.15">
      <c r="A379" s="691"/>
      <c r="B379" s="691"/>
      <c r="C379" s="605"/>
      <c r="D379" s="588" t="s">
        <v>418</v>
      </c>
      <c r="E379" s="702" t="s">
        <v>419</v>
      </c>
      <c r="F379" s="702"/>
      <c r="G379" s="592" t="s">
        <v>449</v>
      </c>
      <c r="H379" s="594" t="s">
        <v>421</v>
      </c>
      <c r="I379" s="596" t="s">
        <v>422</v>
      </c>
      <c r="J379" s="598" t="s">
        <v>423</v>
      </c>
      <c r="K379" s="615" t="s">
        <v>506</v>
      </c>
      <c r="L379" s="616" t="s">
        <v>425</v>
      </c>
      <c r="M379" s="617" t="s">
        <v>426</v>
      </c>
      <c r="N379" s="633"/>
      <c r="O379" s="627" t="s">
        <v>427</v>
      </c>
      <c r="P379" s="628" t="s">
        <v>428</v>
      </c>
      <c r="Q379" s="586"/>
    </row>
    <row r="380" spans="1:28" s="63" customFormat="1" ht="20.25" customHeight="1" x14ac:dyDescent="0.15">
      <c r="A380" s="691"/>
      <c r="B380" s="691"/>
      <c r="C380" s="606"/>
      <c r="D380" s="589"/>
      <c r="E380" s="152" t="s">
        <v>429</v>
      </c>
      <c r="F380" s="134" t="s">
        <v>430</v>
      </c>
      <c r="G380" s="593"/>
      <c r="H380" s="595"/>
      <c r="I380" s="597"/>
      <c r="J380" s="599"/>
      <c r="K380" s="615"/>
      <c r="L380" s="616"/>
      <c r="M380" s="617"/>
      <c r="N380" s="634"/>
      <c r="O380" s="627"/>
      <c r="P380" s="628"/>
      <c r="Q380" s="587"/>
    </row>
    <row r="381" spans="1:28" ht="15" customHeight="1" x14ac:dyDescent="0.15">
      <c r="A381" s="703" t="s">
        <v>507</v>
      </c>
      <c r="B381" s="199" t="s">
        <v>508</v>
      </c>
      <c r="C381" s="200">
        <f>[9]B!C1091+SUM([9]B!C1093:C1127)</f>
        <v>15</v>
      </c>
      <c r="D381" s="200">
        <f>[9]B!D1091+SUM([9]B!D1093:D1127)</f>
        <v>15</v>
      </c>
      <c r="E381" s="201">
        <f>[9]B!E1091+SUM([9]B!E1093:E1127)</f>
        <v>15</v>
      </c>
      <c r="F381" s="201">
        <f>[9]B!F1091+SUM([9]B!F1093:F1127)</f>
        <v>0</v>
      </c>
      <c r="G381" s="201">
        <f>[9]B!G1091+SUM([9]B!G1093:G1127)</f>
        <v>0</v>
      </c>
      <c r="H381" s="201">
        <f>[9]B!AA1091+SUM([9]B!AA1093:AA1127)</f>
        <v>15</v>
      </c>
      <c r="I381" s="201">
        <f>[9]B!AB1091+SUM([9]B!AB1093:AB1127)</f>
        <v>0</v>
      </c>
      <c r="J381" s="201">
        <f>[9]B!AC1091+SUM([9]B!AC1093:AC1127)</f>
        <v>0</v>
      </c>
      <c r="K381" s="201">
        <f>[9]B!AD1091+SUM([9]B!AD1093:AD1127)</f>
        <v>0</v>
      </c>
      <c r="L381" s="201">
        <f>[9]B!AE1091+SUM([9]B!AE1093:AE1127)</f>
        <v>0</v>
      </c>
      <c r="M381" s="201">
        <f>[9]B!AF1091+SUM([9]B!AF1093:AF1127)</f>
        <v>0</v>
      </c>
      <c r="N381" s="201">
        <f>[9]B!AG1091+SUM([9]B!AG1093:AG1127)</f>
        <v>0</v>
      </c>
      <c r="O381" s="201">
        <f>[9]B!AH1091+SUM([9]B!AH1093:AH1127)</f>
        <v>0</v>
      </c>
      <c r="P381" s="201">
        <f>[9]B!AI1091+SUM([9]B!AI1093:AI1127)</f>
        <v>0</v>
      </c>
      <c r="Q381" s="202">
        <f>[9]B!AJ1091+SUM([9]B!AJ1093:AJ1127)</f>
        <v>0</v>
      </c>
    </row>
    <row r="382" spans="1:28" ht="15" customHeight="1" x14ac:dyDescent="0.15">
      <c r="A382" s="631"/>
      <c r="B382" s="203" t="s">
        <v>509</v>
      </c>
      <c r="C382" s="502">
        <f>SUM([9]B!C1128:C1144)</f>
        <v>0</v>
      </c>
      <c r="D382" s="502">
        <f>SUM([9]B!D1128:D1144)</f>
        <v>0</v>
      </c>
      <c r="E382" s="503">
        <f>SUM([9]B!E1128:E1144)</f>
        <v>0</v>
      </c>
      <c r="F382" s="503">
        <f>SUM([9]B!F1128:F1144)</f>
        <v>0</v>
      </c>
      <c r="G382" s="503">
        <f>SUM([9]B!G1128:G1144)</f>
        <v>0</v>
      </c>
      <c r="H382" s="503">
        <f>SUM([9]B!AA1128:AA1144)</f>
        <v>0</v>
      </c>
      <c r="I382" s="503">
        <f>SUM([9]B!AB1128:AB1144)</f>
        <v>0</v>
      </c>
      <c r="J382" s="503">
        <f>SUM([9]B!AC1128:AC1144)</f>
        <v>0</v>
      </c>
      <c r="K382" s="503">
        <f>SUM([9]B!AD1128:AD1144)</f>
        <v>0</v>
      </c>
      <c r="L382" s="503">
        <f>SUM([9]B!AE1128:AE1144)</f>
        <v>0</v>
      </c>
      <c r="M382" s="503">
        <f>SUM([9]B!AF1128:AF1144)</f>
        <v>0</v>
      </c>
      <c r="N382" s="503">
        <f>SUM([9]B!AG1128:AG1144)</f>
        <v>0</v>
      </c>
      <c r="O382" s="503">
        <f>SUM([9]B!AH1128:AH1144)</f>
        <v>0</v>
      </c>
      <c r="P382" s="503">
        <f>SUM([9]B!AI1128:AI1144)</f>
        <v>0</v>
      </c>
      <c r="Q382" s="503">
        <f>SUM([9]B!AJ1128:AJ1144)</f>
        <v>0</v>
      </c>
    </row>
    <row r="383" spans="1:28" ht="15" customHeight="1" x14ac:dyDescent="0.15">
      <c r="A383" s="704"/>
      <c r="B383" s="558" t="s">
        <v>410</v>
      </c>
      <c r="C383" s="205">
        <f>SUM(C381:C382)</f>
        <v>15</v>
      </c>
      <c r="D383" s="504">
        <f>SUM(D381:D382)</f>
        <v>15</v>
      </c>
      <c r="E383" s="505">
        <f t="shared" ref="E383:Q383" si="14">SUM(E381:E382)</f>
        <v>15</v>
      </c>
      <c r="F383" s="506">
        <f t="shared" si="14"/>
        <v>0</v>
      </c>
      <c r="G383" s="507">
        <f t="shared" si="14"/>
        <v>0</v>
      </c>
      <c r="H383" s="505">
        <f t="shared" si="14"/>
        <v>15</v>
      </c>
      <c r="I383" s="508">
        <f t="shared" si="14"/>
        <v>0</v>
      </c>
      <c r="J383" s="506">
        <f t="shared" si="14"/>
        <v>0</v>
      </c>
      <c r="K383" s="505">
        <f t="shared" si="14"/>
        <v>0</v>
      </c>
      <c r="L383" s="508">
        <f t="shared" si="14"/>
        <v>0</v>
      </c>
      <c r="M383" s="506">
        <f t="shared" si="14"/>
        <v>0</v>
      </c>
      <c r="N383" s="506">
        <f t="shared" si="14"/>
        <v>0</v>
      </c>
      <c r="O383" s="505">
        <f t="shared" si="14"/>
        <v>0</v>
      </c>
      <c r="P383" s="506">
        <f t="shared" si="14"/>
        <v>0</v>
      </c>
      <c r="Q383" s="504">
        <f t="shared" si="14"/>
        <v>0</v>
      </c>
    </row>
    <row r="384" spans="1:28" ht="15" customHeight="1" x14ac:dyDescent="0.15">
      <c r="A384" s="703" t="s">
        <v>510</v>
      </c>
      <c r="B384" s="206" t="s">
        <v>508</v>
      </c>
      <c r="C384" s="207">
        <f>[9]B!C1218+SUM([9]B!C1221:C1258)</f>
        <v>194</v>
      </c>
      <c r="D384" s="207">
        <f>[9]B!D1218+SUM([9]B!D1221:D1258)</f>
        <v>194</v>
      </c>
      <c r="E384" s="208">
        <f>[9]B!E1218+SUM([9]B!E1221:E1258)</f>
        <v>194</v>
      </c>
      <c r="F384" s="208">
        <f>[9]B!F1218+SUM([9]B!F1221:F1258)</f>
        <v>0</v>
      </c>
      <c r="G384" s="208">
        <f>[9]B!G1218+SUM([9]B!G1221:G1258)</f>
        <v>0</v>
      </c>
      <c r="H384" s="208">
        <f>[9]B!AA1218+SUM([9]B!AA1221:AA1258)</f>
        <v>9</v>
      </c>
      <c r="I384" s="208">
        <f>[9]B!AB1218+SUM([9]B!AB1221:AB1258)</f>
        <v>185</v>
      </c>
      <c r="J384" s="208">
        <f>[9]B!AC1218+SUM([9]B!AC1221:AC1258)</f>
        <v>0</v>
      </c>
      <c r="K384" s="208">
        <f>[9]B!AD1218+SUM([9]B!AD1221:AD1258)</f>
        <v>0</v>
      </c>
      <c r="L384" s="208">
        <f>[9]B!AE1218+SUM([9]B!AE1221:AE1258)</f>
        <v>0</v>
      </c>
      <c r="M384" s="208">
        <f>[9]B!AF1218+SUM([9]B!AF1221:AF1258)</f>
        <v>0</v>
      </c>
      <c r="N384" s="208">
        <f>[9]B!AG1218+SUM([9]B!AG1221:AG1258)</f>
        <v>0</v>
      </c>
      <c r="O384" s="208">
        <f>[9]B!AH1218+SUM([9]B!AH1221:AH1258)</f>
        <v>0</v>
      </c>
      <c r="P384" s="208">
        <f>[9]B!AI1218+SUM([9]B!AI1221:AI1258)</f>
        <v>0</v>
      </c>
      <c r="Q384" s="209">
        <f>[9]B!AJ1218+SUM([9]B!AJ1221:AJ1258)</f>
        <v>0</v>
      </c>
    </row>
    <row r="385" spans="1:17" ht="15" customHeight="1" x14ac:dyDescent="0.15">
      <c r="A385" s="631"/>
      <c r="B385" s="210" t="s">
        <v>509</v>
      </c>
      <c r="C385" s="507">
        <f>SUM([9]B!C1259:C1270)</f>
        <v>18</v>
      </c>
      <c r="D385" s="507">
        <f>SUM([9]B!D1259:D1270)</f>
        <v>18</v>
      </c>
      <c r="E385" s="509">
        <f>SUM([9]B!E1259:E1270)</f>
        <v>18</v>
      </c>
      <c r="F385" s="509">
        <f>SUM([9]B!F1259:F1270)</f>
        <v>0</v>
      </c>
      <c r="G385" s="509">
        <f>SUM([9]B!G1259:G1270)</f>
        <v>0</v>
      </c>
      <c r="H385" s="509">
        <f>SUM([9]B!AA1259:AA1270)</f>
        <v>0</v>
      </c>
      <c r="I385" s="509">
        <f>SUM([9]B!AB1259:AB1270)</f>
        <v>18</v>
      </c>
      <c r="J385" s="509">
        <f>SUM([9]B!AC1259:AC1270)</f>
        <v>0</v>
      </c>
      <c r="K385" s="509">
        <f>SUM([9]B!AD1259:AD1270)</f>
        <v>0</v>
      </c>
      <c r="L385" s="509">
        <f>SUM([9]B!AE1259:AE1270)</f>
        <v>0</v>
      </c>
      <c r="M385" s="509">
        <f>SUM([9]B!AF1259:AF1270)</f>
        <v>0</v>
      </c>
      <c r="N385" s="509">
        <f>SUM([9]B!AG1259:AG1270)</f>
        <v>0</v>
      </c>
      <c r="O385" s="509">
        <f>SUM([9]B!AH1259:AH1270)</f>
        <v>0</v>
      </c>
      <c r="P385" s="509">
        <f>SUM([9]B!AI1259:AI1270)</f>
        <v>0</v>
      </c>
      <c r="Q385" s="510">
        <f>SUM([9]B!AJ1259:AJ1270)</f>
        <v>0</v>
      </c>
    </row>
    <row r="386" spans="1:17" ht="15" customHeight="1" x14ac:dyDescent="0.15">
      <c r="A386" s="704"/>
      <c r="B386" s="558" t="s">
        <v>410</v>
      </c>
      <c r="C386" s="507">
        <f>SUM(C384:C385)</f>
        <v>212</v>
      </c>
      <c r="D386" s="507">
        <f t="shared" ref="D386:Q386" si="15">SUM(D384:D385)</f>
        <v>212</v>
      </c>
      <c r="E386" s="507">
        <f t="shared" si="15"/>
        <v>212</v>
      </c>
      <c r="F386" s="507">
        <f t="shared" si="15"/>
        <v>0</v>
      </c>
      <c r="G386" s="507">
        <f t="shared" si="15"/>
        <v>0</v>
      </c>
      <c r="H386" s="507">
        <f t="shared" si="15"/>
        <v>9</v>
      </c>
      <c r="I386" s="507">
        <f t="shared" si="15"/>
        <v>203</v>
      </c>
      <c r="J386" s="507">
        <f t="shared" si="15"/>
        <v>0</v>
      </c>
      <c r="K386" s="507">
        <f t="shared" si="15"/>
        <v>0</v>
      </c>
      <c r="L386" s="507">
        <f t="shared" si="15"/>
        <v>0</v>
      </c>
      <c r="M386" s="507">
        <f t="shared" si="15"/>
        <v>0</v>
      </c>
      <c r="N386" s="507">
        <f t="shared" si="15"/>
        <v>0</v>
      </c>
      <c r="O386" s="507">
        <f t="shared" si="15"/>
        <v>0</v>
      </c>
      <c r="P386" s="507">
        <f t="shared" si="15"/>
        <v>0</v>
      </c>
      <c r="Q386" s="504">
        <f t="shared" si="15"/>
        <v>0</v>
      </c>
    </row>
    <row r="387" spans="1:17" ht="15" customHeight="1" x14ac:dyDescent="0.15">
      <c r="A387" s="703" t="s">
        <v>511</v>
      </c>
      <c r="B387" s="206" t="s">
        <v>508</v>
      </c>
      <c r="C387" s="507">
        <f>SUM([9]B!C1354:C1401)</f>
        <v>234</v>
      </c>
      <c r="D387" s="507">
        <f>SUM([9]B!D1354:D1401)</f>
        <v>230</v>
      </c>
      <c r="E387" s="509">
        <f>SUM([9]B!E1354:E1401)</f>
        <v>230</v>
      </c>
      <c r="F387" s="509">
        <f>SUM([9]B!F1354:F1401)</f>
        <v>0</v>
      </c>
      <c r="G387" s="509">
        <f>SUM([9]B!G1354:G1401)</f>
        <v>4</v>
      </c>
      <c r="H387" s="509">
        <f>SUM([9]B!AA1354:AA1401)</f>
        <v>1</v>
      </c>
      <c r="I387" s="509">
        <f>SUM([9]B!AB1354:AB1401)</f>
        <v>232</v>
      </c>
      <c r="J387" s="509">
        <f>SUM([9]B!AC1354:AC1401)</f>
        <v>1</v>
      </c>
      <c r="K387" s="509">
        <f>SUM([9]B!AD1354:AD1401)</f>
        <v>0</v>
      </c>
      <c r="L387" s="509">
        <f>SUM([9]B!AE1354:AE1401)</f>
        <v>0</v>
      </c>
      <c r="M387" s="509">
        <f>SUM([9]B!AF1354:AF1401)</f>
        <v>0</v>
      </c>
      <c r="N387" s="509">
        <f>SUM([9]B!AG1354:AG1401)</f>
        <v>0</v>
      </c>
      <c r="O387" s="509">
        <f>SUM([9]B!AH1354:AH1401)</f>
        <v>0</v>
      </c>
      <c r="P387" s="509">
        <f>SUM([9]B!AI1354:AI1401)</f>
        <v>0</v>
      </c>
      <c r="Q387" s="510">
        <f>SUM([9]B!AJ1354:AJ1401)</f>
        <v>0</v>
      </c>
    </row>
    <row r="388" spans="1:17" ht="15" customHeight="1" x14ac:dyDescent="0.15">
      <c r="A388" s="631"/>
      <c r="B388" s="203" t="s">
        <v>509</v>
      </c>
      <c r="C388" s="507">
        <f>SUM([9]B!C1402:C1423)</f>
        <v>1</v>
      </c>
      <c r="D388" s="507">
        <f>SUM([9]B!D1402:D1423)</f>
        <v>1</v>
      </c>
      <c r="E388" s="509">
        <f>SUM([9]B!E1402:E1423)</f>
        <v>1</v>
      </c>
      <c r="F388" s="509">
        <f>SUM([9]B!F1402:F1423)</f>
        <v>0</v>
      </c>
      <c r="G388" s="509">
        <f>SUM([9]B!G1402:G1423)</f>
        <v>0</v>
      </c>
      <c r="H388" s="509">
        <f>SUM([9]B!AA1402:AA1423)</f>
        <v>1</v>
      </c>
      <c r="I388" s="509">
        <f>SUM([9]B!AB1402:AB1423)</f>
        <v>0</v>
      </c>
      <c r="J388" s="509">
        <f>SUM([9]B!AC1402:AC1423)</f>
        <v>0</v>
      </c>
      <c r="K388" s="509">
        <f>SUM([9]B!AD1402:AD1423)</f>
        <v>0</v>
      </c>
      <c r="L388" s="509">
        <f>SUM([9]B!AE1402:AE1423)</f>
        <v>0</v>
      </c>
      <c r="M388" s="509">
        <f>SUM([9]B!AF1402:AF1423)</f>
        <v>0</v>
      </c>
      <c r="N388" s="509">
        <f>SUM([9]B!AG1402:AG1423)</f>
        <v>0</v>
      </c>
      <c r="O388" s="509">
        <f>SUM([9]B!AH1402:AH1423)</f>
        <v>0</v>
      </c>
      <c r="P388" s="509">
        <f>SUM([9]B!AI1402:AI1423)</f>
        <v>0</v>
      </c>
      <c r="Q388" s="510">
        <f>SUM([9]B!AJ1402:AJ1423)</f>
        <v>0</v>
      </c>
    </row>
    <row r="389" spans="1:17" ht="15" customHeight="1" x14ac:dyDescent="0.15">
      <c r="A389" s="704"/>
      <c r="B389" s="558" t="s">
        <v>410</v>
      </c>
      <c r="C389" s="507">
        <f>SUM(C387:C388)</f>
        <v>235</v>
      </c>
      <c r="D389" s="507">
        <f t="shared" ref="D389:Q389" si="16">SUM(D387:D388)</f>
        <v>231</v>
      </c>
      <c r="E389" s="507">
        <f t="shared" si="16"/>
        <v>231</v>
      </c>
      <c r="F389" s="507">
        <f t="shared" si="16"/>
        <v>0</v>
      </c>
      <c r="G389" s="507">
        <f t="shared" si="16"/>
        <v>4</v>
      </c>
      <c r="H389" s="507">
        <f t="shared" si="16"/>
        <v>2</v>
      </c>
      <c r="I389" s="507">
        <f t="shared" si="16"/>
        <v>232</v>
      </c>
      <c r="J389" s="507">
        <f t="shared" si="16"/>
        <v>1</v>
      </c>
      <c r="K389" s="507">
        <f t="shared" si="16"/>
        <v>0</v>
      </c>
      <c r="L389" s="507">
        <f t="shared" si="16"/>
        <v>0</v>
      </c>
      <c r="M389" s="507">
        <f t="shared" si="16"/>
        <v>0</v>
      </c>
      <c r="N389" s="507">
        <f t="shared" si="16"/>
        <v>0</v>
      </c>
      <c r="O389" s="507">
        <f t="shared" si="16"/>
        <v>0</v>
      </c>
      <c r="P389" s="507">
        <f t="shared" si="16"/>
        <v>0</v>
      </c>
      <c r="Q389" s="504">
        <f t="shared" si="16"/>
        <v>0</v>
      </c>
    </row>
    <row r="390" spans="1:17" ht="24.75" customHeight="1" x14ac:dyDescent="0.15">
      <c r="A390" s="560" t="s">
        <v>512</v>
      </c>
      <c r="B390" s="211" t="s">
        <v>508</v>
      </c>
      <c r="C390" s="507">
        <f>[9]B!C1504</f>
        <v>0</v>
      </c>
      <c r="D390" s="507">
        <f>[9]B!D1504</f>
        <v>0</v>
      </c>
      <c r="E390" s="509">
        <f>[9]B!E1504</f>
        <v>0</v>
      </c>
      <c r="F390" s="509">
        <f>[9]B!F1504</f>
        <v>0</v>
      </c>
      <c r="G390" s="509">
        <f>[9]B!G1504</f>
        <v>0</v>
      </c>
      <c r="H390" s="509">
        <f>[9]B!AA1504</f>
        <v>0</v>
      </c>
      <c r="I390" s="509">
        <f>[9]B!AB1504</f>
        <v>0</v>
      </c>
      <c r="J390" s="509">
        <f>[9]B!AC1504</f>
        <v>0</v>
      </c>
      <c r="K390" s="509">
        <f>[9]B!AD1504</f>
        <v>0</v>
      </c>
      <c r="L390" s="509">
        <f>[9]B!AE1504</f>
        <v>0</v>
      </c>
      <c r="M390" s="509">
        <f>[9]B!AF1504</f>
        <v>0</v>
      </c>
      <c r="N390" s="509">
        <f>[9]B!AG1504</f>
        <v>0</v>
      </c>
      <c r="O390" s="509">
        <f>[9]B!AH1504</f>
        <v>0</v>
      </c>
      <c r="P390" s="509">
        <f>[9]B!AI1504</f>
        <v>0</v>
      </c>
      <c r="Q390" s="510">
        <f>[9]B!AJ1504</f>
        <v>0</v>
      </c>
    </row>
    <row r="391" spans="1:17" ht="24.75" customHeight="1" x14ac:dyDescent="0.15">
      <c r="A391" s="212" t="s">
        <v>513</v>
      </c>
      <c r="B391" s="210" t="s">
        <v>508</v>
      </c>
      <c r="C391" s="507">
        <f>[9]B!C1653</f>
        <v>1663</v>
      </c>
      <c r="D391" s="507">
        <f>[9]B!D1653</f>
        <v>1663</v>
      </c>
      <c r="E391" s="509">
        <f>[9]B!E1653</f>
        <v>1663</v>
      </c>
      <c r="F391" s="509">
        <f>[9]B!F1653</f>
        <v>0</v>
      </c>
      <c r="G391" s="509">
        <f>[9]B!G1653</f>
        <v>0</v>
      </c>
      <c r="H391" s="509">
        <f>[9]B!AA1653</f>
        <v>1663</v>
      </c>
      <c r="I391" s="509">
        <f>[9]B!AB1653</f>
        <v>0</v>
      </c>
      <c r="J391" s="509">
        <f>[9]B!AC1653</f>
        <v>0</v>
      </c>
      <c r="K391" s="509">
        <f>[9]B!AD1653</f>
        <v>0</v>
      </c>
      <c r="L391" s="509">
        <f>[9]B!AE1653</f>
        <v>0</v>
      </c>
      <c r="M391" s="509">
        <f>[9]B!AF1653</f>
        <v>0</v>
      </c>
      <c r="N391" s="509">
        <f>[9]B!AG1653</f>
        <v>0</v>
      </c>
      <c r="O391" s="509">
        <f>[9]B!AH1653</f>
        <v>0</v>
      </c>
      <c r="P391" s="509">
        <f>[9]B!AI1653</f>
        <v>0</v>
      </c>
      <c r="Q391" s="510">
        <f>[9]B!AJ1653</f>
        <v>0</v>
      </c>
    </row>
    <row r="392" spans="1:17" ht="15" customHeight="1" x14ac:dyDescent="0.15">
      <c r="A392" s="703" t="s">
        <v>514</v>
      </c>
      <c r="B392" s="213" t="s">
        <v>508</v>
      </c>
      <c r="C392" s="511">
        <f>SUM([9]B!C1682:C1690,[9]B!C1694:C1697,[9]B!C1701,[9]B!C1704:C1742,[9]B!C1753:C1758)+[9]B!C1812</f>
        <v>18479</v>
      </c>
      <c r="D392" s="511">
        <f>SUM([9]B!D1682:D1690,[9]B!D1694:D1697,[9]B!D1701,[9]B!D1704:D1742,[9]B!D1753:D1758)+[9]B!D1812</f>
        <v>18338</v>
      </c>
      <c r="E392" s="512">
        <f>SUM([9]B!E1682:E1690,[9]B!E1694:E1697,[9]B!E1701,[9]B!E1704:E1742,[9]B!E1753:E1758)+[9]B!E1812</f>
        <v>18338</v>
      </c>
      <c r="F392" s="512">
        <f>SUM([9]B!F1682:F1690,[9]B!F1694:F1697,[9]B!F1701,[9]B!F1704:F1742,[9]B!F1753:F1758)+[9]B!F1812</f>
        <v>0</v>
      </c>
      <c r="G392" s="512">
        <f>SUM([9]B!G1682:G1690,[9]B!G1694:G1697,[9]B!G1701,[9]B!G1704:G1742,[9]B!G1753:G1758)+[9]B!G1812</f>
        <v>141</v>
      </c>
      <c r="H392" s="512">
        <f>SUM([9]B!AA1682:AA1690,[9]B!AA1694:AA1697,[9]B!AA1701,[9]B!AA1704:AA1742,[9]B!AA1753:AA1758)+[9]B!AA1812</f>
        <v>16751</v>
      </c>
      <c r="I392" s="512">
        <f>SUM([9]B!AB1682:AB1690,[9]B!AB1694:AB1697,[9]B!AB1701,[9]B!AB1704:AB1742,[9]B!AB1753:AB1758)+[9]B!AB1812</f>
        <v>806</v>
      </c>
      <c r="J392" s="512">
        <f>SUM([9]B!AC1682:AC1690,[9]B!AC1694:AC1697,[9]B!AC1701,[9]B!AC1704:AC1742,[9]B!AC1753:AC1758)+[9]B!AC1812</f>
        <v>922</v>
      </c>
      <c r="K392" s="512">
        <f>SUM([9]B!AD1682:AD1690,[9]B!AD1694:AD1697,[9]B!AD1701,[9]B!AD1704:AD1742,[9]B!AD1753:AD1758)+[9]B!AD1812</f>
        <v>0</v>
      </c>
      <c r="L392" s="512">
        <f>SUM([9]B!AE1682:AE1690,[9]B!AE1694:AE1697,[9]B!AE1701,[9]B!AE1704:AE1742,[9]B!AE1753:AE1758)+[9]B!AE1812</f>
        <v>0</v>
      </c>
      <c r="M392" s="512">
        <f>SUM([9]B!AF1682:AF1690,[9]B!AF1694:AF1697,[9]B!AF1701,[9]B!AF1704:AF1742,[9]B!AF1753:AF1758)+[9]B!AF1812</f>
        <v>0</v>
      </c>
      <c r="N392" s="512">
        <f>SUM([9]B!AG1682:AG1690,[9]B!AG1694:AG1697,[9]B!AG1701,[9]B!AG1704:AG1742,[9]B!AG1753:AG1758)+[9]B!AG1812</f>
        <v>0</v>
      </c>
      <c r="O392" s="512">
        <f>SUM([9]B!AH1682:AH1690,[9]B!AH1694:AH1697,[9]B!AH1701,[9]B!AH1704:AH1742,[9]B!AH1753:AH1758)+[9]B!AH1812</f>
        <v>0</v>
      </c>
      <c r="P392" s="512">
        <f>SUM([9]B!AI1682:AI1690,[9]B!AI1694:AI1697,[9]B!AI1701,[9]B!AI1704:AI1742,[9]B!AI1753:AI1758)+[9]B!AI1812</f>
        <v>2</v>
      </c>
      <c r="Q392" s="513">
        <f>SUM([9]B!AJ1682:AJ1690,[9]B!AJ1694:AJ1697,[9]B!AJ1701,[9]B!AJ1704:AJ1742,[9]B!AJ1753:AJ1758)+[9]B!AJ1812</f>
        <v>0</v>
      </c>
    </row>
    <row r="393" spans="1:17" ht="15" customHeight="1" x14ac:dyDescent="0.15">
      <c r="A393" s="631"/>
      <c r="B393" s="203" t="s">
        <v>509</v>
      </c>
      <c r="C393" s="514">
        <f>SUM([9]B!C1691:C1693,[9]B!C1695:C1696,[9]B!C1701:C1703,[9]B!C1743:C1752,[9]B!C1759:C1785,[9]B!C1815)</f>
        <v>2058</v>
      </c>
      <c r="D393" s="514">
        <f>SUM([9]B!D1691:D1693,[9]B!D1695:D1696,[9]B!D1701:D1703,[9]B!D1743:D1752,[9]B!D1759:D1785,[9]B!D1815)</f>
        <v>2058</v>
      </c>
      <c r="E393" s="515">
        <f>SUM([9]B!E1691:E1693,[9]B!E1695:E1696,[9]B!E1701:E1703,[9]B!E1743:E1752,[9]B!E1759:E1785,[9]B!E1815)</f>
        <v>2058</v>
      </c>
      <c r="F393" s="515">
        <f>SUM([9]B!F1691:F1693,[9]B!F1695:F1696,[9]B!F1701:F1703,[9]B!F1743:F1752,[9]B!F1759:F1785,[9]B!F1815)</f>
        <v>0</v>
      </c>
      <c r="G393" s="515">
        <f>SUM([9]B!G1691:G1693,[9]B!G1695:G1696,[9]B!G1701:G1703,[9]B!G1743:G1752,[9]B!G1759:G1785,[9]B!G1815)</f>
        <v>0</v>
      </c>
      <c r="H393" s="515">
        <f>SUM([9]B!AA1691:AA1693,[9]B!AA1695:AA1696,[9]B!AA1701:AA1703,[9]B!AA1743:AA1752,[9]B!AA1759:AA1785,[9]B!AA1815)</f>
        <v>1513</v>
      </c>
      <c r="I393" s="515">
        <f>SUM([9]B!AB1691:AB1693,[9]B!AB1695:AB1696,[9]B!AB1701:AB1703,[9]B!AB1743:AB1752,[9]B!AB1759:AB1785,[9]B!AB1815)</f>
        <v>1</v>
      </c>
      <c r="J393" s="515">
        <f>SUM([9]B!AC1691:AC1693,[9]B!AC1695:AC1696,[9]B!AC1701:AC1703,[9]B!AC1743:AC1752,[9]B!AC1759:AC1785,[9]B!AC1815)</f>
        <v>544</v>
      </c>
      <c r="K393" s="515">
        <f>SUM([9]B!AD1691:AD1693,[9]B!AD1695:AD1696,[9]B!AD1701:AD1703,[9]B!AD1743:AD1752,[9]B!AD1759:AD1785,[9]B!AD1815)</f>
        <v>0</v>
      </c>
      <c r="L393" s="515">
        <f>SUM([9]B!AE1691:AE1693,[9]B!AE1695:AE1696,[9]B!AE1701:AE1703,[9]B!AE1743:AE1752,[9]B!AE1759:AE1785,[9]B!AE1815)</f>
        <v>0</v>
      </c>
      <c r="M393" s="515">
        <f>SUM([9]B!AF1691:AF1693,[9]B!AF1695:AF1696,[9]B!AF1701:AF1703,[9]B!AF1743:AF1752,[9]B!AF1759:AF1785,[9]B!AF1815)</f>
        <v>0</v>
      </c>
      <c r="N393" s="515">
        <f>SUM([9]B!AG1691:AG1693,[9]B!AG1695:AG1696,[9]B!AG1701:AG1703,[9]B!AG1743:AG1752,[9]B!AG1759:AG1785,[9]B!AG1815)</f>
        <v>0</v>
      </c>
      <c r="O393" s="515">
        <f>SUM([9]B!AH1691:AH1693,[9]B!AH1695:AH1696,[9]B!AH1701:AH1703,[9]B!AH1743:AH1752,[9]B!AH1759:AH1785,[9]B!AH1815)</f>
        <v>0</v>
      </c>
      <c r="P393" s="515">
        <f>SUM([9]B!AI1691:AI1693,[9]B!AI1695:AI1696,[9]B!AI1701:AI1703,[9]B!AI1743:AI1752,[9]B!AI1759:AI1785,[9]B!AI1815)</f>
        <v>0</v>
      </c>
      <c r="Q393" s="503">
        <f>SUM([9]B!AJ1691:AJ1693,[9]B!AJ1695:AJ1696,[9]B!AJ1701:AJ1703,[9]B!AJ1743:AJ1752,[9]B!AJ1759:AJ1785,[9]B!AJ1815)</f>
        <v>0</v>
      </c>
    </row>
    <row r="394" spans="1:17" ht="15" customHeight="1" x14ac:dyDescent="0.15">
      <c r="A394" s="704"/>
      <c r="B394" s="558" t="s">
        <v>410</v>
      </c>
      <c r="C394" s="205">
        <f t="shared" ref="C394:Q394" si="17">SUM(C392:C393)</f>
        <v>20537</v>
      </c>
      <c r="D394" s="504">
        <f t="shared" si="17"/>
        <v>20396</v>
      </c>
      <c r="E394" s="505">
        <f t="shared" si="17"/>
        <v>20396</v>
      </c>
      <c r="F394" s="506">
        <f t="shared" si="17"/>
        <v>0</v>
      </c>
      <c r="G394" s="507">
        <f t="shared" si="17"/>
        <v>141</v>
      </c>
      <c r="H394" s="505">
        <f t="shared" si="17"/>
        <v>18264</v>
      </c>
      <c r="I394" s="508">
        <f t="shared" si="17"/>
        <v>807</v>
      </c>
      <c r="J394" s="506">
        <f t="shared" si="17"/>
        <v>1466</v>
      </c>
      <c r="K394" s="505">
        <f t="shared" si="17"/>
        <v>0</v>
      </c>
      <c r="L394" s="508">
        <f t="shared" si="17"/>
        <v>0</v>
      </c>
      <c r="M394" s="506">
        <f t="shared" si="17"/>
        <v>0</v>
      </c>
      <c r="N394" s="506">
        <f>SUM(N392:N393)</f>
        <v>0</v>
      </c>
      <c r="O394" s="505">
        <f t="shared" si="17"/>
        <v>0</v>
      </c>
      <c r="P394" s="506">
        <f t="shared" si="17"/>
        <v>2</v>
      </c>
      <c r="Q394" s="504">
        <f t="shared" si="17"/>
        <v>0</v>
      </c>
    </row>
    <row r="395" spans="1:17" ht="15" customHeight="1" x14ac:dyDescent="0.15">
      <c r="A395" s="631" t="s">
        <v>515</v>
      </c>
      <c r="B395" s="213" t="s">
        <v>508</v>
      </c>
      <c r="C395" s="516">
        <f>SUM([9]B!C1985:C1998,[9]B!C2000:C2033,[9]B!C2059:C2061)</f>
        <v>192</v>
      </c>
      <c r="D395" s="516">
        <f>SUM([9]B!D1985:D1998,[9]B!D2000:D2033,[9]B!D2059:D2061)</f>
        <v>192</v>
      </c>
      <c r="E395" s="517">
        <f>SUM([9]B!E1985:E1998,[9]B!E2000:E2033,[9]B!E2059:E2061)</f>
        <v>192</v>
      </c>
      <c r="F395" s="517">
        <f>SUM([9]B!F1985:F1998,[9]B!F2000:F2033,[9]B!F2059:F2061)</f>
        <v>0</v>
      </c>
      <c r="G395" s="517">
        <f>SUM([9]B!G1985:G1998,[9]B!G2000:G2033,[9]B!G2059:G2061)</f>
        <v>0</v>
      </c>
      <c r="H395" s="517">
        <f>SUM([9]B!AA1985:AA1998,[9]B!AA2000:AA2033,[9]B!AA2059:AA2061)</f>
        <v>107</v>
      </c>
      <c r="I395" s="517">
        <f>SUM([9]B!AB1985:AB1998,[9]B!AB2000:AB2033,[9]B!AB2059:AB2061)</f>
        <v>85</v>
      </c>
      <c r="J395" s="517">
        <f>SUM([9]B!AC1985:AC1998,[9]B!AC2000:AC2033,[9]B!AC2059:AC2061)</f>
        <v>0</v>
      </c>
      <c r="K395" s="517">
        <f>SUM([9]B!AD1985:AD1998,[9]B!AD2000:AD2033,[9]B!AD2059:AD2061)</f>
        <v>0</v>
      </c>
      <c r="L395" s="517">
        <f>SUM([9]B!AE1985:AE1998,[9]B!AE2000:AE2033,[9]B!AE2059:AE2061)</f>
        <v>0</v>
      </c>
      <c r="M395" s="517">
        <f>SUM([9]B!AF1985:AF1998,[9]B!AF2000:AF2033,[9]B!AF2059:AF2061)</f>
        <v>0</v>
      </c>
      <c r="N395" s="517">
        <f>SUM([9]B!AG1985:AG1998,[9]B!AG2000:AG2033,[9]B!AG2059:AG2061)</f>
        <v>0</v>
      </c>
      <c r="O395" s="517">
        <f>SUM([9]B!AH1985:AH1998,[9]B!AH2000:AH2033,[9]B!AH2059:AH2061)</f>
        <v>0</v>
      </c>
      <c r="P395" s="517">
        <f>SUM([9]B!AI1985:AI1998,[9]B!AI2000:AI2033,[9]B!AI2059:AI2061)</f>
        <v>0</v>
      </c>
      <c r="Q395" s="518">
        <f>SUM([9]B!AJ1985:AJ1998,[9]B!AJ2000:AJ2033,[9]B!AJ2059:AJ2061)</f>
        <v>0</v>
      </c>
    </row>
    <row r="396" spans="1:17" ht="15" customHeight="1" x14ac:dyDescent="0.15">
      <c r="A396" s="631"/>
      <c r="B396" s="203" t="s">
        <v>509</v>
      </c>
      <c r="C396" s="514">
        <f>SUM([9]B!C1999,[9]B!C2034:C2055)</f>
        <v>19</v>
      </c>
      <c r="D396" s="514">
        <f>SUM([9]B!D1999,[9]B!D2034:D2055)</f>
        <v>19</v>
      </c>
      <c r="E396" s="515">
        <f>SUM([9]B!E1999,[9]B!E2034:E2055)</f>
        <v>19</v>
      </c>
      <c r="F396" s="515">
        <f>SUM([9]B!F1999,[9]B!F2034:F2055)</f>
        <v>0</v>
      </c>
      <c r="G396" s="515">
        <f>SUM([9]B!G1999,[9]B!G2034:G2055)</f>
        <v>0</v>
      </c>
      <c r="H396" s="515">
        <f>SUM([9]B!AA1999,[9]B!AA2034:AA2055)</f>
        <v>0</v>
      </c>
      <c r="I396" s="515">
        <f>SUM([9]B!AB1999,[9]B!AB2034:AB2055)</f>
        <v>1</v>
      </c>
      <c r="J396" s="515">
        <f>SUM([9]B!AC1999,[9]B!AC2034:AC2055)</f>
        <v>18</v>
      </c>
      <c r="K396" s="515">
        <f>SUM([9]B!AD1999,[9]B!AD2034:AD2055)</f>
        <v>0</v>
      </c>
      <c r="L396" s="515">
        <f>SUM([9]B!AE1999,[9]B!AE2034:AE2055)</f>
        <v>0</v>
      </c>
      <c r="M396" s="515">
        <f>SUM([9]B!AF1999,[9]B!AF2034:AF2055)</f>
        <v>0</v>
      </c>
      <c r="N396" s="515">
        <f>SUM([9]B!AG1999,[9]B!AG2034:AG2055)</f>
        <v>0</v>
      </c>
      <c r="O396" s="515">
        <f>SUM([9]B!AH1999,[9]B!AH2034:AH2055)</f>
        <v>0</v>
      </c>
      <c r="P396" s="515">
        <f>SUM([9]B!AI1999,[9]B!AI2034:AI2055)</f>
        <v>0</v>
      </c>
      <c r="Q396" s="503">
        <f>SUM([9]B!AJ1999,[9]B!AJ2034:AJ2055)</f>
        <v>0</v>
      </c>
    </row>
    <row r="397" spans="1:17" ht="15" customHeight="1" x14ac:dyDescent="0.15">
      <c r="A397" s="631"/>
      <c r="B397" s="558" t="s">
        <v>410</v>
      </c>
      <c r="C397" s="205">
        <f>SUM(C395:C396)</f>
        <v>211</v>
      </c>
      <c r="D397" s="504">
        <f t="shared" ref="D397:Q397" si="18">SUM(D395:D396)</f>
        <v>211</v>
      </c>
      <c r="E397" s="505">
        <f t="shared" si="18"/>
        <v>211</v>
      </c>
      <c r="F397" s="506">
        <f t="shared" si="18"/>
        <v>0</v>
      </c>
      <c r="G397" s="507">
        <f t="shared" si="18"/>
        <v>0</v>
      </c>
      <c r="H397" s="505">
        <f t="shared" si="18"/>
        <v>107</v>
      </c>
      <c r="I397" s="508">
        <f t="shared" si="18"/>
        <v>86</v>
      </c>
      <c r="J397" s="506">
        <f t="shared" si="18"/>
        <v>18</v>
      </c>
      <c r="K397" s="505">
        <f t="shared" si="18"/>
        <v>0</v>
      </c>
      <c r="L397" s="508">
        <f t="shared" si="18"/>
        <v>0</v>
      </c>
      <c r="M397" s="506">
        <f t="shared" si="18"/>
        <v>0</v>
      </c>
      <c r="N397" s="506">
        <f t="shared" si="18"/>
        <v>0</v>
      </c>
      <c r="O397" s="505">
        <f t="shared" si="18"/>
        <v>0</v>
      </c>
      <c r="P397" s="506">
        <f t="shared" si="18"/>
        <v>0</v>
      </c>
      <c r="Q397" s="504">
        <f t="shared" si="18"/>
        <v>0</v>
      </c>
    </row>
    <row r="398" spans="1:17" ht="15" customHeight="1" x14ac:dyDescent="0.15">
      <c r="A398" s="703" t="s">
        <v>516</v>
      </c>
      <c r="B398" s="206" t="s">
        <v>508</v>
      </c>
      <c r="C398" s="214">
        <f>SUM([9]B!C2220:C2241,[9]B!C2257:C2259)</f>
        <v>122</v>
      </c>
      <c r="D398" s="214">
        <f>SUM([9]B!D2220:D2241,[9]B!D2257:D2259)</f>
        <v>121</v>
      </c>
      <c r="E398" s="214">
        <f>SUM([9]B!E2220:E2241,[9]B!E2257:E2259)</f>
        <v>120</v>
      </c>
      <c r="F398" s="214">
        <f>SUM([9]B!F2220:F2241,[9]B!F2257:F2259)</f>
        <v>1</v>
      </c>
      <c r="G398" s="214">
        <f>SUM([9]B!G2220:G2241,[9]B!G2257:G2259)</f>
        <v>1</v>
      </c>
      <c r="H398" s="215">
        <f>SUM([9]B!AA2220:AA2241,[9]B!AA2257:AA2259)</f>
        <v>81</v>
      </c>
      <c r="I398" s="215">
        <f>SUM([9]B!AB2220:AB2241,[9]B!AB2257:AB2259)</f>
        <v>13</v>
      </c>
      <c r="J398" s="215">
        <f>SUM([9]B!AC2220:AC2241,[9]B!AC2257:AC2259)</f>
        <v>28</v>
      </c>
      <c r="K398" s="215">
        <f>SUM([9]B!AD2220:AD2241,[9]B!AD2257:AD2259)</f>
        <v>0</v>
      </c>
      <c r="L398" s="215">
        <f>SUM([9]B!AE2220:AE2241,[9]B!AE2257:AE2259)</f>
        <v>0</v>
      </c>
      <c r="M398" s="215">
        <f>SUM([9]B!AF2220:AF2241,[9]B!AF2257:AF2259)</f>
        <v>0</v>
      </c>
      <c r="N398" s="215">
        <f>SUM([9]B!AG2220:AG2241,[9]B!AG2257:AG2259)</f>
        <v>0</v>
      </c>
      <c r="O398" s="215">
        <f>SUM([9]B!AH2220:AH2241,[9]B!AH2257:AH2259)</f>
        <v>0</v>
      </c>
      <c r="P398" s="215">
        <f>SUM([9]B!AI2220:AI2241,[9]B!AI2257:AI2259)</f>
        <v>0</v>
      </c>
      <c r="Q398" s="216">
        <f>SUM([9]B!AJ2220:AJ2241,[9]B!AJ2257:AJ2259)</f>
        <v>1</v>
      </c>
    </row>
    <row r="399" spans="1:17" ht="15" customHeight="1" x14ac:dyDescent="0.15">
      <c r="A399" s="631"/>
      <c r="B399" s="203" t="s">
        <v>509</v>
      </c>
      <c r="C399" s="514">
        <f>SUM([9]B!C2242:C2245)</f>
        <v>187</v>
      </c>
      <c r="D399" s="514">
        <f>SUM([9]B!D2242:D2245)</f>
        <v>116</v>
      </c>
      <c r="E399" s="515">
        <f>SUM([9]B!E2242:E2245)</f>
        <v>116</v>
      </c>
      <c r="F399" s="515">
        <f>SUM([9]B!F2242:F2245)</f>
        <v>0</v>
      </c>
      <c r="G399" s="515">
        <f>SUM([9]B!G2242:G2245)</f>
        <v>71</v>
      </c>
      <c r="H399" s="515">
        <f>SUM([9]B!AA2242:AA2245)</f>
        <v>106</v>
      </c>
      <c r="I399" s="515">
        <f>SUM([9]B!AB2242:AB2245)</f>
        <v>0</v>
      </c>
      <c r="J399" s="515">
        <f>SUM([9]B!AC2242:AC2245)</f>
        <v>81</v>
      </c>
      <c r="K399" s="515">
        <f>SUM([9]B!AD2242:AD2245)</f>
        <v>0</v>
      </c>
      <c r="L399" s="515">
        <f>SUM([9]B!AE2242:AE2245)</f>
        <v>0</v>
      </c>
      <c r="M399" s="515">
        <f>SUM([9]B!AF2242:AF2245)</f>
        <v>0</v>
      </c>
      <c r="N399" s="515">
        <f>SUM([9]B!AG2242:AG2245)</f>
        <v>0</v>
      </c>
      <c r="O399" s="515">
        <f>SUM([9]B!AH2242:AH2245)</f>
        <v>0</v>
      </c>
      <c r="P399" s="515">
        <f>SUM([9]B!AI2242:AI2245)</f>
        <v>0</v>
      </c>
      <c r="Q399" s="503">
        <f>SUM([9]B!AJ2242:AJ2245)</f>
        <v>0</v>
      </c>
    </row>
    <row r="400" spans="1:17" ht="15" customHeight="1" x14ac:dyDescent="0.15">
      <c r="A400" s="704"/>
      <c r="B400" s="558" t="s">
        <v>410</v>
      </c>
      <c r="C400" s="507">
        <f>SUM(C398:C399)</f>
        <v>309</v>
      </c>
      <c r="D400" s="507">
        <f t="shared" ref="D400:Q400" si="19">SUM(D398:D399)</f>
        <v>237</v>
      </c>
      <c r="E400" s="507">
        <f t="shared" si="19"/>
        <v>236</v>
      </c>
      <c r="F400" s="507">
        <f t="shared" si="19"/>
        <v>1</v>
      </c>
      <c r="G400" s="507">
        <f t="shared" si="19"/>
        <v>72</v>
      </c>
      <c r="H400" s="507">
        <f>SUM(H398:H399)</f>
        <v>187</v>
      </c>
      <c r="I400" s="507">
        <f t="shared" si="19"/>
        <v>13</v>
      </c>
      <c r="J400" s="507">
        <f t="shared" si="19"/>
        <v>109</v>
      </c>
      <c r="K400" s="507">
        <f t="shared" si="19"/>
        <v>0</v>
      </c>
      <c r="L400" s="507">
        <f t="shared" si="19"/>
        <v>0</v>
      </c>
      <c r="M400" s="507">
        <f t="shared" si="19"/>
        <v>0</v>
      </c>
      <c r="N400" s="507">
        <f t="shared" si="19"/>
        <v>0</v>
      </c>
      <c r="O400" s="507">
        <f t="shared" si="19"/>
        <v>0</v>
      </c>
      <c r="P400" s="507">
        <f t="shared" si="19"/>
        <v>0</v>
      </c>
      <c r="Q400" s="504">
        <f t="shared" si="19"/>
        <v>1</v>
      </c>
    </row>
    <row r="401" spans="1:19" ht="15" customHeight="1" x14ac:dyDescent="0.15">
      <c r="A401" s="697" t="s">
        <v>517</v>
      </c>
      <c r="B401" s="211" t="s">
        <v>518</v>
      </c>
      <c r="C401" s="511">
        <f>SUM([9]B!C2416:C2418)+[9]B!C2363</f>
        <v>1092</v>
      </c>
      <c r="D401" s="511">
        <f>SUM([9]B!D2416:D2418)+[9]B!D2363</f>
        <v>899</v>
      </c>
      <c r="E401" s="512">
        <f>SUM([9]B!E2416:E2418)+[9]B!E2363</f>
        <v>894</v>
      </c>
      <c r="F401" s="512">
        <f>SUM([9]B!F2416:F2418)+[9]B!F2363</f>
        <v>5</v>
      </c>
      <c r="G401" s="512">
        <f>SUM([9]B!G2416:G2418)+[9]B!G2363</f>
        <v>193</v>
      </c>
      <c r="H401" s="512">
        <f>SUM([9]B!AA2416:AA2418)+[9]B!AA2363</f>
        <v>1023</v>
      </c>
      <c r="I401" s="513">
        <f>SUM([9]B!AB2416:AB2418)+[9]B!AB2363</f>
        <v>27</v>
      </c>
      <c r="J401" s="513">
        <f>SUM([9]B!AC2416:AC2418)+[9]B!AC2363</f>
        <v>42</v>
      </c>
      <c r="K401" s="513">
        <f>SUM([9]B!AD2416:AD2418)+[9]B!AD2363</f>
        <v>0</v>
      </c>
      <c r="L401" s="513">
        <f>SUM([9]B!AE2416:AE2418)+[9]B!AE2363</f>
        <v>0</v>
      </c>
      <c r="M401" s="513">
        <f>SUM([9]B!AF2416:AF2418)+[9]B!AF2363</f>
        <v>0</v>
      </c>
      <c r="N401" s="513">
        <f>SUM([9]B!AG2416:AG2418)+[9]B!AG2363</f>
        <v>0</v>
      </c>
      <c r="O401" s="513">
        <f>SUM([9]B!AH2416:AH2418)+[9]B!AH2363</f>
        <v>0</v>
      </c>
      <c r="P401" s="513">
        <f>SUM([9]B!AI2416:AI2418)+[9]B!AI2363</f>
        <v>0</v>
      </c>
      <c r="Q401" s="513">
        <f>SUM([9]B!AJ2416:AJ2418)+[9]B!AJ2363</f>
        <v>5</v>
      </c>
    </row>
    <row r="402" spans="1:19" ht="15" customHeight="1" x14ac:dyDescent="0.15">
      <c r="A402" s="707"/>
      <c r="B402" s="217" t="s">
        <v>509</v>
      </c>
      <c r="C402" s="519">
        <f>[9]B!C2369</f>
        <v>0</v>
      </c>
      <c r="D402" s="519">
        <f>[9]B!D2369</f>
        <v>0</v>
      </c>
      <c r="E402" s="520">
        <f>[9]B!E2369</f>
        <v>0</v>
      </c>
      <c r="F402" s="520">
        <f>[9]B!F2369</f>
        <v>0</v>
      </c>
      <c r="G402" s="520">
        <f>[9]B!G2369</f>
        <v>0</v>
      </c>
      <c r="H402" s="520">
        <f>[9]B!AA2369</f>
        <v>0</v>
      </c>
      <c r="I402" s="503">
        <f>[9]B!AB2369</f>
        <v>0</v>
      </c>
      <c r="J402" s="503">
        <f>[9]B!AC2369</f>
        <v>0</v>
      </c>
      <c r="K402" s="503">
        <f>[9]B!AD2369</f>
        <v>0</v>
      </c>
      <c r="L402" s="503">
        <f>[9]B!AE2369</f>
        <v>0</v>
      </c>
      <c r="M402" s="503">
        <f>[9]B!AF2369</f>
        <v>0</v>
      </c>
      <c r="N402" s="503">
        <f>[9]B!AG2369</f>
        <v>0</v>
      </c>
      <c r="O402" s="503">
        <f>[9]B!AH2369</f>
        <v>0</v>
      </c>
      <c r="P402" s="503">
        <f>[9]B!AI2369</f>
        <v>0</v>
      </c>
      <c r="Q402" s="503">
        <f>[9]B!AJ2369</f>
        <v>0</v>
      </c>
    </row>
    <row r="403" spans="1:19" ht="15" customHeight="1" x14ac:dyDescent="0.15">
      <c r="A403" s="699"/>
      <c r="B403" s="558" t="s">
        <v>410</v>
      </c>
      <c r="C403" s="507">
        <f>SUM(C401:C402)</f>
        <v>1092</v>
      </c>
      <c r="D403" s="507">
        <f t="shared" ref="D403:Q403" si="20">SUM(D401:D402)</f>
        <v>899</v>
      </c>
      <c r="E403" s="507">
        <f t="shared" si="20"/>
        <v>894</v>
      </c>
      <c r="F403" s="507">
        <f t="shared" si="20"/>
        <v>5</v>
      </c>
      <c r="G403" s="507">
        <f t="shared" si="20"/>
        <v>193</v>
      </c>
      <c r="H403" s="507">
        <f t="shared" si="20"/>
        <v>1023</v>
      </c>
      <c r="I403" s="507">
        <f t="shared" si="20"/>
        <v>27</v>
      </c>
      <c r="J403" s="507">
        <f t="shared" si="20"/>
        <v>42</v>
      </c>
      <c r="K403" s="507">
        <f t="shared" si="20"/>
        <v>0</v>
      </c>
      <c r="L403" s="507">
        <f t="shared" si="20"/>
        <v>0</v>
      </c>
      <c r="M403" s="507">
        <f t="shared" si="20"/>
        <v>0</v>
      </c>
      <c r="N403" s="507">
        <f t="shared" si="20"/>
        <v>0</v>
      </c>
      <c r="O403" s="507">
        <f t="shared" si="20"/>
        <v>0</v>
      </c>
      <c r="P403" s="507">
        <f t="shared" si="20"/>
        <v>0</v>
      </c>
      <c r="Q403" s="504">
        <f t="shared" si="20"/>
        <v>5</v>
      </c>
    </row>
    <row r="404" spans="1:19" ht="15" customHeight="1" x14ac:dyDescent="0.15">
      <c r="A404" s="703" t="s">
        <v>519</v>
      </c>
      <c r="B404" s="213" t="s">
        <v>508</v>
      </c>
      <c r="C404" s="511">
        <f>SUM([9]B!C2438:C2450,[9]B!C2684)</f>
        <v>94</v>
      </c>
      <c r="D404" s="511">
        <f>SUM([9]B!D2438:D2450,[9]B!D2684)</f>
        <v>94</v>
      </c>
      <c r="E404" s="512">
        <f>SUM([9]B!E2438:E2450,[9]B!E2684)</f>
        <v>93</v>
      </c>
      <c r="F404" s="512">
        <f>SUM([9]B!F2438:F2450,[9]B!F2684)</f>
        <v>1</v>
      </c>
      <c r="G404" s="512">
        <f>SUM([9]B!G2438:G2450,[9]B!G2684)</f>
        <v>0</v>
      </c>
      <c r="H404" s="512">
        <f>SUM([9]B!AA2438:AA2450,[9]B!AA2684)</f>
        <v>5</v>
      </c>
      <c r="I404" s="512">
        <f>SUM([9]B!AB2438:AB2450,[9]B!AB2684)</f>
        <v>72</v>
      </c>
      <c r="J404" s="512">
        <f>SUM([9]B!AC2438:AC2450,[9]B!AC2684)</f>
        <v>17</v>
      </c>
      <c r="K404" s="512">
        <f>SUM([9]B!AD2438:AD2450,[9]B!AD2684)</f>
        <v>0</v>
      </c>
      <c r="L404" s="512">
        <f>SUM([9]B!AE2438:AE2450,[9]B!AE2684)</f>
        <v>0</v>
      </c>
      <c r="M404" s="512">
        <f>SUM([9]B!AF2438:AF2450,[9]B!AF2684)</f>
        <v>0</v>
      </c>
      <c r="N404" s="512">
        <f>SUM([9]B!AG2438:AG2450,[9]B!AG2684)</f>
        <v>0</v>
      </c>
      <c r="O404" s="512">
        <f>SUM([9]B!AH2438:AH2450,[9]B!AH2684)</f>
        <v>0</v>
      </c>
      <c r="P404" s="512">
        <f>SUM([9]B!AI2438:AI2450,[9]B!AI2684)</f>
        <v>0</v>
      </c>
      <c r="Q404" s="513">
        <f>SUM([9]B!AJ2438:AJ2450,[9]B!AJ2684)</f>
        <v>1</v>
      </c>
    </row>
    <row r="405" spans="1:19" ht="15" customHeight="1" x14ac:dyDescent="0.15">
      <c r="A405" s="631"/>
      <c r="B405" s="203" t="s">
        <v>509</v>
      </c>
      <c r="C405" s="514">
        <f>SUM([9]B!C2435:C2437,[9]B!C2451:C2452)</f>
        <v>8</v>
      </c>
      <c r="D405" s="514">
        <f>SUM([9]B!D2435:D2437,[9]B!D2451:D2452)</f>
        <v>8</v>
      </c>
      <c r="E405" s="515">
        <f>SUM([9]B!E2435:E2437,[9]B!E2451:E2452)</f>
        <v>8</v>
      </c>
      <c r="F405" s="515">
        <f>SUM([9]B!F2435:F2437,[9]B!F2451:F2452)</f>
        <v>0</v>
      </c>
      <c r="G405" s="515">
        <f>SUM([9]B!G2435:G2437,[9]B!G2451:G2452)</f>
        <v>0</v>
      </c>
      <c r="H405" s="515">
        <f>SUM([9]B!AA2435:AA2437,[9]B!AA2451:AA2452)</f>
        <v>0</v>
      </c>
      <c r="I405" s="515">
        <f>SUM([9]B!AB2435:AB2437,[9]B!AB2451:AB2452)</f>
        <v>8</v>
      </c>
      <c r="J405" s="515">
        <f>SUM([9]B!AC2435:AC2437,[9]B!AC2451:AC2452)</f>
        <v>0</v>
      </c>
      <c r="K405" s="515">
        <f>SUM([9]B!AD2435:AD2437,[9]B!AD2451:AD2452)</f>
        <v>0</v>
      </c>
      <c r="L405" s="515">
        <f>SUM([9]B!AE2435:AE2437,[9]B!AE2451:AE2452)</f>
        <v>0</v>
      </c>
      <c r="M405" s="515">
        <f>SUM([9]B!AF2435:AF2437,[9]B!AF2451:AF2452)</f>
        <v>0</v>
      </c>
      <c r="N405" s="515">
        <f>SUM([9]B!AG2435:AG2437,[9]B!AG2451:AG2452)</f>
        <v>0</v>
      </c>
      <c r="O405" s="515">
        <f>SUM([9]B!AH2435:AH2437,[9]B!AH2451:AH2452)</f>
        <v>0</v>
      </c>
      <c r="P405" s="515">
        <f>SUM([9]B!AI2435:AI2437,[9]B!AI2451:AI2452)</f>
        <v>0</v>
      </c>
      <c r="Q405" s="503">
        <f>SUM([9]B!AJ2435:AJ2437,[9]B!AJ2451:AJ2452)</f>
        <v>0</v>
      </c>
    </row>
    <row r="406" spans="1:19" ht="15" customHeight="1" x14ac:dyDescent="0.15">
      <c r="A406" s="704"/>
      <c r="B406" s="558" t="s">
        <v>410</v>
      </c>
      <c r="C406" s="205">
        <f t="shared" ref="C406:Q406" si="21">SUM(C404:C405)</f>
        <v>102</v>
      </c>
      <c r="D406" s="504">
        <f t="shared" si="21"/>
        <v>102</v>
      </c>
      <c r="E406" s="505">
        <f t="shared" si="21"/>
        <v>101</v>
      </c>
      <c r="F406" s="506">
        <f t="shared" si="21"/>
        <v>1</v>
      </c>
      <c r="G406" s="507">
        <f t="shared" si="21"/>
        <v>0</v>
      </c>
      <c r="H406" s="505">
        <f t="shared" si="21"/>
        <v>5</v>
      </c>
      <c r="I406" s="508">
        <f t="shared" si="21"/>
        <v>80</v>
      </c>
      <c r="J406" s="506">
        <f t="shared" si="21"/>
        <v>17</v>
      </c>
      <c r="K406" s="505">
        <f t="shared" si="21"/>
        <v>0</v>
      </c>
      <c r="L406" s="508">
        <f t="shared" si="21"/>
        <v>0</v>
      </c>
      <c r="M406" s="506">
        <f t="shared" si="21"/>
        <v>0</v>
      </c>
      <c r="N406" s="506">
        <f t="shared" si="21"/>
        <v>0</v>
      </c>
      <c r="O406" s="505">
        <f t="shared" si="21"/>
        <v>0</v>
      </c>
      <c r="P406" s="506">
        <f t="shared" si="21"/>
        <v>0</v>
      </c>
      <c r="Q406" s="504">
        <f t="shared" si="21"/>
        <v>1</v>
      </c>
    </row>
    <row r="407" spans="1:19" ht="32.25" customHeight="1" x14ac:dyDescent="0.15">
      <c r="A407" s="218" t="s">
        <v>520</v>
      </c>
      <c r="B407" s="203" t="s">
        <v>509</v>
      </c>
      <c r="C407" s="507">
        <f>[9]B!C1011</f>
        <v>5890</v>
      </c>
      <c r="D407" s="507">
        <f>[9]B!D1011</f>
        <v>5890</v>
      </c>
      <c r="E407" s="509">
        <f>[9]B!E1011</f>
        <v>5890</v>
      </c>
      <c r="F407" s="509">
        <f>[9]B!F1011</f>
        <v>0</v>
      </c>
      <c r="G407" s="509">
        <f>[9]B!G1011</f>
        <v>0</v>
      </c>
      <c r="H407" s="509">
        <f>[9]B!AA1011</f>
        <v>4224</v>
      </c>
      <c r="I407" s="509">
        <f>[9]B!AB1011</f>
        <v>1666</v>
      </c>
      <c r="J407" s="509">
        <f>[9]B!AC1011</f>
        <v>0</v>
      </c>
      <c r="K407" s="509">
        <f>[9]B!AD1011</f>
        <v>0</v>
      </c>
      <c r="L407" s="509">
        <f>[9]B!AE1011</f>
        <v>0</v>
      </c>
      <c r="M407" s="509">
        <f>[9]B!AF1011</f>
        <v>0</v>
      </c>
      <c r="N407" s="509">
        <f>[9]B!AG1011</f>
        <v>0</v>
      </c>
      <c r="O407" s="509">
        <f>[9]B!AH1011</f>
        <v>0</v>
      </c>
      <c r="P407" s="509">
        <f>[9]B!AI1011</f>
        <v>0</v>
      </c>
      <c r="Q407" s="510">
        <f>[9]B!AJ1011</f>
        <v>0</v>
      </c>
    </row>
    <row r="408" spans="1:19" ht="15" customHeight="1" x14ac:dyDescent="0.15">
      <c r="A408" s="678" t="s">
        <v>521</v>
      </c>
      <c r="B408" s="219" t="s">
        <v>508</v>
      </c>
      <c r="C408" s="220">
        <f>D408+G408</f>
        <v>22085</v>
      </c>
      <c r="D408" s="516">
        <f>+D381+D384+D387+D390+D391+D392+D395+D398+D401+D404</f>
        <v>21746</v>
      </c>
      <c r="E408" s="516">
        <f t="shared" ref="E408:Q408" si="22">+E381+E384+E387+E390+E391+E392+E395+E398+E401+E404</f>
        <v>21739</v>
      </c>
      <c r="F408" s="516">
        <f t="shared" si="22"/>
        <v>7</v>
      </c>
      <c r="G408" s="516">
        <f t="shared" si="22"/>
        <v>339</v>
      </c>
      <c r="H408" s="516">
        <f t="shared" si="22"/>
        <v>19655</v>
      </c>
      <c r="I408" s="516">
        <f t="shared" si="22"/>
        <v>1420</v>
      </c>
      <c r="J408" s="516">
        <f t="shared" si="22"/>
        <v>1010</v>
      </c>
      <c r="K408" s="516">
        <f t="shared" si="22"/>
        <v>0</v>
      </c>
      <c r="L408" s="516">
        <f t="shared" si="22"/>
        <v>0</v>
      </c>
      <c r="M408" s="516">
        <f t="shared" si="22"/>
        <v>0</v>
      </c>
      <c r="N408" s="516">
        <f t="shared" si="22"/>
        <v>0</v>
      </c>
      <c r="O408" s="516">
        <f t="shared" si="22"/>
        <v>0</v>
      </c>
      <c r="P408" s="516">
        <f t="shared" si="22"/>
        <v>2</v>
      </c>
      <c r="Q408" s="521">
        <f t="shared" si="22"/>
        <v>7</v>
      </c>
    </row>
    <row r="409" spans="1:19" ht="15" customHeight="1" x14ac:dyDescent="0.15">
      <c r="A409" s="678"/>
      <c r="B409" s="221" t="s">
        <v>509</v>
      </c>
      <c r="C409" s="222">
        <f>D409+G409</f>
        <v>8181</v>
      </c>
      <c r="D409" s="514">
        <f>+D382+D385+D388+D393+D396+D399+D402+D405+D407</f>
        <v>8110</v>
      </c>
      <c r="E409" s="514">
        <f t="shared" ref="E409:Q409" si="23">+E382+E385+E388+E393+E396+E399+E402+E405+E407</f>
        <v>8110</v>
      </c>
      <c r="F409" s="514">
        <f t="shared" si="23"/>
        <v>0</v>
      </c>
      <c r="G409" s="514">
        <f t="shared" si="23"/>
        <v>71</v>
      </c>
      <c r="H409" s="514">
        <f t="shared" si="23"/>
        <v>5844</v>
      </c>
      <c r="I409" s="514">
        <f t="shared" si="23"/>
        <v>1694</v>
      </c>
      <c r="J409" s="514">
        <f t="shared" si="23"/>
        <v>643</v>
      </c>
      <c r="K409" s="514">
        <f t="shared" si="23"/>
        <v>0</v>
      </c>
      <c r="L409" s="514">
        <f t="shared" si="23"/>
        <v>0</v>
      </c>
      <c r="M409" s="514">
        <f t="shared" si="23"/>
        <v>0</v>
      </c>
      <c r="N409" s="514">
        <f t="shared" si="23"/>
        <v>0</v>
      </c>
      <c r="O409" s="514">
        <f t="shared" si="23"/>
        <v>0</v>
      </c>
      <c r="P409" s="514">
        <f t="shared" si="23"/>
        <v>0</v>
      </c>
      <c r="Q409" s="502">
        <f t="shared" si="23"/>
        <v>0</v>
      </c>
    </row>
    <row r="410" spans="1:19" ht="15" customHeight="1" x14ac:dyDescent="0.15">
      <c r="A410" s="678"/>
      <c r="B410" s="223" t="s">
        <v>522</v>
      </c>
      <c r="C410" s="205">
        <f>SUM(C408:C409)</f>
        <v>30266</v>
      </c>
      <c r="D410" s="504">
        <f>SUM(D408:D409)</f>
        <v>29856</v>
      </c>
      <c r="E410" s="505">
        <f>SUM(E408:E409)</f>
        <v>29849</v>
      </c>
      <c r="F410" s="506">
        <f>SUM(F408:F409)</f>
        <v>7</v>
      </c>
      <c r="G410" s="507">
        <f>SUM(G408:G409)</f>
        <v>410</v>
      </c>
      <c r="H410" s="507">
        <f t="shared" ref="H410:Q410" si="24">SUM(H408:H409)</f>
        <v>25499</v>
      </c>
      <c r="I410" s="507">
        <f t="shared" si="24"/>
        <v>3114</v>
      </c>
      <c r="J410" s="507">
        <f t="shared" si="24"/>
        <v>1653</v>
      </c>
      <c r="K410" s="507">
        <f t="shared" si="24"/>
        <v>0</v>
      </c>
      <c r="L410" s="507">
        <f t="shared" si="24"/>
        <v>0</v>
      </c>
      <c r="M410" s="507">
        <f t="shared" si="24"/>
        <v>0</v>
      </c>
      <c r="N410" s="507">
        <f>SUM(N408:N409)</f>
        <v>0</v>
      </c>
      <c r="O410" s="507">
        <f t="shared" si="24"/>
        <v>0</v>
      </c>
      <c r="P410" s="507">
        <f t="shared" si="24"/>
        <v>2</v>
      </c>
      <c r="Q410" s="504">
        <f t="shared" si="24"/>
        <v>7</v>
      </c>
    </row>
    <row r="411" spans="1:19" ht="27.75" customHeight="1" x14ac:dyDescent="0.15">
      <c r="A411" s="224" t="s">
        <v>523</v>
      </c>
      <c r="B411" s="555"/>
      <c r="E411" s="179"/>
      <c r="F411" s="226"/>
      <c r="G411" s="226"/>
      <c r="H411" s="226"/>
      <c r="I411" s="226"/>
      <c r="J411" s="226"/>
      <c r="K411" s="226"/>
      <c r="L411" s="226"/>
      <c r="M411" s="226"/>
      <c r="N411" s="226"/>
      <c r="O411" s="226"/>
      <c r="P411" s="522"/>
      <c r="Q411" s="522"/>
      <c r="R411" s="522"/>
      <c r="S411" s="226"/>
    </row>
    <row r="412" spans="1:19" ht="39.75" customHeight="1" x14ac:dyDescent="0.15">
      <c r="A412" s="708" t="s">
        <v>524</v>
      </c>
      <c r="B412" s="709"/>
      <c r="C412" s="556" t="s">
        <v>410</v>
      </c>
      <c r="D412" s="557" t="s">
        <v>7</v>
      </c>
      <c r="E412" s="39" t="s">
        <v>8</v>
      </c>
      <c r="F412" s="226"/>
      <c r="G412" s="226"/>
      <c r="H412" s="226"/>
      <c r="I412" s="226"/>
      <c r="J412" s="226"/>
      <c r="K412" s="226"/>
      <c r="L412" s="226"/>
      <c r="M412" s="522"/>
      <c r="N412" s="522"/>
      <c r="O412" s="522"/>
    </row>
    <row r="413" spans="1:19" ht="15" customHeight="1" x14ac:dyDescent="0.2">
      <c r="A413" s="710" t="s">
        <v>525</v>
      </c>
      <c r="B413" s="711"/>
      <c r="C413" s="523">
        <f>[9]B!C1073</f>
        <v>72</v>
      </c>
      <c r="D413" s="254">
        <f>[9]B!E1073</f>
        <v>72</v>
      </c>
      <c r="E413" s="229"/>
      <c r="F413" s="226"/>
      <c r="G413" s="226"/>
      <c r="H413" s="226"/>
      <c r="I413" s="226"/>
      <c r="J413" s="226"/>
      <c r="K413" s="226"/>
      <c r="L413" s="226"/>
      <c r="M413" s="522"/>
      <c r="N413" s="522"/>
      <c r="O413" s="522"/>
    </row>
    <row r="414" spans="1:19" ht="15" customHeight="1" x14ac:dyDescent="0.15">
      <c r="A414" s="705" t="s">
        <v>526</v>
      </c>
      <c r="B414" s="706"/>
      <c r="C414" s="523">
        <f>[9]B!C2741</f>
        <v>26</v>
      </c>
      <c r="D414" s="254">
        <f>[9]B!E2741</f>
        <v>12</v>
      </c>
      <c r="E414" s="18">
        <f>[9]B!AL2741</f>
        <v>400800</v>
      </c>
      <c r="F414" s="226"/>
      <c r="G414" s="226"/>
      <c r="H414" s="226"/>
      <c r="I414" s="226"/>
      <c r="J414" s="226"/>
      <c r="K414" s="226"/>
      <c r="L414" s="226"/>
      <c r="M414" s="522"/>
      <c r="N414" s="522"/>
      <c r="O414" s="522"/>
    </row>
    <row r="415" spans="1:19" ht="15" customHeight="1" x14ac:dyDescent="0.15">
      <c r="A415" s="705" t="s">
        <v>527</v>
      </c>
      <c r="B415" s="706"/>
      <c r="C415" s="523">
        <f>[9]B!C2751</f>
        <v>82</v>
      </c>
      <c r="D415" s="524">
        <f>[9]B!E2751</f>
        <v>20</v>
      </c>
      <c r="E415" s="20"/>
      <c r="F415" s="226"/>
      <c r="G415" s="226"/>
      <c r="H415" s="226"/>
      <c r="I415" s="226"/>
      <c r="J415" s="226"/>
      <c r="K415" s="226"/>
      <c r="L415" s="226"/>
      <c r="M415" s="522"/>
      <c r="N415" s="522"/>
      <c r="O415" s="522"/>
    </row>
    <row r="416" spans="1:19" ht="15" customHeight="1" x14ac:dyDescent="0.15">
      <c r="A416" s="705" t="s">
        <v>528</v>
      </c>
      <c r="B416" s="706"/>
      <c r="C416" s="523">
        <f>[9]B!C67</f>
        <v>298</v>
      </c>
      <c r="D416" s="254">
        <f>[9]B!E67</f>
        <v>290</v>
      </c>
      <c r="E416" s="18">
        <f>[9]B!AL67</f>
        <v>229100</v>
      </c>
      <c r="F416" s="226"/>
      <c r="G416" s="226"/>
      <c r="H416" s="226"/>
      <c r="I416" s="226"/>
      <c r="J416" s="226"/>
      <c r="K416" s="226"/>
      <c r="L416" s="226"/>
      <c r="M416" s="522"/>
      <c r="N416" s="522"/>
      <c r="O416" s="522"/>
    </row>
    <row r="417" spans="1:23" ht="15" customHeight="1" x14ac:dyDescent="0.15">
      <c r="A417" s="705" t="s">
        <v>529</v>
      </c>
      <c r="B417" s="706"/>
      <c r="C417" s="523">
        <f>[9]B!C73</f>
        <v>0</v>
      </c>
      <c r="D417" s="254">
        <f>[9]B!E73</f>
        <v>0</v>
      </c>
      <c r="E417" s="20"/>
      <c r="F417" s="226"/>
      <c r="G417" s="226"/>
      <c r="H417" s="226"/>
      <c r="I417" s="226"/>
      <c r="J417" s="226"/>
      <c r="K417" s="226"/>
      <c r="L417" s="226"/>
      <c r="M417" s="522"/>
      <c r="N417" s="522"/>
      <c r="O417" s="522"/>
    </row>
    <row r="418" spans="1:23" ht="15" customHeight="1" x14ac:dyDescent="0.15">
      <c r="A418" s="705" t="s">
        <v>530</v>
      </c>
      <c r="B418" s="706"/>
      <c r="C418" s="525">
        <f>[9]B!C68</f>
        <v>491</v>
      </c>
      <c r="D418" s="254">
        <f>[9]B!E68</f>
        <v>491</v>
      </c>
      <c r="E418" s="18">
        <f>[9]B!AL68</f>
        <v>8808540</v>
      </c>
      <c r="F418" s="226"/>
      <c r="G418" s="226"/>
      <c r="H418" s="226"/>
      <c r="I418" s="226"/>
      <c r="J418" s="226"/>
      <c r="K418" s="226"/>
      <c r="L418" s="226"/>
      <c r="M418" s="522"/>
      <c r="N418" s="522"/>
      <c r="O418" s="522"/>
    </row>
    <row r="419" spans="1:23" ht="15" customHeight="1" x14ac:dyDescent="0.15">
      <c r="A419" s="705" t="s">
        <v>531</v>
      </c>
      <c r="B419" s="706"/>
      <c r="C419" s="523">
        <f>[9]B!C69</f>
        <v>68</v>
      </c>
      <c r="D419" s="254">
        <f>[9]B!E69</f>
        <v>63</v>
      </c>
      <c r="E419" s="18">
        <f>[9]B!AL69</f>
        <v>2596230</v>
      </c>
      <c r="F419" s="226"/>
      <c r="G419" s="226"/>
      <c r="H419" s="226"/>
      <c r="I419" s="226"/>
      <c r="J419" s="226"/>
      <c r="K419" s="226"/>
      <c r="L419" s="226"/>
      <c r="M419" s="522"/>
      <c r="N419" s="522"/>
      <c r="O419" s="522"/>
    </row>
    <row r="420" spans="1:23" ht="15" customHeight="1" x14ac:dyDescent="0.15">
      <c r="A420" s="705" t="s">
        <v>532</v>
      </c>
      <c r="B420" s="706"/>
      <c r="C420" s="523">
        <f>[9]B!C71</f>
        <v>0</v>
      </c>
      <c r="D420" s="254">
        <f>[9]B!E71</f>
        <v>0</v>
      </c>
      <c r="E420" s="18">
        <f>[9]B!AL71</f>
        <v>0</v>
      </c>
      <c r="F420" s="230"/>
      <c r="G420" s="230"/>
      <c r="H420" s="230"/>
      <c r="I420" s="230"/>
      <c r="J420" s="230"/>
      <c r="K420" s="230"/>
      <c r="L420" s="230"/>
      <c r="M420" s="230"/>
      <c r="N420" s="230"/>
      <c r="O420" s="230"/>
    </row>
    <row r="421" spans="1:23" ht="15" customHeight="1" x14ac:dyDescent="0.15">
      <c r="A421" s="705" t="s">
        <v>533</v>
      </c>
      <c r="B421" s="706"/>
      <c r="C421" s="525">
        <f>[9]B!C70</f>
        <v>7959</v>
      </c>
      <c r="D421" s="254">
        <f>[9]B!E70</f>
        <v>7959</v>
      </c>
      <c r="E421" s="18">
        <f>[9]B!AL70</f>
        <v>19022010</v>
      </c>
      <c r="F421" s="231"/>
      <c r="G421" s="231"/>
      <c r="H421" s="231"/>
      <c r="I421" s="231"/>
      <c r="J421" s="231"/>
      <c r="K421" s="231"/>
      <c r="L421" s="231"/>
      <c r="M421" s="231"/>
      <c r="N421" s="231"/>
      <c r="O421" s="231"/>
    </row>
    <row r="422" spans="1:23" ht="15" customHeight="1" x14ac:dyDescent="0.2">
      <c r="A422" s="705" t="s">
        <v>534</v>
      </c>
      <c r="B422" s="706"/>
      <c r="C422" s="523">
        <f>[9]B!C2739</f>
        <v>19</v>
      </c>
      <c r="D422" s="254">
        <f>[9]B!E2739</f>
        <v>19</v>
      </c>
      <c r="E422" s="232"/>
      <c r="F422" s="231"/>
      <c r="G422" s="231"/>
      <c r="H422" s="231"/>
      <c r="I422" s="231"/>
      <c r="J422" s="231"/>
      <c r="K422" s="231"/>
      <c r="L422" s="231"/>
      <c r="M422" s="231"/>
      <c r="N422" s="231"/>
      <c r="O422" s="231"/>
    </row>
    <row r="423" spans="1:23" ht="15" customHeight="1" x14ac:dyDescent="0.15">
      <c r="A423" s="721" t="s">
        <v>535</v>
      </c>
      <c r="B423" s="722"/>
      <c r="C423" s="526">
        <f>SUM(C413:C422)</f>
        <v>9015</v>
      </c>
      <c r="D423" s="527">
        <f>SUM(D413:D422)</f>
        <v>8926</v>
      </c>
      <c r="E423" s="528">
        <f>SUM(E413:E422)</f>
        <v>31056680</v>
      </c>
      <c r="F423" s="231"/>
      <c r="G423" s="231"/>
      <c r="H423" s="231"/>
      <c r="I423" s="231"/>
      <c r="J423" s="231"/>
      <c r="K423" s="231"/>
      <c r="L423" s="231"/>
      <c r="M423" s="231"/>
      <c r="N423" s="231"/>
      <c r="O423" s="231"/>
    </row>
    <row r="424" spans="1:23" s="234" customFormat="1" ht="24.95" customHeight="1" x14ac:dyDescent="0.15">
      <c r="A424" s="224" t="s">
        <v>536</v>
      </c>
      <c r="B424" s="233"/>
      <c r="F424" s="5"/>
      <c r="N424" s="235"/>
      <c r="O424" s="235"/>
      <c r="P424" s="235"/>
      <c r="Q424" s="235"/>
      <c r="R424" s="235"/>
      <c r="S424" s="235"/>
      <c r="T424" s="236"/>
      <c r="U424" s="235"/>
      <c r="V424" s="235"/>
      <c r="W424" s="235"/>
    </row>
    <row r="425" spans="1:23" ht="24.75" customHeight="1" x14ac:dyDescent="0.15">
      <c r="A425" s="723" t="s">
        <v>537</v>
      </c>
      <c r="B425" s="724"/>
      <c r="C425" s="556" t="s">
        <v>410</v>
      </c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</row>
    <row r="426" spans="1:23" ht="14.1" customHeight="1" x14ac:dyDescent="0.15">
      <c r="A426" s="725" t="s">
        <v>538</v>
      </c>
      <c r="B426" s="726"/>
      <c r="C426" s="237">
        <v>11874</v>
      </c>
      <c r="D426" s="179"/>
      <c r="E426" s="151"/>
      <c r="H426" s="233"/>
      <c r="I426" s="233"/>
      <c r="J426" s="233"/>
      <c r="K426" s="233"/>
      <c r="L426" s="233"/>
      <c r="M426" s="233"/>
      <c r="N426" s="238"/>
      <c r="O426" s="238"/>
      <c r="P426" s="235"/>
      <c r="Q426" s="236"/>
      <c r="R426" s="236"/>
      <c r="S426" s="236"/>
      <c r="T426" s="236"/>
      <c r="U426" s="236"/>
      <c r="V426" s="236"/>
      <c r="W426" s="236"/>
    </row>
    <row r="427" spans="1:23" ht="24.95" customHeight="1" x14ac:dyDescent="0.15">
      <c r="A427" s="239" t="s">
        <v>539</v>
      </c>
      <c r="B427" s="240"/>
      <c r="C427" s="241"/>
      <c r="D427" s="501"/>
      <c r="E427" s="501"/>
      <c r="F427" s="501"/>
      <c r="G427" s="226"/>
      <c r="H427" s="226"/>
      <c r="I427" s="226"/>
      <c r="J427" s="226"/>
      <c r="K427" s="226"/>
      <c r="L427" s="226"/>
      <c r="M427" s="226"/>
      <c r="N427" s="231"/>
      <c r="O427" s="231"/>
      <c r="P427" s="236"/>
      <c r="Q427" s="236"/>
      <c r="R427" s="236"/>
      <c r="S427" s="236"/>
      <c r="T427" s="236"/>
      <c r="U427" s="236"/>
      <c r="V427" s="236"/>
      <c r="W427" s="236"/>
    </row>
    <row r="428" spans="1:23" ht="21.75" customHeight="1" x14ac:dyDescent="0.15">
      <c r="A428" s="242"/>
      <c r="B428" s="243"/>
      <c r="C428" s="529" t="s">
        <v>410</v>
      </c>
      <c r="D428" s="501"/>
      <c r="E428" s="501"/>
      <c r="F428" s="501"/>
      <c r="G428" s="226"/>
      <c r="H428" s="226"/>
      <c r="I428" s="226"/>
      <c r="J428" s="226"/>
      <c r="K428" s="226"/>
      <c r="L428" s="226"/>
      <c r="M428" s="226"/>
      <c r="N428" s="226"/>
      <c r="O428" s="226"/>
    </row>
    <row r="429" spans="1:23" ht="15" customHeight="1" x14ac:dyDescent="0.15">
      <c r="A429" s="727" t="s">
        <v>540</v>
      </c>
      <c r="B429" s="213" t="s">
        <v>541</v>
      </c>
      <c r="C429" s="530"/>
      <c r="D429" s="531"/>
      <c r="E429" s="501"/>
      <c r="F429" s="501"/>
      <c r="G429" s="226"/>
      <c r="H429" s="226"/>
      <c r="I429" s="226"/>
      <c r="J429" s="226"/>
      <c r="K429" s="226"/>
      <c r="L429" s="226"/>
      <c r="M429" s="226"/>
      <c r="N429" s="226"/>
      <c r="O429" s="226"/>
    </row>
    <row r="430" spans="1:23" ht="15" customHeight="1" x14ac:dyDescent="0.15">
      <c r="A430" s="727"/>
      <c r="B430" s="217" t="s">
        <v>542</v>
      </c>
      <c r="C430" s="532">
        <v>1535</v>
      </c>
      <c r="D430" s="531"/>
      <c r="E430" s="501"/>
      <c r="F430" s="501"/>
      <c r="G430" s="226"/>
      <c r="H430" s="226"/>
      <c r="I430" s="226"/>
      <c r="J430" s="226"/>
      <c r="K430" s="226"/>
      <c r="L430" s="226"/>
      <c r="M430" s="226"/>
      <c r="N430" s="226"/>
      <c r="O430" s="226"/>
    </row>
    <row r="431" spans="1:23" ht="15" customHeight="1" x14ac:dyDescent="0.15">
      <c r="A431" s="712" t="s">
        <v>543</v>
      </c>
      <c r="B431" s="713"/>
      <c r="C431" s="533">
        <v>18996</v>
      </c>
      <c r="D431" s="531"/>
      <c r="E431" s="501"/>
      <c r="F431" s="501"/>
      <c r="G431" s="226"/>
      <c r="H431" s="226"/>
      <c r="I431" s="226"/>
      <c r="J431" s="226"/>
      <c r="K431" s="226"/>
      <c r="L431" s="226"/>
      <c r="M431" s="226"/>
      <c r="N431" s="226"/>
      <c r="O431" s="226"/>
    </row>
    <row r="432" spans="1:23" s="149" customFormat="1" ht="24.95" customHeight="1" x14ac:dyDescent="0.15">
      <c r="A432" s="174" t="s">
        <v>544</v>
      </c>
      <c r="B432" s="148"/>
    </row>
    <row r="433" spans="1:28" ht="12.75" customHeight="1" x14ac:dyDescent="0.15">
      <c r="A433" s="697" t="s">
        <v>545</v>
      </c>
      <c r="B433" s="698"/>
      <c r="C433" s="714" t="s">
        <v>105</v>
      </c>
      <c r="D433" s="716" t="s">
        <v>546</v>
      </c>
      <c r="E433" s="717"/>
      <c r="F433" s="717"/>
      <c r="G433" s="717"/>
      <c r="H433" s="717"/>
      <c r="I433" s="718"/>
      <c r="J433" s="703" t="s">
        <v>419</v>
      </c>
    </row>
    <row r="434" spans="1:28" ht="22.5" customHeight="1" x14ac:dyDescent="0.15">
      <c r="A434" s="699"/>
      <c r="B434" s="700"/>
      <c r="C434" s="715"/>
      <c r="D434" s="245" t="s">
        <v>547</v>
      </c>
      <c r="E434" s="246" t="s">
        <v>548</v>
      </c>
      <c r="F434" s="247" t="s">
        <v>549</v>
      </c>
      <c r="G434" s="247" t="s">
        <v>550</v>
      </c>
      <c r="H434" s="247" t="s">
        <v>551</v>
      </c>
      <c r="I434" s="248" t="s">
        <v>552</v>
      </c>
      <c r="J434" s="704"/>
    </row>
    <row r="435" spans="1:28" ht="15" customHeight="1" x14ac:dyDescent="0.15">
      <c r="A435" s="719" t="s">
        <v>553</v>
      </c>
      <c r="B435" s="720"/>
      <c r="C435" s="249">
        <f>SUM(D435:I435)</f>
        <v>0</v>
      </c>
      <c r="D435" s="250"/>
      <c r="E435" s="251"/>
      <c r="F435" s="251"/>
      <c r="G435" s="251"/>
      <c r="H435" s="251"/>
      <c r="I435" s="252"/>
      <c r="J435" s="253"/>
      <c r="K435" s="168" t="str">
        <f>AA435</f>
        <v/>
      </c>
      <c r="L435" s="226"/>
      <c r="M435" s="226"/>
      <c r="N435" s="226"/>
      <c r="O435" s="226"/>
      <c r="P435" s="522"/>
      <c r="Q435" s="522"/>
      <c r="R435" s="522"/>
      <c r="AA435" s="194" t="str">
        <f>IF(J435&gt;C435,"Error: Las actividades totales son menores que las realizadas en beneficiarios","")</f>
        <v/>
      </c>
      <c r="AB435" s="194">
        <f>IF(J435&gt;C435,1,0)</f>
        <v>0</v>
      </c>
    </row>
    <row r="436" spans="1:28" ht="15" customHeight="1" x14ac:dyDescent="0.15">
      <c r="A436" s="737" t="s">
        <v>554</v>
      </c>
      <c r="B436" s="738"/>
      <c r="C436" s="254">
        <f>SUM(D436:I436)</f>
        <v>0</v>
      </c>
      <c r="D436" s="255"/>
      <c r="E436" s="256"/>
      <c r="F436" s="256"/>
      <c r="G436" s="256"/>
      <c r="H436" s="256"/>
      <c r="I436" s="257"/>
      <c r="J436" s="258"/>
      <c r="K436" s="168" t="str">
        <f>AA436</f>
        <v/>
      </c>
      <c r="AA436" s="194" t="str">
        <f>IF(J436&gt;C436,"Error: Las actividades totales son menores que las realizadas en beneficiarios","")</f>
        <v/>
      </c>
      <c r="AB436" s="194">
        <f>IF(J436&gt;C436,1,0)</f>
        <v>0</v>
      </c>
    </row>
    <row r="437" spans="1:28" ht="15" customHeight="1" x14ac:dyDescent="0.15">
      <c r="A437" s="739" t="s">
        <v>555</v>
      </c>
      <c r="B437" s="740"/>
      <c r="C437" s="259">
        <f>SUM(D437:E437)</f>
        <v>0</v>
      </c>
      <c r="D437" s="260"/>
      <c r="E437" s="261"/>
      <c r="F437" s="262"/>
      <c r="G437" s="262"/>
      <c r="H437" s="262"/>
      <c r="I437" s="263"/>
      <c r="J437" s="264"/>
      <c r="K437" s="168" t="str">
        <f>AA437</f>
        <v/>
      </c>
      <c r="AA437" s="194" t="str">
        <f>IF(J437&gt;C437,"Error: Las actividades totales son menores que las realizadas en beneficiarios","")</f>
        <v/>
      </c>
      <c r="AB437" s="194">
        <f>IF(J437&gt;C437,1,0)</f>
        <v>0</v>
      </c>
    </row>
    <row r="438" spans="1:28" ht="24.95" customHeight="1" x14ac:dyDescent="0.15">
      <c r="A438" s="174" t="s">
        <v>556</v>
      </c>
      <c r="B438" s="265"/>
      <c r="C438" s="534"/>
      <c r="D438" s="534"/>
      <c r="E438" s="534"/>
      <c r="F438" s="534"/>
      <c r="G438" s="534"/>
      <c r="H438" s="534"/>
      <c r="I438" s="534"/>
      <c r="J438" s="534"/>
      <c r="K438" s="534"/>
    </row>
    <row r="439" spans="1:28" ht="39.950000000000003" customHeight="1" x14ac:dyDescent="0.15">
      <c r="A439" s="741" t="s">
        <v>557</v>
      </c>
      <c r="B439" s="742"/>
      <c r="C439" s="266" t="s">
        <v>410</v>
      </c>
      <c r="D439" s="560" t="s">
        <v>558</v>
      </c>
      <c r="E439" s="267" t="s">
        <v>559</v>
      </c>
      <c r="L439" s="5" t="s">
        <v>560</v>
      </c>
    </row>
    <row r="440" spans="1:28" ht="15" customHeight="1" x14ac:dyDescent="0.15">
      <c r="A440" s="743" t="s">
        <v>561</v>
      </c>
      <c r="B440" s="268" t="s">
        <v>562</v>
      </c>
      <c r="C440" s="269">
        <v>294</v>
      </c>
      <c r="D440" s="270">
        <v>283</v>
      </c>
      <c r="E440" s="270"/>
      <c r="F440" s="151" t="str">
        <f>AA440</f>
        <v/>
      </c>
      <c r="AA440" s="194" t="str">
        <f>IF(D440&gt;C440,"Error: Las actividades totales son menores que las realizadas en beneficiarios","")</f>
        <v/>
      </c>
      <c r="AB440" s="194">
        <f>IF(D440&gt;C440,1,0)</f>
        <v>0</v>
      </c>
    </row>
    <row r="441" spans="1:28" ht="15" customHeight="1" x14ac:dyDescent="0.15">
      <c r="A441" s="744"/>
      <c r="B441" s="271" t="s">
        <v>563</v>
      </c>
      <c r="C441" s="272"/>
      <c r="D441" s="273"/>
      <c r="E441" s="273"/>
      <c r="F441" s="151" t="str">
        <f>AA441</f>
        <v/>
      </c>
      <c r="AA441" s="194" t="str">
        <f>IF(D441&gt;C441,"Error: Las actividades totales son menores que las realizadas en beneficiarios","")</f>
        <v/>
      </c>
      <c r="AB441" s="194">
        <f>IF(D441&gt;C441,1,0)</f>
        <v>0</v>
      </c>
    </row>
    <row r="442" spans="1:28" ht="15" customHeight="1" x14ac:dyDescent="0.15">
      <c r="A442" s="745"/>
      <c r="B442" s="274" t="s">
        <v>564</v>
      </c>
      <c r="C442" s="275"/>
      <c r="D442" s="276"/>
      <c r="E442" s="276"/>
      <c r="F442" s="151" t="str">
        <f>AA442</f>
        <v/>
      </c>
      <c r="AA442" s="194" t="str">
        <f>IF(D442&gt;C442,"Error: Las actividades totales son menores que las realizadas en beneficiarios","")</f>
        <v/>
      </c>
      <c r="AB442" s="194">
        <f>IF(D442&gt;C442,1,0)</f>
        <v>0</v>
      </c>
    </row>
    <row r="443" spans="1:28" ht="24.95" customHeight="1" x14ac:dyDescent="0.15">
      <c r="A443" s="277" t="s">
        <v>565</v>
      </c>
      <c r="B443" s="278"/>
      <c r="C443" s="279"/>
      <c r="D443" s="280"/>
      <c r="E443" s="280"/>
    </row>
    <row r="444" spans="1:28" ht="18.75" customHeight="1" x14ac:dyDescent="0.15">
      <c r="A444" s="746" t="s">
        <v>566</v>
      </c>
      <c r="B444" s="747"/>
      <c r="C444" s="281" t="s">
        <v>105</v>
      </c>
    </row>
    <row r="445" spans="1:28" ht="15" customHeight="1" x14ac:dyDescent="0.15">
      <c r="A445" s="748" t="s">
        <v>567</v>
      </c>
      <c r="B445" s="749"/>
      <c r="C445" s="535">
        <f>[9]B!C2916</f>
        <v>0</v>
      </c>
    </row>
    <row r="446" spans="1:28" ht="15" customHeight="1" x14ac:dyDescent="0.15">
      <c r="A446" s="728" t="s">
        <v>568</v>
      </c>
      <c r="B446" s="729"/>
      <c r="C446" s="536">
        <f>[9]B!C2917</f>
        <v>0</v>
      </c>
    </row>
    <row r="449" spans="1:13" ht="12.75" x14ac:dyDescent="0.2">
      <c r="A449" s="282" t="s">
        <v>569</v>
      </c>
      <c r="B449" s="283"/>
    </row>
    <row r="450" spans="1:13" ht="50.25" customHeight="1" x14ac:dyDescent="0.15">
      <c r="A450" s="730" t="s">
        <v>489</v>
      </c>
      <c r="B450" s="731"/>
      <c r="C450" s="604" t="s">
        <v>410</v>
      </c>
      <c r="D450" s="604" t="s">
        <v>490</v>
      </c>
      <c r="E450" s="734" t="s">
        <v>570</v>
      </c>
      <c r="F450" s="735"/>
      <c r="G450" s="734" t="s">
        <v>571</v>
      </c>
      <c r="H450" s="736"/>
      <c r="I450" s="735"/>
      <c r="J450" s="469" t="s">
        <v>493</v>
      </c>
      <c r="K450" s="469" t="s">
        <v>494</v>
      </c>
      <c r="L450" s="469" t="s">
        <v>495</v>
      </c>
      <c r="M450" s="481" t="s">
        <v>495</v>
      </c>
    </row>
    <row r="451" spans="1:13" ht="54.75" customHeight="1" x14ac:dyDescent="0.15">
      <c r="A451" s="732"/>
      <c r="B451" s="733"/>
      <c r="C451" s="605"/>
      <c r="D451" s="605"/>
      <c r="E451" s="284" t="s">
        <v>572</v>
      </c>
      <c r="F451" s="284" t="s">
        <v>573</v>
      </c>
      <c r="G451" s="537" t="s">
        <v>574</v>
      </c>
      <c r="H451" s="537" t="s">
        <v>575</v>
      </c>
      <c r="I451" s="538" t="s">
        <v>576</v>
      </c>
      <c r="J451" s="284" t="s">
        <v>572</v>
      </c>
      <c r="K451" s="284" t="s">
        <v>573</v>
      </c>
      <c r="L451" s="284" t="s">
        <v>572</v>
      </c>
      <c r="M451" s="284" t="s">
        <v>573</v>
      </c>
    </row>
    <row r="452" spans="1:13" ht="15" customHeight="1" x14ac:dyDescent="0.15">
      <c r="A452" s="754" t="s">
        <v>194</v>
      </c>
      <c r="B452" s="755" t="s">
        <v>194</v>
      </c>
      <c r="C452" s="539">
        <f>SUM(E452:F452)</f>
        <v>0</v>
      </c>
      <c r="D452" s="540"/>
      <c r="E452" s="540"/>
      <c r="F452" s="540"/>
      <c r="G452" s="540"/>
      <c r="H452" s="540"/>
      <c r="I452" s="540"/>
      <c r="J452" s="540"/>
      <c r="K452" s="540"/>
      <c r="L452" s="540"/>
      <c r="M452" s="540"/>
    </row>
    <row r="453" spans="1:13" ht="15" customHeight="1" x14ac:dyDescent="0.15">
      <c r="A453" s="754" t="s">
        <v>196</v>
      </c>
      <c r="B453" s="755" t="s">
        <v>196</v>
      </c>
      <c r="C453" s="539">
        <f>SUM(E453:F453)</f>
        <v>0</v>
      </c>
      <c r="D453" s="540"/>
      <c r="E453" s="540"/>
      <c r="F453" s="540"/>
      <c r="G453" s="540"/>
      <c r="H453" s="540"/>
      <c r="I453" s="540"/>
      <c r="J453" s="540"/>
      <c r="K453" s="540"/>
      <c r="L453" s="540"/>
      <c r="M453" s="540"/>
    </row>
    <row r="454" spans="1:13" ht="15" customHeight="1" x14ac:dyDescent="0.15">
      <c r="A454" s="754" t="s">
        <v>200</v>
      </c>
      <c r="B454" s="755"/>
      <c r="C454" s="539">
        <f>SUM(E454:F454)</f>
        <v>0</v>
      </c>
      <c r="D454" s="540"/>
      <c r="E454" s="540"/>
      <c r="F454" s="540"/>
      <c r="G454" s="540"/>
      <c r="H454" s="540"/>
      <c r="I454" s="540"/>
      <c r="J454" s="540"/>
      <c r="K454" s="540"/>
      <c r="L454" s="540"/>
      <c r="M454" s="540"/>
    </row>
    <row r="455" spans="1:13" ht="15" customHeight="1" x14ac:dyDescent="0.15">
      <c r="A455" s="754" t="s">
        <v>206</v>
      </c>
      <c r="B455" s="755"/>
      <c r="C455" s="539">
        <f>SUM(E455:F455)</f>
        <v>0</v>
      </c>
      <c r="D455" s="540"/>
      <c r="E455" s="540"/>
      <c r="F455" s="540"/>
      <c r="G455" s="540"/>
      <c r="H455" s="540"/>
      <c r="I455" s="540"/>
      <c r="J455" s="540"/>
      <c r="K455" s="540"/>
      <c r="L455" s="540"/>
      <c r="M455" s="540"/>
    </row>
    <row r="456" spans="1:13" ht="15" customHeight="1" x14ac:dyDescent="0.15">
      <c r="A456" s="754" t="s">
        <v>226</v>
      </c>
      <c r="B456" s="755"/>
      <c r="C456" s="539">
        <f>SUM(E456:F456)</f>
        <v>0</v>
      </c>
      <c r="D456" s="540"/>
      <c r="E456" s="540"/>
      <c r="F456" s="540"/>
      <c r="G456" s="540"/>
      <c r="H456" s="540"/>
      <c r="I456" s="540"/>
      <c r="J456" s="540"/>
      <c r="K456" s="540"/>
      <c r="L456" s="540"/>
      <c r="M456" s="540"/>
    </row>
    <row r="457" spans="1:13" ht="15" customHeight="1" x14ac:dyDescent="0.15">
      <c r="A457" s="562"/>
      <c r="B457" s="561" t="s">
        <v>577</v>
      </c>
      <c r="C457" s="539">
        <f t="shared" ref="C457:I457" si="25">SUM(C452:C456)</f>
        <v>0</v>
      </c>
      <c r="D457" s="539">
        <f t="shared" si="25"/>
        <v>0</v>
      </c>
      <c r="E457" s="539">
        <f t="shared" si="25"/>
        <v>0</v>
      </c>
      <c r="F457" s="539">
        <f t="shared" si="25"/>
        <v>0</v>
      </c>
      <c r="G457" s="539">
        <f t="shared" si="25"/>
        <v>0</v>
      </c>
      <c r="H457" s="539">
        <f t="shared" si="25"/>
        <v>0</v>
      </c>
      <c r="I457" s="539">
        <f t="shared" si="25"/>
        <v>0</v>
      </c>
      <c r="J457" s="539">
        <f>SUM(J452:J456)</f>
        <v>0</v>
      </c>
      <c r="K457" s="539">
        <f t="shared" ref="K457" si="26">SUM(K452:K456)</f>
        <v>0</v>
      </c>
      <c r="L457" s="539">
        <f>SUM(L452:L456)</f>
        <v>0</v>
      </c>
      <c r="M457" s="539">
        <f t="shared" ref="M457" si="27">SUM(M452:M456)</f>
        <v>0</v>
      </c>
    </row>
    <row r="458" spans="1:13" ht="24" customHeight="1" x14ac:dyDescent="0.15">
      <c r="A458" s="750" t="s">
        <v>578</v>
      </c>
      <c r="B458" s="751"/>
      <c r="C458" s="539">
        <f>SUM(E458:F458)</f>
        <v>0</v>
      </c>
      <c r="D458" s="540"/>
      <c r="E458" s="540"/>
      <c r="F458" s="540"/>
      <c r="G458" s="540"/>
      <c r="H458" s="540"/>
      <c r="I458" s="540"/>
      <c r="J458" s="540"/>
      <c r="K458" s="540"/>
      <c r="L458" s="540"/>
      <c r="M458" s="540"/>
    </row>
    <row r="459" spans="1:13" ht="15" customHeight="1" x14ac:dyDescent="0.15">
      <c r="A459" s="750" t="s">
        <v>579</v>
      </c>
      <c r="B459" s="751"/>
      <c r="C459" s="539">
        <f>SUM(E459:F459)</f>
        <v>0</v>
      </c>
      <c r="D459" s="540"/>
      <c r="E459" s="540"/>
      <c r="F459" s="540"/>
      <c r="G459" s="540"/>
      <c r="H459" s="540"/>
      <c r="I459" s="540"/>
      <c r="J459" s="540"/>
      <c r="K459" s="540"/>
      <c r="L459" s="540"/>
      <c r="M459" s="540"/>
    </row>
    <row r="460" spans="1:13" ht="15" customHeight="1" x14ac:dyDescent="0.15">
      <c r="A460" s="750" t="s">
        <v>580</v>
      </c>
      <c r="B460" s="751"/>
      <c r="C460" s="539">
        <f>SUM(E460:F460)</f>
        <v>0</v>
      </c>
      <c r="D460" s="540"/>
      <c r="E460" s="540"/>
      <c r="F460" s="540"/>
      <c r="G460" s="540"/>
      <c r="H460" s="540"/>
      <c r="I460" s="540"/>
      <c r="J460" s="540"/>
      <c r="K460" s="540"/>
      <c r="L460" s="540"/>
      <c r="M460" s="540"/>
    </row>
    <row r="461" spans="1:13" ht="15" customHeight="1" x14ac:dyDescent="0.15">
      <c r="A461" s="752" t="s">
        <v>581</v>
      </c>
      <c r="B461" s="753"/>
      <c r="C461" s="539">
        <f t="shared" ref="C461:M461" si="28">SUM(C458:C460)</f>
        <v>0</v>
      </c>
      <c r="D461" s="539">
        <f t="shared" si="28"/>
        <v>0</v>
      </c>
      <c r="E461" s="539">
        <f t="shared" si="28"/>
        <v>0</v>
      </c>
      <c r="F461" s="539">
        <f t="shared" si="28"/>
        <v>0</v>
      </c>
      <c r="G461" s="539">
        <f t="shared" si="28"/>
        <v>0</v>
      </c>
      <c r="H461" s="539">
        <f t="shared" si="28"/>
        <v>0</v>
      </c>
      <c r="I461" s="539">
        <f t="shared" si="28"/>
        <v>0</v>
      </c>
      <c r="J461" s="539">
        <f t="shared" si="28"/>
        <v>0</v>
      </c>
      <c r="K461" s="539">
        <f t="shared" si="28"/>
        <v>0</v>
      </c>
      <c r="L461" s="539">
        <f t="shared" si="28"/>
        <v>0</v>
      </c>
      <c r="M461" s="539">
        <f t="shared" si="28"/>
        <v>0</v>
      </c>
    </row>
    <row r="462" spans="1:13" ht="15" customHeight="1" x14ac:dyDescent="0.15">
      <c r="A462" s="750" t="s">
        <v>582</v>
      </c>
      <c r="B462" s="751"/>
      <c r="C462" s="539">
        <f t="shared" ref="C462" si="29">SUM(E462:F462)</f>
        <v>0</v>
      </c>
      <c r="D462" s="540"/>
      <c r="E462" s="540"/>
      <c r="F462" s="540"/>
      <c r="G462" s="540"/>
      <c r="H462" s="540"/>
      <c r="I462" s="540"/>
      <c r="J462" s="540"/>
      <c r="K462" s="540"/>
      <c r="L462" s="540"/>
      <c r="M462" s="540"/>
    </row>
    <row r="463" spans="1:13" ht="15" customHeight="1" x14ac:dyDescent="0.15">
      <c r="A463" s="750" t="s">
        <v>583</v>
      </c>
      <c r="B463" s="751"/>
      <c r="C463" s="539">
        <f>SUM(E463:F463)</f>
        <v>0</v>
      </c>
      <c r="D463" s="540"/>
      <c r="E463" s="540"/>
      <c r="F463" s="540"/>
      <c r="G463" s="540"/>
      <c r="H463" s="540"/>
      <c r="I463" s="540"/>
      <c r="J463" s="540"/>
      <c r="K463" s="540"/>
      <c r="L463" s="540"/>
      <c r="M463" s="540"/>
    </row>
    <row r="464" spans="1:13" ht="15" customHeight="1" x14ac:dyDescent="0.15">
      <c r="A464" s="750" t="s">
        <v>584</v>
      </c>
      <c r="B464" s="751"/>
      <c r="C464" s="539">
        <f>SUM(E464:F464)</f>
        <v>0</v>
      </c>
      <c r="D464" s="540"/>
      <c r="E464" s="540"/>
      <c r="F464" s="540"/>
      <c r="G464" s="540"/>
      <c r="H464" s="540"/>
      <c r="I464" s="540"/>
      <c r="J464" s="540"/>
      <c r="K464" s="540"/>
      <c r="L464" s="540"/>
      <c r="M464" s="540"/>
    </row>
    <row r="465" spans="1:13" ht="15" customHeight="1" x14ac:dyDescent="0.15">
      <c r="A465" s="562"/>
      <c r="B465" s="287" t="s">
        <v>585</v>
      </c>
      <c r="C465" s="539">
        <f t="shared" ref="C465:M465" si="30">SUM(C462:C464)</f>
        <v>0</v>
      </c>
      <c r="D465" s="539">
        <f t="shared" si="30"/>
        <v>0</v>
      </c>
      <c r="E465" s="539">
        <f t="shared" si="30"/>
        <v>0</v>
      </c>
      <c r="F465" s="539">
        <f t="shared" si="30"/>
        <v>0</v>
      </c>
      <c r="G465" s="539">
        <f t="shared" si="30"/>
        <v>0</v>
      </c>
      <c r="H465" s="539">
        <f t="shared" si="30"/>
        <v>0</v>
      </c>
      <c r="I465" s="539">
        <f t="shared" si="30"/>
        <v>0</v>
      </c>
      <c r="J465" s="539">
        <f t="shared" si="30"/>
        <v>0</v>
      </c>
      <c r="K465" s="539">
        <f t="shared" si="30"/>
        <v>0</v>
      </c>
      <c r="L465" s="539">
        <f t="shared" si="30"/>
        <v>0</v>
      </c>
      <c r="M465" s="539">
        <f t="shared" si="30"/>
        <v>0</v>
      </c>
    </row>
    <row r="466" spans="1:13" ht="15" customHeight="1" x14ac:dyDescent="0.15">
      <c r="A466" s="750" t="s">
        <v>586</v>
      </c>
      <c r="B466" s="751"/>
      <c r="C466" s="539">
        <f>SUM(E466:F466)</f>
        <v>0</v>
      </c>
      <c r="D466" s="540"/>
      <c r="E466" s="540"/>
      <c r="F466" s="540"/>
      <c r="G466" s="540"/>
      <c r="H466" s="540"/>
      <c r="I466" s="540"/>
      <c r="J466" s="540"/>
      <c r="K466" s="540"/>
      <c r="L466" s="540"/>
      <c r="M466" s="540"/>
    </row>
    <row r="467" spans="1:13" ht="15" customHeight="1" x14ac:dyDescent="0.15">
      <c r="A467" s="758" t="s">
        <v>587</v>
      </c>
      <c r="B467" s="759"/>
      <c r="C467" s="539">
        <f>SUM(E467:F467)</f>
        <v>0</v>
      </c>
      <c r="D467" s="540"/>
      <c r="E467" s="540"/>
      <c r="F467" s="540"/>
      <c r="G467" s="540"/>
      <c r="H467" s="540"/>
      <c r="I467" s="540"/>
      <c r="J467" s="540"/>
      <c r="K467" s="540"/>
      <c r="L467" s="540"/>
      <c r="M467" s="540"/>
    </row>
    <row r="468" spans="1:13" ht="15" customHeight="1" x14ac:dyDescent="0.15">
      <c r="A468" s="750" t="s">
        <v>588</v>
      </c>
      <c r="B468" s="751"/>
      <c r="C468" s="539">
        <f>SUM(E468:F468)</f>
        <v>0</v>
      </c>
      <c r="D468" s="540"/>
      <c r="E468" s="540"/>
      <c r="F468" s="540"/>
      <c r="G468" s="540"/>
      <c r="H468" s="540"/>
      <c r="I468" s="540"/>
      <c r="J468" s="540"/>
      <c r="K468" s="540"/>
      <c r="L468" s="540"/>
      <c r="M468" s="540"/>
    </row>
    <row r="469" spans="1:13" ht="15" customHeight="1" x14ac:dyDescent="0.15">
      <c r="A469" s="562"/>
      <c r="B469" s="287" t="s">
        <v>589</v>
      </c>
      <c r="C469" s="539">
        <f>SUM(C466:C468)</f>
        <v>0</v>
      </c>
      <c r="D469" s="539">
        <f t="shared" ref="D469:F469" si="31">SUM(D466:D468)</f>
        <v>0</v>
      </c>
      <c r="E469" s="539">
        <f t="shared" si="31"/>
        <v>0</v>
      </c>
      <c r="F469" s="539">
        <f t="shared" si="31"/>
        <v>0</v>
      </c>
      <c r="G469" s="539">
        <f>SUM(G466:G468)</f>
        <v>0</v>
      </c>
      <c r="H469" s="539">
        <f>SUM(H466:H468)</f>
        <v>0</v>
      </c>
      <c r="I469" s="539">
        <f>SUM(I466:I468)</f>
        <v>0</v>
      </c>
      <c r="J469" s="539">
        <f t="shared" ref="J469:M469" si="32">SUM(J466:J468)</f>
        <v>0</v>
      </c>
      <c r="K469" s="539">
        <f t="shared" si="32"/>
        <v>0</v>
      </c>
      <c r="L469" s="539">
        <f t="shared" si="32"/>
        <v>0</v>
      </c>
      <c r="M469" s="539">
        <f t="shared" si="32"/>
        <v>0</v>
      </c>
    </row>
    <row r="470" spans="1:13" ht="15" customHeight="1" x14ac:dyDescent="0.15">
      <c r="A470" s="760" t="s">
        <v>590</v>
      </c>
      <c r="B470" s="761" t="s">
        <v>47</v>
      </c>
      <c r="C470" s="539">
        <f t="shared" ref="C470:C477" si="33">SUM(E470:F470)</f>
        <v>0</v>
      </c>
      <c r="D470" s="540"/>
      <c r="E470" s="540"/>
      <c r="F470" s="540"/>
      <c r="G470" s="540"/>
      <c r="H470" s="540"/>
      <c r="I470" s="540"/>
      <c r="J470" s="540"/>
      <c r="K470" s="540"/>
      <c r="L470" s="540"/>
      <c r="M470" s="540"/>
    </row>
    <row r="471" spans="1:13" ht="15" customHeight="1" x14ac:dyDescent="0.15">
      <c r="A471" s="760" t="s">
        <v>591</v>
      </c>
      <c r="B471" s="761" t="s">
        <v>591</v>
      </c>
      <c r="C471" s="539">
        <f t="shared" si="33"/>
        <v>0</v>
      </c>
      <c r="D471" s="540"/>
      <c r="E471" s="540"/>
      <c r="F471" s="540"/>
      <c r="G471" s="540"/>
      <c r="H471" s="540"/>
      <c r="I471" s="540"/>
      <c r="J471" s="540"/>
      <c r="K471" s="540"/>
      <c r="L471" s="540"/>
      <c r="M471" s="540"/>
    </row>
    <row r="472" spans="1:13" ht="15" customHeight="1" x14ac:dyDescent="0.15">
      <c r="A472" s="760" t="s">
        <v>592</v>
      </c>
      <c r="B472" s="761" t="s">
        <v>592</v>
      </c>
      <c r="C472" s="539">
        <f t="shared" si="33"/>
        <v>0</v>
      </c>
      <c r="D472" s="540"/>
      <c r="E472" s="540"/>
      <c r="F472" s="540"/>
      <c r="G472" s="540"/>
      <c r="H472" s="540"/>
      <c r="I472" s="540"/>
      <c r="J472" s="540"/>
      <c r="K472" s="540"/>
      <c r="L472" s="540"/>
      <c r="M472" s="540"/>
    </row>
    <row r="473" spans="1:13" ht="15" customHeight="1" x14ac:dyDescent="0.15">
      <c r="A473" s="756" t="s">
        <v>50</v>
      </c>
      <c r="B473" s="757"/>
      <c r="C473" s="539">
        <f t="shared" si="33"/>
        <v>0</v>
      </c>
      <c r="D473" s="540"/>
      <c r="E473" s="540"/>
      <c r="F473" s="540"/>
      <c r="G473" s="540"/>
      <c r="H473" s="540"/>
      <c r="I473" s="540"/>
      <c r="J473" s="540"/>
      <c r="K473" s="540"/>
      <c r="L473" s="540"/>
      <c r="M473" s="540"/>
    </row>
    <row r="474" spans="1:13" ht="15" customHeight="1" x14ac:dyDescent="0.15">
      <c r="A474" s="756" t="s">
        <v>90</v>
      </c>
      <c r="B474" s="757" t="s">
        <v>90</v>
      </c>
      <c r="C474" s="539">
        <f t="shared" si="33"/>
        <v>0</v>
      </c>
      <c r="D474" s="540"/>
      <c r="E474" s="540"/>
      <c r="F474" s="540"/>
      <c r="G474" s="540"/>
      <c r="H474" s="540"/>
      <c r="I474" s="540"/>
      <c r="J474" s="540"/>
      <c r="K474" s="540"/>
      <c r="L474" s="540"/>
      <c r="M474" s="540"/>
    </row>
    <row r="475" spans="1:13" ht="15" customHeight="1" x14ac:dyDescent="0.15">
      <c r="A475" s="750" t="s">
        <v>72</v>
      </c>
      <c r="B475" s="751"/>
      <c r="C475" s="539">
        <f t="shared" si="33"/>
        <v>0</v>
      </c>
      <c r="D475" s="540"/>
      <c r="E475" s="540"/>
      <c r="F475" s="540"/>
      <c r="G475" s="540"/>
      <c r="H475" s="540"/>
      <c r="I475" s="540"/>
      <c r="J475" s="540"/>
      <c r="K475" s="540"/>
      <c r="L475" s="540"/>
      <c r="M475" s="540"/>
    </row>
    <row r="476" spans="1:13" ht="24" customHeight="1" x14ac:dyDescent="0.15">
      <c r="A476" s="756" t="s">
        <v>593</v>
      </c>
      <c r="B476" s="757" t="s">
        <v>593</v>
      </c>
      <c r="C476" s="539">
        <f t="shared" si="33"/>
        <v>0</v>
      </c>
      <c r="D476" s="540"/>
      <c r="E476" s="540"/>
      <c r="F476" s="540"/>
      <c r="G476" s="540"/>
      <c r="H476" s="540"/>
      <c r="I476" s="540"/>
      <c r="J476" s="540"/>
      <c r="K476" s="540"/>
      <c r="L476" s="540"/>
      <c r="M476" s="540"/>
    </row>
    <row r="477" spans="1:13" ht="15" customHeight="1" x14ac:dyDescent="0.15">
      <c r="A477" s="756" t="s">
        <v>68</v>
      </c>
      <c r="B477" s="757" t="s">
        <v>68</v>
      </c>
      <c r="C477" s="539">
        <f t="shared" si="33"/>
        <v>0</v>
      </c>
      <c r="D477" s="540"/>
      <c r="E477" s="540"/>
      <c r="F477" s="540"/>
      <c r="G477" s="540"/>
      <c r="H477" s="540"/>
      <c r="I477" s="540"/>
      <c r="J477" s="540"/>
      <c r="K477" s="540"/>
      <c r="L477" s="540"/>
      <c r="M477" s="540"/>
    </row>
    <row r="478" spans="1:13" ht="15" customHeight="1" x14ac:dyDescent="0.15">
      <c r="A478" s="563"/>
      <c r="B478" s="287" t="s">
        <v>594</v>
      </c>
      <c r="C478" s="539">
        <f>SUM(C470:C477)</f>
        <v>0</v>
      </c>
      <c r="D478" s="539">
        <f>SUM(D470:D477)</f>
        <v>0</v>
      </c>
      <c r="E478" s="539">
        <f t="shared" ref="E478:M478" si="34">SUM(E470:E477)</f>
        <v>0</v>
      </c>
      <c r="F478" s="539">
        <f t="shared" si="34"/>
        <v>0</v>
      </c>
      <c r="G478" s="539">
        <f t="shared" si="34"/>
        <v>0</v>
      </c>
      <c r="H478" s="539">
        <f t="shared" si="34"/>
        <v>0</v>
      </c>
      <c r="I478" s="539">
        <f t="shared" si="34"/>
        <v>0</v>
      </c>
      <c r="J478" s="539">
        <f t="shared" si="34"/>
        <v>0</v>
      </c>
      <c r="K478" s="539">
        <f t="shared" si="34"/>
        <v>0</v>
      </c>
      <c r="L478" s="539">
        <f t="shared" si="34"/>
        <v>0</v>
      </c>
      <c r="M478" s="539">
        <f t="shared" si="34"/>
        <v>0</v>
      </c>
    </row>
    <row r="479" spans="1:13" ht="15" customHeight="1" x14ac:dyDescent="0.15">
      <c r="A479" s="758" t="s">
        <v>595</v>
      </c>
      <c r="B479" s="759"/>
      <c r="C479" s="539">
        <f t="shared" ref="C479:C484" si="35">SUM(E479:F479)</f>
        <v>0</v>
      </c>
      <c r="D479" s="540"/>
      <c r="E479" s="540"/>
      <c r="F479" s="540"/>
      <c r="G479" s="540"/>
      <c r="H479" s="540"/>
      <c r="I479" s="540"/>
      <c r="J479" s="540"/>
      <c r="K479" s="540"/>
      <c r="L479" s="540"/>
      <c r="M479" s="540"/>
    </row>
    <row r="480" spans="1:13" ht="15" customHeight="1" x14ac:dyDescent="0.15">
      <c r="A480" s="758" t="s">
        <v>596</v>
      </c>
      <c r="B480" s="759"/>
      <c r="C480" s="539">
        <f t="shared" si="35"/>
        <v>0</v>
      </c>
      <c r="D480" s="540"/>
      <c r="E480" s="540"/>
      <c r="F480" s="540"/>
      <c r="G480" s="540"/>
      <c r="H480" s="540"/>
      <c r="I480" s="540"/>
      <c r="J480" s="540"/>
      <c r="K480" s="540"/>
      <c r="L480" s="540"/>
      <c r="M480" s="540"/>
    </row>
    <row r="481" spans="1:13" ht="15" customHeight="1" x14ac:dyDescent="0.15">
      <c r="A481" s="758" t="s">
        <v>597</v>
      </c>
      <c r="B481" s="759"/>
      <c r="C481" s="539">
        <f t="shared" si="35"/>
        <v>0</v>
      </c>
      <c r="D481" s="540"/>
      <c r="E481" s="540"/>
      <c r="F481" s="540"/>
      <c r="G481" s="540"/>
      <c r="H481" s="540"/>
      <c r="I481" s="540"/>
      <c r="J481" s="540"/>
      <c r="K481" s="540"/>
      <c r="L481" s="540"/>
      <c r="M481" s="540"/>
    </row>
    <row r="482" spans="1:13" ht="15" customHeight="1" x14ac:dyDescent="0.15">
      <c r="A482" s="750" t="s">
        <v>598</v>
      </c>
      <c r="B482" s="751"/>
      <c r="C482" s="539">
        <f t="shared" si="35"/>
        <v>0</v>
      </c>
      <c r="D482" s="540"/>
      <c r="E482" s="540"/>
      <c r="F482" s="540"/>
      <c r="G482" s="540"/>
      <c r="H482" s="540"/>
      <c r="I482" s="540"/>
      <c r="J482" s="540"/>
      <c r="K482" s="540"/>
      <c r="L482" s="540"/>
      <c r="M482" s="540"/>
    </row>
    <row r="483" spans="1:13" ht="15" customHeight="1" x14ac:dyDescent="0.15">
      <c r="A483" s="750" t="s">
        <v>599</v>
      </c>
      <c r="B483" s="751"/>
      <c r="C483" s="539">
        <f t="shared" si="35"/>
        <v>0</v>
      </c>
      <c r="D483" s="540"/>
      <c r="E483" s="540"/>
      <c r="F483" s="540"/>
      <c r="G483" s="540"/>
      <c r="H483" s="540"/>
      <c r="I483" s="540"/>
      <c r="J483" s="540"/>
      <c r="K483" s="540"/>
      <c r="L483" s="540"/>
      <c r="M483" s="540"/>
    </row>
    <row r="484" spans="1:13" ht="15" customHeight="1" x14ac:dyDescent="0.15">
      <c r="A484" s="750" t="s">
        <v>600</v>
      </c>
      <c r="B484" s="751"/>
      <c r="C484" s="539">
        <f t="shared" si="35"/>
        <v>0</v>
      </c>
      <c r="D484" s="540"/>
      <c r="E484" s="540"/>
      <c r="F484" s="540"/>
      <c r="G484" s="540"/>
      <c r="H484" s="540"/>
      <c r="I484" s="540"/>
      <c r="J484" s="540"/>
      <c r="K484" s="540"/>
      <c r="L484" s="540"/>
      <c r="M484" s="540"/>
    </row>
    <row r="485" spans="1:13" ht="15" customHeight="1" x14ac:dyDescent="0.15">
      <c r="A485" s="563"/>
      <c r="B485" s="287" t="s">
        <v>445</v>
      </c>
      <c r="C485" s="539">
        <f>SUM(C479:C484)</f>
        <v>0</v>
      </c>
      <c r="D485" s="539">
        <f>SUM(D479:D484)</f>
        <v>0</v>
      </c>
      <c r="E485" s="539">
        <f t="shared" ref="E485:M485" si="36">SUM(E479:E484)</f>
        <v>0</v>
      </c>
      <c r="F485" s="539">
        <f t="shared" si="36"/>
        <v>0</v>
      </c>
      <c r="G485" s="539">
        <f t="shared" si="36"/>
        <v>0</v>
      </c>
      <c r="H485" s="539">
        <f t="shared" si="36"/>
        <v>0</v>
      </c>
      <c r="I485" s="539">
        <f t="shared" si="36"/>
        <v>0</v>
      </c>
      <c r="J485" s="539">
        <f t="shared" si="36"/>
        <v>0</v>
      </c>
      <c r="K485" s="539">
        <f t="shared" si="36"/>
        <v>0</v>
      </c>
      <c r="L485" s="539">
        <f t="shared" si="36"/>
        <v>0</v>
      </c>
      <c r="M485" s="539">
        <f t="shared" si="36"/>
        <v>0</v>
      </c>
    </row>
    <row r="486" spans="1:13" ht="15" customHeight="1" x14ac:dyDescent="0.15">
      <c r="A486" s="750" t="s">
        <v>353</v>
      </c>
      <c r="B486" s="751" t="s">
        <v>353</v>
      </c>
      <c r="C486" s="539">
        <f>SUM(E486:F486)</f>
        <v>0</v>
      </c>
      <c r="D486" s="541"/>
      <c r="E486" s="540"/>
      <c r="F486" s="540"/>
      <c r="G486" s="540"/>
      <c r="H486" s="540"/>
      <c r="I486" s="540"/>
      <c r="J486" s="540"/>
      <c r="K486" s="540"/>
      <c r="L486" s="540"/>
      <c r="M486" s="540"/>
    </row>
    <row r="487" spans="1:13" ht="15" customHeight="1" x14ac:dyDescent="0.15">
      <c r="A487" s="750" t="s">
        <v>355</v>
      </c>
      <c r="B487" s="751" t="s">
        <v>355</v>
      </c>
      <c r="C487" s="539">
        <f>SUM(E487:F487)</f>
        <v>0</v>
      </c>
      <c r="D487" s="541"/>
      <c r="E487" s="540"/>
      <c r="F487" s="540"/>
      <c r="G487" s="540"/>
      <c r="H487" s="540"/>
      <c r="I487" s="540"/>
      <c r="J487" s="540"/>
      <c r="K487" s="540"/>
      <c r="L487" s="540"/>
      <c r="M487" s="540"/>
    </row>
    <row r="488" spans="1:13" ht="24" customHeight="1" x14ac:dyDescent="0.15">
      <c r="A488" s="750" t="s">
        <v>601</v>
      </c>
      <c r="B488" s="751"/>
      <c r="C488" s="539">
        <f>SUM(E488:F488)</f>
        <v>0</v>
      </c>
      <c r="D488" s="541"/>
      <c r="E488" s="541"/>
      <c r="F488" s="541"/>
      <c r="G488" s="541"/>
      <c r="H488" s="541"/>
      <c r="I488" s="541"/>
      <c r="J488" s="541"/>
      <c r="K488" s="541"/>
      <c r="L488" s="541"/>
      <c r="M488" s="541"/>
    </row>
    <row r="489" spans="1:13" ht="15" customHeight="1" x14ac:dyDescent="0.15">
      <c r="A489" s="750" t="s">
        <v>184</v>
      </c>
      <c r="B489" s="751"/>
      <c r="C489" s="539">
        <f t="shared" ref="C489:C490" si="37">SUM(E489:F489)</f>
        <v>0</v>
      </c>
      <c r="D489" s="541"/>
      <c r="E489" s="541"/>
      <c r="F489" s="541"/>
      <c r="G489" s="541"/>
      <c r="H489" s="541"/>
      <c r="I489" s="541"/>
      <c r="J489" s="541"/>
      <c r="K489" s="541"/>
      <c r="L489" s="541"/>
      <c r="M489" s="541"/>
    </row>
    <row r="490" spans="1:13" ht="15" customHeight="1" x14ac:dyDescent="0.15">
      <c r="A490" s="750" t="s">
        <v>185</v>
      </c>
      <c r="B490" s="751"/>
      <c r="C490" s="539">
        <f t="shared" si="37"/>
        <v>0</v>
      </c>
      <c r="D490" s="541"/>
      <c r="E490" s="541"/>
      <c r="F490" s="541"/>
      <c r="G490" s="541"/>
      <c r="H490" s="541"/>
      <c r="I490" s="541"/>
      <c r="J490" s="541"/>
      <c r="K490" s="541"/>
      <c r="L490" s="541"/>
      <c r="M490" s="541"/>
    </row>
    <row r="491" spans="1:13" ht="15" customHeight="1" x14ac:dyDescent="0.15">
      <c r="A491" s="289"/>
      <c r="B491" s="290" t="s">
        <v>602</v>
      </c>
      <c r="C491" s="539">
        <f>SUM(C486:C490)</f>
        <v>0</v>
      </c>
      <c r="D491" s="539">
        <f>SUM(D486:D490)</f>
        <v>0</v>
      </c>
      <c r="E491" s="539">
        <f t="shared" ref="E491:M491" si="38">SUM(E486:E490)</f>
        <v>0</v>
      </c>
      <c r="F491" s="539">
        <f t="shared" si="38"/>
        <v>0</v>
      </c>
      <c r="G491" s="539">
        <f t="shared" si="38"/>
        <v>0</v>
      </c>
      <c r="H491" s="539">
        <f t="shared" si="38"/>
        <v>0</v>
      </c>
      <c r="I491" s="539">
        <f t="shared" si="38"/>
        <v>0</v>
      </c>
      <c r="J491" s="539">
        <f t="shared" si="38"/>
        <v>0</v>
      </c>
      <c r="K491" s="539">
        <f t="shared" si="38"/>
        <v>0</v>
      </c>
      <c r="L491" s="539">
        <f t="shared" si="38"/>
        <v>0</v>
      </c>
      <c r="M491" s="539">
        <f t="shared" si="38"/>
        <v>0</v>
      </c>
    </row>
    <row r="492" spans="1:13" ht="15" customHeight="1" x14ac:dyDescent="0.15">
      <c r="A492" s="291"/>
      <c r="B492" s="290" t="s">
        <v>410</v>
      </c>
      <c r="C492" s="292">
        <f t="shared" ref="C492:M492" si="39">SUM(C457+C461+C465+C469+C478+C485+C491)</f>
        <v>0</v>
      </c>
      <c r="D492" s="292">
        <f t="shared" si="39"/>
        <v>0</v>
      </c>
      <c r="E492" s="292">
        <f t="shared" si="39"/>
        <v>0</v>
      </c>
      <c r="F492" s="292">
        <f t="shared" si="39"/>
        <v>0</v>
      </c>
      <c r="G492" s="292">
        <f t="shared" si="39"/>
        <v>0</v>
      </c>
      <c r="H492" s="292">
        <f t="shared" si="39"/>
        <v>0</v>
      </c>
      <c r="I492" s="292">
        <f t="shared" si="39"/>
        <v>0</v>
      </c>
      <c r="J492" s="292">
        <f t="shared" si="39"/>
        <v>0</v>
      </c>
      <c r="K492" s="292">
        <f t="shared" si="39"/>
        <v>0</v>
      </c>
      <c r="L492" s="292">
        <f t="shared" si="39"/>
        <v>0</v>
      </c>
      <c r="M492" s="292">
        <f t="shared" si="39"/>
        <v>0</v>
      </c>
    </row>
  </sheetData>
  <mergeCells count="209">
    <mergeCell ref="A487:B487"/>
    <mergeCell ref="A488:B488"/>
    <mergeCell ref="A489:B489"/>
    <mergeCell ref="A490:B490"/>
    <mergeCell ref="A480:B480"/>
    <mergeCell ref="A481:B481"/>
    <mergeCell ref="A482:B482"/>
    <mergeCell ref="A483:B483"/>
    <mergeCell ref="A484:B484"/>
    <mergeCell ref="A486:B486"/>
    <mergeCell ref="A473:B473"/>
    <mergeCell ref="A474:B474"/>
    <mergeCell ref="A475:B475"/>
    <mergeCell ref="A476:B476"/>
    <mergeCell ref="A477:B477"/>
    <mergeCell ref="A479:B479"/>
    <mergeCell ref="A466:B466"/>
    <mergeCell ref="A467:B467"/>
    <mergeCell ref="A468:B468"/>
    <mergeCell ref="A470:B470"/>
    <mergeCell ref="A471:B471"/>
    <mergeCell ref="A472:B472"/>
    <mergeCell ref="A459:B459"/>
    <mergeCell ref="A460:B460"/>
    <mergeCell ref="A461:B461"/>
    <mergeCell ref="A462:B462"/>
    <mergeCell ref="A463:B463"/>
    <mergeCell ref="A464:B464"/>
    <mergeCell ref="A452:B452"/>
    <mergeCell ref="A453:B453"/>
    <mergeCell ref="A454:B454"/>
    <mergeCell ref="A455:B455"/>
    <mergeCell ref="A456:B456"/>
    <mergeCell ref="A458:B458"/>
    <mergeCell ref="A446:B446"/>
    <mergeCell ref="A450:B451"/>
    <mergeCell ref="C450:C451"/>
    <mergeCell ref="D450:D451"/>
    <mergeCell ref="E450:F450"/>
    <mergeCell ref="G450:I450"/>
    <mergeCell ref="A436:B436"/>
    <mergeCell ref="A437:B437"/>
    <mergeCell ref="A439:B439"/>
    <mergeCell ref="A440:A442"/>
    <mergeCell ref="A444:B444"/>
    <mergeCell ref="A445:B445"/>
    <mergeCell ref="A431:B431"/>
    <mergeCell ref="A433:B434"/>
    <mergeCell ref="C433:C434"/>
    <mergeCell ref="D433:I433"/>
    <mergeCell ref="J433:J434"/>
    <mergeCell ref="A435:B435"/>
    <mergeCell ref="A421:B421"/>
    <mergeCell ref="A422:B422"/>
    <mergeCell ref="A423:B423"/>
    <mergeCell ref="A425:B425"/>
    <mergeCell ref="A426:B426"/>
    <mergeCell ref="A429:A430"/>
    <mergeCell ref="A415:B415"/>
    <mergeCell ref="A416:B416"/>
    <mergeCell ref="A417:B417"/>
    <mergeCell ref="A418:B418"/>
    <mergeCell ref="A419:B419"/>
    <mergeCell ref="A420:B420"/>
    <mergeCell ref="A401:A403"/>
    <mergeCell ref="A404:A406"/>
    <mergeCell ref="A408:A410"/>
    <mergeCell ref="A412:B412"/>
    <mergeCell ref="A413:B413"/>
    <mergeCell ref="A414:B414"/>
    <mergeCell ref="A381:A383"/>
    <mergeCell ref="A384:A386"/>
    <mergeCell ref="A387:A389"/>
    <mergeCell ref="A392:A394"/>
    <mergeCell ref="A395:A397"/>
    <mergeCell ref="A398:A400"/>
    <mergeCell ref="J379:J380"/>
    <mergeCell ref="K379:K380"/>
    <mergeCell ref="L379:L380"/>
    <mergeCell ref="M379:M380"/>
    <mergeCell ref="O379:O380"/>
    <mergeCell ref="P379:P380"/>
    <mergeCell ref="H378:J378"/>
    <mergeCell ref="K378:M378"/>
    <mergeCell ref="N378:N380"/>
    <mergeCell ref="O378:P378"/>
    <mergeCell ref="Q378:Q380"/>
    <mergeCell ref="D379:D380"/>
    <mergeCell ref="E379:F379"/>
    <mergeCell ref="G379:G380"/>
    <mergeCell ref="H379:H380"/>
    <mergeCell ref="I379:I380"/>
    <mergeCell ref="D373:D374"/>
    <mergeCell ref="A375:B375"/>
    <mergeCell ref="A376:B376"/>
    <mergeCell ref="A377:B377"/>
    <mergeCell ref="A378:B380"/>
    <mergeCell ref="C378:C380"/>
    <mergeCell ref="D378:G378"/>
    <mergeCell ref="A368:B368"/>
    <mergeCell ref="A369:B369"/>
    <mergeCell ref="A370:A371"/>
    <mergeCell ref="A372:B372"/>
    <mergeCell ref="A373:B374"/>
    <mergeCell ref="C373:C374"/>
    <mergeCell ref="A365:F365"/>
    <mergeCell ref="A366:B367"/>
    <mergeCell ref="C366:C367"/>
    <mergeCell ref="D366:D367"/>
    <mergeCell ref="E366:E367"/>
    <mergeCell ref="F366:F367"/>
    <mergeCell ref="O341:O343"/>
    <mergeCell ref="P341:Q342"/>
    <mergeCell ref="R341:R343"/>
    <mergeCell ref="E342:G342"/>
    <mergeCell ref="H342:J342"/>
    <mergeCell ref="A364:B364"/>
    <mergeCell ref="A339:B339"/>
    <mergeCell ref="A340:B340"/>
    <mergeCell ref="A341:B343"/>
    <mergeCell ref="C341:C343"/>
    <mergeCell ref="D341:D343"/>
    <mergeCell ref="E341:J341"/>
    <mergeCell ref="K341:K343"/>
    <mergeCell ref="L341:N342"/>
    <mergeCell ref="A328:B330"/>
    <mergeCell ref="C328:C330"/>
    <mergeCell ref="Q328:Q330"/>
    <mergeCell ref="D329:D330"/>
    <mergeCell ref="E329:F329"/>
    <mergeCell ref="G329:G330"/>
    <mergeCell ref="H329:H330"/>
    <mergeCell ref="I329:I330"/>
    <mergeCell ref="J329:J330"/>
    <mergeCell ref="K329:K330"/>
    <mergeCell ref="L329:L330"/>
    <mergeCell ref="D328:G328"/>
    <mergeCell ref="H328:J328"/>
    <mergeCell ref="K328:M328"/>
    <mergeCell ref="N328:N330"/>
    <mergeCell ref="M329:M330"/>
    <mergeCell ref="O329:O330"/>
    <mergeCell ref="P329:P330"/>
    <mergeCell ref="A323:B323"/>
    <mergeCell ref="A324:B324"/>
    <mergeCell ref="A325:B325"/>
    <mergeCell ref="A326:B326"/>
    <mergeCell ref="K314:K315"/>
    <mergeCell ref="L314:L315"/>
    <mergeCell ref="M314:M315"/>
    <mergeCell ref="A318:B318"/>
    <mergeCell ref="O328:P328"/>
    <mergeCell ref="Q313:Q315"/>
    <mergeCell ref="D314:D315"/>
    <mergeCell ref="E314:F314"/>
    <mergeCell ref="G314:G315"/>
    <mergeCell ref="H314:H315"/>
    <mergeCell ref="I314:I315"/>
    <mergeCell ref="J314:J315"/>
    <mergeCell ref="A319:B319"/>
    <mergeCell ref="A321:B321"/>
    <mergeCell ref="A310:B310"/>
    <mergeCell ref="A311:B311"/>
    <mergeCell ref="A313:B315"/>
    <mergeCell ref="C313:C315"/>
    <mergeCell ref="D313:G313"/>
    <mergeCell ref="H313:J313"/>
    <mergeCell ref="O285:O286"/>
    <mergeCell ref="P285:P286"/>
    <mergeCell ref="A287:B287"/>
    <mergeCell ref="A293:A296"/>
    <mergeCell ref="A300:B300"/>
    <mergeCell ref="A304:A307"/>
    <mergeCell ref="N284:N286"/>
    <mergeCell ref="O284:P284"/>
    <mergeCell ref="O314:O315"/>
    <mergeCell ref="P314:P315"/>
    <mergeCell ref="K313:M313"/>
    <mergeCell ref="N313:N315"/>
    <mergeCell ref="O313:P313"/>
    <mergeCell ref="Q284:Q286"/>
    <mergeCell ref="R284:R286"/>
    <mergeCell ref="D285:D286"/>
    <mergeCell ref="E285:F285"/>
    <mergeCell ref="G285:G286"/>
    <mergeCell ref="H285:H286"/>
    <mergeCell ref="I285:I286"/>
    <mergeCell ref="J285:J286"/>
    <mergeCell ref="A256:B256"/>
    <mergeCell ref="A284:B286"/>
    <mergeCell ref="C284:C286"/>
    <mergeCell ref="D284:G284"/>
    <mergeCell ref="H284:J284"/>
    <mergeCell ref="K284:M284"/>
    <mergeCell ref="K285:K286"/>
    <mergeCell ref="L285:L286"/>
    <mergeCell ref="M285:M286"/>
    <mergeCell ref="A97:E97"/>
    <mergeCell ref="A125:B125"/>
    <mergeCell ref="A221:B221"/>
    <mergeCell ref="A231:B231"/>
    <mergeCell ref="A237:B237"/>
    <mergeCell ref="A244:B244"/>
    <mergeCell ref="A8:C8"/>
    <mergeCell ref="A72:B72"/>
    <mergeCell ref="A73:B73"/>
    <mergeCell ref="A79:A82"/>
    <mergeCell ref="A86:B86"/>
    <mergeCell ref="A90:A93"/>
  </mergeCells>
  <dataValidations count="1">
    <dataValidation allowBlank="1" showInputMessage="1" showErrorMessage="1" errorTitle="ERROR" error="Por favor ingrese solo Números." sqref="A1:XFD1048576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2"/>
  <sheetViews>
    <sheetView workbookViewId="0">
      <selection activeCell="G9" sqref="G9"/>
    </sheetView>
  </sheetViews>
  <sheetFormatPr baseColWidth="10" defaultColWidth="11.42578125" defaultRowHeight="10.5" x14ac:dyDescent="0.15"/>
  <cols>
    <col min="1" max="1" width="18" style="5" customWidth="1"/>
    <col min="2" max="2" width="86.42578125" style="4" customWidth="1"/>
    <col min="3" max="3" width="21.85546875" style="5" customWidth="1"/>
    <col min="4" max="4" width="19" style="5" customWidth="1"/>
    <col min="5" max="5" width="18.5703125" style="5" customWidth="1"/>
    <col min="6" max="6" width="18.42578125" style="5" customWidth="1"/>
    <col min="7" max="7" width="18.5703125" style="5" customWidth="1"/>
    <col min="8" max="13" width="15.7109375" style="5" customWidth="1"/>
    <col min="14" max="16" width="12.7109375" style="5" customWidth="1"/>
    <col min="17" max="17" width="13.7109375" style="5" customWidth="1"/>
    <col min="18" max="18" width="18.5703125" style="5" customWidth="1"/>
    <col min="19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ht="15" customHeight="1" x14ac:dyDescent="0.15">
      <c r="A1" s="1" t="s">
        <v>0</v>
      </c>
      <c r="B1" s="2"/>
    </row>
    <row r="2" spans="1:14" s="3" customFormat="1" ht="15" customHeight="1" x14ac:dyDescent="0.15">
      <c r="A2" s="1" t="str">
        <f>CONCATENATE("COMUNA: ",[10]NOMBRE!B2," - ","( ",[10]NOMBRE!C2,[10]NOMBRE!D2,[10]NOMBRE!E2,[10]NOMBRE!F2,[10]NOMBRE!G2," )")</f>
        <v>COMUNA: LINARES - ( 07401 )</v>
      </c>
      <c r="B2" s="2"/>
    </row>
    <row r="3" spans="1:14" ht="15" customHeight="1" x14ac:dyDescent="0.1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14" ht="15" customHeight="1" x14ac:dyDescent="0.15">
      <c r="A4" s="1" t="str">
        <f>CONCATENATE("MES: ",[10]NOMBRE!B6," - ","( ",[10]NOMBRE!C6,[10]NOMBRE!D6," )")</f>
        <v>MES: SEPTIEMBRE - ( 09 )</v>
      </c>
    </row>
    <row r="5" spans="1:14" s="3" customFormat="1" ht="15" customHeight="1" x14ac:dyDescent="0.15">
      <c r="A5" s="1" t="str">
        <f>CONCATENATE("AÑO: ",[10]NOMBRE!B7)</f>
        <v>AÑO: 2020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8"/>
      <c r="D6" s="8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2" customFormat="1" ht="14.25" customHeight="1" x14ac:dyDescent="0.15">
      <c r="A7" s="9" t="s">
        <v>2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s="3" customFormat="1" ht="15.95" customHeight="1" x14ac:dyDescent="0.15">
      <c r="A8" s="578" t="s">
        <v>3</v>
      </c>
      <c r="B8" s="578"/>
      <c r="C8" s="578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5.1" customHeight="1" x14ac:dyDescent="0.15">
      <c r="A9" s="13" t="s">
        <v>4</v>
      </c>
      <c r="B9" s="13" t="s">
        <v>5</v>
      </c>
      <c r="C9" s="14" t="s">
        <v>6</v>
      </c>
      <c r="D9" s="14" t="s">
        <v>7</v>
      </c>
      <c r="E9" s="14" t="s">
        <v>8</v>
      </c>
      <c r="F9" s="7"/>
      <c r="G9" s="542">
        <f>+E70+E73+E86+E102+H124+E159+E164+E201+E220+E230+E236+E243+E277+E280</f>
        <v>1072119600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15">
      <c r="A10" s="15"/>
      <c r="B10" s="16" t="s">
        <v>9</v>
      </c>
      <c r="C10" s="293">
        <f>SUM(C11:C23)</f>
        <v>5522</v>
      </c>
      <c r="D10" s="294">
        <f>SUM(D11:D23)</f>
        <v>5337</v>
      </c>
      <c r="E10" s="17">
        <f>SUM(E11:E23)</f>
        <v>60781960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5" customHeight="1" x14ac:dyDescent="0.15">
      <c r="A11" s="295" t="s">
        <v>10</v>
      </c>
      <c r="B11" s="296" t="s">
        <v>11</v>
      </c>
      <c r="C11" s="297">
        <f>[10]B!C5</f>
        <v>0</v>
      </c>
      <c r="D11" s="298">
        <f>[10]B!E5</f>
        <v>0</v>
      </c>
      <c r="E11" s="18">
        <f>[10]B!AL5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5" customHeight="1" x14ac:dyDescent="0.15">
      <c r="A12" s="299" t="s">
        <v>12</v>
      </c>
      <c r="B12" s="300" t="s">
        <v>13</v>
      </c>
      <c r="C12" s="297">
        <f>[10]B!C6</f>
        <v>0</v>
      </c>
      <c r="D12" s="298">
        <f>[10]B!E6</f>
        <v>0</v>
      </c>
      <c r="E12" s="18">
        <f>[10]B!AL6</f>
        <v>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5" customHeight="1" x14ac:dyDescent="0.15">
      <c r="A13" s="299" t="s">
        <v>14</v>
      </c>
      <c r="B13" s="300" t="s">
        <v>15</v>
      </c>
      <c r="C13" s="297">
        <f>[10]B!C7</f>
        <v>3017</v>
      </c>
      <c r="D13" s="298">
        <f>[10]B!E7</f>
        <v>2884</v>
      </c>
      <c r="E13" s="18">
        <f>[10]B!AL7</f>
        <v>38732120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5" customHeight="1" x14ac:dyDescent="0.15">
      <c r="A14" s="299" t="s">
        <v>16</v>
      </c>
      <c r="B14" s="300" t="s">
        <v>17</v>
      </c>
      <c r="C14" s="297">
        <f>[10]B!C8</f>
        <v>0</v>
      </c>
      <c r="D14" s="298">
        <f>[10]B!E8</f>
        <v>0</v>
      </c>
      <c r="E14" s="18">
        <f>[10]B!AL8</f>
        <v>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5" customHeight="1" x14ac:dyDescent="0.15">
      <c r="A15" s="299" t="s">
        <v>18</v>
      </c>
      <c r="B15" s="300" t="s">
        <v>19</v>
      </c>
      <c r="C15" s="297">
        <f>[10]B!C9</f>
        <v>0</v>
      </c>
      <c r="D15" s="298">
        <f>[10]B!E9</f>
        <v>0</v>
      </c>
      <c r="E15" s="18">
        <f>[10]B!AL9</f>
        <v>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5" customHeight="1" x14ac:dyDescent="0.15">
      <c r="A16" s="299" t="s">
        <v>20</v>
      </c>
      <c r="B16" s="300" t="s">
        <v>21</v>
      </c>
      <c r="C16" s="297">
        <f>[10]B!C10</f>
        <v>0</v>
      </c>
      <c r="D16" s="298">
        <f>[10]B!E10</f>
        <v>0</v>
      </c>
      <c r="E16" s="18">
        <f>[10]B!AL10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5" customHeight="1" x14ac:dyDescent="0.15">
      <c r="A17" s="299" t="s">
        <v>22</v>
      </c>
      <c r="B17" s="300" t="s">
        <v>23</v>
      </c>
      <c r="C17" s="297">
        <f>[10]B!C11</f>
        <v>190</v>
      </c>
      <c r="D17" s="298">
        <f>[10]B!E11</f>
        <v>162</v>
      </c>
      <c r="E17" s="18">
        <f>[10]B!AL11</f>
        <v>2728080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24" customHeight="1" x14ac:dyDescent="0.15">
      <c r="A18" s="299" t="s">
        <v>24</v>
      </c>
      <c r="B18" s="300" t="s">
        <v>25</v>
      </c>
      <c r="C18" s="297">
        <f>[10]B!C12</f>
        <v>0</v>
      </c>
      <c r="D18" s="298">
        <f>[10]B!E12</f>
        <v>0</v>
      </c>
      <c r="E18" s="18">
        <f>[10]B!AL12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24" customHeight="1" x14ac:dyDescent="0.15">
      <c r="A19" s="299" t="s">
        <v>26</v>
      </c>
      <c r="B19" s="300" t="s">
        <v>27</v>
      </c>
      <c r="C19" s="297">
        <f>[10]B!C13</f>
        <v>0</v>
      </c>
      <c r="D19" s="298">
        <f>[10]B!E13</f>
        <v>0</v>
      </c>
      <c r="E19" s="18">
        <f>[10]B!AL13</f>
        <v>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24" customHeight="1" x14ac:dyDescent="0.15">
      <c r="A20" s="299" t="s">
        <v>28</v>
      </c>
      <c r="B20" s="300" t="s">
        <v>29</v>
      </c>
      <c r="C20" s="297">
        <f>[10]B!C14</f>
        <v>0</v>
      </c>
      <c r="D20" s="298">
        <f>[10]B!E14</f>
        <v>0</v>
      </c>
      <c r="E20" s="18">
        <f>[10]B!AL14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24" customHeight="1" x14ac:dyDescent="0.15">
      <c r="A21" s="299" t="s">
        <v>30</v>
      </c>
      <c r="B21" s="300" t="s">
        <v>31</v>
      </c>
      <c r="C21" s="297">
        <f>[10]B!C15</f>
        <v>869</v>
      </c>
      <c r="D21" s="298">
        <f>[10]B!E15</f>
        <v>862</v>
      </c>
      <c r="E21" s="18">
        <f>[10]B!AL15</f>
        <v>5844360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24" customHeight="1" x14ac:dyDescent="0.15">
      <c r="A22" s="299" t="s">
        <v>32</v>
      </c>
      <c r="B22" s="301" t="s">
        <v>33</v>
      </c>
      <c r="C22" s="297">
        <f>[10]B!C16</f>
        <v>492</v>
      </c>
      <c r="D22" s="298">
        <f>[10]B!E16</f>
        <v>490</v>
      </c>
      <c r="E22" s="18">
        <f>[10]B!AL16</f>
        <v>3993500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24" customHeight="1" x14ac:dyDescent="0.15">
      <c r="A23" s="299" t="s">
        <v>34</v>
      </c>
      <c r="B23" s="300" t="s">
        <v>35</v>
      </c>
      <c r="C23" s="297">
        <f>[10]B!C17</f>
        <v>954</v>
      </c>
      <c r="D23" s="298">
        <f>[10]B!E17</f>
        <v>939</v>
      </c>
      <c r="E23" s="18">
        <f>[10]B!AL17</f>
        <v>9483900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24" customHeight="1" x14ac:dyDescent="0.15">
      <c r="A24" s="302" t="s">
        <v>36</v>
      </c>
      <c r="B24" s="303" t="s">
        <v>37</v>
      </c>
      <c r="C24" s="297">
        <f>[10]B!C18</f>
        <v>8</v>
      </c>
      <c r="D24" s="298">
        <f>[10]B!E18</f>
        <v>8</v>
      </c>
      <c r="E24" s="18">
        <f>[10]B!AL18</f>
        <v>121200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15" customHeight="1" x14ac:dyDescent="0.15">
      <c r="A25" s="299" t="s">
        <v>38</v>
      </c>
      <c r="B25" s="300" t="s">
        <v>39</v>
      </c>
      <c r="C25" s="297">
        <f>[10]B!C1080</f>
        <v>10</v>
      </c>
      <c r="D25" s="298">
        <f>[10]B!E1080</f>
        <v>10</v>
      </c>
      <c r="E25" s="18">
        <f>[10]B!AL1080</f>
        <v>341400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21.75" customHeight="1" x14ac:dyDescent="0.15">
      <c r="A26" s="304"/>
      <c r="B26" s="305" t="s">
        <v>40</v>
      </c>
      <c r="C26" s="306">
        <f>SUM(C27:C32)</f>
        <v>688</v>
      </c>
      <c r="D26" s="309"/>
      <c r="E26" s="20"/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5" customHeight="1" x14ac:dyDescent="0.15">
      <c r="A27" s="299" t="s">
        <v>41</v>
      </c>
      <c r="B27" s="300" t="s">
        <v>42</v>
      </c>
      <c r="C27" s="308">
        <f>[10]B!C20</f>
        <v>0</v>
      </c>
      <c r="D27" s="309"/>
      <c r="E27" s="20"/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5" customHeight="1" x14ac:dyDescent="0.15">
      <c r="A28" s="310"/>
      <c r="B28" s="300" t="s">
        <v>43</v>
      </c>
      <c r="C28" s="308">
        <f>[10]B!C21</f>
        <v>0</v>
      </c>
      <c r="D28" s="309"/>
      <c r="E28" s="20"/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5" customHeight="1" x14ac:dyDescent="0.15">
      <c r="A29" s="299"/>
      <c r="B29" s="300" t="s">
        <v>44</v>
      </c>
      <c r="C29" s="308">
        <f>[10]B!C22</f>
        <v>0</v>
      </c>
      <c r="D29" s="309"/>
      <c r="E29" s="20"/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5" customHeight="1" x14ac:dyDescent="0.15">
      <c r="A30" s="311"/>
      <c r="B30" s="300" t="s">
        <v>45</v>
      </c>
      <c r="C30" s="308">
        <f>[10]B!C23</f>
        <v>0</v>
      </c>
      <c r="D30" s="309"/>
      <c r="E30" s="20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5" customHeight="1" x14ac:dyDescent="0.15">
      <c r="A31" s="311"/>
      <c r="B31" s="300" t="s">
        <v>46</v>
      </c>
      <c r="C31" s="308">
        <f>[10]B!C24</f>
        <v>688</v>
      </c>
      <c r="D31" s="309"/>
      <c r="E31" s="20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15" customHeight="1" x14ac:dyDescent="0.15">
      <c r="A32" s="312">
        <v>101308</v>
      </c>
      <c r="B32" s="300" t="s">
        <v>47</v>
      </c>
      <c r="C32" s="308">
        <f>[10]B!C25</f>
        <v>0</v>
      </c>
      <c r="D32" s="309"/>
      <c r="E32" s="20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20.100000000000001" customHeight="1" x14ac:dyDescent="0.15">
      <c r="A33" s="21"/>
      <c r="B33" s="22" t="s">
        <v>48</v>
      </c>
      <c r="C33" s="313">
        <f>SUM(C34:C44)</f>
        <v>4653</v>
      </c>
      <c r="D33" s="314">
        <f t="shared" ref="D33:E33" si="0">SUM(D34:D44)</f>
        <v>4648</v>
      </c>
      <c r="E33" s="314">
        <f t="shared" si="0"/>
        <v>7896030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15">
      <c r="A34" s="295" t="s">
        <v>49</v>
      </c>
      <c r="B34" s="296" t="s">
        <v>50</v>
      </c>
      <c r="C34" s="315">
        <f>[10]B!$C$29</f>
        <v>1540</v>
      </c>
      <c r="D34" s="315">
        <f>[10]B!$E$29</f>
        <v>1536</v>
      </c>
      <c r="E34" s="23">
        <f>[10]B!$AL$29</f>
        <v>2027520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15">
      <c r="A35" s="299" t="s">
        <v>51</v>
      </c>
      <c r="B35" s="300" t="s">
        <v>52</v>
      </c>
      <c r="C35" s="308">
        <f>[10]B!$C$30</f>
        <v>0</v>
      </c>
      <c r="D35" s="308">
        <f>[10]B!$E$30</f>
        <v>0</v>
      </c>
      <c r="E35" s="24">
        <f>[10]B!$AL$30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15">
      <c r="A36" s="299" t="s">
        <v>53</v>
      </c>
      <c r="B36" s="300" t="s">
        <v>54</v>
      </c>
      <c r="C36" s="308">
        <f>[10]B!$C$31</f>
        <v>0</v>
      </c>
      <c r="D36" s="308">
        <f>[10]B!$E$31</f>
        <v>0</v>
      </c>
      <c r="E36" s="24">
        <f>[10]B!$AL$31</f>
        <v>0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5" customHeight="1" x14ac:dyDescent="0.15">
      <c r="A37" s="299" t="s">
        <v>55</v>
      </c>
      <c r="B37" s="300" t="s">
        <v>56</v>
      </c>
      <c r="C37" s="308">
        <f>[10]B!$C$32</f>
        <v>165</v>
      </c>
      <c r="D37" s="308">
        <f>[10]B!$E$32</f>
        <v>165</v>
      </c>
      <c r="E37" s="24">
        <f>[10]B!$AL$32</f>
        <v>297000</v>
      </c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15" customHeight="1" x14ac:dyDescent="0.15">
      <c r="A38" s="299" t="s">
        <v>57</v>
      </c>
      <c r="B38" s="300" t="s">
        <v>58</v>
      </c>
      <c r="C38" s="308">
        <f>[10]B!$C$33</f>
        <v>2606</v>
      </c>
      <c r="D38" s="308">
        <f>[10]B!$E$33</f>
        <v>2606</v>
      </c>
      <c r="E38" s="24">
        <f>[10]B!$AL$33</f>
        <v>3778700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15">
      <c r="A39" s="299" t="s">
        <v>59</v>
      </c>
      <c r="B39" s="300" t="s">
        <v>60</v>
      </c>
      <c r="C39" s="308">
        <f>[10]B!$C$34</f>
        <v>0</v>
      </c>
      <c r="D39" s="308">
        <f>[10]B!$E$34</f>
        <v>0</v>
      </c>
      <c r="E39" s="24">
        <f>[10]B!$AL$34</f>
        <v>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15">
      <c r="A40" s="299" t="s">
        <v>61</v>
      </c>
      <c r="B40" s="300" t="s">
        <v>62</v>
      </c>
      <c r="C40" s="308">
        <f>[10]B!$C$1076</f>
        <v>112</v>
      </c>
      <c r="D40" s="308">
        <f>[10]B!$E$1076</f>
        <v>112</v>
      </c>
      <c r="E40" s="24">
        <f>[10]B!$AL$1076</f>
        <v>361760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15">
      <c r="A41" s="299" t="s">
        <v>63</v>
      </c>
      <c r="B41" s="300" t="s">
        <v>64</v>
      </c>
      <c r="C41" s="308">
        <f>[10]B!$C$1077</f>
        <v>91</v>
      </c>
      <c r="D41" s="308">
        <f>[10]B!$E$1077</f>
        <v>91</v>
      </c>
      <c r="E41" s="24">
        <f>[10]B!$AL$1077</f>
        <v>293930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15">
      <c r="A42" s="299" t="s">
        <v>65</v>
      </c>
      <c r="B42" s="300" t="s">
        <v>66</v>
      </c>
      <c r="C42" s="308">
        <f>[10]B!$C$1078</f>
        <v>0</v>
      </c>
      <c r="D42" s="308">
        <f>[10]B!$E$1078</f>
        <v>0</v>
      </c>
      <c r="E42" s="24">
        <f>[10]B!$AL$1078</f>
        <v>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15">
      <c r="A43" s="299" t="s">
        <v>67</v>
      </c>
      <c r="B43" s="300" t="s">
        <v>68</v>
      </c>
      <c r="C43" s="308">
        <f>[10]B!$C$1079</f>
        <v>0</v>
      </c>
      <c r="D43" s="308">
        <f>[10]B!$E$1079</f>
        <v>0</v>
      </c>
      <c r="E43" s="24">
        <f>[10]B!$AL$1079</f>
        <v>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15">
      <c r="A44" s="299" t="s">
        <v>69</v>
      </c>
      <c r="B44" s="300" t="s">
        <v>70</v>
      </c>
      <c r="C44" s="308">
        <f>[10]B!$C$1075</f>
        <v>139</v>
      </c>
      <c r="D44" s="308">
        <f>[10]B!$E$1075</f>
        <v>138</v>
      </c>
      <c r="E44" s="24">
        <f>[10]B!$AL$1075</f>
        <v>1137120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15">
      <c r="A45" s="304"/>
      <c r="B45" s="305" t="s">
        <v>40</v>
      </c>
      <c r="C45" s="316">
        <f>SUM(C46:C50)</f>
        <v>163</v>
      </c>
      <c r="D45" s="317"/>
      <c r="E45" s="27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15">
      <c r="A46" s="26"/>
      <c r="B46" s="300" t="s">
        <v>71</v>
      </c>
      <c r="C46" s="308">
        <f>[10]B!$C$36</f>
        <v>0</v>
      </c>
      <c r="D46" s="317"/>
      <c r="E46" s="27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15" customHeight="1" x14ac:dyDescent="0.15">
      <c r="A47" s="26"/>
      <c r="B47" s="300" t="s">
        <v>72</v>
      </c>
      <c r="C47" s="308">
        <f>[10]B!$C$37</f>
        <v>163</v>
      </c>
      <c r="D47" s="317"/>
      <c r="E47" s="27"/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15">
      <c r="A48" s="26"/>
      <c r="B48" s="300" t="s">
        <v>73</v>
      </c>
      <c r="C48" s="308">
        <f>[10]B!$C$38</f>
        <v>0</v>
      </c>
      <c r="D48" s="317"/>
      <c r="E48" s="27"/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15">
      <c r="A49" s="26"/>
      <c r="B49" s="300" t="s">
        <v>74</v>
      </c>
      <c r="C49" s="308">
        <f>[10]B!$C$39</f>
        <v>0</v>
      </c>
      <c r="D49" s="317"/>
      <c r="E49" s="27"/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15" customHeight="1" x14ac:dyDescent="0.15">
      <c r="A50" s="28"/>
      <c r="B50" s="318" t="s">
        <v>75</v>
      </c>
      <c r="C50" s="319">
        <f>[10]B!$C$40</f>
        <v>0</v>
      </c>
      <c r="D50" s="317"/>
      <c r="E50" s="27"/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20.100000000000001" customHeight="1" x14ac:dyDescent="0.15">
      <c r="A51" s="21"/>
      <c r="B51" s="22" t="s">
        <v>76</v>
      </c>
      <c r="C51" s="313">
        <f>SUM(C52:C53)</f>
        <v>0</v>
      </c>
      <c r="D51" s="314">
        <f>SUM(D52:D53)</f>
        <v>0</v>
      </c>
      <c r="E51" s="29">
        <f>SUM(E52:E53)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15">
      <c r="A52" s="295" t="s">
        <v>77</v>
      </c>
      <c r="B52" s="296" t="s">
        <v>78</v>
      </c>
      <c r="C52" s="320">
        <f>[10]B!$C$1081</f>
        <v>0</v>
      </c>
      <c r="D52" s="320">
        <f>[10]B!$E$1081</f>
        <v>0</v>
      </c>
      <c r="E52" s="30">
        <f>[10]B!$AL$1081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15">
      <c r="A53" s="299" t="s">
        <v>79</v>
      </c>
      <c r="B53" s="300" t="s">
        <v>80</v>
      </c>
      <c r="C53" s="321">
        <f>[10]B!$C$1082</f>
        <v>0</v>
      </c>
      <c r="D53" s="321">
        <f>[10]B!$E$1082</f>
        <v>0</v>
      </c>
      <c r="E53" s="31">
        <f>[10]B!$AL$1082</f>
        <v>0</v>
      </c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15" customHeight="1" x14ac:dyDescent="0.15">
      <c r="A54" s="304"/>
      <c r="B54" s="322" t="s">
        <v>81</v>
      </c>
      <c r="C54" s="323">
        <f>C55</f>
        <v>0</v>
      </c>
      <c r="D54" s="317"/>
      <c r="E54" s="27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24" customHeight="1" x14ac:dyDescent="0.15">
      <c r="A55" s="299" t="s">
        <v>82</v>
      </c>
      <c r="B55" s="318" t="s">
        <v>83</v>
      </c>
      <c r="C55" s="319">
        <f>[10]B!$C$1054</f>
        <v>0</v>
      </c>
      <c r="D55" s="317"/>
      <c r="E55" s="27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20.100000000000001" customHeight="1" x14ac:dyDescent="0.15">
      <c r="A56" s="33"/>
      <c r="B56" s="22" t="s">
        <v>84</v>
      </c>
      <c r="C56" s="313">
        <f>SUM(C57:C60)</f>
        <v>925</v>
      </c>
      <c r="D56" s="314">
        <f>SUM(D57:D60)</f>
        <v>925</v>
      </c>
      <c r="E56" s="29">
        <f>SUM(E57:E60)</f>
        <v>1946810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15" customHeight="1" x14ac:dyDescent="0.15">
      <c r="A57" s="295" t="s">
        <v>85</v>
      </c>
      <c r="B57" s="296" t="s">
        <v>86</v>
      </c>
      <c r="C57" s="320">
        <f>[10]B!$C$44</f>
        <v>0</v>
      </c>
      <c r="D57" s="320">
        <f>[10]B!$E$44</f>
        <v>0</v>
      </c>
      <c r="E57" s="30">
        <f>[10]B!$AL$44</f>
        <v>0</v>
      </c>
      <c r="F57" s="7"/>
      <c r="G57" s="7"/>
      <c r="H57" s="7"/>
      <c r="I57" s="7"/>
      <c r="J57" s="7"/>
      <c r="K57" s="7"/>
      <c r="L57" s="7"/>
      <c r="M57" s="7"/>
      <c r="N57" s="7"/>
    </row>
    <row r="58" spans="1:14" s="3" customFormat="1" ht="15" customHeight="1" x14ac:dyDescent="0.15">
      <c r="A58" s="299" t="s">
        <v>87</v>
      </c>
      <c r="B58" s="300" t="s">
        <v>88</v>
      </c>
      <c r="C58" s="321">
        <f>[10]B!$C$45</f>
        <v>766</v>
      </c>
      <c r="D58" s="321">
        <f>[10]B!$E$45</f>
        <v>766</v>
      </c>
      <c r="E58" s="31">
        <f>[10]B!$AL$45</f>
        <v>1830740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s="3" customFormat="1" ht="15" customHeight="1" x14ac:dyDescent="0.15">
      <c r="A59" s="299" t="s">
        <v>89</v>
      </c>
      <c r="B59" s="300" t="s">
        <v>90</v>
      </c>
      <c r="C59" s="321">
        <f>[10]B!$C$46</f>
        <v>0</v>
      </c>
      <c r="D59" s="321">
        <f>[10]B!$E$46</f>
        <v>0</v>
      </c>
      <c r="E59" s="31">
        <f>[10]B!$AL$46</f>
        <v>0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s="3" customFormat="1" ht="15" customHeight="1" x14ac:dyDescent="0.15">
      <c r="A60" s="299" t="s">
        <v>91</v>
      </c>
      <c r="B60" s="300" t="s">
        <v>92</v>
      </c>
      <c r="C60" s="321">
        <f>[10]B!$C$47</f>
        <v>159</v>
      </c>
      <c r="D60" s="321">
        <f>[10]B!$E$47</f>
        <v>159</v>
      </c>
      <c r="E60" s="31">
        <f>[10]B!$AL$47</f>
        <v>116070</v>
      </c>
      <c r="F60" s="7"/>
      <c r="G60" s="7"/>
      <c r="H60" s="7"/>
      <c r="I60" s="7"/>
      <c r="J60" s="7"/>
      <c r="K60" s="7"/>
      <c r="L60" s="7"/>
      <c r="M60" s="7"/>
      <c r="N60" s="7"/>
    </row>
    <row r="61" spans="1:14" s="3" customFormat="1" ht="15" customHeight="1" x14ac:dyDescent="0.15">
      <c r="A61" s="324"/>
      <c r="B61" s="322" t="s">
        <v>93</v>
      </c>
      <c r="C61" s="325">
        <f>C62</f>
        <v>0</v>
      </c>
      <c r="D61" s="317"/>
      <c r="E61" s="27"/>
      <c r="F61" s="7"/>
      <c r="G61" s="7"/>
      <c r="H61" s="7"/>
      <c r="I61" s="7"/>
      <c r="J61" s="7"/>
      <c r="K61" s="7"/>
      <c r="L61" s="7"/>
      <c r="M61" s="7"/>
      <c r="N61" s="7"/>
    </row>
    <row r="62" spans="1:14" s="3" customFormat="1" ht="15" customHeight="1" x14ac:dyDescent="0.15">
      <c r="A62" s="312"/>
      <c r="B62" s="318" t="s">
        <v>94</v>
      </c>
      <c r="C62" s="326">
        <f>[10]B!$C$49</f>
        <v>0</v>
      </c>
      <c r="D62" s="317"/>
      <c r="E62" s="27"/>
      <c r="F62" s="7"/>
      <c r="G62" s="7"/>
      <c r="H62" s="7"/>
      <c r="I62" s="7"/>
      <c r="J62" s="7"/>
      <c r="K62" s="7"/>
      <c r="L62" s="7"/>
      <c r="M62" s="7"/>
      <c r="N62" s="7"/>
    </row>
    <row r="63" spans="1:14" s="3" customFormat="1" ht="20.100000000000001" customHeight="1" x14ac:dyDescent="0.15">
      <c r="A63" s="33"/>
      <c r="B63" s="22" t="s">
        <v>95</v>
      </c>
      <c r="C63" s="313">
        <f>SUM(C64:C66)</f>
        <v>1917</v>
      </c>
      <c r="D63" s="314">
        <f>SUM(D64:D66)</f>
        <v>1917</v>
      </c>
      <c r="E63" s="29">
        <f>SUM(E64:E66)</f>
        <v>3331950</v>
      </c>
      <c r="F63" s="7"/>
      <c r="G63" s="7"/>
      <c r="H63" s="7"/>
      <c r="I63" s="7"/>
      <c r="J63" s="7"/>
      <c r="K63" s="7"/>
      <c r="L63" s="7"/>
      <c r="M63" s="7"/>
      <c r="N63" s="7"/>
    </row>
    <row r="64" spans="1:14" s="3" customFormat="1" ht="15" customHeight="1" x14ac:dyDescent="0.15">
      <c r="A64" s="295" t="s">
        <v>96</v>
      </c>
      <c r="B64" s="296" t="s">
        <v>97</v>
      </c>
      <c r="C64" s="320">
        <f>[10]B!$C$53</f>
        <v>1187</v>
      </c>
      <c r="D64" s="320">
        <f>[10]B!$E$53</f>
        <v>1187</v>
      </c>
      <c r="E64" s="30">
        <f>[10]B!$AL$53</f>
        <v>2457090</v>
      </c>
      <c r="F64" s="7"/>
      <c r="G64" s="7"/>
      <c r="H64" s="7"/>
      <c r="I64" s="7"/>
      <c r="J64" s="7"/>
      <c r="K64" s="7"/>
      <c r="L64" s="7"/>
      <c r="M64" s="7"/>
      <c r="N64" s="7"/>
    </row>
    <row r="65" spans="1:14" s="3" customFormat="1" ht="15" customHeight="1" x14ac:dyDescent="0.15">
      <c r="A65" s="299" t="s">
        <v>98</v>
      </c>
      <c r="B65" s="300" t="s">
        <v>99</v>
      </c>
      <c r="C65" s="321">
        <f>[10]B!$C$54</f>
        <v>7</v>
      </c>
      <c r="D65" s="321">
        <f>[10]B!$E$54</f>
        <v>7</v>
      </c>
      <c r="E65" s="31">
        <f>[10]B!$AL$54</f>
        <v>14490</v>
      </c>
      <c r="F65" s="7"/>
      <c r="G65" s="7"/>
      <c r="H65" s="7"/>
      <c r="I65" s="7"/>
      <c r="J65" s="7"/>
      <c r="K65" s="7"/>
      <c r="L65" s="7"/>
      <c r="M65" s="7"/>
      <c r="N65" s="7"/>
    </row>
    <row r="66" spans="1:14" s="3" customFormat="1" ht="15" customHeight="1" x14ac:dyDescent="0.15">
      <c r="A66" s="299" t="s">
        <v>100</v>
      </c>
      <c r="B66" s="300" t="s">
        <v>101</v>
      </c>
      <c r="C66" s="321">
        <f>[10]B!$C$55</f>
        <v>723</v>
      </c>
      <c r="D66" s="321">
        <f>[10]B!$E$55</f>
        <v>723</v>
      </c>
      <c r="E66" s="31">
        <f>[10]B!$AL$55</f>
        <v>860370</v>
      </c>
      <c r="F66" s="7"/>
      <c r="G66" s="7"/>
      <c r="H66" s="7"/>
      <c r="I66" s="7"/>
      <c r="J66" s="7"/>
      <c r="K66" s="7"/>
      <c r="L66" s="7"/>
      <c r="M66" s="7"/>
      <c r="N66" s="7"/>
    </row>
    <row r="67" spans="1:14" s="3" customFormat="1" ht="15" customHeight="1" x14ac:dyDescent="0.15">
      <c r="A67" s="304"/>
      <c r="B67" s="305" t="s">
        <v>102</v>
      </c>
      <c r="C67" s="327">
        <f>SUM(C68:C69)</f>
        <v>0</v>
      </c>
      <c r="D67" s="317"/>
      <c r="E67" s="27"/>
      <c r="F67" s="7"/>
      <c r="G67" s="7"/>
      <c r="H67" s="7"/>
      <c r="I67" s="7"/>
      <c r="J67" s="7"/>
      <c r="K67" s="7"/>
      <c r="L67" s="7"/>
      <c r="M67" s="7"/>
      <c r="N67" s="7"/>
    </row>
    <row r="68" spans="1:14" s="3" customFormat="1" ht="15" customHeight="1" x14ac:dyDescent="0.15">
      <c r="A68" s="26"/>
      <c r="B68" s="300" t="s">
        <v>103</v>
      </c>
      <c r="C68" s="321">
        <f xml:space="preserve"> [10]B!$C$57</f>
        <v>0</v>
      </c>
      <c r="D68" s="317"/>
      <c r="E68" s="35"/>
      <c r="F68" s="7"/>
      <c r="G68" s="7"/>
      <c r="H68" s="7"/>
      <c r="I68" s="7"/>
      <c r="J68" s="7"/>
      <c r="K68" s="7"/>
      <c r="L68" s="7"/>
      <c r="M68" s="7"/>
      <c r="N68" s="7"/>
    </row>
    <row r="69" spans="1:14" s="3" customFormat="1" ht="15" customHeight="1" x14ac:dyDescent="0.15">
      <c r="A69" s="28"/>
      <c r="B69" s="318" t="s">
        <v>104</v>
      </c>
      <c r="C69" s="326">
        <f>[10]B!$C$58</f>
        <v>0</v>
      </c>
      <c r="D69" s="328"/>
      <c r="E69" s="36"/>
      <c r="F69" s="7"/>
      <c r="G69" s="7"/>
      <c r="H69" s="7"/>
      <c r="I69" s="7"/>
      <c r="J69" s="7"/>
      <c r="K69" s="7"/>
      <c r="L69" s="7"/>
      <c r="M69" s="7"/>
      <c r="N69" s="7"/>
    </row>
    <row r="70" spans="1:14" s="3" customFormat="1" ht="15" customHeight="1" x14ac:dyDescent="0.15">
      <c r="A70" s="37"/>
      <c r="B70" s="13" t="s">
        <v>105</v>
      </c>
      <c r="C70" s="313">
        <f>C10+C33+C51+C56+C63+C25+C26+C45+C54+C61+C67</f>
        <v>13878</v>
      </c>
      <c r="D70" s="313">
        <f>D10+D33+D51+D56+D63+D25</f>
        <v>12837</v>
      </c>
      <c r="E70" s="38">
        <f>E10+E33+E51+E56+E63+E25</f>
        <v>74298150</v>
      </c>
      <c r="F70" s="7"/>
      <c r="G70" s="7"/>
      <c r="H70" s="7"/>
      <c r="I70" s="7"/>
      <c r="J70" s="7"/>
      <c r="K70" s="7"/>
      <c r="L70" s="7"/>
      <c r="M70" s="7"/>
      <c r="N70" s="7"/>
    </row>
    <row r="71" spans="1:14" ht="24.95" customHeight="1" x14ac:dyDescent="0.15">
      <c r="A71" s="12" t="s">
        <v>106</v>
      </c>
    </row>
    <row r="72" spans="1:14" ht="35.1" customHeight="1" x14ac:dyDescent="0.15">
      <c r="A72" s="579" t="s">
        <v>107</v>
      </c>
      <c r="B72" s="580"/>
      <c r="C72" s="39" t="s">
        <v>6</v>
      </c>
      <c r="D72" s="39" t="s">
        <v>7</v>
      </c>
      <c r="E72" s="39" t="s">
        <v>8</v>
      </c>
    </row>
    <row r="73" spans="1:14" s="41" customFormat="1" ht="15" customHeight="1" x14ac:dyDescent="0.25">
      <c r="A73" s="581" t="s">
        <v>108</v>
      </c>
      <c r="B73" s="582"/>
      <c r="C73" s="313">
        <f>SUM(C74:C79,C83:C85)</f>
        <v>90931</v>
      </c>
      <c r="D73" s="329">
        <f>SUM(D74:D78,D79,D83:D85)</f>
        <v>88136</v>
      </c>
      <c r="E73" s="40">
        <f>SUM(E74:E78,E79,E83:E85)</f>
        <v>516881710</v>
      </c>
    </row>
    <row r="74" spans="1:14" ht="15" customHeight="1" x14ac:dyDescent="0.15">
      <c r="A74" s="42" t="s">
        <v>109</v>
      </c>
      <c r="B74" s="43" t="s">
        <v>110</v>
      </c>
      <c r="C74" s="320">
        <f>[10]B!$C$218</f>
        <v>35236</v>
      </c>
      <c r="D74" s="320">
        <f>[10]B!$E$218</f>
        <v>33896</v>
      </c>
      <c r="E74" s="44">
        <f>[10]B!$AL$218</f>
        <v>43810280</v>
      </c>
    </row>
    <row r="75" spans="1:14" ht="15" customHeight="1" x14ac:dyDescent="0.15">
      <c r="A75" s="554" t="s">
        <v>111</v>
      </c>
      <c r="B75" s="45" t="s">
        <v>112</v>
      </c>
      <c r="C75" s="321">
        <f>[10]B!C283</f>
        <v>33045</v>
      </c>
      <c r="D75" s="330">
        <f>[10]B!$E$283</f>
        <v>32062</v>
      </c>
      <c r="E75" s="46">
        <f>[10]B!$AL$283</f>
        <v>54789920</v>
      </c>
    </row>
    <row r="76" spans="1:14" ht="15" customHeight="1" x14ac:dyDescent="0.15">
      <c r="A76" s="554" t="s">
        <v>113</v>
      </c>
      <c r="B76" s="45" t="s">
        <v>114</v>
      </c>
      <c r="C76" s="321">
        <f>[10]B!$C$327</f>
        <v>1328</v>
      </c>
      <c r="D76" s="321">
        <f>[10]B!$E$327</f>
        <v>1310</v>
      </c>
      <c r="E76" s="46">
        <f>[10]B!$AL$327</f>
        <v>6019360</v>
      </c>
    </row>
    <row r="77" spans="1:14" ht="15" customHeight="1" x14ac:dyDescent="0.15">
      <c r="A77" s="554" t="s">
        <v>115</v>
      </c>
      <c r="B77" s="45" t="s">
        <v>116</v>
      </c>
      <c r="C77" s="321">
        <f>[10]B!$C$338</f>
        <v>0</v>
      </c>
      <c r="D77" s="321">
        <f>[10]B!$E$338</f>
        <v>0</v>
      </c>
      <c r="E77" s="46">
        <f>[10]B!$AL$338</f>
        <v>0</v>
      </c>
    </row>
    <row r="78" spans="1:14" ht="15" customHeight="1" x14ac:dyDescent="0.15">
      <c r="A78" s="554" t="s">
        <v>117</v>
      </c>
      <c r="B78" s="47" t="s">
        <v>118</v>
      </c>
      <c r="C78" s="331">
        <f>[10]B!$C$413</f>
        <v>2502</v>
      </c>
      <c r="D78" s="331">
        <f>[10]B!$E$413</f>
        <v>2440</v>
      </c>
      <c r="E78" s="48">
        <f>[10]B!$AL$413</f>
        <v>13563150</v>
      </c>
    </row>
    <row r="79" spans="1:14" ht="15" customHeight="1" x14ac:dyDescent="0.15">
      <c r="A79" s="583" t="s">
        <v>119</v>
      </c>
      <c r="B79" s="50" t="s">
        <v>120</v>
      </c>
      <c r="C79" s="332">
        <f>SUM(C80:C82)</f>
        <v>17655</v>
      </c>
      <c r="D79" s="332">
        <f>SUM(D80:D82)</f>
        <v>17280</v>
      </c>
      <c r="E79" s="51">
        <f>SUM(E80:E82)</f>
        <v>396928690</v>
      </c>
    </row>
    <row r="80" spans="1:14" ht="15" customHeight="1" x14ac:dyDescent="0.15">
      <c r="A80" s="583"/>
      <c r="B80" s="52" t="s">
        <v>121</v>
      </c>
      <c r="C80" s="330">
        <f>[10]B!$C$464</f>
        <v>2609</v>
      </c>
      <c r="D80" s="330">
        <f>[10]B!$E$464</f>
        <v>2533</v>
      </c>
      <c r="E80" s="53">
        <f>[10]B!$AL$464</f>
        <v>10193040</v>
      </c>
    </row>
    <row r="81" spans="1:5" ht="15" customHeight="1" x14ac:dyDescent="0.15">
      <c r="A81" s="583"/>
      <c r="B81" s="54" t="s">
        <v>122</v>
      </c>
      <c r="C81" s="321">
        <f>[10]B!$C$483</f>
        <v>7</v>
      </c>
      <c r="D81" s="330">
        <f>[10]B!$E$483</f>
        <v>7</v>
      </c>
      <c r="E81" s="46">
        <f>[10]B!$AL$483</f>
        <v>23220</v>
      </c>
    </row>
    <row r="82" spans="1:5" ht="15" customHeight="1" x14ac:dyDescent="0.15">
      <c r="A82" s="583"/>
      <c r="B82" s="54" t="s">
        <v>123</v>
      </c>
      <c r="C82" s="321">
        <f>[10]B!$C$511</f>
        <v>15039</v>
      </c>
      <c r="D82" s="321">
        <f>[10]B!$E$511</f>
        <v>14740</v>
      </c>
      <c r="E82" s="46">
        <f>[10]B!$AL$511</f>
        <v>386712430</v>
      </c>
    </row>
    <row r="83" spans="1:5" ht="15" customHeight="1" x14ac:dyDescent="0.15">
      <c r="A83" s="554" t="s">
        <v>124</v>
      </c>
      <c r="B83" s="45" t="s">
        <v>125</v>
      </c>
      <c r="C83" s="321">
        <f>[10]B!$C$521</f>
        <v>0</v>
      </c>
      <c r="D83" s="321">
        <f>[10]B!$E$521</f>
        <v>0</v>
      </c>
      <c r="E83" s="46">
        <f>[10]B!$AL$521</f>
        <v>0</v>
      </c>
    </row>
    <row r="84" spans="1:5" s="56" customFormat="1" ht="15" customHeight="1" x14ac:dyDescent="0.15">
      <c r="A84" s="554" t="s">
        <v>126</v>
      </c>
      <c r="B84" s="45" t="s">
        <v>127</v>
      </c>
      <c r="C84" s="333">
        <f>[10]B!$C$575</f>
        <v>62</v>
      </c>
      <c r="D84" s="321">
        <f>[10]B!$E$575</f>
        <v>60</v>
      </c>
      <c r="E84" s="55">
        <f>[10]B!$AL$575</f>
        <v>112740</v>
      </c>
    </row>
    <row r="85" spans="1:5" ht="15" customHeight="1" x14ac:dyDescent="0.15">
      <c r="A85" s="554" t="s">
        <v>128</v>
      </c>
      <c r="B85" s="45" t="s">
        <v>129</v>
      </c>
      <c r="C85" s="321">
        <f>[10]B!$C$607</f>
        <v>1103</v>
      </c>
      <c r="D85" s="321">
        <f>[10]B!$E$607</f>
        <v>1088</v>
      </c>
      <c r="E85" s="46">
        <f>[10]B!$AL$607</f>
        <v>1657570</v>
      </c>
    </row>
    <row r="86" spans="1:5" s="3" customFormat="1" ht="15" customHeight="1" x14ac:dyDescent="0.15">
      <c r="A86" s="581" t="s">
        <v>130</v>
      </c>
      <c r="B86" s="584"/>
      <c r="C86" s="332">
        <f>+C87+C88+C89+C90+C94+C95</f>
        <v>3779</v>
      </c>
      <c r="D86" s="332">
        <f>+D87+D88+D89+D90+D94</f>
        <v>3750</v>
      </c>
      <c r="E86" s="51">
        <f>+E87+E88+E89+E90+E94</f>
        <v>115109070</v>
      </c>
    </row>
    <row r="87" spans="1:5" ht="15" customHeight="1" x14ac:dyDescent="0.15">
      <c r="A87" s="57" t="s">
        <v>131</v>
      </c>
      <c r="B87" s="58" t="s">
        <v>132</v>
      </c>
      <c r="C87" s="330">
        <f>[10]B!$C$669</f>
        <v>1587</v>
      </c>
      <c r="D87" s="321">
        <f>[10]B!$E$669</f>
        <v>1573</v>
      </c>
      <c r="E87" s="53">
        <f>[10]B!$AL$669</f>
        <v>14255980</v>
      </c>
    </row>
    <row r="88" spans="1:5" ht="15" customHeight="1" x14ac:dyDescent="0.15">
      <c r="A88" s="554" t="s">
        <v>133</v>
      </c>
      <c r="B88" s="45" t="s">
        <v>134</v>
      </c>
      <c r="C88" s="321">
        <f>[10]B!$C$692</f>
        <v>0</v>
      </c>
      <c r="D88" s="321">
        <f>[10]B!$E$692</f>
        <v>0</v>
      </c>
      <c r="E88" s="46">
        <f>[10]B!$AL$692</f>
        <v>0</v>
      </c>
    </row>
    <row r="89" spans="1:5" ht="15" customHeight="1" x14ac:dyDescent="0.15">
      <c r="A89" s="554" t="s">
        <v>135</v>
      </c>
      <c r="B89" s="45" t="s">
        <v>136</v>
      </c>
      <c r="C89" s="321">
        <f>[10]B!$C$722</f>
        <v>1510</v>
      </c>
      <c r="D89" s="321">
        <f>[10]B!$E$722</f>
        <v>1506</v>
      </c>
      <c r="E89" s="46">
        <f>[10]B!$AL$722</f>
        <v>89123190</v>
      </c>
    </row>
    <row r="90" spans="1:5" ht="15" customHeight="1" x14ac:dyDescent="0.15">
      <c r="A90" s="583" t="s">
        <v>113</v>
      </c>
      <c r="B90" s="45" t="s">
        <v>137</v>
      </c>
      <c r="C90" s="321">
        <f>SUM(C91:C93)</f>
        <v>673</v>
      </c>
      <c r="D90" s="321">
        <f>SUM(D91:D93)</f>
        <v>671</v>
      </c>
      <c r="E90" s="46">
        <f>SUM(E91:E93)</f>
        <v>11729900</v>
      </c>
    </row>
    <row r="91" spans="1:5" ht="15" customHeight="1" x14ac:dyDescent="0.15">
      <c r="A91" s="583"/>
      <c r="B91" s="54" t="s">
        <v>138</v>
      </c>
      <c r="C91" s="321">
        <f>[10]B!$C$746-[10]B!C724-[10]B!C725</f>
        <v>578</v>
      </c>
      <c r="D91" s="321">
        <f>[10]B!$E$746-[10]B!E724-[10]B!E725</f>
        <v>576</v>
      </c>
      <c r="E91" s="46">
        <f>[10]B!$AL$746-[10]B!$AL$676724-[10]B!$AL$725</f>
        <v>9617100</v>
      </c>
    </row>
    <row r="92" spans="1:5" ht="15" customHeight="1" x14ac:dyDescent="0.15">
      <c r="A92" s="583"/>
      <c r="B92" s="54" t="s">
        <v>139</v>
      </c>
      <c r="C92" s="321">
        <f>[10]B!$C$724</f>
        <v>0</v>
      </c>
      <c r="D92" s="321">
        <f>[10]B!$E$724</f>
        <v>0</v>
      </c>
      <c r="E92" s="46">
        <f>[10]B!$AL$724</f>
        <v>0</v>
      </c>
    </row>
    <row r="93" spans="1:5" ht="15" customHeight="1" x14ac:dyDescent="0.15">
      <c r="A93" s="583"/>
      <c r="B93" s="54" t="s">
        <v>140</v>
      </c>
      <c r="C93" s="321">
        <f>[10]B!$C$725</f>
        <v>95</v>
      </c>
      <c r="D93" s="321">
        <f>[10]B!$E$725</f>
        <v>95</v>
      </c>
      <c r="E93" s="46">
        <f>[10]B!$AL$725</f>
        <v>2112800</v>
      </c>
    </row>
    <row r="94" spans="1:5" ht="15" customHeight="1" x14ac:dyDescent="0.15">
      <c r="A94" s="554" t="s">
        <v>115</v>
      </c>
      <c r="B94" s="45" t="s">
        <v>141</v>
      </c>
      <c r="C94" s="321">
        <f>[10]B!$C$779</f>
        <v>0</v>
      </c>
      <c r="D94" s="321">
        <f>[10]B!$E$779</f>
        <v>0</v>
      </c>
      <c r="E94" s="46">
        <f>[10]B!$AL$779</f>
        <v>0</v>
      </c>
    </row>
    <row r="95" spans="1:5" s="60" customFormat="1" ht="15" customHeight="1" x14ac:dyDescent="0.15">
      <c r="A95" s="554"/>
      <c r="B95" s="45" t="s">
        <v>142</v>
      </c>
      <c r="C95" s="321">
        <f>[10]B!$C$837</f>
        <v>9</v>
      </c>
      <c r="D95" s="59"/>
      <c r="E95" s="59"/>
    </row>
    <row r="96" spans="1:5" s="3" customFormat="1" ht="15" customHeight="1" x14ac:dyDescent="0.15">
      <c r="A96" s="61"/>
      <c r="B96" s="61" t="s">
        <v>143</v>
      </c>
      <c r="C96" s="334">
        <f>[10]B!$C$1051</f>
        <v>0</v>
      </c>
      <c r="D96" s="335">
        <f>[10]B!$E$1051</f>
        <v>0</v>
      </c>
      <c r="E96" s="62">
        <f>[10]B!$AL$1051</f>
        <v>0</v>
      </c>
    </row>
    <row r="97" spans="1:8" s="63" customFormat="1" ht="24.95" customHeight="1" x14ac:dyDescent="0.15">
      <c r="A97" s="574" t="s">
        <v>144</v>
      </c>
      <c r="B97" s="574"/>
      <c r="C97" s="574"/>
      <c r="D97" s="574"/>
      <c r="E97" s="574"/>
    </row>
    <row r="98" spans="1:8" s="63" customFormat="1" ht="35.1" customHeight="1" x14ac:dyDescent="0.15">
      <c r="A98" s="13" t="s">
        <v>145</v>
      </c>
      <c r="B98" s="64" t="s">
        <v>5</v>
      </c>
      <c r="C98" s="39" t="s">
        <v>6</v>
      </c>
      <c r="D98" s="39" t="s">
        <v>7</v>
      </c>
      <c r="E98" s="39" t="s">
        <v>8</v>
      </c>
    </row>
    <row r="99" spans="1:8" s="63" customFormat="1" ht="15" customHeight="1" x14ac:dyDescent="0.15">
      <c r="A99" s="295" t="s">
        <v>146</v>
      </c>
      <c r="B99" s="43" t="s">
        <v>147</v>
      </c>
      <c r="C99" s="336">
        <f>[10]B!C844+[10]B!C851+[10]B!C855+[10]B!C862+[10]B!C871+[10]B!C875+[10]B!C879+[10]B!C883+[10]B!C894+[10]B!C897+[10]B!C905+[10]B!C911+[10]B!C921+[10]B!C926+[10]B!C891</f>
        <v>0</v>
      </c>
      <c r="D99" s="336">
        <f>[10]B!E844+[10]B!E851+[10]B!E855+[10]B!E862+[10]B!E871+[10]B!E875+[10]B!E879+[10]B!E883+[10]B!E894+[10]B!E897+[10]B!E905+[10]B!E911+[10]B!E921+[10]B!E926+[10]B!E891</f>
        <v>0</v>
      </c>
      <c r="E99" s="336">
        <f>[10]B!AL844+[10]B!AL851+[10]B!AL855+[10]B!AL862+[10]B!AL871+[10]B!AL875+[10]B!AL879+[10]B!AL883+[10]B!AL894+[10]B!AL897+[10]B!AL905+[10]B!AL911+[10]B!AL921+[10]B!AL926+[10]B!AL891</f>
        <v>0</v>
      </c>
    </row>
    <row r="100" spans="1:8" s="63" customFormat="1" ht="15" customHeight="1" x14ac:dyDescent="0.15">
      <c r="A100" s="299">
        <v>2001</v>
      </c>
      <c r="B100" s="45" t="s">
        <v>148</v>
      </c>
      <c r="C100" s="321">
        <f>SUM([10]B!C2370,[10]B!C2416:C2418)</f>
        <v>1245</v>
      </c>
      <c r="D100" s="321">
        <f>SUM([10]B!E2370,[10]B!E2416:E2418)</f>
        <v>961</v>
      </c>
      <c r="E100" s="46">
        <f>[10]B!AL2370+[10]B!AL2416+[10]B!AL2417+[10]B!AL2418</f>
        <v>14160440</v>
      </c>
    </row>
    <row r="101" spans="1:8" s="63" customFormat="1" ht="15" customHeight="1" x14ac:dyDescent="0.15">
      <c r="A101" s="312" t="s">
        <v>149</v>
      </c>
      <c r="B101" s="65" t="s">
        <v>150</v>
      </c>
      <c r="C101" s="326">
        <f>[10]B!C2684</f>
        <v>2</v>
      </c>
      <c r="D101" s="326">
        <f>[10]B!E2684</f>
        <v>2</v>
      </c>
      <c r="E101" s="48">
        <f>[10]B!AL2684</f>
        <v>173020</v>
      </c>
    </row>
    <row r="102" spans="1:8" s="63" customFormat="1" ht="15" customHeight="1" x14ac:dyDescent="0.15">
      <c r="A102" s="37"/>
      <c r="B102" s="66" t="s">
        <v>151</v>
      </c>
      <c r="C102" s="337">
        <f>SUM(C99:C101)</f>
        <v>1247</v>
      </c>
      <c r="D102" s="337">
        <f>SUM(D99:D101)</f>
        <v>963</v>
      </c>
      <c r="E102" s="67">
        <f>SUM(E99:E101)</f>
        <v>14333460</v>
      </c>
    </row>
    <row r="103" spans="1:8" s="71" customFormat="1" ht="24.95" customHeight="1" x14ac:dyDescent="0.15">
      <c r="A103" s="68" t="s">
        <v>152</v>
      </c>
      <c r="B103" s="69"/>
      <c r="C103" s="68"/>
      <c r="D103" s="68"/>
      <c r="E103" s="68"/>
      <c r="F103" s="70"/>
      <c r="G103" s="70"/>
    </row>
    <row r="104" spans="1:8" s="63" customFormat="1" ht="33.75" customHeight="1" x14ac:dyDescent="0.15">
      <c r="A104" s="72" t="s">
        <v>4</v>
      </c>
      <c r="B104" s="72" t="s">
        <v>5</v>
      </c>
      <c r="C104" s="39" t="s">
        <v>6</v>
      </c>
      <c r="D104" s="39" t="s">
        <v>7</v>
      </c>
      <c r="E104" s="39" t="s">
        <v>153</v>
      </c>
      <c r="F104" s="39" t="s">
        <v>154</v>
      </c>
      <c r="G104" s="39" t="s">
        <v>155</v>
      </c>
      <c r="H104" s="39" t="s">
        <v>8</v>
      </c>
    </row>
    <row r="105" spans="1:8" s="63" customFormat="1" ht="15" customHeight="1" x14ac:dyDescent="0.15">
      <c r="A105" s="295" t="s">
        <v>156</v>
      </c>
      <c r="B105" s="43" t="s">
        <v>157</v>
      </c>
      <c r="C105" s="320">
        <f>[10]B!$C$1216</f>
        <v>0</v>
      </c>
      <c r="D105" s="320">
        <f>[10]B!$I$1216</f>
        <v>0</v>
      </c>
      <c r="E105" s="320">
        <f>[10]B!$I$1216</f>
        <v>0</v>
      </c>
      <c r="F105" s="320">
        <f>[10]B!$L$1216</f>
        <v>0</v>
      </c>
      <c r="G105" s="73"/>
      <c r="H105" s="44">
        <f>[10]B!$AL$1216</f>
        <v>0</v>
      </c>
    </row>
    <row r="106" spans="1:8" s="63" customFormat="1" ht="15" customHeight="1" x14ac:dyDescent="0.15">
      <c r="A106" s="299" t="s">
        <v>158</v>
      </c>
      <c r="B106" s="45" t="s">
        <v>159</v>
      </c>
      <c r="C106" s="321">
        <f>[10]B!C1352</f>
        <v>16</v>
      </c>
      <c r="D106" s="321">
        <f>[10]B!I1352</f>
        <v>14</v>
      </c>
      <c r="E106" s="321">
        <f>[10]B!I1352</f>
        <v>14</v>
      </c>
      <c r="F106" s="321">
        <f>[10]B!L1352</f>
        <v>2</v>
      </c>
      <c r="G106" s="74"/>
      <c r="H106" s="46">
        <f>[10]B!$AL$1352</f>
        <v>3953720</v>
      </c>
    </row>
    <row r="107" spans="1:8" s="63" customFormat="1" ht="15" customHeight="1" x14ac:dyDescent="0.15">
      <c r="A107" s="299" t="s">
        <v>160</v>
      </c>
      <c r="B107" s="45" t="s">
        <v>161</v>
      </c>
      <c r="C107" s="321">
        <f>[10]B!C1502</f>
        <v>11</v>
      </c>
      <c r="D107" s="321">
        <f>[10]B!I1502</f>
        <v>10</v>
      </c>
      <c r="E107" s="321">
        <f>[10]B!I1502</f>
        <v>10</v>
      </c>
      <c r="F107" s="321">
        <f>[10]B!L1502</f>
        <v>1</v>
      </c>
      <c r="G107" s="74"/>
      <c r="H107" s="46">
        <f>[10]B!$AL$1502</f>
        <v>1464665</v>
      </c>
    </row>
    <row r="108" spans="1:8" s="63" customFormat="1" ht="15" customHeight="1" x14ac:dyDescent="0.15">
      <c r="A108" s="299" t="s">
        <v>162</v>
      </c>
      <c r="B108" s="45" t="s">
        <v>163</v>
      </c>
      <c r="C108" s="321">
        <f>[10]B!C1566</f>
        <v>2</v>
      </c>
      <c r="D108" s="321">
        <f>[10]B!I1566</f>
        <v>2</v>
      </c>
      <c r="E108" s="321">
        <f>[10]B!I1566</f>
        <v>2</v>
      </c>
      <c r="F108" s="321">
        <f>[10]B!L1566</f>
        <v>0</v>
      </c>
      <c r="G108" s="74"/>
      <c r="H108" s="46">
        <f>[10]B!AL1566</f>
        <v>198210</v>
      </c>
    </row>
    <row r="109" spans="1:8" s="63" customFormat="1" ht="15" customHeight="1" x14ac:dyDescent="0.15">
      <c r="A109" s="299" t="s">
        <v>164</v>
      </c>
      <c r="B109" s="45" t="s">
        <v>165</v>
      </c>
      <c r="C109" s="321">
        <f>[10]B!$C$1635</f>
        <v>38</v>
      </c>
      <c r="D109" s="321">
        <f>[10]B!$I$1635</f>
        <v>29</v>
      </c>
      <c r="E109" s="321">
        <f>[10]B!$I$1635</f>
        <v>29</v>
      </c>
      <c r="F109" s="321">
        <f>[10]B!$L$1635</f>
        <v>6</v>
      </c>
      <c r="G109" s="74"/>
      <c r="H109" s="46">
        <f>[10]B!$AL$1635</f>
        <v>1761580</v>
      </c>
    </row>
    <row r="110" spans="1:8" s="63" customFormat="1" ht="15" customHeight="1" x14ac:dyDescent="0.15">
      <c r="A110" s="299" t="s">
        <v>166</v>
      </c>
      <c r="B110" s="45" t="s">
        <v>167</v>
      </c>
      <c r="C110" s="321">
        <f>[10]B!$C$1680</f>
        <v>36</v>
      </c>
      <c r="D110" s="321">
        <f>[10]B!$I$1680</f>
        <v>26</v>
      </c>
      <c r="E110" s="321">
        <f>[10]B!$I$1680</f>
        <v>26</v>
      </c>
      <c r="F110" s="321">
        <f>[10]B!$L$1680</f>
        <v>5</v>
      </c>
      <c r="G110" s="74"/>
      <c r="H110" s="46">
        <f>[10]B!$AL$1680</f>
        <v>2074045</v>
      </c>
    </row>
    <row r="111" spans="1:8" s="63" customFormat="1" ht="15" customHeight="1" x14ac:dyDescent="0.15">
      <c r="A111" s="299" t="s">
        <v>168</v>
      </c>
      <c r="B111" s="45" t="s">
        <v>169</v>
      </c>
      <c r="C111" s="321">
        <f>[10]B!$C$1914</f>
        <v>5</v>
      </c>
      <c r="D111" s="321">
        <f>[10]B!$I$1914</f>
        <v>4</v>
      </c>
      <c r="E111" s="321">
        <f>[10]B!$I$1914</f>
        <v>4</v>
      </c>
      <c r="F111" s="321">
        <f>[10]B!$L$1914</f>
        <v>1</v>
      </c>
      <c r="G111" s="74"/>
      <c r="H111" s="46">
        <f>[10]B!$AL$1914</f>
        <v>4432990</v>
      </c>
    </row>
    <row r="112" spans="1:8" s="63" customFormat="1" ht="15" customHeight="1" x14ac:dyDescent="0.15">
      <c r="A112" s="299" t="s">
        <v>170</v>
      </c>
      <c r="B112" s="45" t="s">
        <v>171</v>
      </c>
      <c r="C112" s="321">
        <f>[10]B!$C$1983</f>
        <v>6</v>
      </c>
      <c r="D112" s="321">
        <f>[10]B!$I$1983</f>
        <v>4</v>
      </c>
      <c r="E112" s="321">
        <f>[10]B!$I$1983</f>
        <v>4</v>
      </c>
      <c r="F112" s="321">
        <f>[10]B!$L$1983</f>
        <v>2</v>
      </c>
      <c r="G112" s="74"/>
      <c r="H112" s="46">
        <f>[10]B!$AL$1983</f>
        <v>1397590</v>
      </c>
    </row>
    <row r="113" spans="1:12" s="63" customFormat="1" ht="15" customHeight="1" x14ac:dyDescent="0.15">
      <c r="A113" s="299" t="s">
        <v>172</v>
      </c>
      <c r="B113" s="45" t="s">
        <v>173</v>
      </c>
      <c r="C113" s="321">
        <f>[10]B!$C$2176</f>
        <v>133</v>
      </c>
      <c r="D113" s="321">
        <f>[10]B!$I$2176</f>
        <v>92</v>
      </c>
      <c r="E113" s="321">
        <f>[10]B!$I$2176</f>
        <v>92</v>
      </c>
      <c r="F113" s="321">
        <f>[10]B!$L$2176</f>
        <v>14</v>
      </c>
      <c r="G113" s="74"/>
      <c r="H113" s="46">
        <f>[10]B!$AL$2176</f>
        <v>28514455</v>
      </c>
    </row>
    <row r="114" spans="1:12" s="63" customFormat="1" ht="15" customHeight="1" x14ac:dyDescent="0.15">
      <c r="A114" s="299" t="s">
        <v>174</v>
      </c>
      <c r="B114" s="45" t="s">
        <v>175</v>
      </c>
      <c r="C114" s="321">
        <f>[10]B!C2218</f>
        <v>8</v>
      </c>
      <c r="D114" s="321">
        <f>[10]B!I2218</f>
        <v>4</v>
      </c>
      <c r="E114" s="321">
        <f>[10]B!I2218</f>
        <v>4</v>
      </c>
      <c r="F114" s="321">
        <f>[10]B!L2218</f>
        <v>0</v>
      </c>
      <c r="G114" s="74"/>
      <c r="H114" s="46">
        <f>[10]B!AL2218</f>
        <v>954630</v>
      </c>
    </row>
    <row r="115" spans="1:12" s="63" customFormat="1" ht="15" customHeight="1" x14ac:dyDescent="0.15">
      <c r="A115" s="299" t="s">
        <v>176</v>
      </c>
      <c r="B115" s="45" t="s">
        <v>177</v>
      </c>
      <c r="C115" s="321">
        <f>[10]B!$C$2342</f>
        <v>26</v>
      </c>
      <c r="D115" s="321">
        <f>[10]B!I2342</f>
        <v>14</v>
      </c>
      <c r="E115" s="321">
        <f>[10]B!I2342</f>
        <v>14</v>
      </c>
      <c r="F115" s="321">
        <f>[10]B!L2342</f>
        <v>0</v>
      </c>
      <c r="G115" s="74"/>
      <c r="H115" s="46">
        <f>[10]B!AL2342</f>
        <v>4846180</v>
      </c>
    </row>
    <row r="116" spans="1:12" s="63" customFormat="1" ht="15" customHeight="1" x14ac:dyDescent="0.15">
      <c r="A116" s="299" t="s">
        <v>178</v>
      </c>
      <c r="B116" s="45" t="s">
        <v>179</v>
      </c>
      <c r="C116" s="321">
        <f>[10]B!$C$2377</f>
        <v>7</v>
      </c>
      <c r="D116" s="321">
        <f>[10]B!I2377</f>
        <v>7</v>
      </c>
      <c r="E116" s="321">
        <f>[10]B!I2377</f>
        <v>7</v>
      </c>
      <c r="F116" s="321">
        <f>[10]B!L2377</f>
        <v>0</v>
      </c>
      <c r="G116" s="74"/>
      <c r="H116" s="46">
        <f>[10]B!$AL$2377</f>
        <v>1481030</v>
      </c>
    </row>
    <row r="117" spans="1:12" s="63" customFormat="1" ht="15" customHeight="1" x14ac:dyDescent="0.15">
      <c r="A117" s="299" t="s">
        <v>180</v>
      </c>
      <c r="B117" s="45" t="s">
        <v>181</v>
      </c>
      <c r="C117" s="321">
        <f>[10]B!$C$2414</f>
        <v>29</v>
      </c>
      <c r="D117" s="321">
        <f>[10]B!$I$2414</f>
        <v>16</v>
      </c>
      <c r="E117" s="321">
        <f>[10]B!$I$2414</f>
        <v>16</v>
      </c>
      <c r="F117" s="321">
        <f>[10]B!$L$2414</f>
        <v>1</v>
      </c>
      <c r="G117" s="74"/>
      <c r="H117" s="46">
        <f>[10]B!$AL$2414</f>
        <v>2757050</v>
      </c>
    </row>
    <row r="118" spans="1:12" s="75" customFormat="1" ht="15" customHeight="1" x14ac:dyDescent="0.15">
      <c r="A118" s="299" t="s">
        <v>182</v>
      </c>
      <c r="B118" s="45" t="s">
        <v>183</v>
      </c>
      <c r="C118" s="321">
        <f>SUM(C119:C121)</f>
        <v>96</v>
      </c>
      <c r="D118" s="321">
        <f t="shared" ref="D118:F118" si="1">SUM(D119:D121)</f>
        <v>21</v>
      </c>
      <c r="E118" s="321">
        <f t="shared" si="1"/>
        <v>21</v>
      </c>
      <c r="F118" s="321">
        <f t="shared" si="1"/>
        <v>0</v>
      </c>
      <c r="G118" s="74"/>
      <c r="H118" s="46">
        <f>SUM(H119:H121)</f>
        <v>3233370</v>
      </c>
    </row>
    <row r="119" spans="1:12" s="75" customFormat="1" ht="15" customHeight="1" x14ac:dyDescent="0.15">
      <c r="A119" s="299"/>
      <c r="B119" s="76" t="s">
        <v>184</v>
      </c>
      <c r="C119" s="321">
        <f>[10]B!C2420</f>
        <v>96</v>
      </c>
      <c r="D119" s="321">
        <f>[10]B!$I$2420</f>
        <v>21</v>
      </c>
      <c r="E119" s="321">
        <f>[10]B!$I$2420</f>
        <v>21</v>
      </c>
      <c r="F119" s="321">
        <f>[10]B!$L$2420</f>
        <v>0</v>
      </c>
      <c r="G119" s="74"/>
      <c r="H119" s="46">
        <f>[10]B!$AL$2420</f>
        <v>3233370</v>
      </c>
    </row>
    <row r="120" spans="1:12" s="75" customFormat="1" ht="15" customHeight="1" x14ac:dyDescent="0.15">
      <c r="A120" s="299"/>
      <c r="B120" s="76" t="s">
        <v>185</v>
      </c>
      <c r="C120" s="321">
        <f>[10]B!C2421</f>
        <v>0</v>
      </c>
      <c r="D120" s="321">
        <f>[10]B!$I$2421</f>
        <v>0</v>
      </c>
      <c r="E120" s="321">
        <f>[10]B!$I$2421</f>
        <v>0</v>
      </c>
      <c r="F120" s="321">
        <f>[10]B!$L$2421</f>
        <v>0</v>
      </c>
      <c r="G120" s="74"/>
      <c r="H120" s="46">
        <f>[10]B!$AL$2421</f>
        <v>0</v>
      </c>
    </row>
    <row r="121" spans="1:12" s="75" customFormat="1" ht="15" customHeight="1" x14ac:dyDescent="0.15">
      <c r="A121" s="299"/>
      <c r="B121" s="76" t="s">
        <v>186</v>
      </c>
      <c r="C121" s="321">
        <f>SUM([10]B!C2422:C2426)</f>
        <v>0</v>
      </c>
      <c r="D121" s="321">
        <f>SUM([10]B!I2422:I2426)</f>
        <v>0</v>
      </c>
      <c r="E121" s="321">
        <f>SUM([10]B!I2422:I2426)</f>
        <v>0</v>
      </c>
      <c r="F121" s="321">
        <f>SUM([10]B!L2422:L2426)</f>
        <v>0</v>
      </c>
      <c r="G121" s="74"/>
      <c r="H121" s="46">
        <f>SUM([10]B!AL2422:AL2426)</f>
        <v>0</v>
      </c>
    </row>
    <row r="122" spans="1:12" s="63" customFormat="1" ht="15" customHeight="1" x14ac:dyDescent="0.15">
      <c r="A122" s="299" t="s">
        <v>187</v>
      </c>
      <c r="B122" s="45" t="s">
        <v>188</v>
      </c>
      <c r="C122" s="321">
        <f>[10]B!$C$2660</f>
        <v>59</v>
      </c>
      <c r="D122" s="321">
        <f>[10]B!$I$2660</f>
        <v>49</v>
      </c>
      <c r="E122" s="321">
        <f>[10]B!$I$2660</f>
        <v>49</v>
      </c>
      <c r="F122" s="321">
        <f>[10]B!$L$2660</f>
        <v>7</v>
      </c>
      <c r="G122" s="74"/>
      <c r="H122" s="46">
        <f>[10]B!$AL$2660</f>
        <v>14528880</v>
      </c>
    </row>
    <row r="123" spans="1:12" s="63" customFormat="1" ht="15" customHeight="1" x14ac:dyDescent="0.15">
      <c r="A123" s="312">
        <v>2106</v>
      </c>
      <c r="B123" s="65" t="s">
        <v>189</v>
      </c>
      <c r="C123" s="326">
        <f>[10]B!$C2672</f>
        <v>11</v>
      </c>
      <c r="D123" s="326">
        <f>[10]B!$I2672</f>
        <v>11</v>
      </c>
      <c r="E123" s="74"/>
      <c r="F123" s="74"/>
      <c r="G123" s="326">
        <f>[10]B!C2672</f>
        <v>11</v>
      </c>
      <c r="H123" s="326">
        <f>+([10]B!$AL2672)*0.75</f>
        <v>655965</v>
      </c>
    </row>
    <row r="124" spans="1:12" s="63" customFormat="1" ht="15" customHeight="1" x14ac:dyDescent="0.15">
      <c r="A124" s="338"/>
      <c r="B124" s="66" t="s">
        <v>190</v>
      </c>
      <c r="C124" s="332">
        <f>SUM(C105:C118)+C122+C123</f>
        <v>483</v>
      </c>
      <c r="D124" s="332">
        <f>SUM(D105:D118)+D122+D123</f>
        <v>303</v>
      </c>
      <c r="E124" s="332">
        <f>SUM(E105:E118)+E122+E123</f>
        <v>292</v>
      </c>
      <c r="F124" s="332">
        <f>SUM(F105:F118)+F122+F123</f>
        <v>39</v>
      </c>
      <c r="G124" s="326">
        <f>SUM(G123)</f>
        <v>11</v>
      </c>
      <c r="H124" s="51">
        <f>SUM(H105:H118)+H122+H123</f>
        <v>72254360</v>
      </c>
    </row>
    <row r="125" spans="1:12" s="12" customFormat="1" ht="24.95" customHeight="1" x14ac:dyDescent="0.15">
      <c r="A125" s="575" t="s">
        <v>191</v>
      </c>
      <c r="B125" s="574"/>
      <c r="C125" s="339"/>
      <c r="D125" s="339"/>
      <c r="E125" s="77"/>
      <c r="F125" s="11"/>
      <c r="G125" s="11"/>
      <c r="H125" s="11"/>
      <c r="I125" s="11"/>
      <c r="J125" s="11"/>
      <c r="K125" s="11"/>
      <c r="L125" s="11"/>
    </row>
    <row r="126" spans="1:12" s="3" customFormat="1" ht="35.1" customHeight="1" x14ac:dyDescent="0.15">
      <c r="A126" s="13" t="s">
        <v>4</v>
      </c>
      <c r="B126" s="13" t="s">
        <v>5</v>
      </c>
      <c r="C126" s="39" t="s">
        <v>6</v>
      </c>
      <c r="D126" s="39" t="s">
        <v>7</v>
      </c>
      <c r="E126" s="39" t="s">
        <v>8</v>
      </c>
      <c r="F126" s="7"/>
      <c r="G126" s="7"/>
      <c r="H126" s="7"/>
      <c r="I126" s="7"/>
      <c r="J126" s="7"/>
      <c r="K126" s="7"/>
      <c r="L126" s="7"/>
    </row>
    <row r="127" spans="1:12" s="3" customFormat="1" ht="20.100000000000001" customHeight="1" x14ac:dyDescent="0.15">
      <c r="A127" s="13"/>
      <c r="B127" s="340" t="s">
        <v>192</v>
      </c>
      <c r="C127" s="313"/>
      <c r="D127" s="313"/>
      <c r="E127" s="40"/>
      <c r="F127" s="7"/>
      <c r="G127" s="7"/>
      <c r="H127" s="7"/>
      <c r="I127" s="7"/>
      <c r="J127" s="7"/>
      <c r="K127" s="7"/>
      <c r="L127" s="7"/>
    </row>
    <row r="128" spans="1:12" s="3" customFormat="1" ht="24" customHeight="1" x14ac:dyDescent="0.15">
      <c r="A128" s="295" t="s">
        <v>193</v>
      </c>
      <c r="B128" s="43" t="s">
        <v>194</v>
      </c>
      <c r="C128" s="341">
        <f>[10]B!$C$116</f>
        <v>3960</v>
      </c>
      <c r="D128" s="341">
        <f>[10]B!$E$116</f>
        <v>3656</v>
      </c>
      <c r="E128" s="78">
        <f>[10]B!$AL$116</f>
        <v>144156080</v>
      </c>
      <c r="F128" s="7"/>
      <c r="G128" s="7"/>
      <c r="H128" s="7"/>
      <c r="I128" s="7"/>
      <c r="J128" s="7"/>
      <c r="K128" s="7"/>
      <c r="L128" s="7"/>
    </row>
    <row r="129" spans="1:12" s="3" customFormat="1" ht="24" customHeight="1" x14ac:dyDescent="0.15">
      <c r="A129" s="299" t="s">
        <v>195</v>
      </c>
      <c r="B129" s="45" t="s">
        <v>196</v>
      </c>
      <c r="C129" s="342">
        <f>[10]B!$C$117</f>
        <v>0</v>
      </c>
      <c r="D129" s="342">
        <f>[10]B!$E$117</f>
        <v>0</v>
      </c>
      <c r="E129" s="79">
        <f>[10]B!$AL$117</f>
        <v>0</v>
      </c>
      <c r="F129" s="7"/>
      <c r="G129" s="7"/>
      <c r="H129" s="7"/>
      <c r="I129" s="7"/>
      <c r="J129" s="7"/>
      <c r="K129" s="7"/>
      <c r="L129" s="7"/>
    </row>
    <row r="130" spans="1:12" s="3" customFormat="1" ht="24" customHeight="1" x14ac:dyDescent="0.15">
      <c r="A130" s="299" t="s">
        <v>197</v>
      </c>
      <c r="B130" s="45" t="s">
        <v>198</v>
      </c>
      <c r="C130" s="342">
        <f>[10]B!$C$118</f>
        <v>0</v>
      </c>
      <c r="D130" s="342">
        <f>[10]B!$E$118</f>
        <v>0</v>
      </c>
      <c r="E130" s="79">
        <f>[10]B!$AL$118</f>
        <v>0</v>
      </c>
      <c r="F130" s="7"/>
      <c r="G130" s="7"/>
      <c r="H130" s="7"/>
      <c r="I130" s="7"/>
      <c r="J130" s="7"/>
      <c r="K130" s="7"/>
      <c r="L130" s="7"/>
    </row>
    <row r="131" spans="1:12" s="3" customFormat="1" ht="15" customHeight="1" x14ac:dyDescent="0.15">
      <c r="A131" s="299" t="s">
        <v>199</v>
      </c>
      <c r="B131" s="45" t="s">
        <v>200</v>
      </c>
      <c r="C131" s="342">
        <f>[10]B!$C$119</f>
        <v>336</v>
      </c>
      <c r="D131" s="342">
        <f>[10]B!$E$119</f>
        <v>335</v>
      </c>
      <c r="E131" s="79">
        <f>[10]B!$AL$119</f>
        <v>54909850</v>
      </c>
      <c r="F131" s="7"/>
      <c r="G131" s="7"/>
      <c r="H131" s="7"/>
      <c r="I131" s="7"/>
      <c r="J131" s="7"/>
      <c r="K131" s="7"/>
      <c r="L131" s="7"/>
    </row>
    <row r="132" spans="1:12" s="3" customFormat="1" ht="15" customHeight="1" x14ac:dyDescent="0.15">
      <c r="A132" s="299" t="s">
        <v>201</v>
      </c>
      <c r="B132" s="45" t="s">
        <v>202</v>
      </c>
      <c r="C132" s="342">
        <f>[10]B!$C$120</f>
        <v>0</v>
      </c>
      <c r="D132" s="342">
        <f>[10]B!$E$120</f>
        <v>0</v>
      </c>
      <c r="E132" s="79">
        <f>[10]B!$AL$120</f>
        <v>0</v>
      </c>
      <c r="F132" s="7"/>
      <c r="G132" s="7"/>
      <c r="H132" s="7"/>
      <c r="I132" s="7"/>
      <c r="J132" s="7"/>
      <c r="K132" s="7"/>
      <c r="L132" s="7"/>
    </row>
    <row r="133" spans="1:12" s="3" customFormat="1" ht="15" customHeight="1" x14ac:dyDescent="0.15">
      <c r="A133" s="299" t="s">
        <v>203</v>
      </c>
      <c r="B133" s="45" t="s">
        <v>204</v>
      </c>
      <c r="C133" s="342">
        <f>[10]B!$C$121</f>
        <v>0</v>
      </c>
      <c r="D133" s="342">
        <f>[10]B!$E$121</f>
        <v>0</v>
      </c>
      <c r="E133" s="79">
        <f>[10]B!$AL$121</f>
        <v>0</v>
      </c>
      <c r="F133" s="7"/>
      <c r="G133" s="7"/>
      <c r="H133" s="7"/>
      <c r="I133" s="7"/>
      <c r="J133" s="7"/>
      <c r="K133" s="7"/>
      <c r="L133" s="7"/>
    </row>
    <row r="134" spans="1:12" s="3" customFormat="1" ht="15" customHeight="1" x14ac:dyDescent="0.15">
      <c r="A134" s="299" t="s">
        <v>205</v>
      </c>
      <c r="B134" s="45" t="s">
        <v>206</v>
      </c>
      <c r="C134" s="342">
        <f>[10]B!$C$122</f>
        <v>103</v>
      </c>
      <c r="D134" s="342">
        <f>[10]B!$E$122</f>
        <v>102</v>
      </c>
      <c r="E134" s="79">
        <f>[10]B!$AL$122</f>
        <v>8076360</v>
      </c>
      <c r="F134" s="7"/>
      <c r="G134" s="7"/>
      <c r="H134" s="7"/>
      <c r="I134" s="7"/>
      <c r="J134" s="7"/>
      <c r="K134" s="7"/>
      <c r="L134" s="7"/>
    </row>
    <row r="135" spans="1:12" s="3" customFormat="1" ht="15" customHeight="1" x14ac:dyDescent="0.15">
      <c r="A135" s="299" t="s">
        <v>207</v>
      </c>
      <c r="B135" s="45" t="s">
        <v>208</v>
      </c>
      <c r="C135" s="342">
        <f>[10]B!$C$123</f>
        <v>127</v>
      </c>
      <c r="D135" s="342">
        <f>[10]B!$E$123</f>
        <v>127</v>
      </c>
      <c r="E135" s="79">
        <f>[10]B!$AL$123</f>
        <v>10055860</v>
      </c>
      <c r="F135" s="7"/>
      <c r="G135" s="7"/>
      <c r="H135" s="7"/>
      <c r="I135" s="7"/>
      <c r="J135" s="7"/>
      <c r="K135" s="7"/>
      <c r="L135" s="7"/>
    </row>
    <row r="136" spans="1:12" s="3" customFormat="1" ht="15" customHeight="1" x14ac:dyDescent="0.15">
      <c r="A136" s="299" t="s">
        <v>209</v>
      </c>
      <c r="B136" s="45" t="s">
        <v>210</v>
      </c>
      <c r="C136" s="342">
        <f>[10]B!$C$124</f>
        <v>0</v>
      </c>
      <c r="D136" s="342">
        <f>[10]B!$E$124</f>
        <v>0</v>
      </c>
      <c r="E136" s="79">
        <f>[10]B!$AL$124</f>
        <v>0</v>
      </c>
      <c r="F136" s="7"/>
      <c r="G136" s="7"/>
      <c r="H136" s="7"/>
      <c r="I136" s="7"/>
      <c r="J136" s="7"/>
      <c r="K136" s="7"/>
      <c r="L136" s="7"/>
    </row>
    <row r="137" spans="1:12" s="3" customFormat="1" ht="15" customHeight="1" x14ac:dyDescent="0.15">
      <c r="A137" s="299" t="s">
        <v>211</v>
      </c>
      <c r="B137" s="45" t="s">
        <v>212</v>
      </c>
      <c r="C137" s="342">
        <f>[10]B!$C$125</f>
        <v>91</v>
      </c>
      <c r="D137" s="342">
        <f>[10]B!$E$125</f>
        <v>91</v>
      </c>
      <c r="E137" s="79">
        <f>[10]B!$AL$125</f>
        <v>6463730</v>
      </c>
      <c r="F137" s="7"/>
      <c r="G137" s="7"/>
      <c r="H137" s="7"/>
      <c r="I137" s="7"/>
      <c r="J137" s="7"/>
      <c r="K137" s="7"/>
      <c r="L137" s="7"/>
    </row>
    <row r="138" spans="1:12" s="3" customFormat="1" ht="15" customHeight="1" x14ac:dyDescent="0.15">
      <c r="A138" s="299" t="s">
        <v>213</v>
      </c>
      <c r="B138" s="45" t="s">
        <v>214</v>
      </c>
      <c r="C138" s="342">
        <f>[10]B!$C$126</f>
        <v>0</v>
      </c>
      <c r="D138" s="342">
        <f>[10]B!$E$126</f>
        <v>0</v>
      </c>
      <c r="E138" s="79">
        <f>[10]B!$AL$126</f>
        <v>0</v>
      </c>
      <c r="F138" s="7"/>
      <c r="G138" s="7"/>
      <c r="H138" s="7"/>
      <c r="I138" s="7"/>
      <c r="J138" s="7"/>
      <c r="K138" s="7"/>
      <c r="L138" s="7"/>
    </row>
    <row r="139" spans="1:12" s="3" customFormat="1" ht="15" customHeight="1" x14ac:dyDescent="0.15">
      <c r="A139" s="299" t="s">
        <v>215</v>
      </c>
      <c r="B139" s="45" t="s">
        <v>216</v>
      </c>
      <c r="C139" s="342">
        <f>[10]B!$C$127</f>
        <v>0</v>
      </c>
      <c r="D139" s="342">
        <f>[10]B!$E$127</f>
        <v>0</v>
      </c>
      <c r="E139" s="79">
        <f>[10]B!$AL$127</f>
        <v>0</v>
      </c>
      <c r="F139" s="7"/>
      <c r="G139" s="7"/>
      <c r="H139" s="7"/>
      <c r="I139" s="7"/>
      <c r="J139" s="7"/>
      <c r="K139" s="7"/>
      <c r="L139" s="7"/>
    </row>
    <row r="140" spans="1:12" s="3" customFormat="1" ht="15" customHeight="1" x14ac:dyDescent="0.15">
      <c r="A140" s="312" t="s">
        <v>217</v>
      </c>
      <c r="B140" s="65" t="s">
        <v>218</v>
      </c>
      <c r="C140" s="343">
        <f>[10]B!$C$128</f>
        <v>0</v>
      </c>
      <c r="D140" s="343">
        <f>[10]B!$E$128</f>
        <v>0</v>
      </c>
      <c r="E140" s="80">
        <f>[10]B!$AL$128</f>
        <v>0</v>
      </c>
      <c r="F140" s="7"/>
      <c r="G140" s="7"/>
      <c r="H140" s="7"/>
      <c r="I140" s="7"/>
      <c r="J140" s="7"/>
      <c r="K140" s="7"/>
      <c r="L140" s="7"/>
    </row>
    <row r="141" spans="1:12" s="3" customFormat="1" ht="20.100000000000001" customHeight="1" x14ac:dyDescent="0.15">
      <c r="A141" s="338"/>
      <c r="B141" s="66" t="s">
        <v>219</v>
      </c>
      <c r="C141" s="344">
        <f>SUM(C128:C140)</f>
        <v>4617</v>
      </c>
      <c r="D141" s="344">
        <f>SUM(D128:D140)</f>
        <v>4311</v>
      </c>
      <c r="E141" s="51">
        <f>SUM(E128:E140)</f>
        <v>223661880</v>
      </c>
      <c r="F141" s="7"/>
      <c r="G141" s="7"/>
      <c r="H141" s="7"/>
      <c r="I141" s="7"/>
      <c r="J141" s="7"/>
      <c r="K141" s="7"/>
      <c r="L141" s="7"/>
    </row>
    <row r="142" spans="1:12" s="3" customFormat="1" ht="20.100000000000001" customHeight="1" x14ac:dyDescent="0.15">
      <c r="A142" s="338"/>
      <c r="B142" s="81" t="s">
        <v>220</v>
      </c>
      <c r="C142" s="344">
        <f>SUM(C143:C152)</f>
        <v>671</v>
      </c>
      <c r="D142" s="344">
        <f>SUM(D143:D152)</f>
        <v>635</v>
      </c>
      <c r="E142" s="51">
        <f>SUM(E143:E152)</f>
        <v>3747150</v>
      </c>
      <c r="F142" s="7"/>
      <c r="G142" s="7"/>
      <c r="H142" s="7"/>
      <c r="I142" s="7"/>
      <c r="J142" s="7"/>
      <c r="K142" s="7"/>
      <c r="L142" s="7"/>
    </row>
    <row r="143" spans="1:12" s="3" customFormat="1" ht="15" customHeight="1" x14ac:dyDescent="0.15">
      <c r="A143" s="295" t="s">
        <v>221</v>
      </c>
      <c r="B143" s="43" t="s">
        <v>222</v>
      </c>
      <c r="C143" s="345">
        <f>[10]B!$C$131</f>
        <v>0</v>
      </c>
      <c r="D143" s="345">
        <f>[10]B!$E$131</f>
        <v>0</v>
      </c>
      <c r="E143" s="78">
        <f>[10]B!$AL$131</f>
        <v>0</v>
      </c>
      <c r="F143" s="7"/>
      <c r="G143" s="7"/>
      <c r="H143" s="7"/>
      <c r="I143" s="7"/>
      <c r="J143" s="7"/>
      <c r="K143" s="7"/>
      <c r="L143" s="7"/>
    </row>
    <row r="144" spans="1:12" s="3" customFormat="1" ht="15" customHeight="1" x14ac:dyDescent="0.15">
      <c r="A144" s="299" t="s">
        <v>223</v>
      </c>
      <c r="B144" s="45" t="s">
        <v>224</v>
      </c>
      <c r="C144" s="346">
        <f>[10]B!$C$132</f>
        <v>0</v>
      </c>
      <c r="D144" s="346">
        <f>[10]B!$E$132</f>
        <v>0</v>
      </c>
      <c r="E144" s="79">
        <f>[10]B!$AL$132</f>
        <v>0</v>
      </c>
      <c r="F144" s="7"/>
      <c r="G144" s="7"/>
      <c r="H144" s="7"/>
      <c r="I144" s="7"/>
      <c r="J144" s="7"/>
      <c r="K144" s="7"/>
      <c r="L144" s="7"/>
    </row>
    <row r="145" spans="1:12" s="3" customFormat="1" ht="15" customHeight="1" x14ac:dyDescent="0.15">
      <c r="A145" s="299" t="s">
        <v>225</v>
      </c>
      <c r="B145" s="45" t="s">
        <v>226</v>
      </c>
      <c r="C145" s="346">
        <f>[10]B!$C$133</f>
        <v>0</v>
      </c>
      <c r="D145" s="346">
        <f>[10]B!$E$133</f>
        <v>0</v>
      </c>
      <c r="E145" s="79">
        <f>[10]B!$AL$133</f>
        <v>0</v>
      </c>
      <c r="F145" s="7"/>
      <c r="G145" s="7"/>
      <c r="H145" s="7"/>
      <c r="I145" s="7"/>
      <c r="J145" s="7"/>
      <c r="K145" s="7"/>
      <c r="L145" s="7"/>
    </row>
    <row r="146" spans="1:12" s="3" customFormat="1" ht="15" customHeight="1" x14ac:dyDescent="0.15">
      <c r="A146" s="299" t="s">
        <v>227</v>
      </c>
      <c r="B146" s="45" t="s">
        <v>228</v>
      </c>
      <c r="C146" s="346">
        <f>[10]B!$C$134</f>
        <v>653</v>
      </c>
      <c r="D146" s="346">
        <f>[10]B!$E$134</f>
        <v>617</v>
      </c>
      <c r="E146" s="79">
        <f>[10]B!$AL$134</f>
        <v>3609450</v>
      </c>
      <c r="F146" s="7"/>
      <c r="G146" s="7"/>
      <c r="H146" s="7"/>
      <c r="I146" s="7"/>
      <c r="J146" s="7"/>
      <c r="K146" s="7"/>
      <c r="L146" s="7"/>
    </row>
    <row r="147" spans="1:12" s="3" customFormat="1" ht="15" customHeight="1" x14ac:dyDescent="0.15">
      <c r="A147" s="299" t="s">
        <v>229</v>
      </c>
      <c r="B147" s="45" t="s">
        <v>230</v>
      </c>
      <c r="C147" s="346">
        <f>[10]B!$C$135</f>
        <v>0</v>
      </c>
      <c r="D147" s="346">
        <f>[10]B!$E$135</f>
        <v>0</v>
      </c>
      <c r="E147" s="79">
        <f>[10]B!$AL$135</f>
        <v>0</v>
      </c>
      <c r="F147" s="7"/>
      <c r="G147" s="7"/>
      <c r="H147" s="7"/>
      <c r="I147" s="7"/>
      <c r="J147" s="7"/>
      <c r="K147" s="7"/>
      <c r="L147" s="7"/>
    </row>
    <row r="148" spans="1:12" s="3" customFormat="1" ht="15" customHeight="1" x14ac:dyDescent="0.15">
      <c r="A148" s="299" t="s">
        <v>231</v>
      </c>
      <c r="B148" s="45" t="s">
        <v>232</v>
      </c>
      <c r="C148" s="346">
        <f>[10]B!$C$136</f>
        <v>0</v>
      </c>
      <c r="D148" s="346">
        <f>[10]B!$E$136</f>
        <v>0</v>
      </c>
      <c r="E148" s="79">
        <f>[10]B!$AL$136</f>
        <v>0</v>
      </c>
      <c r="F148" s="7"/>
      <c r="G148" s="7"/>
      <c r="H148" s="7"/>
      <c r="I148" s="7"/>
      <c r="J148" s="7"/>
      <c r="K148" s="7"/>
      <c r="L148" s="7"/>
    </row>
    <row r="149" spans="1:12" s="3" customFormat="1" ht="15" customHeight="1" x14ac:dyDescent="0.15">
      <c r="A149" s="299" t="s">
        <v>233</v>
      </c>
      <c r="B149" s="45" t="s">
        <v>234</v>
      </c>
      <c r="C149" s="346">
        <f>[10]B!$C$137</f>
        <v>0</v>
      </c>
      <c r="D149" s="346">
        <f>[10]B!$E$137</f>
        <v>0</v>
      </c>
      <c r="E149" s="79">
        <f>[10]B!$AL$137</f>
        <v>0</v>
      </c>
      <c r="F149" s="7"/>
      <c r="G149" s="7"/>
      <c r="H149" s="7"/>
      <c r="I149" s="7"/>
      <c r="J149" s="7"/>
      <c r="K149" s="7"/>
      <c r="L149" s="7"/>
    </row>
    <row r="150" spans="1:12" s="3" customFormat="1" ht="15" customHeight="1" x14ac:dyDescent="0.15">
      <c r="A150" s="299" t="s">
        <v>235</v>
      </c>
      <c r="B150" s="45" t="s">
        <v>236</v>
      </c>
      <c r="C150" s="346">
        <f>[10]B!$C$138</f>
        <v>18</v>
      </c>
      <c r="D150" s="346">
        <f>[10]B!$E$138</f>
        <v>18</v>
      </c>
      <c r="E150" s="79">
        <f>[10]B!$AL$138</f>
        <v>137700</v>
      </c>
      <c r="F150" s="7"/>
      <c r="G150" s="7"/>
      <c r="H150" s="7"/>
      <c r="I150" s="7"/>
      <c r="J150" s="7"/>
      <c r="K150" s="7"/>
      <c r="L150" s="7"/>
    </row>
    <row r="151" spans="1:12" s="3" customFormat="1" ht="14.1" customHeight="1" x14ac:dyDescent="0.15">
      <c r="A151" s="299" t="s">
        <v>237</v>
      </c>
      <c r="B151" s="45" t="s">
        <v>238</v>
      </c>
      <c r="C151" s="346">
        <f>[10]B!$C$139</f>
        <v>0</v>
      </c>
      <c r="D151" s="346">
        <f>[10]B!$E$139</f>
        <v>0</v>
      </c>
      <c r="E151" s="79">
        <f>[10]B!$AL$139</f>
        <v>0</v>
      </c>
      <c r="F151" s="7"/>
      <c r="G151" s="7"/>
      <c r="H151" s="7"/>
      <c r="I151" s="7"/>
      <c r="J151" s="7"/>
      <c r="K151" s="7"/>
      <c r="L151" s="7"/>
    </row>
    <row r="152" spans="1:12" s="3" customFormat="1" ht="15" customHeight="1" x14ac:dyDescent="0.15">
      <c r="A152" s="312" t="s">
        <v>239</v>
      </c>
      <c r="B152" s="65" t="s">
        <v>240</v>
      </c>
      <c r="C152" s="347">
        <f>[10]B!$C$140</f>
        <v>0</v>
      </c>
      <c r="D152" s="347">
        <f>[10]B!$E$140</f>
        <v>0</v>
      </c>
      <c r="E152" s="80">
        <f>[10]B!$AL$140</f>
        <v>0</v>
      </c>
      <c r="F152" s="7"/>
      <c r="G152" s="7"/>
      <c r="H152" s="7"/>
      <c r="I152" s="7"/>
      <c r="J152" s="7"/>
      <c r="K152" s="7"/>
      <c r="L152" s="7"/>
    </row>
    <row r="153" spans="1:12" s="3" customFormat="1" ht="15" customHeight="1" x14ac:dyDescent="0.15">
      <c r="A153" s="348"/>
      <c r="B153" s="82" t="s">
        <v>241</v>
      </c>
      <c r="C153" s="349">
        <f>SUM(C154:C158)</f>
        <v>0</v>
      </c>
      <c r="D153" s="350"/>
      <c r="E153" s="84"/>
      <c r="F153" s="7"/>
      <c r="G153" s="7"/>
      <c r="H153" s="7"/>
      <c r="I153" s="7"/>
      <c r="J153" s="7"/>
      <c r="K153" s="7"/>
      <c r="L153" s="7"/>
    </row>
    <row r="154" spans="1:12" s="3" customFormat="1" ht="14.1" customHeight="1" x14ac:dyDescent="0.15">
      <c r="A154" s="312">
        <v>203211</v>
      </c>
      <c r="B154" s="65" t="s">
        <v>242</v>
      </c>
      <c r="C154" s="346">
        <f>[10]B!$C$142</f>
        <v>0</v>
      </c>
      <c r="D154" s="350"/>
      <c r="E154" s="84"/>
      <c r="F154" s="7"/>
      <c r="G154" s="7"/>
      <c r="H154" s="7"/>
      <c r="I154" s="7"/>
      <c r="J154" s="7"/>
      <c r="K154" s="7"/>
      <c r="L154" s="7"/>
    </row>
    <row r="155" spans="1:12" s="3" customFormat="1" ht="23.25" customHeight="1" x14ac:dyDescent="0.15">
      <c r="A155" s="351" t="s">
        <v>243</v>
      </c>
      <c r="B155" s="85" t="s">
        <v>244</v>
      </c>
      <c r="C155" s="346">
        <f>[10]B!C143</f>
        <v>0</v>
      </c>
      <c r="D155" s="352"/>
      <c r="E155" s="86"/>
      <c r="F155" s="7"/>
      <c r="G155" s="7"/>
      <c r="H155" s="7"/>
      <c r="I155" s="7"/>
      <c r="J155" s="7"/>
      <c r="K155" s="7"/>
      <c r="L155" s="7"/>
    </row>
    <row r="156" spans="1:12" s="3" customFormat="1" ht="14.1" customHeight="1" x14ac:dyDescent="0.15">
      <c r="A156" s="351" t="s">
        <v>245</v>
      </c>
      <c r="B156" s="85" t="s">
        <v>246</v>
      </c>
      <c r="C156" s="346">
        <f>[10]B!C144</f>
        <v>0</v>
      </c>
      <c r="D156" s="352"/>
      <c r="E156" s="86"/>
      <c r="F156" s="7"/>
      <c r="G156" s="7"/>
      <c r="H156" s="7"/>
      <c r="I156" s="7"/>
      <c r="J156" s="7"/>
      <c r="K156" s="7"/>
      <c r="L156" s="7"/>
    </row>
    <row r="157" spans="1:12" s="3" customFormat="1" ht="14.1" customHeight="1" x14ac:dyDescent="0.15">
      <c r="A157" s="351" t="s">
        <v>247</v>
      </c>
      <c r="B157" s="85" t="s">
        <v>248</v>
      </c>
      <c r="C157" s="346">
        <f>[10]B!C145</f>
        <v>0</v>
      </c>
      <c r="D157" s="352"/>
      <c r="E157" s="86"/>
      <c r="F157" s="7"/>
      <c r="G157" s="7"/>
      <c r="H157" s="7"/>
      <c r="I157" s="7"/>
      <c r="J157" s="7"/>
      <c r="K157" s="7"/>
      <c r="L157" s="7"/>
    </row>
    <row r="158" spans="1:12" s="3" customFormat="1" ht="24" customHeight="1" x14ac:dyDescent="0.15">
      <c r="A158" s="351" t="s">
        <v>249</v>
      </c>
      <c r="B158" s="85" t="s">
        <v>250</v>
      </c>
      <c r="C158" s="346">
        <f>[10]B!C146</f>
        <v>0</v>
      </c>
      <c r="D158" s="352"/>
      <c r="E158" s="86"/>
      <c r="F158" s="7"/>
      <c r="G158" s="7"/>
      <c r="H158" s="7"/>
      <c r="I158" s="7"/>
      <c r="J158" s="7"/>
      <c r="K158" s="7"/>
      <c r="L158" s="7"/>
    </row>
    <row r="159" spans="1:12" s="3" customFormat="1" ht="15" customHeight="1" x14ac:dyDescent="0.15">
      <c r="A159" s="338"/>
      <c r="B159" s="87" t="s">
        <v>251</v>
      </c>
      <c r="C159" s="353">
        <f>(C141+C142+C153)</f>
        <v>5288</v>
      </c>
      <c r="D159" s="353">
        <f>(D141+D142)</f>
        <v>4946</v>
      </c>
      <c r="E159" s="51">
        <f>(E141+E142)</f>
        <v>227409030</v>
      </c>
      <c r="F159" s="7"/>
      <c r="G159" s="7"/>
      <c r="H159" s="7"/>
      <c r="I159" s="7"/>
      <c r="J159" s="7"/>
      <c r="K159" s="7"/>
      <c r="L159" s="7"/>
    </row>
    <row r="160" spans="1:12" s="12" customFormat="1" ht="24.95" customHeight="1" x14ac:dyDescent="0.15">
      <c r="A160" s="68" t="s">
        <v>252</v>
      </c>
      <c r="B160" s="88"/>
      <c r="C160" s="339"/>
      <c r="D160" s="339"/>
      <c r="E160" s="77"/>
      <c r="F160" s="11"/>
      <c r="G160" s="11"/>
      <c r="H160" s="11"/>
      <c r="I160" s="11"/>
      <c r="J160" s="11"/>
      <c r="K160" s="11"/>
      <c r="L160" s="11"/>
    </row>
    <row r="161" spans="1:14" s="3" customFormat="1" ht="35.1" customHeight="1" x14ac:dyDescent="0.15">
      <c r="A161" s="13" t="s">
        <v>4</v>
      </c>
      <c r="B161" s="13" t="s">
        <v>5</v>
      </c>
      <c r="C161" s="39" t="s">
        <v>6</v>
      </c>
      <c r="D161" s="39" t="s">
        <v>7</v>
      </c>
      <c r="E161" s="39" t="s">
        <v>8</v>
      </c>
      <c r="F161" s="7"/>
      <c r="G161" s="7"/>
      <c r="H161" s="7"/>
      <c r="I161" s="7"/>
      <c r="J161" s="7"/>
      <c r="K161" s="7"/>
      <c r="L161" s="7"/>
    </row>
    <row r="162" spans="1:14" s="3" customFormat="1" ht="15" customHeight="1" x14ac:dyDescent="0.15">
      <c r="A162" s="295" t="s">
        <v>253</v>
      </c>
      <c r="B162" s="43" t="s">
        <v>254</v>
      </c>
      <c r="C162" s="354">
        <f>[10]B!C62</f>
        <v>337</v>
      </c>
      <c r="D162" s="354">
        <f>[10]B!$E$62</f>
        <v>337</v>
      </c>
      <c r="E162" s="79">
        <f>[10]B!$AL$62</f>
        <v>303300</v>
      </c>
      <c r="F162" s="7"/>
      <c r="G162" s="7"/>
      <c r="H162" s="7"/>
      <c r="I162" s="7"/>
      <c r="J162" s="7"/>
      <c r="K162" s="7"/>
      <c r="L162" s="7"/>
    </row>
    <row r="163" spans="1:14" s="3" customFormat="1" ht="15" customHeight="1" x14ac:dyDescent="0.15">
      <c r="A163" s="312" t="s">
        <v>255</v>
      </c>
      <c r="B163" s="65" t="s">
        <v>256</v>
      </c>
      <c r="C163" s="326">
        <f>SUM([10]B!$C$63+[10]B!$C$64)</f>
        <v>0</v>
      </c>
      <c r="D163" s="355">
        <f>SUM([10]B!$E$63+[10]B!$E$64)</f>
        <v>0</v>
      </c>
      <c r="E163" s="79">
        <f>SUM([10]B!$AL$63+[10]B!$AL$64)</f>
        <v>0</v>
      </c>
      <c r="F163" s="7"/>
      <c r="G163" s="7"/>
      <c r="H163" s="7"/>
      <c r="I163" s="7"/>
      <c r="J163" s="7"/>
      <c r="K163" s="7"/>
      <c r="L163" s="7"/>
    </row>
    <row r="164" spans="1:14" s="3" customFormat="1" ht="15" customHeight="1" x14ac:dyDescent="0.15">
      <c r="A164" s="89"/>
      <c r="B164" s="90" t="s">
        <v>257</v>
      </c>
      <c r="C164" s="356">
        <f>SUM(C162:C163)</f>
        <v>337</v>
      </c>
      <c r="D164" s="356">
        <f>SUM(D162:D163)</f>
        <v>337</v>
      </c>
      <c r="E164" s="91">
        <f>SUM(E162:E163)</f>
        <v>303300</v>
      </c>
      <c r="F164" s="7"/>
      <c r="G164" s="7"/>
      <c r="H164" s="7"/>
      <c r="I164" s="7"/>
      <c r="J164" s="7"/>
      <c r="K164" s="7"/>
      <c r="L164" s="7"/>
    </row>
    <row r="165" spans="1:14" s="3" customFormat="1" ht="24.95" customHeight="1" x14ac:dyDescent="0.15">
      <c r="A165" s="68" t="s">
        <v>258</v>
      </c>
      <c r="B165" s="92"/>
      <c r="C165" s="357"/>
      <c r="D165" s="357"/>
      <c r="E165" s="93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" customFormat="1" ht="35.1" customHeight="1" x14ac:dyDescent="0.15">
      <c r="A166" s="13" t="s">
        <v>4</v>
      </c>
      <c r="B166" s="13" t="s">
        <v>5</v>
      </c>
      <c r="C166" s="39" t="s">
        <v>6</v>
      </c>
      <c r="D166" s="94" t="s">
        <v>7</v>
      </c>
      <c r="E166" s="39" t="s">
        <v>8</v>
      </c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" customFormat="1" ht="15" customHeight="1" x14ac:dyDescent="0.15">
      <c r="A167" s="295">
        <v>1101004</v>
      </c>
      <c r="B167" s="43" t="s">
        <v>259</v>
      </c>
      <c r="C167" s="320">
        <f>[10]B!C1085</f>
        <v>3</v>
      </c>
      <c r="D167" s="358">
        <f>[10]B!$E$1085</f>
        <v>3</v>
      </c>
      <c r="E167" s="79">
        <f>[10]B!$AL$1085</f>
        <v>51090</v>
      </c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" customFormat="1" ht="15" customHeight="1" x14ac:dyDescent="0.15">
      <c r="A168" s="299">
        <v>1101006</v>
      </c>
      <c r="B168" s="45" t="s">
        <v>260</v>
      </c>
      <c r="C168" s="359">
        <f>[10]B!C1086</f>
        <v>0</v>
      </c>
      <c r="D168" s="360">
        <f>[10]B!$E$1086</f>
        <v>0</v>
      </c>
      <c r="E168" s="79">
        <f>[10]B!$AL$1086</f>
        <v>0</v>
      </c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" customFormat="1" ht="15" customHeight="1" x14ac:dyDescent="0.15">
      <c r="A169" s="299">
        <v>1701001</v>
      </c>
      <c r="B169" s="45" t="s">
        <v>261</v>
      </c>
      <c r="C169" s="360">
        <f>[10]B!C1788</f>
        <v>1024</v>
      </c>
      <c r="D169" s="360">
        <f>[10]B!$E$1788</f>
        <v>1016</v>
      </c>
      <c r="E169" s="79">
        <f>[10]B!$AL$1788</f>
        <v>5933440</v>
      </c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" customFormat="1" ht="24" customHeight="1" x14ac:dyDescent="0.15">
      <c r="A170" s="299">
        <v>1701003</v>
      </c>
      <c r="B170" s="45" t="s">
        <v>262</v>
      </c>
      <c r="C170" s="360">
        <f>[10]B!C1789</f>
        <v>2</v>
      </c>
      <c r="D170" s="360">
        <f>[10]B!$E$1789</f>
        <v>2</v>
      </c>
      <c r="E170" s="79">
        <f>[10]B!$AL$1789</f>
        <v>32880</v>
      </c>
      <c r="F170" s="7"/>
      <c r="G170" s="7"/>
      <c r="H170" s="7"/>
      <c r="I170" s="7"/>
      <c r="J170" s="7"/>
      <c r="K170" s="7"/>
      <c r="L170" s="7"/>
      <c r="M170" s="7"/>
      <c r="N170" s="7"/>
    </row>
    <row r="171" spans="1:14" s="3" customFormat="1" ht="24" customHeight="1" x14ac:dyDescent="0.15">
      <c r="A171" s="299" t="s">
        <v>263</v>
      </c>
      <c r="B171" s="45" t="s">
        <v>264</v>
      </c>
      <c r="C171" s="360">
        <f>[10]B!C1790</f>
        <v>13</v>
      </c>
      <c r="D171" s="360">
        <f>[10]B!$E$1790</f>
        <v>12</v>
      </c>
      <c r="E171" s="79">
        <f>[10]B!$AL$1790</f>
        <v>334560</v>
      </c>
      <c r="F171" s="7"/>
      <c r="G171" s="7"/>
      <c r="H171" s="7"/>
      <c r="I171" s="7"/>
      <c r="J171" s="7"/>
      <c r="K171" s="7"/>
      <c r="L171" s="7"/>
      <c r="M171" s="7"/>
      <c r="N171" s="7"/>
    </row>
    <row r="172" spans="1:14" s="3" customFormat="1" ht="15" customHeight="1" x14ac:dyDescent="0.15">
      <c r="A172" s="299" t="s">
        <v>265</v>
      </c>
      <c r="B172" s="45" t="s">
        <v>266</v>
      </c>
      <c r="C172" s="360">
        <f>[10]B!C1791</f>
        <v>0</v>
      </c>
      <c r="D172" s="360">
        <f>[10]B!$E$1791</f>
        <v>0</v>
      </c>
      <c r="E172" s="79">
        <f>[10]B!$AL$1791</f>
        <v>0</v>
      </c>
      <c r="F172" s="7"/>
      <c r="G172" s="7"/>
      <c r="H172" s="7"/>
      <c r="I172" s="7"/>
      <c r="J172" s="7"/>
      <c r="K172" s="7"/>
      <c r="L172" s="7"/>
      <c r="M172" s="7"/>
      <c r="N172" s="7"/>
    </row>
    <row r="173" spans="1:14" s="3" customFormat="1" ht="15" customHeight="1" x14ac:dyDescent="0.15">
      <c r="A173" s="299" t="s">
        <v>267</v>
      </c>
      <c r="B173" s="45" t="s">
        <v>268</v>
      </c>
      <c r="C173" s="360">
        <f>[10]B!C1792</f>
        <v>71</v>
      </c>
      <c r="D173" s="360">
        <f>[10]B!$E$1792</f>
        <v>71</v>
      </c>
      <c r="E173" s="79">
        <f>[10]B!$AL$1792</f>
        <v>4211010</v>
      </c>
      <c r="F173" s="7"/>
      <c r="G173" s="7"/>
      <c r="H173" s="7"/>
      <c r="I173" s="7"/>
      <c r="J173" s="7"/>
      <c r="K173" s="7"/>
      <c r="L173" s="7"/>
      <c r="M173" s="7"/>
      <c r="N173" s="7"/>
    </row>
    <row r="174" spans="1:14" s="3" customFormat="1" ht="24" customHeight="1" x14ac:dyDescent="0.15">
      <c r="A174" s="299" t="s">
        <v>269</v>
      </c>
      <c r="B174" s="45" t="s">
        <v>270</v>
      </c>
      <c r="C174" s="360">
        <f>[10]B!C1793</f>
        <v>0</v>
      </c>
      <c r="D174" s="360">
        <f>[10]B!$E$1793</f>
        <v>0</v>
      </c>
      <c r="E174" s="79">
        <f>[10]B!$AL$1793</f>
        <v>0</v>
      </c>
      <c r="F174" s="7"/>
      <c r="G174" s="7"/>
      <c r="H174" s="7"/>
      <c r="I174" s="7"/>
      <c r="J174" s="7"/>
      <c r="K174" s="7"/>
      <c r="L174" s="7"/>
      <c r="M174" s="7"/>
      <c r="N174" s="7"/>
    </row>
    <row r="175" spans="1:14" s="3" customFormat="1" ht="15" customHeight="1" x14ac:dyDescent="0.15">
      <c r="A175" s="299" t="s">
        <v>271</v>
      </c>
      <c r="B175" s="45" t="s">
        <v>272</v>
      </c>
      <c r="C175" s="360">
        <f>[10]B!C1794</f>
        <v>0</v>
      </c>
      <c r="D175" s="360">
        <f>[10]B!$E$1794</f>
        <v>0</v>
      </c>
      <c r="E175" s="79">
        <f>[10]B!$AL$1794</f>
        <v>0</v>
      </c>
      <c r="F175" s="7"/>
      <c r="G175" s="7"/>
      <c r="H175" s="7"/>
      <c r="I175" s="7"/>
      <c r="J175" s="7"/>
      <c r="K175" s="7"/>
      <c r="L175" s="7"/>
      <c r="M175" s="7"/>
      <c r="N175" s="7"/>
    </row>
    <row r="176" spans="1:14" s="3" customFormat="1" ht="15" customHeight="1" x14ac:dyDescent="0.15">
      <c r="A176" s="299" t="s">
        <v>273</v>
      </c>
      <c r="B176" s="45" t="s">
        <v>274</v>
      </c>
      <c r="C176" s="360">
        <f>[10]B!C1795</f>
        <v>0</v>
      </c>
      <c r="D176" s="360">
        <f>[10]B!$E$1795</f>
        <v>0</v>
      </c>
      <c r="E176" s="79">
        <f>[10]B!$AL$1795</f>
        <v>0</v>
      </c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3" customFormat="1" ht="15" customHeight="1" x14ac:dyDescent="0.15">
      <c r="A177" s="299" t="s">
        <v>275</v>
      </c>
      <c r="B177" s="45" t="s">
        <v>276</v>
      </c>
      <c r="C177" s="360">
        <f>[10]B!C1796</f>
        <v>0</v>
      </c>
      <c r="D177" s="360">
        <f>[10]B!$E$1796</f>
        <v>0</v>
      </c>
      <c r="E177" s="79">
        <f>[10]B!$AL$1796</f>
        <v>0</v>
      </c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3" customFormat="1" ht="15" customHeight="1" x14ac:dyDescent="0.15">
      <c r="A178" s="299" t="s">
        <v>277</v>
      </c>
      <c r="B178" s="45" t="s">
        <v>278</v>
      </c>
      <c r="C178" s="360">
        <f>[10]B!C1797</f>
        <v>0</v>
      </c>
      <c r="D178" s="360">
        <f>[10]B!$E$1797</f>
        <v>0</v>
      </c>
      <c r="E178" s="79">
        <f>[10]B!$AL$1797</f>
        <v>0</v>
      </c>
      <c r="F178" s="7"/>
      <c r="G178" s="7"/>
      <c r="H178" s="7"/>
      <c r="I178" s="7"/>
      <c r="J178" s="7"/>
      <c r="K178" s="7"/>
      <c r="L178" s="7"/>
      <c r="M178" s="7"/>
      <c r="N178" s="7"/>
    </row>
    <row r="179" spans="1:14" s="3" customFormat="1" ht="15" customHeight="1" x14ac:dyDescent="0.15">
      <c r="A179" s="299" t="s">
        <v>279</v>
      </c>
      <c r="B179" s="45" t="s">
        <v>280</v>
      </c>
      <c r="C179" s="360">
        <f>[10]B!C1798</f>
        <v>0</v>
      </c>
      <c r="D179" s="360">
        <f>[10]B!$E$1798</f>
        <v>0</v>
      </c>
      <c r="E179" s="79">
        <f>[10]B!$AL$1798</f>
        <v>0</v>
      </c>
      <c r="F179" s="7"/>
      <c r="G179" s="7"/>
      <c r="H179" s="7"/>
      <c r="I179" s="7"/>
      <c r="J179" s="7"/>
      <c r="K179" s="7"/>
      <c r="L179" s="7"/>
      <c r="M179" s="7"/>
      <c r="N179" s="7"/>
    </row>
    <row r="180" spans="1:14" s="3" customFormat="1" ht="15" customHeight="1" x14ac:dyDescent="0.15">
      <c r="A180" s="299" t="s">
        <v>281</v>
      </c>
      <c r="B180" s="45" t="s">
        <v>282</v>
      </c>
      <c r="C180" s="360">
        <f>[10]B!C1799</f>
        <v>0</v>
      </c>
      <c r="D180" s="360">
        <f>[10]B!$E$1799</f>
        <v>0</v>
      </c>
      <c r="E180" s="79">
        <f>[10]B!$AL$1799</f>
        <v>0</v>
      </c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3" customFormat="1" ht="15" customHeight="1" x14ac:dyDescent="0.15">
      <c r="A181" s="299" t="s">
        <v>283</v>
      </c>
      <c r="B181" s="45" t="s">
        <v>284</v>
      </c>
      <c r="C181" s="360">
        <f>[10]B!C1800</f>
        <v>0</v>
      </c>
      <c r="D181" s="360">
        <f>[10]B!$E$1800</f>
        <v>0</v>
      </c>
      <c r="E181" s="79">
        <f>[10]B!$AL$1800</f>
        <v>0</v>
      </c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3" customFormat="1" ht="15" customHeight="1" x14ac:dyDescent="0.15">
      <c r="A182" s="299" t="s">
        <v>285</v>
      </c>
      <c r="B182" s="45" t="s">
        <v>286</v>
      </c>
      <c r="C182" s="360">
        <f>[10]B!C1801</f>
        <v>0</v>
      </c>
      <c r="D182" s="360">
        <f>[10]B!$E$1801</f>
        <v>0</v>
      </c>
      <c r="E182" s="79">
        <f>[10]B!$AL$1801</f>
        <v>0</v>
      </c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3" customFormat="1" ht="24" customHeight="1" x14ac:dyDescent="0.15">
      <c r="A183" s="299" t="s">
        <v>287</v>
      </c>
      <c r="B183" s="45" t="s">
        <v>288</v>
      </c>
      <c r="C183" s="360">
        <f>[10]B!C1802</f>
        <v>0</v>
      </c>
      <c r="D183" s="360">
        <f>[10]B!$E$1802</f>
        <v>0</v>
      </c>
      <c r="E183" s="79">
        <f>[10]B!$AL$1802</f>
        <v>0</v>
      </c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3" customFormat="1" ht="15" customHeight="1" x14ac:dyDescent="0.15">
      <c r="A184" s="299" t="s">
        <v>289</v>
      </c>
      <c r="B184" s="45" t="s">
        <v>290</v>
      </c>
      <c r="C184" s="360">
        <f>[10]B!C1803</f>
        <v>0</v>
      </c>
      <c r="D184" s="360">
        <f>[10]B!$E$1803</f>
        <v>0</v>
      </c>
      <c r="E184" s="79">
        <f>[10]B!$AL$1803</f>
        <v>0</v>
      </c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3" customFormat="1" ht="15" customHeight="1" x14ac:dyDescent="0.15">
      <c r="A185" s="299" t="s">
        <v>291</v>
      </c>
      <c r="B185" s="45" t="s">
        <v>292</v>
      </c>
      <c r="C185" s="360">
        <f>[10]B!C1804</f>
        <v>0</v>
      </c>
      <c r="D185" s="360">
        <f>[10]B!$E$1804</f>
        <v>0</v>
      </c>
      <c r="E185" s="79">
        <f>[10]B!$AL$1804</f>
        <v>0</v>
      </c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3" customFormat="1" ht="15" customHeight="1" x14ac:dyDescent="0.15">
      <c r="A186" s="299" t="s">
        <v>293</v>
      </c>
      <c r="B186" s="45" t="s">
        <v>294</v>
      </c>
      <c r="C186" s="360">
        <f>[10]B!C1805</f>
        <v>0</v>
      </c>
      <c r="D186" s="360">
        <f>[10]B!$E$1805</f>
        <v>0</v>
      </c>
      <c r="E186" s="79">
        <f>[10]B!$AL$1805</f>
        <v>0</v>
      </c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3" customFormat="1" ht="15" customHeight="1" x14ac:dyDescent="0.15">
      <c r="A187" s="299" t="s">
        <v>295</v>
      </c>
      <c r="B187" s="45" t="s">
        <v>296</v>
      </c>
      <c r="C187" s="360">
        <f>[10]B!C1806</f>
        <v>0</v>
      </c>
      <c r="D187" s="360">
        <f>[10]B!$E$1806</f>
        <v>0</v>
      </c>
      <c r="E187" s="79">
        <f>[10]B!$AL$1806</f>
        <v>0</v>
      </c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3" customFormat="1" ht="15" customHeight="1" x14ac:dyDescent="0.15">
      <c r="A188" s="299" t="s">
        <v>297</v>
      </c>
      <c r="B188" s="45" t="s">
        <v>298</v>
      </c>
      <c r="C188" s="360">
        <f>[10]B!C1807</f>
        <v>0</v>
      </c>
      <c r="D188" s="360">
        <f>[10]B!$E$1807</f>
        <v>0</v>
      </c>
      <c r="E188" s="79">
        <f>[10]B!$AL$1807</f>
        <v>0</v>
      </c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3" customFormat="1" ht="15" customHeight="1" x14ac:dyDescent="0.15">
      <c r="A189" s="299" t="s">
        <v>299</v>
      </c>
      <c r="B189" s="45" t="s">
        <v>300</v>
      </c>
      <c r="C189" s="360">
        <f>[10]B!C1808</f>
        <v>0</v>
      </c>
      <c r="D189" s="360">
        <f>[10]B!$E$1808</f>
        <v>0</v>
      </c>
      <c r="E189" s="79">
        <f>[10]B!$AL$1808</f>
        <v>0</v>
      </c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3" customFormat="1" ht="15" customHeight="1" x14ac:dyDescent="0.15">
      <c r="A190" s="299">
        <v>1701035</v>
      </c>
      <c r="B190" s="45" t="s">
        <v>301</v>
      </c>
      <c r="C190" s="360">
        <f>[10]B!C1809</f>
        <v>0</v>
      </c>
      <c r="D190" s="360">
        <f>[10]B!$E$1809</f>
        <v>0</v>
      </c>
      <c r="E190" s="79">
        <f>[10]B!$AL$1809</f>
        <v>0</v>
      </c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3" customFormat="1" ht="15" customHeight="1" x14ac:dyDescent="0.15">
      <c r="A191" s="299" t="s">
        <v>302</v>
      </c>
      <c r="B191" s="45" t="s">
        <v>303</v>
      </c>
      <c r="C191" s="360">
        <f>[10]B!C1810</f>
        <v>0</v>
      </c>
      <c r="D191" s="360">
        <f>[10]B!$E$1810</f>
        <v>0</v>
      </c>
      <c r="E191" s="79">
        <f>[10]B!$AL$1810</f>
        <v>0</v>
      </c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3" customFormat="1" ht="15" customHeight="1" x14ac:dyDescent="0.15">
      <c r="A192" s="299" t="s">
        <v>304</v>
      </c>
      <c r="B192" s="45" t="s">
        <v>305</v>
      </c>
      <c r="C192" s="360">
        <f>[10]B!C1811</f>
        <v>0</v>
      </c>
      <c r="D192" s="360">
        <f>[10]B!$E$1811</f>
        <v>0</v>
      </c>
      <c r="E192" s="79">
        <f>[10]B!$AL$1811</f>
        <v>0</v>
      </c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3" customFormat="1" ht="15" customHeight="1" x14ac:dyDescent="0.15">
      <c r="A193" s="299">
        <v>1801001</v>
      </c>
      <c r="B193" s="45" t="s">
        <v>306</v>
      </c>
      <c r="C193" s="360">
        <f>[10]B!C2059</f>
        <v>26</v>
      </c>
      <c r="D193" s="360">
        <f>[10]B!$E$2059</f>
        <v>26</v>
      </c>
      <c r="E193" s="79">
        <f>[10]B!$AL$2059</f>
        <v>1046760</v>
      </c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3" customFormat="1" ht="15" customHeight="1" x14ac:dyDescent="0.15">
      <c r="A194" s="299">
        <v>1801003</v>
      </c>
      <c r="B194" s="45" t="s">
        <v>307</v>
      </c>
      <c r="C194" s="360">
        <f>[10]B!C2060</f>
        <v>0</v>
      </c>
      <c r="D194" s="360">
        <f>[10]B!$E$2060</f>
        <v>0</v>
      </c>
      <c r="E194" s="79">
        <f>[10]B!$AL$2060</f>
        <v>0</v>
      </c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3" customFormat="1" ht="15" customHeight="1" x14ac:dyDescent="0.15">
      <c r="A195" s="299">
        <v>1801006</v>
      </c>
      <c r="B195" s="45" t="s">
        <v>308</v>
      </c>
      <c r="C195" s="360">
        <f>[10]B!C2061</f>
        <v>6</v>
      </c>
      <c r="D195" s="360">
        <f>[10]B!$E$2061</f>
        <v>6</v>
      </c>
      <c r="E195" s="79">
        <f>[10]B!$AL$2061</f>
        <v>310380</v>
      </c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3" customFormat="1" ht="15" customHeight="1" x14ac:dyDescent="0.15">
      <c r="A196" s="299">
        <v>1401001</v>
      </c>
      <c r="B196" s="45" t="s">
        <v>309</v>
      </c>
      <c r="C196" s="360">
        <f>[10]B!C1504</f>
        <v>0</v>
      </c>
      <c r="D196" s="360">
        <f>[10]B!$E$1504</f>
        <v>0</v>
      </c>
      <c r="E196" s="79">
        <f>[10]B!$AL$1504</f>
        <v>0</v>
      </c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3" customFormat="1" ht="24" customHeight="1" x14ac:dyDescent="0.15">
      <c r="A197" s="299">
        <v>1101113</v>
      </c>
      <c r="B197" s="45" t="s">
        <v>310</v>
      </c>
      <c r="C197" s="360">
        <f>[10]B!C1087</f>
        <v>0</v>
      </c>
      <c r="D197" s="360">
        <f>[10]B!$E$1087</f>
        <v>0</v>
      </c>
      <c r="E197" s="79">
        <f>[10]B!$AL$1087</f>
        <v>0</v>
      </c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3" customFormat="1" ht="24" customHeight="1" x14ac:dyDescent="0.15">
      <c r="A198" s="299">
        <v>1101140</v>
      </c>
      <c r="B198" s="45" t="s">
        <v>311</v>
      </c>
      <c r="C198" s="360">
        <f>[10]B!C1088</f>
        <v>0</v>
      </c>
      <c r="D198" s="360">
        <f>[10]B!$E$1088</f>
        <v>0</v>
      </c>
      <c r="E198" s="79">
        <f>[10]B!$AL$1088</f>
        <v>0</v>
      </c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3" customFormat="1" ht="15" customHeight="1" x14ac:dyDescent="0.15">
      <c r="A199" s="299">
        <v>1101141</v>
      </c>
      <c r="B199" s="45" t="s">
        <v>312</v>
      </c>
      <c r="C199" s="360">
        <f>[10]B!C1089</f>
        <v>2</v>
      </c>
      <c r="D199" s="360">
        <f>[10]B!$E$1089</f>
        <v>2</v>
      </c>
      <c r="E199" s="79">
        <f>[10]B!$AL$1089</f>
        <v>532440</v>
      </c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3" customFormat="1" ht="15" customHeight="1" x14ac:dyDescent="0.15">
      <c r="A200" s="312">
        <v>1101142</v>
      </c>
      <c r="B200" s="65" t="s">
        <v>313</v>
      </c>
      <c r="C200" s="360">
        <f>[10]B!C1090</f>
        <v>0</v>
      </c>
      <c r="D200" s="361">
        <f>[10]B!$E$1090</f>
        <v>0</v>
      </c>
      <c r="E200" s="79">
        <f>[10]B!$AL$1090</f>
        <v>0</v>
      </c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3" customFormat="1" ht="15" customHeight="1" x14ac:dyDescent="0.15">
      <c r="A201" s="338"/>
      <c r="B201" s="66" t="s">
        <v>314</v>
      </c>
      <c r="C201" s="362">
        <f>SUM(C167:C200)</f>
        <v>1147</v>
      </c>
      <c r="D201" s="362">
        <f>SUM(D167:D200)</f>
        <v>1138</v>
      </c>
      <c r="E201" s="95">
        <f>SUM(E167:E200)</f>
        <v>12452560</v>
      </c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3" customFormat="1" ht="24.95" customHeight="1" x14ac:dyDescent="0.15">
      <c r="A202" s="96" t="s">
        <v>315</v>
      </c>
      <c r="B202" s="97"/>
      <c r="C202" s="363"/>
      <c r="D202" s="363"/>
      <c r="E202" s="98"/>
      <c r="F202" s="7"/>
      <c r="G202" s="7"/>
      <c r="H202" s="7"/>
      <c r="I202" s="7"/>
      <c r="J202" s="7"/>
      <c r="K202" s="7"/>
      <c r="L202" s="7"/>
      <c r="M202" s="7"/>
      <c r="N202" s="7"/>
    </row>
    <row r="203" spans="1:14" s="3" customFormat="1" ht="30" customHeight="1" x14ac:dyDescent="0.15">
      <c r="A203" s="13" t="s">
        <v>4</v>
      </c>
      <c r="B203" s="13" t="s">
        <v>5</v>
      </c>
      <c r="C203" s="14" t="s">
        <v>6</v>
      </c>
      <c r="D203" s="39" t="s">
        <v>7</v>
      </c>
      <c r="E203" s="39" t="s">
        <v>8</v>
      </c>
      <c r="F203" s="7"/>
      <c r="G203" s="7"/>
      <c r="H203" s="7"/>
      <c r="I203" s="7"/>
      <c r="J203" s="7"/>
      <c r="K203" s="7"/>
      <c r="L203" s="7"/>
      <c r="M203" s="7"/>
      <c r="N203" s="7"/>
    </row>
    <row r="204" spans="1:14" s="3" customFormat="1" ht="15" customHeight="1" x14ac:dyDescent="0.15">
      <c r="A204" s="310"/>
      <c r="B204" s="99" t="s">
        <v>316</v>
      </c>
      <c r="C204" s="345">
        <f>[10]B!C947</f>
        <v>0</v>
      </c>
      <c r="D204" s="364">
        <f>[10]B!E947</f>
        <v>0</v>
      </c>
      <c r="E204" s="30">
        <f>[10]B!$AL$947</f>
        <v>0</v>
      </c>
      <c r="F204" s="7"/>
      <c r="G204" s="7"/>
      <c r="H204" s="7"/>
      <c r="I204" s="7"/>
      <c r="J204" s="7"/>
      <c r="K204" s="7"/>
      <c r="L204" s="7"/>
      <c r="M204" s="7"/>
      <c r="N204" s="7"/>
    </row>
    <row r="205" spans="1:14" s="3" customFormat="1" ht="15" customHeight="1" x14ac:dyDescent="0.15">
      <c r="A205" s="310"/>
      <c r="B205" s="99" t="s">
        <v>317</v>
      </c>
      <c r="C205" s="365">
        <f>[10]B!C2900</f>
        <v>0</v>
      </c>
      <c r="D205" s="366"/>
      <c r="E205" s="100"/>
      <c r="F205" s="7"/>
      <c r="G205" s="7"/>
      <c r="H205" s="7"/>
      <c r="I205" s="7"/>
      <c r="J205" s="7"/>
      <c r="K205" s="7"/>
      <c r="L205" s="7"/>
    </row>
    <row r="206" spans="1:14" s="3" customFormat="1" ht="15" customHeight="1" x14ac:dyDescent="0.15">
      <c r="A206" s="299"/>
      <c r="B206" s="101" t="s">
        <v>318</v>
      </c>
      <c r="C206" s="346">
        <f>[10]B!C2901</f>
        <v>0</v>
      </c>
      <c r="D206" s="350"/>
      <c r="E206" s="84"/>
      <c r="F206" s="7"/>
      <c r="G206" s="7"/>
      <c r="H206" s="7"/>
      <c r="I206" s="7"/>
      <c r="J206" s="7"/>
      <c r="K206" s="7"/>
      <c r="L206" s="7"/>
    </row>
    <row r="207" spans="1:14" s="3" customFormat="1" ht="15" customHeight="1" x14ac:dyDescent="0.15">
      <c r="A207" s="299"/>
      <c r="B207" s="101" t="s">
        <v>319</v>
      </c>
      <c r="C207" s="346">
        <f>[10]B!$C$2902</f>
        <v>0</v>
      </c>
      <c r="D207" s="350"/>
      <c r="E207" s="84"/>
      <c r="F207" s="7"/>
      <c r="G207" s="7"/>
      <c r="H207" s="7"/>
      <c r="I207" s="7"/>
      <c r="J207" s="7"/>
      <c r="K207" s="7"/>
      <c r="L207" s="7"/>
    </row>
    <row r="208" spans="1:14" s="3" customFormat="1" ht="15" customHeight="1" x14ac:dyDescent="0.15">
      <c r="A208" s="299"/>
      <c r="B208" s="101" t="s">
        <v>320</v>
      </c>
      <c r="C208" s="346">
        <f>[10]B!$C$2903</f>
        <v>0</v>
      </c>
      <c r="D208" s="350"/>
      <c r="E208" s="84"/>
      <c r="F208" s="7"/>
      <c r="G208" s="7"/>
      <c r="H208" s="7"/>
      <c r="I208" s="7"/>
      <c r="J208" s="7"/>
      <c r="K208" s="7"/>
      <c r="L208" s="7"/>
    </row>
    <row r="209" spans="1:12" s="3" customFormat="1" ht="15" customHeight="1" x14ac:dyDescent="0.15">
      <c r="A209" s="299"/>
      <c r="B209" s="101" t="s">
        <v>321</v>
      </c>
      <c r="C209" s="346">
        <f>[10]B!$C$2904</f>
        <v>0</v>
      </c>
      <c r="D209" s="350"/>
      <c r="E209" s="84"/>
      <c r="F209" s="7"/>
      <c r="G209" s="7"/>
      <c r="H209" s="7"/>
      <c r="I209" s="7"/>
      <c r="J209" s="7"/>
      <c r="K209" s="7"/>
      <c r="L209" s="7"/>
    </row>
    <row r="210" spans="1:12" s="3" customFormat="1" ht="15" customHeight="1" x14ac:dyDescent="0.15">
      <c r="A210" s="299"/>
      <c r="B210" s="101" t="s">
        <v>322</v>
      </c>
      <c r="C210" s="346">
        <f>[10]B!$C$2905</f>
        <v>0</v>
      </c>
      <c r="D210" s="350"/>
      <c r="E210" s="84"/>
      <c r="F210" s="7"/>
      <c r="G210" s="7"/>
      <c r="H210" s="7"/>
      <c r="I210" s="7"/>
      <c r="J210" s="7"/>
      <c r="K210" s="7"/>
      <c r="L210" s="7"/>
    </row>
    <row r="211" spans="1:12" s="3" customFormat="1" ht="15" customHeight="1" x14ac:dyDescent="0.15">
      <c r="A211" s="312"/>
      <c r="B211" s="102" t="s">
        <v>323</v>
      </c>
      <c r="C211" s="347">
        <f>[10]B!$C$2906</f>
        <v>0</v>
      </c>
      <c r="D211" s="367"/>
      <c r="E211" s="103"/>
      <c r="F211" s="7"/>
      <c r="G211" s="7"/>
      <c r="H211" s="7"/>
      <c r="I211" s="7"/>
      <c r="J211" s="7"/>
      <c r="K211" s="7"/>
      <c r="L211" s="7"/>
    </row>
    <row r="212" spans="1:12" s="3" customFormat="1" ht="15" customHeight="1" x14ac:dyDescent="0.15">
      <c r="A212" s="338"/>
      <c r="B212" s="104" t="s">
        <v>105</v>
      </c>
      <c r="C212" s="368">
        <f>SUM(C204:C211)</f>
        <v>0</v>
      </c>
      <c r="D212" s="368">
        <f>SUM(D204:D211)</f>
        <v>0</v>
      </c>
      <c r="E212" s="368">
        <f t="shared" ref="E212" si="2">SUM(E204:E211)</f>
        <v>0</v>
      </c>
      <c r="F212" s="7"/>
      <c r="G212" s="7"/>
      <c r="H212" s="7"/>
      <c r="I212" s="7"/>
      <c r="J212" s="7"/>
      <c r="K212" s="7"/>
      <c r="L212" s="7"/>
    </row>
    <row r="213" spans="1:12" s="3" customFormat="1" ht="24.95" customHeight="1" x14ac:dyDescent="0.15">
      <c r="A213" s="96" t="s">
        <v>324</v>
      </c>
      <c r="B213" s="97"/>
      <c r="C213" s="369"/>
      <c r="D213" s="369"/>
      <c r="E213" s="105"/>
      <c r="F213" s="7"/>
      <c r="G213" s="7"/>
      <c r="H213" s="7"/>
      <c r="I213" s="7"/>
      <c r="J213" s="7"/>
      <c r="K213" s="7"/>
      <c r="L213" s="7"/>
    </row>
    <row r="214" spans="1:12" s="3" customFormat="1" ht="30" customHeight="1" x14ac:dyDescent="0.15">
      <c r="A214" s="13" t="s">
        <v>4</v>
      </c>
      <c r="B214" s="106" t="s">
        <v>325</v>
      </c>
      <c r="C214" s="39" t="s">
        <v>6</v>
      </c>
      <c r="D214" s="94" t="s">
        <v>7</v>
      </c>
      <c r="E214" s="39" t="s">
        <v>8</v>
      </c>
      <c r="F214" s="7"/>
      <c r="G214" s="7"/>
      <c r="H214" s="7"/>
      <c r="I214" s="7"/>
      <c r="J214" s="7"/>
      <c r="K214" s="7"/>
      <c r="L214" s="7"/>
    </row>
    <row r="215" spans="1:12" s="3" customFormat="1" ht="15" customHeight="1" x14ac:dyDescent="0.15">
      <c r="A215" s="295">
        <v>3003001</v>
      </c>
      <c r="B215" s="107" t="s">
        <v>326</v>
      </c>
      <c r="C215" s="370">
        <f>[10]B!C2909</f>
        <v>6</v>
      </c>
      <c r="D215" s="371">
        <f>[10]B!$E$2909</f>
        <v>6</v>
      </c>
      <c r="E215" s="30">
        <f>[10]B!$AL$2909</f>
        <v>49380</v>
      </c>
      <c r="F215" s="7"/>
      <c r="G215" s="7"/>
      <c r="H215" s="7"/>
      <c r="I215" s="7"/>
      <c r="J215" s="7"/>
      <c r="K215" s="7"/>
      <c r="L215" s="7"/>
    </row>
    <row r="216" spans="1:12" s="3" customFormat="1" ht="15" customHeight="1" x14ac:dyDescent="0.15">
      <c r="A216" s="299" t="s">
        <v>327</v>
      </c>
      <c r="B216" s="101" t="s">
        <v>328</v>
      </c>
      <c r="C216" s="372">
        <f>[10]B!C2910</f>
        <v>0</v>
      </c>
      <c r="D216" s="373">
        <f>[10]B!$E$2910</f>
        <v>0</v>
      </c>
      <c r="E216" s="31">
        <f>[10]B!$AL$2910</f>
        <v>0</v>
      </c>
      <c r="F216" s="7"/>
      <c r="G216" s="7"/>
      <c r="H216" s="7"/>
      <c r="I216" s="7"/>
      <c r="J216" s="7"/>
      <c r="K216" s="7"/>
      <c r="L216" s="7"/>
    </row>
    <row r="217" spans="1:12" s="3" customFormat="1" ht="15" customHeight="1" x14ac:dyDescent="0.15">
      <c r="A217" s="299" t="s">
        <v>329</v>
      </c>
      <c r="B217" s="101" t="s">
        <v>330</v>
      </c>
      <c r="C217" s="372">
        <f>[10]B!C2911</f>
        <v>0</v>
      </c>
      <c r="D217" s="372">
        <f>[10]B!$E$2911</f>
        <v>0</v>
      </c>
      <c r="E217" s="31">
        <f>[10]B!$AL$2911</f>
        <v>0</v>
      </c>
      <c r="F217" s="7"/>
      <c r="G217" s="7"/>
      <c r="H217" s="7"/>
      <c r="I217" s="7"/>
      <c r="J217" s="7"/>
      <c r="K217" s="7"/>
      <c r="L217" s="7"/>
    </row>
    <row r="218" spans="1:12" s="3" customFormat="1" ht="15" customHeight="1" x14ac:dyDescent="0.15">
      <c r="A218" s="299" t="s">
        <v>331</v>
      </c>
      <c r="B218" s="101" t="s">
        <v>332</v>
      </c>
      <c r="C218" s="372">
        <f>[10]B!C2912</f>
        <v>0</v>
      </c>
      <c r="D218" s="372">
        <f>[10]B!$E$2912</f>
        <v>0</v>
      </c>
      <c r="E218" s="31">
        <f>[10]B!$AL$2912</f>
        <v>0</v>
      </c>
      <c r="F218" s="7"/>
      <c r="G218" s="7"/>
      <c r="H218" s="7"/>
      <c r="I218" s="7"/>
      <c r="J218" s="7"/>
      <c r="K218" s="7"/>
      <c r="L218" s="7"/>
    </row>
    <row r="219" spans="1:12" s="3" customFormat="1" ht="15" customHeight="1" x14ac:dyDescent="0.15">
      <c r="A219" s="312" t="s">
        <v>333</v>
      </c>
      <c r="B219" s="102" t="s">
        <v>334</v>
      </c>
      <c r="C219" s="374">
        <f>[10]B!C2913</f>
        <v>0</v>
      </c>
      <c r="D219" s="374">
        <f>[10]B!$E$2913</f>
        <v>0</v>
      </c>
      <c r="E219" s="108">
        <f>[10]B!$AL$2913</f>
        <v>0</v>
      </c>
      <c r="F219" s="7"/>
      <c r="G219" s="7"/>
      <c r="H219" s="7"/>
      <c r="I219" s="7"/>
      <c r="J219" s="7"/>
      <c r="K219" s="7"/>
      <c r="L219" s="7"/>
    </row>
    <row r="220" spans="1:12" s="3" customFormat="1" ht="15" customHeight="1" x14ac:dyDescent="0.15">
      <c r="A220" s="338"/>
      <c r="B220" s="109" t="s">
        <v>335</v>
      </c>
      <c r="C220" s="375">
        <f>SUM(C215:C219)</f>
        <v>6</v>
      </c>
      <c r="D220" s="375">
        <f>SUM(D215:D219)</f>
        <v>6</v>
      </c>
      <c r="E220" s="95">
        <f>SUM(E215:E219)</f>
        <v>49380</v>
      </c>
      <c r="F220" s="7"/>
      <c r="G220" s="7"/>
      <c r="H220" s="7"/>
      <c r="I220" s="7"/>
      <c r="J220" s="7"/>
      <c r="K220" s="7"/>
      <c r="L220" s="7"/>
    </row>
    <row r="221" spans="1:12" s="111" customFormat="1" ht="24.95" customHeight="1" x14ac:dyDescent="0.15">
      <c r="A221" s="576" t="s">
        <v>336</v>
      </c>
      <c r="B221" s="576"/>
      <c r="C221" s="376"/>
      <c r="D221" s="376"/>
      <c r="E221" s="110"/>
    </row>
    <row r="222" spans="1:12" s="3" customFormat="1" ht="35.1" customHeight="1" x14ac:dyDescent="0.15">
      <c r="A222" s="13" t="s">
        <v>4</v>
      </c>
      <c r="B222" s="106" t="s">
        <v>337</v>
      </c>
      <c r="C222" s="39" t="s">
        <v>6</v>
      </c>
      <c r="D222" s="94" t="s">
        <v>7</v>
      </c>
      <c r="E222" s="39" t="s">
        <v>8</v>
      </c>
      <c r="F222" s="7"/>
      <c r="G222" s="7"/>
      <c r="H222" s="7"/>
      <c r="I222" s="7"/>
      <c r="J222" s="7"/>
      <c r="K222" s="7"/>
      <c r="L222" s="7"/>
    </row>
    <row r="223" spans="1:12" s="3" customFormat="1" ht="15" customHeight="1" x14ac:dyDescent="0.15">
      <c r="A223" s="295">
        <v>2401061</v>
      </c>
      <c r="B223" s="107" t="s">
        <v>338</v>
      </c>
      <c r="C223" s="370">
        <f>[10]B!$C$2753</f>
        <v>163</v>
      </c>
      <c r="D223" s="370">
        <f>[10]B!$E$2753</f>
        <v>163</v>
      </c>
      <c r="E223" s="30">
        <f>[10]B!$AL$2753</f>
        <v>3586000</v>
      </c>
      <c r="F223" s="7"/>
      <c r="G223" s="7"/>
      <c r="H223" s="7"/>
      <c r="I223" s="7"/>
      <c r="J223" s="7"/>
      <c r="K223" s="7"/>
      <c r="L223" s="7"/>
    </row>
    <row r="224" spans="1:12" s="3" customFormat="1" ht="15" customHeight="1" x14ac:dyDescent="0.15">
      <c r="A224" s="299" t="s">
        <v>339</v>
      </c>
      <c r="B224" s="101" t="s">
        <v>340</v>
      </c>
      <c r="C224" s="372">
        <f>[10]B!$C$2754</f>
        <v>173</v>
      </c>
      <c r="D224" s="372">
        <f>[10]B!$E$2754</f>
        <v>173</v>
      </c>
      <c r="E224" s="31">
        <f>[10]B!$AL$2754</f>
        <v>11975060</v>
      </c>
      <c r="F224" s="7"/>
      <c r="G224" s="7"/>
      <c r="H224" s="7"/>
      <c r="I224" s="7"/>
      <c r="J224" s="7"/>
      <c r="K224" s="7"/>
      <c r="L224" s="7"/>
    </row>
    <row r="225" spans="1:22" s="3" customFormat="1" ht="15" customHeight="1" x14ac:dyDescent="0.15">
      <c r="A225" s="299" t="s">
        <v>341</v>
      </c>
      <c r="B225" s="101" t="s">
        <v>342</v>
      </c>
      <c r="C225" s="372">
        <f>[10]B!$C$2755</f>
        <v>0</v>
      </c>
      <c r="D225" s="372">
        <f>[10]B!$E$2755</f>
        <v>0</v>
      </c>
      <c r="E225" s="31">
        <f>[10]B!$AL$2755</f>
        <v>0</v>
      </c>
      <c r="F225" s="7"/>
      <c r="G225" s="7"/>
      <c r="H225" s="7"/>
      <c r="I225" s="7"/>
      <c r="J225" s="7"/>
      <c r="K225" s="7"/>
      <c r="L225" s="7"/>
    </row>
    <row r="226" spans="1:22" s="3" customFormat="1" ht="15" customHeight="1" x14ac:dyDescent="0.15">
      <c r="A226" s="299" t="s">
        <v>343</v>
      </c>
      <c r="B226" s="101" t="s">
        <v>344</v>
      </c>
      <c r="C226" s="372">
        <f>[10]B!$C$2756</f>
        <v>307</v>
      </c>
      <c r="D226" s="372">
        <f>[10]B!$E$2756</f>
        <v>299</v>
      </c>
      <c r="E226" s="31">
        <f>[10]B!$AL$2756</f>
        <v>902980</v>
      </c>
      <c r="F226" s="7"/>
      <c r="G226" s="7"/>
      <c r="H226" s="7"/>
      <c r="I226" s="7"/>
      <c r="J226" s="7"/>
      <c r="K226" s="7"/>
      <c r="L226" s="7"/>
    </row>
    <row r="227" spans="1:22" s="3" customFormat="1" ht="15" customHeight="1" x14ac:dyDescent="0.15">
      <c r="A227" s="299" t="s">
        <v>345</v>
      </c>
      <c r="B227" s="101" t="s">
        <v>346</v>
      </c>
      <c r="C227" s="372">
        <f>[10]B!$C$2757</f>
        <v>0</v>
      </c>
      <c r="D227" s="372">
        <f>[10]B!$E$2757</f>
        <v>0</v>
      </c>
      <c r="E227" s="31">
        <f>[10]B!$AL$2757</f>
        <v>0</v>
      </c>
      <c r="F227" s="7"/>
      <c r="G227" s="7"/>
      <c r="H227" s="7"/>
      <c r="I227" s="7"/>
      <c r="J227" s="7"/>
      <c r="K227" s="7"/>
      <c r="L227" s="7"/>
    </row>
    <row r="228" spans="1:22" s="3" customFormat="1" ht="15" customHeight="1" x14ac:dyDescent="0.15">
      <c r="A228" s="299" t="s">
        <v>347</v>
      </c>
      <c r="B228" s="101" t="s">
        <v>348</v>
      </c>
      <c r="C228" s="372">
        <f>[10]B!$C$2758</f>
        <v>0</v>
      </c>
      <c r="D228" s="372">
        <f>[10]B!$E$2758</f>
        <v>0</v>
      </c>
      <c r="E228" s="31">
        <f>[10]B!$AL$2758</f>
        <v>0</v>
      </c>
      <c r="F228" s="7"/>
      <c r="G228" s="7"/>
      <c r="H228" s="7"/>
      <c r="I228" s="7"/>
      <c r="J228" s="7"/>
      <c r="K228" s="7"/>
      <c r="L228" s="7"/>
      <c r="V228" s="112"/>
    </row>
    <row r="229" spans="1:22" s="3" customFormat="1" ht="15" customHeight="1" x14ac:dyDescent="0.15">
      <c r="A229" s="312" t="s">
        <v>349</v>
      </c>
      <c r="B229" s="102" t="s">
        <v>350</v>
      </c>
      <c r="C229" s="374">
        <f>[10]B!$C$2759</f>
        <v>0</v>
      </c>
      <c r="D229" s="374">
        <f>[10]B!$E$2759</f>
        <v>0</v>
      </c>
      <c r="E229" s="108">
        <f>[10]B!$AL$2759</f>
        <v>0</v>
      </c>
      <c r="F229" s="7"/>
      <c r="G229" s="7"/>
      <c r="H229" s="7"/>
      <c r="I229" s="7"/>
      <c r="J229" s="7"/>
      <c r="K229" s="7"/>
      <c r="L229" s="7"/>
      <c r="V229" s="112"/>
    </row>
    <row r="230" spans="1:22" s="3" customFormat="1" ht="15" customHeight="1" x14ac:dyDescent="0.15">
      <c r="A230" s="338"/>
      <c r="B230" s="109" t="s">
        <v>351</v>
      </c>
      <c r="C230" s="377">
        <f>SUM(C223:C229)</f>
        <v>643</v>
      </c>
      <c r="D230" s="377">
        <f>SUM(D223:D229)</f>
        <v>635</v>
      </c>
      <c r="E230" s="95">
        <f>SUM(E223:E229)</f>
        <v>16464040</v>
      </c>
      <c r="F230" s="7"/>
      <c r="G230" s="7"/>
      <c r="H230" s="7"/>
      <c r="I230" s="7"/>
      <c r="J230" s="7"/>
      <c r="K230" s="7"/>
      <c r="L230" s="7"/>
      <c r="V230" s="112"/>
    </row>
    <row r="231" spans="1:22" s="114" customFormat="1" ht="24.95" customHeight="1" x14ac:dyDescent="0.15">
      <c r="A231" s="574" t="s">
        <v>352</v>
      </c>
      <c r="B231" s="574"/>
      <c r="C231" s="378"/>
      <c r="D231" s="378"/>
      <c r="E231" s="93"/>
      <c r="F231" s="379"/>
      <c r="G231" s="379"/>
      <c r="H231" s="379"/>
      <c r="I231" s="379"/>
      <c r="J231" s="379"/>
      <c r="K231" s="379"/>
      <c r="L231" s="379"/>
      <c r="M231" s="379"/>
      <c r="N231" s="379"/>
      <c r="O231" s="113"/>
      <c r="V231" s="115"/>
    </row>
    <row r="232" spans="1:22" ht="35.1" customHeight="1" x14ac:dyDescent="0.15">
      <c r="A232" s="13" t="s">
        <v>4</v>
      </c>
      <c r="B232" s="13" t="s">
        <v>5</v>
      </c>
      <c r="C232" s="39" t="s">
        <v>6</v>
      </c>
      <c r="D232" s="94" t="s">
        <v>7</v>
      </c>
      <c r="E232" s="39" t="s">
        <v>8</v>
      </c>
      <c r="F232" s="380"/>
      <c r="G232" s="380"/>
      <c r="H232" s="380"/>
      <c r="I232" s="380"/>
      <c r="J232" s="380"/>
      <c r="K232" s="380"/>
      <c r="L232" s="380"/>
      <c r="M232" s="380"/>
      <c r="N232" s="380"/>
      <c r="O232" s="116"/>
      <c r="V232" s="117"/>
    </row>
    <row r="233" spans="1:22" ht="15" customHeight="1" x14ac:dyDescent="0.15">
      <c r="A233" s="295">
        <v>2004103</v>
      </c>
      <c r="B233" s="107" t="s">
        <v>353</v>
      </c>
      <c r="C233" s="370">
        <f>[10]B!$C$2427</f>
        <v>68</v>
      </c>
      <c r="D233" s="370">
        <f>[10]B!$E$2427</f>
        <v>60</v>
      </c>
      <c r="E233" s="30">
        <f>[10]B!$AL$2427</f>
        <v>9237600</v>
      </c>
      <c r="F233" s="380"/>
      <c r="G233" s="380"/>
      <c r="H233" s="380"/>
      <c r="I233" s="380"/>
      <c r="J233" s="380"/>
      <c r="K233" s="380"/>
      <c r="L233" s="380"/>
      <c r="M233" s="380"/>
      <c r="N233" s="380"/>
      <c r="O233" s="116"/>
      <c r="V233" s="117"/>
    </row>
    <row r="234" spans="1:22" ht="15" customHeight="1" x14ac:dyDescent="0.15">
      <c r="A234" s="312" t="s">
        <v>354</v>
      </c>
      <c r="B234" s="102" t="s">
        <v>355</v>
      </c>
      <c r="C234" s="372">
        <f>[10]B!$C$2428</f>
        <v>0</v>
      </c>
      <c r="D234" s="372">
        <f>[10]B!$E$2428</f>
        <v>0</v>
      </c>
      <c r="E234" s="31">
        <f>[10]B!$AL$2428</f>
        <v>0</v>
      </c>
      <c r="F234" s="380"/>
      <c r="G234" s="380"/>
      <c r="H234" s="380"/>
      <c r="I234" s="380"/>
      <c r="J234" s="380"/>
      <c r="K234" s="380"/>
      <c r="L234" s="380"/>
      <c r="M234" s="380"/>
      <c r="N234" s="380"/>
      <c r="O234" s="116"/>
      <c r="V234" s="117"/>
    </row>
    <row r="235" spans="1:22" ht="23.25" customHeight="1" x14ac:dyDescent="0.15">
      <c r="A235" s="351">
        <v>2004003</v>
      </c>
      <c r="B235" s="102" t="s">
        <v>356</v>
      </c>
      <c r="C235" s="374">
        <f>[10]B!C2431</f>
        <v>0</v>
      </c>
      <c r="D235" s="374">
        <f>[10]B!E2431</f>
        <v>0</v>
      </c>
      <c r="E235" s="108">
        <f>[10]B!$AL$2431</f>
        <v>0</v>
      </c>
      <c r="F235" s="380"/>
      <c r="G235" s="380"/>
      <c r="H235" s="380"/>
      <c r="I235" s="380"/>
      <c r="J235" s="380"/>
      <c r="K235" s="380"/>
      <c r="L235" s="380"/>
      <c r="M235" s="380"/>
      <c r="N235" s="380"/>
      <c r="O235" s="116"/>
      <c r="V235" s="117"/>
    </row>
    <row r="236" spans="1:22" ht="15" customHeight="1" x14ac:dyDescent="0.15">
      <c r="A236" s="338"/>
      <c r="B236" s="109" t="s">
        <v>357</v>
      </c>
      <c r="C236" s="375">
        <f>SUM(C233:C235)</f>
        <v>68</v>
      </c>
      <c r="D236" s="375">
        <f>SUM(D233:D235)</f>
        <v>60</v>
      </c>
      <c r="E236" s="95">
        <f>SUM(E233:E235)</f>
        <v>9237600</v>
      </c>
      <c r="F236" s="380"/>
      <c r="G236" s="380"/>
      <c r="H236" s="380"/>
      <c r="I236" s="380"/>
      <c r="J236" s="380"/>
      <c r="K236" s="380"/>
      <c r="L236" s="380"/>
      <c r="M236" s="380"/>
      <c r="N236" s="380"/>
      <c r="O236" s="116"/>
      <c r="V236" s="117"/>
    </row>
    <row r="237" spans="1:22" s="114" customFormat="1" ht="24.95" customHeight="1" x14ac:dyDescent="0.15">
      <c r="A237" s="574" t="s">
        <v>358</v>
      </c>
      <c r="B237" s="574"/>
      <c r="C237" s="381"/>
      <c r="D237" s="381"/>
      <c r="E237" s="93"/>
      <c r="F237" s="379"/>
      <c r="G237" s="379"/>
      <c r="H237" s="379"/>
      <c r="I237" s="379"/>
      <c r="J237" s="379"/>
      <c r="K237" s="379"/>
      <c r="L237" s="379"/>
      <c r="M237" s="379"/>
      <c r="N237" s="379"/>
      <c r="O237" s="379"/>
      <c r="P237" s="379"/>
      <c r="Q237" s="113"/>
      <c r="V237" s="118"/>
    </row>
    <row r="238" spans="1:22" ht="35.1" customHeight="1" x14ac:dyDescent="0.15">
      <c r="A238" s="13"/>
      <c r="B238" s="13" t="s">
        <v>359</v>
      </c>
      <c r="C238" s="39" t="s">
        <v>6</v>
      </c>
      <c r="D238" s="94" t="s">
        <v>7</v>
      </c>
      <c r="E238" s="14" t="s">
        <v>8</v>
      </c>
      <c r="F238" s="380"/>
      <c r="G238" s="380"/>
      <c r="H238" s="380"/>
      <c r="I238" s="380"/>
      <c r="J238" s="380"/>
      <c r="K238" s="380"/>
      <c r="L238" s="380"/>
      <c r="M238" s="380"/>
      <c r="N238" s="380"/>
      <c r="O238" s="380"/>
      <c r="P238" s="380"/>
      <c r="Q238" s="116"/>
    </row>
    <row r="239" spans="1:22" ht="15" customHeight="1" x14ac:dyDescent="0.15">
      <c r="A239" s="295" t="s">
        <v>360</v>
      </c>
      <c r="B239" s="107" t="s">
        <v>361</v>
      </c>
      <c r="C239" s="345">
        <f>[10]B!$C$2780</f>
        <v>181</v>
      </c>
      <c r="D239" s="345">
        <f>[10]B!$E$2780</f>
        <v>181</v>
      </c>
      <c r="E239" s="30">
        <f>[10]B!$AL$2780</f>
        <v>865070</v>
      </c>
      <c r="F239" s="380"/>
      <c r="G239" s="380"/>
      <c r="H239" s="380"/>
      <c r="I239" s="380"/>
      <c r="J239" s="380"/>
      <c r="K239" s="380"/>
      <c r="L239" s="380"/>
      <c r="M239" s="380"/>
      <c r="N239" s="380"/>
      <c r="O239" s="380"/>
      <c r="P239" s="380"/>
      <c r="Q239" s="116"/>
    </row>
    <row r="240" spans="1:22" ht="15" customHeight="1" x14ac:dyDescent="0.15">
      <c r="A240" s="299" t="s">
        <v>362</v>
      </c>
      <c r="B240" s="101" t="s">
        <v>363</v>
      </c>
      <c r="C240" s="346">
        <f>[10]B!C2806+[10]B!C2839+[10]B!C2840</f>
        <v>88</v>
      </c>
      <c r="D240" s="346">
        <f>[10]B!E2806+[10]B!E2839+[10]B!E2840</f>
        <v>88</v>
      </c>
      <c r="E240" s="31">
        <f>[10]B!$AL$2806+[10]B!AL2839+[10]B!AL2840</f>
        <v>3339310</v>
      </c>
      <c r="F240" s="380"/>
      <c r="G240" s="380"/>
      <c r="H240" s="380"/>
      <c r="I240" s="380"/>
      <c r="J240" s="380"/>
      <c r="K240" s="380"/>
      <c r="L240" s="380"/>
      <c r="M240" s="380"/>
      <c r="N240" s="380"/>
      <c r="O240" s="380"/>
      <c r="P240" s="380"/>
      <c r="Q240" s="116"/>
    </row>
    <row r="241" spans="1:17" ht="15" customHeight="1" x14ac:dyDescent="0.15">
      <c r="A241" s="299" t="s">
        <v>364</v>
      </c>
      <c r="B241" s="101" t="s">
        <v>365</v>
      </c>
      <c r="C241" s="346">
        <f>[10]B!$C$2843</f>
        <v>5</v>
      </c>
      <c r="D241" s="346">
        <f>[10]B!$C$2843</f>
        <v>5</v>
      </c>
      <c r="E241" s="31">
        <f>[10]B!$AL$2843</f>
        <v>367170</v>
      </c>
      <c r="F241" s="380"/>
      <c r="G241" s="380"/>
      <c r="H241" s="380"/>
      <c r="I241" s="380"/>
      <c r="J241" s="380"/>
      <c r="K241" s="380"/>
      <c r="L241" s="380"/>
      <c r="M241" s="380"/>
      <c r="N241" s="380"/>
      <c r="O241" s="380"/>
      <c r="P241" s="380"/>
      <c r="Q241" s="116"/>
    </row>
    <row r="242" spans="1:17" ht="15" customHeight="1" x14ac:dyDescent="0.15">
      <c r="A242" s="312"/>
      <c r="B242" s="102" t="s">
        <v>366</v>
      </c>
      <c r="C242" s="347">
        <f>[10]B!$C$2893</f>
        <v>0</v>
      </c>
      <c r="D242" s="367"/>
      <c r="E242" s="36"/>
      <c r="F242" s="380"/>
      <c r="G242" s="380"/>
      <c r="H242" s="380"/>
      <c r="I242" s="380"/>
      <c r="J242" s="380"/>
      <c r="K242" s="380"/>
      <c r="L242" s="380"/>
      <c r="M242" s="380"/>
      <c r="N242" s="380"/>
      <c r="O242" s="380"/>
      <c r="P242" s="380"/>
      <c r="Q242" s="116"/>
    </row>
    <row r="243" spans="1:17" ht="15" customHeight="1" x14ac:dyDescent="0.15">
      <c r="A243" s="338"/>
      <c r="B243" s="109" t="s">
        <v>367</v>
      </c>
      <c r="C243" s="382">
        <f>SUM(C239:C242)</f>
        <v>274</v>
      </c>
      <c r="D243" s="382">
        <f>SUM(D239:D241)</f>
        <v>274</v>
      </c>
      <c r="E243" s="119">
        <f>SUM(E239:E241)</f>
        <v>4571550</v>
      </c>
      <c r="F243" s="380"/>
      <c r="G243" s="380"/>
      <c r="H243" s="380"/>
      <c r="I243" s="380"/>
      <c r="J243" s="380"/>
      <c r="K243" s="380"/>
      <c r="L243" s="380"/>
      <c r="M243" s="380"/>
      <c r="N243" s="380"/>
      <c r="O243" s="380"/>
      <c r="P243" s="380"/>
      <c r="Q243" s="116"/>
    </row>
    <row r="244" spans="1:17" ht="15" customHeight="1" x14ac:dyDescent="0.15">
      <c r="A244" s="577" t="s">
        <v>368</v>
      </c>
      <c r="B244" s="577"/>
      <c r="C244" s="383"/>
      <c r="D244" s="383"/>
      <c r="E244" s="120"/>
      <c r="F244" s="380"/>
      <c r="G244" s="380"/>
      <c r="H244" s="380"/>
      <c r="I244" s="380"/>
      <c r="J244" s="380"/>
      <c r="K244" s="380"/>
      <c r="L244" s="380"/>
      <c r="M244" s="380"/>
      <c r="N244" s="380"/>
      <c r="O244" s="380"/>
      <c r="P244" s="380"/>
      <c r="Q244" s="116"/>
    </row>
    <row r="245" spans="1:17" ht="32.25" customHeight="1" x14ac:dyDescent="0.15">
      <c r="A245" s="13" t="s">
        <v>4</v>
      </c>
      <c r="B245" s="13" t="s">
        <v>5</v>
      </c>
      <c r="C245" s="39" t="s">
        <v>6</v>
      </c>
      <c r="D245" s="94" t="s">
        <v>7</v>
      </c>
      <c r="E245" s="39" t="s">
        <v>8</v>
      </c>
      <c r="F245" s="380"/>
      <c r="G245" s="380"/>
      <c r="H245" s="380"/>
      <c r="I245" s="380"/>
      <c r="J245" s="380"/>
      <c r="K245" s="380"/>
      <c r="L245" s="380"/>
      <c r="M245" s="380"/>
      <c r="N245" s="380"/>
      <c r="O245" s="380"/>
      <c r="P245" s="380"/>
      <c r="Q245" s="116"/>
    </row>
    <row r="246" spans="1:17" ht="15" customHeight="1" x14ac:dyDescent="0.15">
      <c r="A246" s="295">
        <v>1901023</v>
      </c>
      <c r="B246" s="107" t="s">
        <v>369</v>
      </c>
      <c r="C246" s="345">
        <f>[10]B!$C$2249</f>
        <v>0</v>
      </c>
      <c r="D246" s="345">
        <f>[10]B!$E$2249</f>
        <v>0</v>
      </c>
      <c r="E246" s="121">
        <f>[10]B!$AL$2249</f>
        <v>0</v>
      </c>
      <c r="F246" s="380"/>
      <c r="G246" s="380"/>
      <c r="H246" s="380"/>
      <c r="I246" s="380"/>
      <c r="J246" s="380"/>
      <c r="K246" s="380"/>
      <c r="L246" s="380"/>
      <c r="M246" s="380"/>
      <c r="N246" s="380"/>
      <c r="O246" s="380"/>
      <c r="P246" s="380"/>
      <c r="Q246" s="116"/>
    </row>
    <row r="247" spans="1:17" ht="15" customHeight="1" x14ac:dyDescent="0.15">
      <c r="A247" s="299">
        <v>1901024</v>
      </c>
      <c r="B247" s="101" t="s">
        <v>370</v>
      </c>
      <c r="C247" s="346">
        <f>[10]B!$C$2250</f>
        <v>0</v>
      </c>
      <c r="D247" s="346">
        <f>[10]B!$E$2250</f>
        <v>0</v>
      </c>
      <c r="E247" s="18">
        <f>[10]B!$AL$2250</f>
        <v>0</v>
      </c>
      <c r="F247" s="380"/>
      <c r="G247" s="380"/>
      <c r="H247" s="380"/>
      <c r="I247" s="380"/>
      <c r="J247" s="380"/>
      <c r="K247" s="380"/>
      <c r="L247" s="380"/>
      <c r="M247" s="380"/>
      <c r="N247" s="380"/>
      <c r="O247" s="380"/>
      <c r="P247" s="380"/>
      <c r="Q247" s="116"/>
    </row>
    <row r="248" spans="1:17" ht="15" customHeight="1" x14ac:dyDescent="0.15">
      <c r="A248" s="299" t="s">
        <v>371</v>
      </c>
      <c r="B248" s="101" t="s">
        <v>372</v>
      </c>
      <c r="C248" s="346">
        <f>[10]B!$C$2251</f>
        <v>0</v>
      </c>
      <c r="D248" s="346">
        <f>[10]B!$E$2251</f>
        <v>0</v>
      </c>
      <c r="E248" s="18">
        <f>[10]B!$AL$2251</f>
        <v>0</v>
      </c>
      <c r="F248" s="380"/>
      <c r="G248" s="380"/>
      <c r="H248" s="380"/>
      <c r="I248" s="380"/>
      <c r="J248" s="380"/>
      <c r="K248" s="380"/>
      <c r="L248" s="380"/>
      <c r="M248" s="380"/>
      <c r="N248" s="380"/>
      <c r="O248" s="380"/>
      <c r="P248" s="380"/>
      <c r="Q248" s="116"/>
    </row>
    <row r="249" spans="1:17" ht="15" customHeight="1" x14ac:dyDescent="0.15">
      <c r="A249" s="299" t="s">
        <v>373</v>
      </c>
      <c r="B249" s="101" t="s">
        <v>374</v>
      </c>
      <c r="C249" s="346">
        <f>[10]B!$C$2252</f>
        <v>0</v>
      </c>
      <c r="D249" s="346">
        <f>[10]B!$E$2252</f>
        <v>0</v>
      </c>
      <c r="E249" s="18">
        <f>[10]B!$AL$2252</f>
        <v>0</v>
      </c>
      <c r="F249" s="380"/>
      <c r="G249" s="380"/>
      <c r="H249" s="380"/>
      <c r="I249" s="380"/>
      <c r="J249" s="380"/>
      <c r="K249" s="380"/>
      <c r="L249" s="380"/>
      <c r="M249" s="380"/>
      <c r="N249" s="380"/>
      <c r="O249" s="380"/>
      <c r="P249" s="380"/>
      <c r="Q249" s="116"/>
    </row>
    <row r="250" spans="1:17" ht="15" customHeight="1" x14ac:dyDescent="0.15">
      <c r="A250" s="299">
        <v>1901126</v>
      </c>
      <c r="B250" s="101" t="s">
        <v>375</v>
      </c>
      <c r="C250" s="346">
        <f>[10]B!$C$2253</f>
        <v>0</v>
      </c>
      <c r="D250" s="346">
        <f>[10]B!$E$2253</f>
        <v>0</v>
      </c>
      <c r="E250" s="18">
        <f>[10]B!$AL$2253</f>
        <v>0</v>
      </c>
      <c r="F250" s="380"/>
      <c r="G250" s="380"/>
      <c r="H250" s="380"/>
      <c r="I250" s="380"/>
      <c r="J250" s="380"/>
      <c r="K250" s="380"/>
      <c r="L250" s="380"/>
      <c r="M250" s="380"/>
      <c r="N250" s="380"/>
      <c r="O250" s="380"/>
      <c r="P250" s="380"/>
      <c r="Q250" s="116"/>
    </row>
    <row r="251" spans="1:17" ht="15" customHeight="1" x14ac:dyDescent="0.15">
      <c r="A251" s="299" t="s">
        <v>376</v>
      </c>
      <c r="B251" s="101" t="s">
        <v>377</v>
      </c>
      <c r="C251" s="346">
        <f>[10]B!$C$2254</f>
        <v>0</v>
      </c>
      <c r="D251" s="346">
        <f>[10]B!$E$2254</f>
        <v>0</v>
      </c>
      <c r="E251" s="18">
        <f>[10]B!$AL$2254</f>
        <v>0</v>
      </c>
      <c r="F251" s="380"/>
      <c r="G251" s="380"/>
      <c r="H251" s="380"/>
      <c r="I251" s="380"/>
      <c r="J251" s="380"/>
      <c r="K251" s="380"/>
      <c r="L251" s="380"/>
      <c r="M251" s="380"/>
      <c r="N251" s="380"/>
      <c r="O251" s="380"/>
      <c r="P251" s="380"/>
      <c r="Q251" s="116"/>
    </row>
    <row r="252" spans="1:17" ht="15" customHeight="1" x14ac:dyDescent="0.15">
      <c r="A252" s="299" t="s">
        <v>378</v>
      </c>
      <c r="B252" s="101" t="s">
        <v>379</v>
      </c>
      <c r="C252" s="346">
        <f>[10]B!$C$2255</f>
        <v>0</v>
      </c>
      <c r="D252" s="346">
        <f>[10]B!$E$2255</f>
        <v>0</v>
      </c>
      <c r="E252" s="18">
        <f>[10]B!$AL$2255</f>
        <v>0</v>
      </c>
      <c r="F252" s="380"/>
      <c r="G252" s="380"/>
      <c r="H252" s="380"/>
      <c r="I252" s="380"/>
      <c r="J252" s="380"/>
      <c r="K252" s="380"/>
      <c r="L252" s="380"/>
      <c r="M252" s="380"/>
      <c r="N252" s="380"/>
      <c r="O252" s="380"/>
      <c r="P252" s="380"/>
      <c r="Q252" s="116"/>
    </row>
    <row r="253" spans="1:17" ht="15" customHeight="1" x14ac:dyDescent="0.15">
      <c r="A253" s="312">
        <v>1901029</v>
      </c>
      <c r="B253" s="102" t="s">
        <v>380</v>
      </c>
      <c r="C253" s="347">
        <f>[10]B!$C$2256</f>
        <v>0</v>
      </c>
      <c r="D253" s="347">
        <f>[10]B!$E$2256</f>
        <v>0</v>
      </c>
      <c r="E253" s="122">
        <f>[10]B!$AL$2256</f>
        <v>0</v>
      </c>
      <c r="F253" s="380"/>
      <c r="G253" s="380"/>
      <c r="H253" s="380"/>
      <c r="I253" s="380"/>
      <c r="J253" s="380"/>
      <c r="K253" s="380"/>
      <c r="L253" s="380"/>
      <c r="M253" s="380"/>
      <c r="N253" s="380"/>
      <c r="O253" s="380"/>
      <c r="P253" s="380"/>
      <c r="Q253" s="116"/>
    </row>
    <row r="254" spans="1:17" ht="15" customHeight="1" x14ac:dyDescent="0.15">
      <c r="A254" s="351"/>
      <c r="B254" s="123" t="s">
        <v>381</v>
      </c>
      <c r="C254" s="124">
        <f>SUM(C246:C253)</f>
        <v>0</v>
      </c>
      <c r="D254" s="124">
        <f>SUM(D246:D253)</f>
        <v>0</v>
      </c>
      <c r="E254" s="119">
        <f>SUM(E246:E253)</f>
        <v>0</v>
      </c>
      <c r="F254" s="380"/>
      <c r="G254" s="380"/>
      <c r="H254" s="380"/>
      <c r="I254" s="380"/>
      <c r="J254" s="380"/>
      <c r="K254" s="380"/>
      <c r="L254" s="380"/>
      <c r="M254" s="380"/>
      <c r="N254" s="380"/>
      <c r="O254" s="380"/>
      <c r="P254" s="380"/>
      <c r="Q254" s="116"/>
    </row>
    <row r="255" spans="1:17" ht="15" customHeight="1" x14ac:dyDescent="0.15">
      <c r="A255" s="125"/>
      <c r="B255" s="126"/>
      <c r="C255" s="383"/>
      <c r="D255" s="383"/>
      <c r="E255" s="120"/>
      <c r="F255" s="380"/>
      <c r="G255" s="380"/>
      <c r="H255" s="380"/>
      <c r="I255" s="380"/>
      <c r="J255" s="380"/>
      <c r="K255" s="380"/>
      <c r="L255" s="380"/>
      <c r="M255" s="380"/>
      <c r="N255" s="380"/>
      <c r="O255" s="380"/>
      <c r="P255" s="380"/>
      <c r="Q255" s="116"/>
    </row>
    <row r="256" spans="1:17" s="111" customFormat="1" ht="24.95" customHeight="1" x14ac:dyDescent="0.15">
      <c r="A256" s="574" t="s">
        <v>382</v>
      </c>
      <c r="B256" s="574"/>
      <c r="C256" s="378"/>
      <c r="D256" s="378"/>
      <c r="E256" s="93"/>
    </row>
    <row r="257" spans="1:14" s="3" customFormat="1" ht="35.1" customHeight="1" x14ac:dyDescent="0.15">
      <c r="A257" s="13" t="s">
        <v>4</v>
      </c>
      <c r="B257" s="127" t="s">
        <v>5</v>
      </c>
      <c r="C257" s="39" t="s">
        <v>6</v>
      </c>
      <c r="D257" s="94" t="s">
        <v>7</v>
      </c>
      <c r="E257" s="39" t="s">
        <v>8</v>
      </c>
      <c r="F257" s="7"/>
      <c r="G257" s="7"/>
      <c r="H257" s="7"/>
      <c r="I257" s="7"/>
      <c r="J257" s="7"/>
      <c r="K257" s="7"/>
      <c r="L257" s="7"/>
      <c r="M257" s="7"/>
      <c r="N257" s="7"/>
    </row>
    <row r="258" spans="1:14" s="3" customFormat="1" ht="15" customHeight="1" x14ac:dyDescent="0.15">
      <c r="A258" s="295"/>
      <c r="B258" s="107" t="s">
        <v>383</v>
      </c>
      <c r="C258" s="354">
        <f>[10]B!$C$103</f>
        <v>0</v>
      </c>
      <c r="D258" s="384"/>
      <c r="E258" s="128"/>
      <c r="F258" s="7"/>
      <c r="G258" s="7"/>
      <c r="H258" s="7"/>
      <c r="I258" s="7"/>
      <c r="J258" s="7"/>
      <c r="K258" s="7"/>
      <c r="L258" s="7"/>
      <c r="M258" s="7"/>
      <c r="N258" s="7"/>
    </row>
    <row r="259" spans="1:14" s="3" customFormat="1" ht="15" customHeight="1" x14ac:dyDescent="0.15">
      <c r="A259" s="299"/>
      <c r="B259" s="101" t="s">
        <v>384</v>
      </c>
      <c r="C259" s="297">
        <f>[10]B!$C$104</f>
        <v>0</v>
      </c>
      <c r="D259" s="309"/>
      <c r="E259" s="35"/>
      <c r="F259" s="7"/>
      <c r="G259" s="7"/>
      <c r="H259" s="7"/>
      <c r="I259" s="7"/>
      <c r="J259" s="7"/>
      <c r="K259" s="7"/>
      <c r="L259" s="7"/>
      <c r="M259" s="7"/>
      <c r="N259" s="7"/>
    </row>
    <row r="260" spans="1:14" s="3" customFormat="1" ht="15" customHeight="1" x14ac:dyDescent="0.15">
      <c r="A260" s="299"/>
      <c r="B260" s="101" t="s">
        <v>385</v>
      </c>
      <c r="C260" s="297">
        <f>[10]B!$C$105</f>
        <v>0</v>
      </c>
      <c r="D260" s="309"/>
      <c r="E260" s="35"/>
      <c r="F260" s="7"/>
      <c r="G260" s="7"/>
      <c r="H260" s="7"/>
      <c r="I260" s="7"/>
      <c r="J260" s="7"/>
      <c r="K260" s="7"/>
      <c r="L260" s="7"/>
      <c r="M260" s="7"/>
      <c r="N260" s="7"/>
    </row>
    <row r="261" spans="1:14" s="3" customFormat="1" ht="15" customHeight="1" x14ac:dyDescent="0.15">
      <c r="A261" s="299"/>
      <c r="B261" s="101" t="s">
        <v>386</v>
      </c>
      <c r="C261" s="297">
        <f>[10]B!$C$106</f>
        <v>0</v>
      </c>
      <c r="D261" s="309"/>
      <c r="E261" s="35"/>
      <c r="F261" s="7"/>
      <c r="G261" s="7"/>
      <c r="H261" s="7"/>
      <c r="I261" s="7"/>
      <c r="J261" s="7"/>
      <c r="K261" s="7"/>
      <c r="L261" s="7"/>
      <c r="M261" s="7"/>
      <c r="N261" s="7"/>
    </row>
    <row r="262" spans="1:14" s="3" customFormat="1" ht="15" customHeight="1" x14ac:dyDescent="0.15">
      <c r="A262" s="299"/>
      <c r="B262" s="101" t="s">
        <v>387</v>
      </c>
      <c r="C262" s="297">
        <f>[10]B!$C$107</f>
        <v>0</v>
      </c>
      <c r="D262" s="309"/>
      <c r="E262" s="35"/>
      <c r="F262" s="7"/>
      <c r="G262" s="7"/>
      <c r="H262" s="7"/>
      <c r="I262" s="7"/>
      <c r="J262" s="7"/>
      <c r="K262" s="7"/>
      <c r="L262" s="7"/>
      <c r="M262" s="7"/>
      <c r="N262" s="7"/>
    </row>
    <row r="263" spans="1:14" s="3" customFormat="1" ht="15" customHeight="1" x14ac:dyDescent="0.15">
      <c r="A263" s="299"/>
      <c r="B263" s="101" t="s">
        <v>388</v>
      </c>
      <c r="C263" s="297">
        <f>[10]B!$C$108</f>
        <v>0</v>
      </c>
      <c r="D263" s="309"/>
      <c r="E263" s="35"/>
      <c r="F263" s="7"/>
      <c r="G263" s="7"/>
      <c r="H263" s="7"/>
      <c r="I263" s="7"/>
      <c r="J263" s="7"/>
      <c r="K263" s="7"/>
      <c r="L263" s="7"/>
      <c r="M263" s="7"/>
      <c r="N263" s="7"/>
    </row>
    <row r="264" spans="1:14" s="3" customFormat="1" ht="15" customHeight="1" x14ac:dyDescent="0.15">
      <c r="A264" s="299"/>
      <c r="B264" s="101" t="s">
        <v>389</v>
      </c>
      <c r="C264" s="297">
        <f>[10]B!$C$109</f>
        <v>0</v>
      </c>
      <c r="D264" s="309"/>
      <c r="E264" s="35"/>
      <c r="F264" s="7"/>
      <c r="G264" s="7"/>
      <c r="H264" s="7"/>
      <c r="I264" s="7"/>
      <c r="J264" s="7"/>
      <c r="K264" s="7"/>
      <c r="L264" s="7"/>
      <c r="M264" s="7"/>
      <c r="N264" s="7"/>
    </row>
    <row r="265" spans="1:14" s="3" customFormat="1" ht="15" customHeight="1" x14ac:dyDescent="0.15">
      <c r="A265" s="299"/>
      <c r="B265" s="101" t="s">
        <v>390</v>
      </c>
      <c r="C265" s="297">
        <f>[10]B!$C$110</f>
        <v>0</v>
      </c>
      <c r="D265" s="309"/>
      <c r="E265" s="35"/>
      <c r="F265" s="7"/>
      <c r="G265" s="7"/>
      <c r="H265" s="7"/>
      <c r="I265" s="7"/>
      <c r="J265" s="7"/>
      <c r="K265" s="7"/>
      <c r="L265" s="7"/>
      <c r="M265" s="7"/>
      <c r="N265" s="7"/>
    </row>
    <row r="266" spans="1:14" s="3" customFormat="1" ht="15" customHeight="1" x14ac:dyDescent="0.15">
      <c r="A266" s="299"/>
      <c r="B266" s="101" t="s">
        <v>391</v>
      </c>
      <c r="C266" s="297">
        <f>[10]B!$C$111</f>
        <v>0</v>
      </c>
      <c r="D266" s="309"/>
      <c r="E266" s="35"/>
      <c r="F266" s="7"/>
      <c r="G266" s="7"/>
      <c r="H266" s="7"/>
      <c r="I266" s="7"/>
      <c r="J266" s="7"/>
      <c r="K266" s="7"/>
      <c r="L266" s="7"/>
      <c r="M266" s="7"/>
      <c r="N266" s="7"/>
    </row>
    <row r="267" spans="1:14" s="3" customFormat="1" ht="15" customHeight="1" x14ac:dyDescent="0.15">
      <c r="A267" s="299"/>
      <c r="B267" s="101" t="s">
        <v>392</v>
      </c>
      <c r="C267" s="297">
        <f>[10]B!$C$112</f>
        <v>0</v>
      </c>
      <c r="D267" s="309"/>
      <c r="E267" s="35"/>
      <c r="F267" s="7"/>
      <c r="G267" s="7"/>
      <c r="H267" s="7"/>
      <c r="I267" s="7"/>
      <c r="J267" s="7"/>
      <c r="K267" s="7"/>
      <c r="L267" s="7"/>
      <c r="M267" s="7"/>
      <c r="N267" s="7"/>
    </row>
    <row r="268" spans="1:14" s="3" customFormat="1" ht="15" customHeight="1" x14ac:dyDescent="0.15">
      <c r="A268" s="299">
        <v>1802100</v>
      </c>
      <c r="B268" s="101" t="s">
        <v>393</v>
      </c>
      <c r="C268" s="297">
        <f>[10]B!$C$2110</f>
        <v>0</v>
      </c>
      <c r="D268" s="297">
        <f>[10]B!$C$2110</f>
        <v>0</v>
      </c>
      <c r="E268" s="53">
        <f>[10]B!$AL$2110</f>
        <v>0</v>
      </c>
      <c r="F268" s="7"/>
      <c r="G268" s="7"/>
      <c r="H268" s="7"/>
      <c r="I268" s="7"/>
      <c r="J268" s="7"/>
      <c r="K268" s="7"/>
      <c r="L268" s="7"/>
      <c r="M268" s="7"/>
      <c r="N268" s="7"/>
    </row>
    <row r="269" spans="1:14" s="3" customFormat="1" ht="15" customHeight="1" x14ac:dyDescent="0.15">
      <c r="A269" s="299"/>
      <c r="B269" s="101" t="s">
        <v>394</v>
      </c>
      <c r="C269" s="297">
        <f>[10]B!$C$1904</f>
        <v>0</v>
      </c>
      <c r="D269" s="309"/>
      <c r="E269" s="35"/>
      <c r="F269" s="7"/>
      <c r="G269" s="7"/>
      <c r="H269" s="7"/>
      <c r="I269" s="7"/>
      <c r="J269" s="7"/>
      <c r="K269" s="7"/>
      <c r="L269" s="7"/>
      <c r="M269" s="7"/>
      <c r="N269" s="7"/>
    </row>
    <row r="270" spans="1:14" s="3" customFormat="1" ht="15" customHeight="1" x14ac:dyDescent="0.15">
      <c r="A270" s="299">
        <v>1902003</v>
      </c>
      <c r="B270" s="101" t="s">
        <v>395</v>
      </c>
      <c r="C270" s="297">
        <f>[10]B!$C$2263</f>
        <v>0</v>
      </c>
      <c r="D270" s="297">
        <f>[10]B!$C$2263</f>
        <v>0</v>
      </c>
      <c r="E270" s="53">
        <f>[10]B!$AL$2263</f>
        <v>0</v>
      </c>
      <c r="F270" s="7"/>
      <c r="G270" s="7"/>
      <c r="H270" s="7"/>
      <c r="I270" s="7"/>
      <c r="J270" s="7"/>
      <c r="K270" s="7"/>
      <c r="L270" s="7"/>
      <c r="M270" s="7"/>
      <c r="N270" s="7"/>
    </row>
    <row r="271" spans="1:14" s="3" customFormat="1" ht="15" customHeight="1" x14ac:dyDescent="0.15">
      <c r="A271" s="312"/>
      <c r="B271" s="102" t="s">
        <v>396</v>
      </c>
      <c r="C271" s="355">
        <f>[10]B!$C$113</f>
        <v>0</v>
      </c>
      <c r="D271" s="385"/>
      <c r="E271" s="36"/>
      <c r="F271" s="7"/>
      <c r="G271" s="7"/>
      <c r="H271" s="7"/>
      <c r="I271" s="7"/>
      <c r="J271" s="7"/>
      <c r="K271" s="7"/>
      <c r="L271" s="7"/>
      <c r="M271" s="7"/>
      <c r="N271" s="7"/>
    </row>
    <row r="272" spans="1:14" s="3" customFormat="1" ht="15" customHeight="1" x14ac:dyDescent="0.15">
      <c r="A272" s="338"/>
      <c r="B272" s="109" t="s">
        <v>397</v>
      </c>
      <c r="C272" s="386">
        <f>SUM(C258:C271)</f>
        <v>0</v>
      </c>
      <c r="D272" s="386">
        <f t="shared" ref="D272:E272" si="3">SUM(D258:D271)</f>
        <v>0</v>
      </c>
      <c r="E272" s="386">
        <f t="shared" si="3"/>
        <v>0</v>
      </c>
      <c r="F272" s="7"/>
      <c r="G272" s="7"/>
      <c r="H272" s="7"/>
      <c r="I272" s="7"/>
      <c r="J272" s="7"/>
      <c r="K272" s="7"/>
      <c r="L272" s="7"/>
      <c r="M272" s="7"/>
      <c r="N272" s="7"/>
    </row>
    <row r="273" spans="1:20" s="63" customFormat="1" ht="24.95" customHeight="1" x14ac:dyDescent="0.15">
      <c r="A273" s="129" t="s">
        <v>398</v>
      </c>
      <c r="B273" s="130"/>
      <c r="C273" s="387"/>
      <c r="D273" s="387"/>
      <c r="E273" s="131"/>
    </row>
    <row r="274" spans="1:20" s="63" customFormat="1" ht="35.1" customHeight="1" x14ac:dyDescent="0.15">
      <c r="A274" s="13" t="s">
        <v>4</v>
      </c>
      <c r="B274" s="13" t="s">
        <v>5</v>
      </c>
      <c r="C274" s="94" t="s">
        <v>399</v>
      </c>
      <c r="D274" s="94" t="s">
        <v>7</v>
      </c>
      <c r="E274" s="39" t="s">
        <v>8</v>
      </c>
    </row>
    <row r="275" spans="1:20" s="63" customFormat="1" ht="15" customHeight="1" x14ac:dyDescent="0.15">
      <c r="A275" s="295">
        <v>3001001</v>
      </c>
      <c r="B275" s="107" t="s">
        <v>400</v>
      </c>
      <c r="C275" s="388">
        <f>[10]B!$C$2896</f>
        <v>0</v>
      </c>
      <c r="D275" s="388">
        <f>[10]B!$E$2896</f>
        <v>0</v>
      </c>
      <c r="E275" s="30">
        <f>[10]B!$AL$2896</f>
        <v>0</v>
      </c>
    </row>
    <row r="276" spans="1:20" s="63" customFormat="1" ht="15" customHeight="1" x14ac:dyDescent="0.15">
      <c r="A276" s="312" t="s">
        <v>401</v>
      </c>
      <c r="B276" s="102" t="s">
        <v>402</v>
      </c>
      <c r="C276" s="389">
        <f>[10]B!$C$2897</f>
        <v>0</v>
      </c>
      <c r="D276" s="389">
        <f>[10]B!$E$2897</f>
        <v>0</v>
      </c>
      <c r="E276" s="108">
        <f>[10]B!$AL$2897</f>
        <v>0</v>
      </c>
    </row>
    <row r="277" spans="1:20" s="63" customFormat="1" ht="15" customHeight="1" x14ac:dyDescent="0.15">
      <c r="A277" s="338"/>
      <c r="B277" s="102" t="s">
        <v>403</v>
      </c>
      <c r="C277" s="332">
        <f>SUM(C275:C276)</f>
        <v>0</v>
      </c>
      <c r="D277" s="332">
        <f>SUM(D275:D276)</f>
        <v>0</v>
      </c>
      <c r="E277" s="119">
        <f>SUM(E275:E276)</f>
        <v>0</v>
      </c>
    </row>
    <row r="278" spans="1:20" s="63" customFormat="1" ht="24.95" customHeight="1" x14ac:dyDescent="0.15">
      <c r="A278" s="96" t="s">
        <v>404</v>
      </c>
      <c r="B278" s="92"/>
      <c r="C278" s="381"/>
      <c r="D278" s="381"/>
      <c r="E278" s="93"/>
    </row>
    <row r="279" spans="1:20" s="63" customFormat="1" ht="35.1" customHeight="1" x14ac:dyDescent="0.15">
      <c r="A279" s="13" t="s">
        <v>4</v>
      </c>
      <c r="B279" s="106" t="s">
        <v>5</v>
      </c>
      <c r="C279" s="94" t="s">
        <v>399</v>
      </c>
      <c r="D279" s="94" t="s">
        <v>7</v>
      </c>
      <c r="E279" s="39" t="s">
        <v>8</v>
      </c>
    </row>
    <row r="280" spans="1:20" s="63" customFormat="1" ht="15" customHeight="1" x14ac:dyDescent="0.15">
      <c r="A280" s="338" t="s">
        <v>405</v>
      </c>
      <c r="B280" s="102" t="s">
        <v>406</v>
      </c>
      <c r="C280" s="390">
        <f>[10]B!$C$1029</f>
        <v>1132</v>
      </c>
      <c r="D280" s="390">
        <f>[10]B!$E$1029</f>
        <v>1100</v>
      </c>
      <c r="E280" s="132">
        <f>[10]B!$AL$1029</f>
        <v>8755390</v>
      </c>
    </row>
    <row r="281" spans="1:20" s="63" customFormat="1" ht="15" customHeight="1" x14ac:dyDescent="0.15">
      <c r="A281" s="338" t="s">
        <v>405</v>
      </c>
      <c r="B281" s="102" t="s">
        <v>407</v>
      </c>
      <c r="C281" s="390">
        <f>[10]B!C1036</f>
        <v>0</v>
      </c>
      <c r="D281" s="385"/>
      <c r="E281" s="36"/>
    </row>
    <row r="282" spans="1:20" s="3" customFormat="1" ht="25.5" customHeight="1" x14ac:dyDescent="0.15">
      <c r="A282" s="9" t="s">
        <v>408</v>
      </c>
      <c r="B282" s="133"/>
      <c r="C282" s="63"/>
      <c r="D282" s="63"/>
      <c r="E282" s="63"/>
      <c r="F282" s="7"/>
      <c r="G282" s="7"/>
      <c r="H282" s="7"/>
      <c r="I282" s="7"/>
      <c r="J282" s="7"/>
      <c r="K282" s="7"/>
      <c r="L282" s="7"/>
      <c r="M282" s="7"/>
      <c r="N282" s="7"/>
    </row>
    <row r="283" spans="1:20" ht="24.95" customHeight="1" x14ac:dyDescent="0.15">
      <c r="A283" s="12" t="s">
        <v>409</v>
      </c>
    </row>
    <row r="284" spans="1:20" ht="24" customHeight="1" x14ac:dyDescent="0.15">
      <c r="A284" s="579" t="s">
        <v>107</v>
      </c>
      <c r="B284" s="580"/>
      <c r="C284" s="604" t="s">
        <v>410</v>
      </c>
      <c r="D284" s="607" t="s">
        <v>411</v>
      </c>
      <c r="E284" s="608"/>
      <c r="F284" s="608"/>
      <c r="G284" s="608"/>
      <c r="H284" s="609" t="s">
        <v>412</v>
      </c>
      <c r="I284" s="610"/>
      <c r="J284" s="611"/>
      <c r="K284" s="612" t="s">
        <v>413</v>
      </c>
      <c r="L284" s="613"/>
      <c r="M284" s="614"/>
      <c r="N284" s="632" t="s">
        <v>414</v>
      </c>
      <c r="O284" s="635" t="s">
        <v>415</v>
      </c>
      <c r="P284" s="636"/>
      <c r="Q284" s="585" t="s">
        <v>416</v>
      </c>
      <c r="R284" s="585" t="s">
        <v>417</v>
      </c>
    </row>
    <row r="285" spans="1:20" ht="18" customHeight="1" x14ac:dyDescent="0.15">
      <c r="A285" s="600"/>
      <c r="B285" s="601"/>
      <c r="C285" s="605"/>
      <c r="D285" s="588" t="s">
        <v>418</v>
      </c>
      <c r="E285" s="590" t="s">
        <v>419</v>
      </c>
      <c r="F285" s="591"/>
      <c r="G285" s="592" t="s">
        <v>420</v>
      </c>
      <c r="H285" s="594" t="s">
        <v>421</v>
      </c>
      <c r="I285" s="596" t="s">
        <v>422</v>
      </c>
      <c r="J285" s="598" t="s">
        <v>423</v>
      </c>
      <c r="K285" s="615" t="s">
        <v>424</v>
      </c>
      <c r="L285" s="616" t="s">
        <v>425</v>
      </c>
      <c r="M285" s="617" t="s">
        <v>426</v>
      </c>
      <c r="N285" s="633"/>
      <c r="O285" s="627" t="s">
        <v>427</v>
      </c>
      <c r="P285" s="628" t="s">
        <v>428</v>
      </c>
      <c r="Q285" s="586"/>
      <c r="R285" s="586"/>
    </row>
    <row r="286" spans="1:20" ht="18" customHeight="1" x14ac:dyDescent="0.15">
      <c r="A286" s="602"/>
      <c r="B286" s="603"/>
      <c r="C286" s="606"/>
      <c r="D286" s="589"/>
      <c r="E286" s="134" t="s">
        <v>429</v>
      </c>
      <c r="F286" s="134" t="s">
        <v>430</v>
      </c>
      <c r="G286" s="593"/>
      <c r="H286" s="595"/>
      <c r="I286" s="597"/>
      <c r="J286" s="599"/>
      <c r="K286" s="615"/>
      <c r="L286" s="616"/>
      <c r="M286" s="617"/>
      <c r="N286" s="634"/>
      <c r="O286" s="627"/>
      <c r="P286" s="628"/>
      <c r="Q286" s="587"/>
      <c r="R286" s="587"/>
    </row>
    <row r="287" spans="1:20" s="41" customFormat="1" ht="15" customHeight="1" x14ac:dyDescent="0.25">
      <c r="A287" s="581" t="s">
        <v>108</v>
      </c>
      <c r="B287" s="584"/>
      <c r="C287" s="391">
        <f>+C288+C289+C290+C291+C292+C293+C297+C298+C299</f>
        <v>90931</v>
      </c>
      <c r="D287" s="391">
        <f t="shared" ref="D287:P287" si="4">+D288+D289+D290+D291+D292+D293+D297+D298+D299</f>
        <v>88136</v>
      </c>
      <c r="E287" s="391">
        <f t="shared" si="4"/>
        <v>88136</v>
      </c>
      <c r="F287" s="391">
        <f t="shared" si="4"/>
        <v>0</v>
      </c>
      <c r="G287" s="391">
        <f t="shared" si="4"/>
        <v>2795</v>
      </c>
      <c r="H287" s="391">
        <f t="shared" si="4"/>
        <v>36546</v>
      </c>
      <c r="I287" s="391">
        <f t="shared" si="4"/>
        <v>26334</v>
      </c>
      <c r="J287" s="391">
        <f t="shared" si="4"/>
        <v>28051</v>
      </c>
      <c r="K287" s="391">
        <f t="shared" si="4"/>
        <v>0</v>
      </c>
      <c r="L287" s="391">
        <f t="shared" si="4"/>
        <v>0</v>
      </c>
      <c r="M287" s="391">
        <f t="shared" si="4"/>
        <v>0</v>
      </c>
      <c r="N287" s="391">
        <f t="shared" si="4"/>
        <v>0</v>
      </c>
      <c r="O287" s="391">
        <f t="shared" si="4"/>
        <v>0</v>
      </c>
      <c r="P287" s="391">
        <f t="shared" si="4"/>
        <v>142</v>
      </c>
      <c r="Q287" s="391">
        <f>+Q288+Q289+Q290+Q291+Q292+Q293+Q297+Q298+Q299</f>
        <v>0</v>
      </c>
      <c r="R287" s="391">
        <v>0</v>
      </c>
      <c r="S287" s="135"/>
      <c r="T287" s="135"/>
    </row>
    <row r="288" spans="1:20" ht="15" customHeight="1" x14ac:dyDescent="0.15">
      <c r="A288" s="42" t="s">
        <v>109</v>
      </c>
      <c r="B288" s="136" t="s">
        <v>110</v>
      </c>
      <c r="C288" s="392">
        <f>[10]B!C218</f>
        <v>35236</v>
      </c>
      <c r="D288" s="392">
        <f>[10]B!D218</f>
        <v>33896</v>
      </c>
      <c r="E288" s="392">
        <f>[10]B!E218</f>
        <v>33896</v>
      </c>
      <c r="F288" s="392">
        <f>[10]B!F218</f>
        <v>0</v>
      </c>
      <c r="G288" s="392">
        <f>[10]B!G218</f>
        <v>1340</v>
      </c>
      <c r="H288" s="392">
        <f>[10]B!AA218</f>
        <v>17592</v>
      </c>
      <c r="I288" s="392">
        <f>[10]B!AB218</f>
        <v>4514</v>
      </c>
      <c r="J288" s="392">
        <f>[10]B!AC218</f>
        <v>13130</v>
      </c>
      <c r="K288" s="392">
        <f>[10]B!AD218</f>
        <v>0</v>
      </c>
      <c r="L288" s="392">
        <f>[10]B!AE218</f>
        <v>0</v>
      </c>
      <c r="M288" s="392">
        <f>[10]B!AF218</f>
        <v>0</v>
      </c>
      <c r="N288" s="392">
        <f>[10]B!AG218</f>
        <v>0</v>
      </c>
      <c r="O288" s="392">
        <f>[10]B!AH218</f>
        <v>0</v>
      </c>
      <c r="P288" s="392">
        <f>[10]B!AI218</f>
        <v>7</v>
      </c>
      <c r="Q288" s="392">
        <f>[10]B!AJ218</f>
        <v>0</v>
      </c>
      <c r="R288" s="393"/>
      <c r="S288" s="137"/>
      <c r="T288" s="137"/>
    </row>
    <row r="289" spans="1:20" ht="15" customHeight="1" x14ac:dyDescent="0.15">
      <c r="A289" s="554" t="s">
        <v>111</v>
      </c>
      <c r="B289" s="138" t="s">
        <v>112</v>
      </c>
      <c r="C289" s="394">
        <f>[10]B!C283</f>
        <v>33045</v>
      </c>
      <c r="D289" s="394">
        <f>[10]B!D283</f>
        <v>32062</v>
      </c>
      <c r="E289" s="394">
        <f>[10]B!E283</f>
        <v>32062</v>
      </c>
      <c r="F289" s="394">
        <f>[10]B!F283</f>
        <v>0</v>
      </c>
      <c r="G289" s="394">
        <f>[10]B!G283</f>
        <v>983</v>
      </c>
      <c r="H289" s="394">
        <f>[10]B!AA283</f>
        <v>15655</v>
      </c>
      <c r="I289" s="394">
        <f>[10]B!AB283</f>
        <v>5208</v>
      </c>
      <c r="J289" s="394">
        <f>[10]B!AC283</f>
        <v>12182</v>
      </c>
      <c r="K289" s="394">
        <f>[10]B!AD283</f>
        <v>0</v>
      </c>
      <c r="L289" s="394">
        <f>[10]B!AE283</f>
        <v>0</v>
      </c>
      <c r="M289" s="394">
        <f>[10]B!AF283</f>
        <v>0</v>
      </c>
      <c r="N289" s="394">
        <f>[10]B!AG283</f>
        <v>0</v>
      </c>
      <c r="O289" s="394">
        <f>[10]B!AH283</f>
        <v>0</v>
      </c>
      <c r="P289" s="394">
        <f>[10]B!AI283</f>
        <v>11</v>
      </c>
      <c r="Q289" s="394">
        <f>[10]B!AJ283</f>
        <v>0</v>
      </c>
      <c r="R289" s="395"/>
      <c r="S289" s="137"/>
      <c r="T289" s="137"/>
    </row>
    <row r="290" spans="1:20" ht="15" customHeight="1" x14ac:dyDescent="0.15">
      <c r="A290" s="554" t="s">
        <v>113</v>
      </c>
      <c r="B290" s="138" t="s">
        <v>114</v>
      </c>
      <c r="C290" s="394">
        <f>[10]B!C327</f>
        <v>1328</v>
      </c>
      <c r="D290" s="394">
        <f>[10]B!D327</f>
        <v>1310</v>
      </c>
      <c r="E290" s="394">
        <f>[10]B!E327</f>
        <v>1310</v>
      </c>
      <c r="F290" s="394">
        <f>[10]B!F327</f>
        <v>0</v>
      </c>
      <c r="G290" s="394">
        <f>[10]B!G327</f>
        <v>18</v>
      </c>
      <c r="H290" s="394">
        <f>[10]B!AA327</f>
        <v>147</v>
      </c>
      <c r="I290" s="394">
        <f>[10]B!AB327</f>
        <v>1153</v>
      </c>
      <c r="J290" s="394">
        <f>[10]B!AC327</f>
        <v>28</v>
      </c>
      <c r="K290" s="394">
        <f>[10]B!AD327</f>
        <v>0</v>
      </c>
      <c r="L290" s="394">
        <f>[10]B!AE327</f>
        <v>0</v>
      </c>
      <c r="M290" s="394">
        <f>[10]B!AF327</f>
        <v>0</v>
      </c>
      <c r="N290" s="394">
        <f>[10]B!AG327</f>
        <v>0</v>
      </c>
      <c r="O290" s="394">
        <f>[10]B!AH327</f>
        <v>0</v>
      </c>
      <c r="P290" s="394">
        <f>[10]B!AI327</f>
        <v>17</v>
      </c>
      <c r="Q290" s="394">
        <f>[10]B!AJ327</f>
        <v>0</v>
      </c>
      <c r="R290" s="395"/>
      <c r="S290" s="137"/>
      <c r="T290" s="137"/>
    </row>
    <row r="291" spans="1:20" ht="15" customHeight="1" x14ac:dyDescent="0.15">
      <c r="A291" s="554" t="s">
        <v>115</v>
      </c>
      <c r="B291" s="138" t="s">
        <v>116</v>
      </c>
      <c r="C291" s="394">
        <f>[10]B!C338</f>
        <v>0</v>
      </c>
      <c r="D291" s="394">
        <f>[10]B!D338</f>
        <v>0</v>
      </c>
      <c r="E291" s="394">
        <f>[10]B!E338</f>
        <v>0</v>
      </c>
      <c r="F291" s="394">
        <f>[10]B!F338</f>
        <v>0</v>
      </c>
      <c r="G291" s="394">
        <f>[10]B!G338</f>
        <v>0</v>
      </c>
      <c r="H291" s="394">
        <f>[10]B!AA338</f>
        <v>0</v>
      </c>
      <c r="I291" s="394">
        <f>[10]B!AB338</f>
        <v>0</v>
      </c>
      <c r="J291" s="394">
        <f>[10]B!AC338</f>
        <v>0</v>
      </c>
      <c r="K291" s="394">
        <f>[10]B!AD338</f>
        <v>0</v>
      </c>
      <c r="L291" s="394">
        <f>[10]B!AE338</f>
        <v>0</v>
      </c>
      <c r="M291" s="394">
        <f>[10]B!AF338</f>
        <v>0</v>
      </c>
      <c r="N291" s="394">
        <f>[10]B!AG338</f>
        <v>0</v>
      </c>
      <c r="O291" s="394">
        <f>[10]B!AH338</f>
        <v>0</v>
      </c>
      <c r="P291" s="394">
        <f>[10]B!AI338</f>
        <v>0</v>
      </c>
      <c r="Q291" s="394">
        <f>[10]B!AJ338</f>
        <v>0</v>
      </c>
      <c r="R291" s="395"/>
      <c r="S291" s="137"/>
      <c r="T291" s="137"/>
    </row>
    <row r="292" spans="1:20" ht="15" customHeight="1" x14ac:dyDescent="0.15">
      <c r="A292" s="139" t="s">
        <v>117</v>
      </c>
      <c r="B292" s="140" t="s">
        <v>118</v>
      </c>
      <c r="C292" s="396">
        <f>[10]B!C413</f>
        <v>2502</v>
      </c>
      <c r="D292" s="396">
        <f>[10]B!D413</f>
        <v>2440</v>
      </c>
      <c r="E292" s="396">
        <f>[10]B!E413</f>
        <v>2440</v>
      </c>
      <c r="F292" s="396">
        <f>[10]B!F413</f>
        <v>0</v>
      </c>
      <c r="G292" s="396">
        <f>[10]B!G413</f>
        <v>62</v>
      </c>
      <c r="H292" s="396">
        <f>[10]B!AA413</f>
        <v>1165</v>
      </c>
      <c r="I292" s="396">
        <f>[10]B!AB413</f>
        <v>358</v>
      </c>
      <c r="J292" s="396">
        <f>[10]B!AC413</f>
        <v>979</v>
      </c>
      <c r="K292" s="396">
        <f>[10]B!AD413</f>
        <v>0</v>
      </c>
      <c r="L292" s="396">
        <f>[10]B!AE413</f>
        <v>0</v>
      </c>
      <c r="M292" s="396">
        <f>[10]B!AF413</f>
        <v>0</v>
      </c>
      <c r="N292" s="396">
        <f>[10]B!AG413</f>
        <v>0</v>
      </c>
      <c r="O292" s="396">
        <f>[10]B!AH413</f>
        <v>0</v>
      </c>
      <c r="P292" s="396">
        <f>[10]B!AI413</f>
        <v>63</v>
      </c>
      <c r="Q292" s="396">
        <f>[10]B!AJ413</f>
        <v>0</v>
      </c>
      <c r="R292" s="397"/>
      <c r="S292" s="137"/>
      <c r="T292" s="137"/>
    </row>
    <row r="293" spans="1:20" ht="15" customHeight="1" x14ac:dyDescent="0.15">
      <c r="A293" s="629" t="s">
        <v>119</v>
      </c>
      <c r="B293" s="4" t="s">
        <v>120</v>
      </c>
      <c r="C293" s="398">
        <f>SUM(C294:C296)</f>
        <v>17655</v>
      </c>
      <c r="D293" s="399">
        <f>SUM(D294:D296)</f>
        <v>17280</v>
      </c>
      <c r="E293" s="400">
        <f t="shared" ref="E293:P293" si="5">SUM(E294:E296)</f>
        <v>17280</v>
      </c>
      <c r="F293" s="401">
        <f t="shared" si="5"/>
        <v>0</v>
      </c>
      <c r="G293" s="402">
        <f t="shared" si="5"/>
        <v>375</v>
      </c>
      <c r="H293" s="402">
        <f t="shared" si="5"/>
        <v>1730</v>
      </c>
      <c r="I293" s="402">
        <f t="shared" si="5"/>
        <v>14776</v>
      </c>
      <c r="J293" s="402">
        <f t="shared" si="5"/>
        <v>1149</v>
      </c>
      <c r="K293" s="402">
        <f t="shared" si="5"/>
        <v>0</v>
      </c>
      <c r="L293" s="402">
        <f t="shared" si="5"/>
        <v>0</v>
      </c>
      <c r="M293" s="402">
        <f t="shared" si="5"/>
        <v>0</v>
      </c>
      <c r="N293" s="402">
        <f t="shared" si="5"/>
        <v>0</v>
      </c>
      <c r="O293" s="402">
        <f t="shared" si="5"/>
        <v>0</v>
      </c>
      <c r="P293" s="402">
        <f t="shared" si="5"/>
        <v>44</v>
      </c>
      <c r="Q293" s="403">
        <f>SUM(Q294:Q296)</f>
        <v>0</v>
      </c>
      <c r="R293" s="404">
        <v>0</v>
      </c>
      <c r="S293" s="137"/>
      <c r="T293" s="137"/>
    </row>
    <row r="294" spans="1:20" ht="15" customHeight="1" x14ac:dyDescent="0.15">
      <c r="A294" s="629"/>
      <c r="B294" s="141" t="s">
        <v>121</v>
      </c>
      <c r="C294" s="392">
        <f>[10]B!C464</f>
        <v>2609</v>
      </c>
      <c r="D294" s="392">
        <f>[10]B!D464</f>
        <v>2533</v>
      </c>
      <c r="E294" s="392">
        <f>[10]B!E464</f>
        <v>2533</v>
      </c>
      <c r="F294" s="392">
        <f>[10]B!F464</f>
        <v>0</v>
      </c>
      <c r="G294" s="392">
        <f>[10]B!G464</f>
        <v>76</v>
      </c>
      <c r="H294" s="392">
        <f>[10]B!AA464</f>
        <v>1129</v>
      </c>
      <c r="I294" s="392">
        <f>[10]B!AB464</f>
        <v>1180</v>
      </c>
      <c r="J294" s="392">
        <f>[10]B!AC464</f>
        <v>300</v>
      </c>
      <c r="K294" s="392">
        <f>[10]B!AD464</f>
        <v>0</v>
      </c>
      <c r="L294" s="392">
        <f>[10]B!AE464</f>
        <v>0</v>
      </c>
      <c r="M294" s="392">
        <f>[10]B!AF464</f>
        <v>0</v>
      </c>
      <c r="N294" s="392">
        <f>[10]B!AG464</f>
        <v>0</v>
      </c>
      <c r="O294" s="392">
        <f>[10]B!AH464</f>
        <v>0</v>
      </c>
      <c r="P294" s="392">
        <f>[10]B!AI464</f>
        <v>3</v>
      </c>
      <c r="Q294" s="392">
        <f>[10]B!AJ464</f>
        <v>0</v>
      </c>
      <c r="R294" s="393"/>
      <c r="S294" s="137"/>
      <c r="T294" s="137"/>
    </row>
    <row r="295" spans="1:20" ht="15" customHeight="1" x14ac:dyDescent="0.15">
      <c r="A295" s="629"/>
      <c r="B295" s="54" t="s">
        <v>122</v>
      </c>
      <c r="C295" s="394">
        <f>[10]B!C483</f>
        <v>7</v>
      </c>
      <c r="D295" s="394">
        <f>[10]B!D483</f>
        <v>7</v>
      </c>
      <c r="E295" s="394">
        <f>[10]B!E483</f>
        <v>7</v>
      </c>
      <c r="F295" s="394">
        <f>[10]B!F483</f>
        <v>0</v>
      </c>
      <c r="G295" s="394">
        <f>[10]B!G483</f>
        <v>0</v>
      </c>
      <c r="H295" s="394">
        <f>[10]B!AA483</f>
        <v>1</v>
      </c>
      <c r="I295" s="394">
        <f>[10]B!AB483</f>
        <v>6</v>
      </c>
      <c r="J295" s="394">
        <f>[10]B!AC483</f>
        <v>0</v>
      </c>
      <c r="K295" s="394">
        <f>[10]B!AD483</f>
        <v>0</v>
      </c>
      <c r="L295" s="394">
        <f>[10]B!AE483</f>
        <v>0</v>
      </c>
      <c r="M295" s="394">
        <f>[10]B!AF483</f>
        <v>0</v>
      </c>
      <c r="N295" s="394">
        <f>[10]B!AG483</f>
        <v>0</v>
      </c>
      <c r="O295" s="394">
        <f>[10]B!AH483</f>
        <v>0</v>
      </c>
      <c r="P295" s="394">
        <f>[10]B!AI483</f>
        <v>0</v>
      </c>
      <c r="Q295" s="394">
        <f>[10]B!AJ483</f>
        <v>0</v>
      </c>
      <c r="R295" s="395"/>
      <c r="S295" s="137"/>
      <c r="T295" s="137"/>
    </row>
    <row r="296" spans="1:20" ht="15" customHeight="1" x14ac:dyDescent="0.15">
      <c r="A296" s="630"/>
      <c r="B296" s="142" t="s">
        <v>123</v>
      </c>
      <c r="C296" s="405">
        <f>[10]B!C511</f>
        <v>15039</v>
      </c>
      <c r="D296" s="405">
        <f>[10]B!D511</f>
        <v>14740</v>
      </c>
      <c r="E296" s="405">
        <f>[10]B!E511</f>
        <v>14740</v>
      </c>
      <c r="F296" s="405">
        <f>[10]B!F511</f>
        <v>0</v>
      </c>
      <c r="G296" s="405">
        <f>[10]B!G511</f>
        <v>299</v>
      </c>
      <c r="H296" s="405">
        <f>[10]B!AA511</f>
        <v>600</v>
      </c>
      <c r="I296" s="405">
        <f>[10]B!AB511</f>
        <v>13590</v>
      </c>
      <c r="J296" s="405">
        <f>[10]B!AC511</f>
        <v>849</v>
      </c>
      <c r="K296" s="405">
        <f>[10]B!AD511</f>
        <v>0</v>
      </c>
      <c r="L296" s="405">
        <f>[10]B!AE511</f>
        <v>0</v>
      </c>
      <c r="M296" s="405">
        <f>[10]B!AF511</f>
        <v>0</v>
      </c>
      <c r="N296" s="405">
        <f>[10]B!AG511</f>
        <v>0</v>
      </c>
      <c r="O296" s="405">
        <f>[10]B!AH511</f>
        <v>0</v>
      </c>
      <c r="P296" s="405">
        <f>[10]B!AI511</f>
        <v>41</v>
      </c>
      <c r="Q296" s="405">
        <f>[10]B!AJ511</f>
        <v>0</v>
      </c>
      <c r="R296" s="406"/>
      <c r="S296" s="137"/>
      <c r="T296" s="137"/>
    </row>
    <row r="297" spans="1:20" ht="15" customHeight="1" x14ac:dyDescent="0.15">
      <c r="A297" s="42" t="s">
        <v>124</v>
      </c>
      <c r="B297" s="136" t="s">
        <v>125</v>
      </c>
      <c r="C297" s="392">
        <f>[10]B!C521</f>
        <v>0</v>
      </c>
      <c r="D297" s="392">
        <f>[10]B!D521</f>
        <v>0</v>
      </c>
      <c r="E297" s="392">
        <f>[10]B!E521</f>
        <v>0</v>
      </c>
      <c r="F297" s="392">
        <f>[10]B!F521</f>
        <v>0</v>
      </c>
      <c r="G297" s="392">
        <f>[10]B!G521</f>
        <v>0</v>
      </c>
      <c r="H297" s="392">
        <f>[10]B!AA521</f>
        <v>0</v>
      </c>
      <c r="I297" s="392">
        <f>[10]B!AB521</f>
        <v>0</v>
      </c>
      <c r="J297" s="392">
        <f>[10]B!AC521</f>
        <v>0</v>
      </c>
      <c r="K297" s="392">
        <f>[10]B!AD521</f>
        <v>0</v>
      </c>
      <c r="L297" s="392">
        <f>[10]B!AE521</f>
        <v>0</v>
      </c>
      <c r="M297" s="392">
        <f>[10]B!AF521</f>
        <v>0</v>
      </c>
      <c r="N297" s="392">
        <f>[10]B!AG521</f>
        <v>0</v>
      </c>
      <c r="O297" s="392">
        <f>[10]B!AH521</f>
        <v>0</v>
      </c>
      <c r="P297" s="392">
        <f>[10]B!AI521</f>
        <v>0</v>
      </c>
      <c r="Q297" s="392">
        <f>[10]B!AJ521</f>
        <v>0</v>
      </c>
      <c r="R297" s="393"/>
      <c r="S297" s="137"/>
      <c r="T297" s="137"/>
    </row>
    <row r="298" spans="1:20" s="56" customFormat="1" ht="15" customHeight="1" x14ac:dyDescent="0.15">
      <c r="A298" s="554" t="s">
        <v>126</v>
      </c>
      <c r="B298" s="45" t="s">
        <v>127</v>
      </c>
      <c r="C298" s="394">
        <f>[10]B!C575</f>
        <v>62</v>
      </c>
      <c r="D298" s="394">
        <f>[10]B!D575</f>
        <v>60</v>
      </c>
      <c r="E298" s="394">
        <f>[10]B!E575</f>
        <v>60</v>
      </c>
      <c r="F298" s="394">
        <f>[10]B!F575</f>
        <v>0</v>
      </c>
      <c r="G298" s="394">
        <f>[10]B!G575</f>
        <v>2</v>
      </c>
      <c r="H298" s="394">
        <f>[10]B!AA575</f>
        <v>19</v>
      </c>
      <c r="I298" s="394">
        <f>[10]B!AB575</f>
        <v>24</v>
      </c>
      <c r="J298" s="394">
        <f>[10]B!AC575</f>
        <v>19</v>
      </c>
      <c r="K298" s="394">
        <f>[10]B!AD575</f>
        <v>0</v>
      </c>
      <c r="L298" s="394">
        <f>[10]B!AE575</f>
        <v>0</v>
      </c>
      <c r="M298" s="394">
        <f>[10]B!AF575</f>
        <v>0</v>
      </c>
      <c r="N298" s="394">
        <f>[10]B!AG575</f>
        <v>0</v>
      </c>
      <c r="O298" s="394">
        <f>[10]B!AH575</f>
        <v>0</v>
      </c>
      <c r="P298" s="394">
        <f>[10]B!AI575</f>
        <v>0</v>
      </c>
      <c r="Q298" s="394">
        <f>[10]B!AJ575</f>
        <v>0</v>
      </c>
      <c r="R298" s="395"/>
      <c r="S298" s="137"/>
      <c r="T298" s="137"/>
    </row>
    <row r="299" spans="1:20" ht="15" customHeight="1" x14ac:dyDescent="0.15">
      <c r="A299" s="554" t="s">
        <v>128</v>
      </c>
      <c r="B299" s="45" t="s">
        <v>129</v>
      </c>
      <c r="C299" s="396">
        <f>[10]B!C607</f>
        <v>1103</v>
      </c>
      <c r="D299" s="396">
        <f>[10]B!D607</f>
        <v>1088</v>
      </c>
      <c r="E299" s="396">
        <f>[10]B!E607</f>
        <v>1088</v>
      </c>
      <c r="F299" s="396">
        <f>[10]B!F607</f>
        <v>0</v>
      </c>
      <c r="G299" s="396">
        <f>[10]B!G607</f>
        <v>15</v>
      </c>
      <c r="H299" s="396">
        <f>[10]B!AA607</f>
        <v>238</v>
      </c>
      <c r="I299" s="396">
        <f>[10]B!AB607</f>
        <v>301</v>
      </c>
      <c r="J299" s="396">
        <f>[10]B!AC607</f>
        <v>564</v>
      </c>
      <c r="K299" s="396">
        <f>[10]B!AD607</f>
        <v>0</v>
      </c>
      <c r="L299" s="396">
        <f>[10]B!AE607</f>
        <v>0</v>
      </c>
      <c r="M299" s="396">
        <f>[10]B!AF607</f>
        <v>0</v>
      </c>
      <c r="N299" s="396">
        <f>[10]B!AG607</f>
        <v>0</v>
      </c>
      <c r="O299" s="396">
        <f>[10]B!AH607</f>
        <v>0</v>
      </c>
      <c r="P299" s="396">
        <f>[10]B!AI607</f>
        <v>0</v>
      </c>
      <c r="Q299" s="396">
        <f>[10]B!AJ607</f>
        <v>0</v>
      </c>
      <c r="R299" s="397"/>
      <c r="S299" s="137"/>
      <c r="T299" s="137"/>
    </row>
    <row r="300" spans="1:20" s="3" customFormat="1" ht="15" customHeight="1" x14ac:dyDescent="0.15">
      <c r="A300" s="581" t="s">
        <v>130</v>
      </c>
      <c r="B300" s="584"/>
      <c r="C300" s="407">
        <f t="shared" ref="C300:P300" si="6">+C301+C302+C303+C304+C308+C309</f>
        <v>3779</v>
      </c>
      <c r="D300" s="408">
        <f t="shared" si="6"/>
        <v>3763</v>
      </c>
      <c r="E300" s="400">
        <f t="shared" si="6"/>
        <v>3759</v>
      </c>
      <c r="F300" s="401">
        <f t="shared" si="6"/>
        <v>4</v>
      </c>
      <c r="G300" s="402">
        <f t="shared" si="6"/>
        <v>16</v>
      </c>
      <c r="H300" s="400">
        <f t="shared" si="6"/>
        <v>621</v>
      </c>
      <c r="I300" s="409">
        <f t="shared" si="6"/>
        <v>1031</v>
      </c>
      <c r="J300" s="401">
        <f t="shared" si="6"/>
        <v>2127</v>
      </c>
      <c r="K300" s="400">
        <f t="shared" si="6"/>
        <v>0</v>
      </c>
      <c r="L300" s="409">
        <f t="shared" si="6"/>
        <v>0</v>
      </c>
      <c r="M300" s="401">
        <f t="shared" si="6"/>
        <v>0</v>
      </c>
      <c r="N300" s="401">
        <f t="shared" si="6"/>
        <v>0</v>
      </c>
      <c r="O300" s="410">
        <f t="shared" si="6"/>
        <v>0</v>
      </c>
      <c r="P300" s="411">
        <f t="shared" si="6"/>
        <v>0</v>
      </c>
      <c r="Q300" s="412">
        <f>+Q301+Q302+Q303+Q304+Q308+Q309</f>
        <v>0</v>
      </c>
      <c r="R300" s="413">
        <f>+R301+R302+R303</f>
        <v>0</v>
      </c>
      <c r="S300" s="143"/>
      <c r="T300" s="143"/>
    </row>
    <row r="301" spans="1:20" ht="15" customHeight="1" x14ac:dyDescent="0.15">
      <c r="A301" s="42" t="s">
        <v>131</v>
      </c>
      <c r="B301" s="43" t="s">
        <v>132</v>
      </c>
      <c r="C301" s="392">
        <f>[10]B!C669</f>
        <v>1587</v>
      </c>
      <c r="D301" s="392">
        <f>[10]B!D669</f>
        <v>1573</v>
      </c>
      <c r="E301" s="392">
        <f>[10]B!E669</f>
        <v>1573</v>
      </c>
      <c r="F301" s="392">
        <f>[10]B!F669</f>
        <v>0</v>
      </c>
      <c r="G301" s="392">
        <f>[10]B!G669</f>
        <v>14</v>
      </c>
      <c r="H301" s="414">
        <f>[10]B!AA669</f>
        <v>268</v>
      </c>
      <c r="I301" s="414">
        <f>[10]B!AB669</f>
        <v>325</v>
      </c>
      <c r="J301" s="414">
        <f>[10]B!AC669</f>
        <v>994</v>
      </c>
      <c r="K301" s="414">
        <f>[10]B!AD669</f>
        <v>0</v>
      </c>
      <c r="L301" s="414">
        <f>[10]B!AE669</f>
        <v>0</v>
      </c>
      <c r="M301" s="414">
        <f>[10]B!AF669</f>
        <v>0</v>
      </c>
      <c r="N301" s="414">
        <f>[10]B!AG669</f>
        <v>0</v>
      </c>
      <c r="O301" s="414">
        <f>[10]B!AH669</f>
        <v>0</v>
      </c>
      <c r="P301" s="414">
        <f>[10]B!AI669</f>
        <v>0</v>
      </c>
      <c r="Q301" s="414">
        <f>[10]B!AJ669</f>
        <v>0</v>
      </c>
      <c r="R301" s="415"/>
      <c r="S301" s="137"/>
      <c r="T301" s="137"/>
    </row>
    <row r="302" spans="1:20" ht="15" customHeight="1" x14ac:dyDescent="0.15">
      <c r="A302" s="139" t="s">
        <v>133</v>
      </c>
      <c r="B302" s="144" t="s">
        <v>134</v>
      </c>
      <c r="C302" s="394">
        <f>[10]B!C692</f>
        <v>0</v>
      </c>
      <c r="D302" s="394">
        <f>[10]B!D692</f>
        <v>0</v>
      </c>
      <c r="E302" s="394">
        <f>[10]B!E692</f>
        <v>0</v>
      </c>
      <c r="F302" s="394">
        <f>[10]B!F692</f>
        <v>0</v>
      </c>
      <c r="G302" s="394">
        <f>[10]B!G692</f>
        <v>0</v>
      </c>
      <c r="H302" s="416">
        <f>[10]B!AA692</f>
        <v>0</v>
      </c>
      <c r="I302" s="416">
        <f>[10]B!AB692</f>
        <v>0</v>
      </c>
      <c r="J302" s="416">
        <f>[10]B!AC692</f>
        <v>0</v>
      </c>
      <c r="K302" s="416">
        <f>[10]B!AD692</f>
        <v>0</v>
      </c>
      <c r="L302" s="416">
        <f>[10]B!AE692</f>
        <v>0</v>
      </c>
      <c r="M302" s="416">
        <f>[10]B!AF692</f>
        <v>0</v>
      </c>
      <c r="N302" s="416">
        <f>[10]B!AG692</f>
        <v>0</v>
      </c>
      <c r="O302" s="416">
        <f>[10]B!AH692</f>
        <v>0</v>
      </c>
      <c r="P302" s="416">
        <f>[10]B!AI692</f>
        <v>0</v>
      </c>
      <c r="Q302" s="416">
        <f>[10]B!AJ692</f>
        <v>0</v>
      </c>
      <c r="R302" s="417"/>
      <c r="S302" s="137"/>
      <c r="T302" s="137"/>
    </row>
    <row r="303" spans="1:20" ht="15" customHeight="1" x14ac:dyDescent="0.15">
      <c r="A303" s="560" t="s">
        <v>135</v>
      </c>
      <c r="B303" s="145" t="s">
        <v>136</v>
      </c>
      <c r="C303" s="396">
        <f>[10]B!C722</f>
        <v>1510</v>
      </c>
      <c r="D303" s="396">
        <f>[10]B!D722</f>
        <v>1510</v>
      </c>
      <c r="E303" s="396">
        <f>[10]B!E722</f>
        <v>1506</v>
      </c>
      <c r="F303" s="396">
        <f>[10]B!F722</f>
        <v>4</v>
      </c>
      <c r="G303" s="396">
        <f>[10]B!G722</f>
        <v>0</v>
      </c>
      <c r="H303" s="418">
        <f>[10]B!AA722</f>
        <v>249</v>
      </c>
      <c r="I303" s="418">
        <f>[10]B!AB722</f>
        <v>167</v>
      </c>
      <c r="J303" s="418">
        <f>[10]B!AC722</f>
        <v>1094</v>
      </c>
      <c r="K303" s="418">
        <f>[10]B!AD722</f>
        <v>0</v>
      </c>
      <c r="L303" s="418">
        <f>[10]B!AE722</f>
        <v>0</v>
      </c>
      <c r="M303" s="418">
        <f>[10]B!AF722</f>
        <v>0</v>
      </c>
      <c r="N303" s="418">
        <f>[10]B!AG722</f>
        <v>0</v>
      </c>
      <c r="O303" s="418">
        <f>[10]B!AH722</f>
        <v>0</v>
      </c>
      <c r="P303" s="418">
        <f>[10]B!AI722</f>
        <v>0</v>
      </c>
      <c r="Q303" s="418">
        <f>[10]B!AJ722</f>
        <v>0</v>
      </c>
      <c r="R303" s="419"/>
      <c r="S303" s="137"/>
      <c r="T303" s="137"/>
    </row>
    <row r="304" spans="1:20" ht="15" customHeight="1" x14ac:dyDescent="0.15">
      <c r="A304" s="631" t="s">
        <v>113</v>
      </c>
      <c r="B304" s="43" t="s">
        <v>137</v>
      </c>
      <c r="C304" s="420">
        <f t="shared" ref="C304:Q304" si="7">SUM(C305:C307)</f>
        <v>673</v>
      </c>
      <c r="D304" s="320">
        <f t="shared" si="7"/>
        <v>671</v>
      </c>
      <c r="E304" s="354">
        <f t="shared" si="7"/>
        <v>671</v>
      </c>
      <c r="F304" s="421">
        <f t="shared" si="7"/>
        <v>0</v>
      </c>
      <c r="G304" s="422">
        <f t="shared" si="7"/>
        <v>2</v>
      </c>
      <c r="H304" s="423">
        <f t="shared" si="7"/>
        <v>103</v>
      </c>
      <c r="I304" s="424">
        <f t="shared" si="7"/>
        <v>531</v>
      </c>
      <c r="J304" s="425">
        <f t="shared" si="7"/>
        <v>39</v>
      </c>
      <c r="K304" s="423">
        <f t="shared" si="7"/>
        <v>0</v>
      </c>
      <c r="L304" s="424">
        <f t="shared" si="7"/>
        <v>0</v>
      </c>
      <c r="M304" s="425">
        <f t="shared" si="7"/>
        <v>0</v>
      </c>
      <c r="N304" s="425">
        <f t="shared" si="7"/>
        <v>0</v>
      </c>
      <c r="O304" s="426">
        <f t="shared" si="7"/>
        <v>0</v>
      </c>
      <c r="P304" s="427">
        <f t="shared" si="7"/>
        <v>0</v>
      </c>
      <c r="Q304" s="428">
        <f t="shared" si="7"/>
        <v>0</v>
      </c>
      <c r="R304" s="429">
        <f>SUM(R305:R308)</f>
        <v>0</v>
      </c>
      <c r="S304" s="137"/>
      <c r="T304" s="137"/>
    </row>
    <row r="305" spans="1:22" ht="15" customHeight="1" x14ac:dyDescent="0.15">
      <c r="A305" s="631"/>
      <c r="B305" s="54" t="s">
        <v>138</v>
      </c>
      <c r="C305" s="392">
        <f>[10]B!C746-[10]B!C724-[10]B!C725</f>
        <v>578</v>
      </c>
      <c r="D305" s="392">
        <f>[10]B!D746-[10]B!D724-[10]B!D725</f>
        <v>576</v>
      </c>
      <c r="E305" s="392">
        <f>[10]B!E746-[10]B!E724-[10]B!E725</f>
        <v>576</v>
      </c>
      <c r="F305" s="392">
        <f>[10]B!F746-[10]B!F724-[10]B!F725</f>
        <v>0</v>
      </c>
      <c r="G305" s="392">
        <f>[10]B!G746-[10]B!G724-[10]B!G725</f>
        <v>2</v>
      </c>
      <c r="H305" s="414">
        <f>[10]B!AA746-[10]B!AA724-[10]B!AA725</f>
        <v>39</v>
      </c>
      <c r="I305" s="414">
        <f>[10]B!AB746-[10]B!AB724-[10]B!AB725</f>
        <v>520</v>
      </c>
      <c r="J305" s="414">
        <f>[10]B!AC746-[10]B!AC724-[10]B!AC725</f>
        <v>19</v>
      </c>
      <c r="K305" s="414">
        <f>[10]B!AD746-[10]B!AD724-[10]B!AD725</f>
        <v>0</v>
      </c>
      <c r="L305" s="414">
        <f>[10]B!AE746-[10]B!AE724-[10]B!AE725</f>
        <v>0</v>
      </c>
      <c r="M305" s="414">
        <f>[10]B!AF746-[10]B!AF724-[10]B!AF725</f>
        <v>0</v>
      </c>
      <c r="N305" s="414">
        <f>[10]B!AG746-[10]B!AG724-[10]B!AG725</f>
        <v>0</v>
      </c>
      <c r="O305" s="414">
        <f>[10]B!AH746-[10]B!AH724-[10]B!AH725</f>
        <v>0</v>
      </c>
      <c r="P305" s="414">
        <f>[10]B!AI746-[10]B!AI724-[10]B!AI725</f>
        <v>0</v>
      </c>
      <c r="Q305" s="414">
        <f>[10]B!AJ746-[10]B!AJ724-[10]B!AJ725</f>
        <v>0</v>
      </c>
      <c r="R305" s="415"/>
      <c r="S305" s="137"/>
      <c r="T305" s="137"/>
    </row>
    <row r="306" spans="1:22" ht="15" customHeight="1" x14ac:dyDescent="0.15">
      <c r="A306" s="631"/>
      <c r="B306" s="54" t="s">
        <v>139</v>
      </c>
      <c r="C306" s="394">
        <f>[10]B!C724</f>
        <v>0</v>
      </c>
      <c r="D306" s="394">
        <f>[10]B!D724</f>
        <v>0</v>
      </c>
      <c r="E306" s="394">
        <f>[10]B!E724</f>
        <v>0</v>
      </c>
      <c r="F306" s="394">
        <f>[10]B!F724</f>
        <v>0</v>
      </c>
      <c r="G306" s="394">
        <f>[10]B!G724</f>
        <v>0</v>
      </c>
      <c r="H306" s="416">
        <f>[10]B!AA724</f>
        <v>0</v>
      </c>
      <c r="I306" s="416">
        <f>[10]B!AB724</f>
        <v>0</v>
      </c>
      <c r="J306" s="416">
        <f>[10]B!AC724</f>
        <v>0</v>
      </c>
      <c r="K306" s="416">
        <f>[10]B!AD724</f>
        <v>0</v>
      </c>
      <c r="L306" s="416">
        <f>[10]B!AE724</f>
        <v>0</v>
      </c>
      <c r="M306" s="416">
        <f>[10]B!AF724</f>
        <v>0</v>
      </c>
      <c r="N306" s="416">
        <f>[10]B!AG724</f>
        <v>0</v>
      </c>
      <c r="O306" s="416">
        <f>[10]B!AH724</f>
        <v>0</v>
      </c>
      <c r="P306" s="416">
        <f>[10]B!AI724</f>
        <v>0</v>
      </c>
      <c r="Q306" s="416">
        <f>[10]B!AJ724</f>
        <v>0</v>
      </c>
      <c r="R306" s="417"/>
      <c r="S306" s="137"/>
      <c r="T306" s="137"/>
    </row>
    <row r="307" spans="1:22" ht="15" customHeight="1" x14ac:dyDescent="0.15">
      <c r="A307" s="631"/>
      <c r="B307" s="142" t="s">
        <v>140</v>
      </c>
      <c r="C307" s="396">
        <f>[10]B!C725</f>
        <v>95</v>
      </c>
      <c r="D307" s="396">
        <f>[10]B!D725</f>
        <v>95</v>
      </c>
      <c r="E307" s="396">
        <f>[10]B!E725</f>
        <v>95</v>
      </c>
      <c r="F307" s="396">
        <f>[10]B!F725</f>
        <v>0</v>
      </c>
      <c r="G307" s="396">
        <f>[10]B!G725</f>
        <v>0</v>
      </c>
      <c r="H307" s="418">
        <f>[10]B!AA725</f>
        <v>64</v>
      </c>
      <c r="I307" s="418">
        <f>[10]B!AB725</f>
        <v>11</v>
      </c>
      <c r="J307" s="418">
        <f>[10]B!AC725</f>
        <v>20</v>
      </c>
      <c r="K307" s="418">
        <f>[10]B!AD725</f>
        <v>0</v>
      </c>
      <c r="L307" s="418">
        <f>[10]B!AE725</f>
        <v>0</v>
      </c>
      <c r="M307" s="418">
        <f>[10]B!AF725</f>
        <v>0</v>
      </c>
      <c r="N307" s="418">
        <f>[10]B!AG725</f>
        <v>0</v>
      </c>
      <c r="O307" s="418">
        <f>[10]B!AH725</f>
        <v>0</v>
      </c>
      <c r="P307" s="418">
        <f>[10]B!AI725</f>
        <v>0</v>
      </c>
      <c r="Q307" s="418">
        <f>[10]B!AJ725</f>
        <v>0</v>
      </c>
      <c r="R307" s="419"/>
      <c r="S307" s="137"/>
      <c r="T307" s="137"/>
    </row>
    <row r="308" spans="1:22" ht="15" customHeight="1" x14ac:dyDescent="0.15">
      <c r="A308" s="42" t="s">
        <v>115</v>
      </c>
      <c r="B308" s="146" t="s">
        <v>141</v>
      </c>
      <c r="C308" s="430">
        <f>[10]B!C779</f>
        <v>0</v>
      </c>
      <c r="D308" s="430">
        <f>[10]B!D779</f>
        <v>0</v>
      </c>
      <c r="E308" s="430">
        <f>[10]B!E779</f>
        <v>0</v>
      </c>
      <c r="F308" s="430">
        <f>[10]B!F779</f>
        <v>0</v>
      </c>
      <c r="G308" s="430">
        <f>[10]B!G779</f>
        <v>0</v>
      </c>
      <c r="H308" s="431">
        <f>[10]B!AA779</f>
        <v>0</v>
      </c>
      <c r="I308" s="431">
        <f>[10]B!AB779</f>
        <v>0</v>
      </c>
      <c r="J308" s="431">
        <f>[10]B!AC779</f>
        <v>0</v>
      </c>
      <c r="K308" s="431">
        <f>[10]B!AD779</f>
        <v>0</v>
      </c>
      <c r="L308" s="431">
        <f>[10]B!AE779</f>
        <v>0</v>
      </c>
      <c r="M308" s="431">
        <f>[10]B!AF779</f>
        <v>0</v>
      </c>
      <c r="N308" s="431">
        <f>[10]B!AG779</f>
        <v>0</v>
      </c>
      <c r="O308" s="431">
        <f>[10]B!AH779</f>
        <v>0</v>
      </c>
      <c r="P308" s="431">
        <f>[10]B!AI779</f>
        <v>0</v>
      </c>
      <c r="Q308" s="431">
        <f>[10]B!AJ779</f>
        <v>0</v>
      </c>
      <c r="R308" s="432"/>
      <c r="S308" s="137"/>
      <c r="T308" s="137"/>
    </row>
    <row r="309" spans="1:22" s="60" customFormat="1" ht="15" customHeight="1" x14ac:dyDescent="0.15">
      <c r="A309" s="139"/>
      <c r="B309" s="147" t="s">
        <v>142</v>
      </c>
      <c r="C309" s="396">
        <f>[10]B!C837</f>
        <v>9</v>
      </c>
      <c r="D309" s="396">
        <f>[10]B!D837</f>
        <v>9</v>
      </c>
      <c r="E309" s="396">
        <f>[10]B!E837</f>
        <v>9</v>
      </c>
      <c r="F309" s="396">
        <f>[10]B!F837</f>
        <v>0</v>
      </c>
      <c r="G309" s="396">
        <f>[10]B!G837</f>
        <v>0</v>
      </c>
      <c r="H309" s="418">
        <f>[10]B!AA837</f>
        <v>1</v>
      </c>
      <c r="I309" s="418">
        <f>[10]B!AB837</f>
        <v>8</v>
      </c>
      <c r="J309" s="418">
        <f>[10]B!AC837</f>
        <v>0</v>
      </c>
      <c r="K309" s="418">
        <f>[10]B!AD837</f>
        <v>0</v>
      </c>
      <c r="L309" s="418">
        <f>[10]B!AE837</f>
        <v>0</v>
      </c>
      <c r="M309" s="418">
        <f>[10]B!AF837</f>
        <v>0</v>
      </c>
      <c r="N309" s="418">
        <f>[10]B!AG837</f>
        <v>0</v>
      </c>
      <c r="O309" s="418">
        <f>[10]B!AH837</f>
        <v>0</v>
      </c>
      <c r="P309" s="418">
        <f>[10]B!AI837</f>
        <v>0</v>
      </c>
      <c r="Q309" s="418">
        <f>[10]B!AJ837</f>
        <v>0</v>
      </c>
      <c r="R309" s="397"/>
      <c r="S309" s="117"/>
      <c r="T309" s="117"/>
    </row>
    <row r="310" spans="1:22" s="60" customFormat="1" ht="15" customHeight="1" x14ac:dyDescent="0.15">
      <c r="A310" s="618" t="s">
        <v>431</v>
      </c>
      <c r="B310" s="619"/>
      <c r="C310" s="392">
        <f>[10]B!C533</f>
        <v>5727</v>
      </c>
      <c r="D310" s="392">
        <f>[10]B!D533</f>
        <v>5597</v>
      </c>
      <c r="E310" s="392">
        <f>[10]B!E533</f>
        <v>5597</v>
      </c>
      <c r="F310" s="392">
        <f>[10]B!F533</f>
        <v>0</v>
      </c>
      <c r="G310" s="392">
        <f>[10]B!G533</f>
        <v>130</v>
      </c>
      <c r="H310" s="414">
        <f>[10]B!AA533</f>
        <v>3684</v>
      </c>
      <c r="I310" s="414">
        <f>[10]B!AB533</f>
        <v>834</v>
      </c>
      <c r="J310" s="414">
        <f>[10]B!AC533</f>
        <v>1209</v>
      </c>
      <c r="K310" s="414">
        <f>[10]B!AD533</f>
        <v>0</v>
      </c>
      <c r="L310" s="414">
        <f>[10]B!AE533</f>
        <v>0</v>
      </c>
      <c r="M310" s="414">
        <f>[10]B!AF533</f>
        <v>0</v>
      </c>
      <c r="N310" s="414">
        <f>[10]B!AG533</f>
        <v>0</v>
      </c>
      <c r="O310" s="414">
        <f>[10]B!AH533</f>
        <v>0</v>
      </c>
      <c r="P310" s="414">
        <f>[10]B!AI533</f>
        <v>0</v>
      </c>
      <c r="Q310" s="414">
        <f>[10]B!AJ533</f>
        <v>0</v>
      </c>
      <c r="R310" s="393"/>
      <c r="S310" s="117"/>
      <c r="T310" s="117"/>
    </row>
    <row r="311" spans="1:22" s="3" customFormat="1" ht="15" customHeight="1" x14ac:dyDescent="0.15">
      <c r="A311" s="620" t="s">
        <v>143</v>
      </c>
      <c r="B311" s="621"/>
      <c r="C311" s="433">
        <f>[10]B!C1051</f>
        <v>0</v>
      </c>
      <c r="D311" s="433">
        <f>[10]B!D1051</f>
        <v>0</v>
      </c>
      <c r="E311" s="433">
        <f>[10]B!E1051</f>
        <v>0</v>
      </c>
      <c r="F311" s="433">
        <f>[10]B!F1051</f>
        <v>0</v>
      </c>
      <c r="G311" s="433">
        <f>[10]B!G1051</f>
        <v>0</v>
      </c>
      <c r="H311" s="434">
        <f>[10]B!AA1051</f>
        <v>0</v>
      </c>
      <c r="I311" s="434">
        <f>[10]B!AB1051</f>
        <v>0</v>
      </c>
      <c r="J311" s="434">
        <f>[10]B!AC1051</f>
        <v>0</v>
      </c>
      <c r="K311" s="434">
        <f>[10]B!AD1051</f>
        <v>0</v>
      </c>
      <c r="L311" s="434">
        <f>[10]B!AE1051</f>
        <v>0</v>
      </c>
      <c r="M311" s="434">
        <f>[10]B!AF1051</f>
        <v>0</v>
      </c>
      <c r="N311" s="434">
        <f>[10]B!AG1051</f>
        <v>0</v>
      </c>
      <c r="O311" s="434">
        <f>[10]B!AH1051</f>
        <v>0</v>
      </c>
      <c r="P311" s="434">
        <f>[10]B!AI1051</f>
        <v>0</v>
      </c>
      <c r="Q311" s="434">
        <f>[10]B!AJ1051</f>
        <v>0</v>
      </c>
      <c r="R311" s="435"/>
      <c r="S311" s="143"/>
      <c r="T311" s="143"/>
    </row>
    <row r="312" spans="1:22" s="149" customFormat="1" ht="22.5" customHeight="1" x14ac:dyDescent="0.15">
      <c r="A312" s="12" t="s">
        <v>432</v>
      </c>
      <c r="B312" s="148"/>
      <c r="C312" s="148"/>
      <c r="R312" s="150"/>
      <c r="S312" s="150"/>
      <c r="T312" s="150"/>
    </row>
    <row r="313" spans="1:22" ht="24" customHeight="1" x14ac:dyDescent="0.15">
      <c r="A313" s="622" t="s">
        <v>433</v>
      </c>
      <c r="B313" s="623"/>
      <c r="C313" s="604" t="s">
        <v>410</v>
      </c>
      <c r="D313" s="607" t="s">
        <v>434</v>
      </c>
      <c r="E313" s="608"/>
      <c r="F313" s="608"/>
      <c r="G313" s="624"/>
      <c r="H313" s="625" t="s">
        <v>412</v>
      </c>
      <c r="I313" s="625"/>
      <c r="J313" s="626"/>
      <c r="K313" s="637" t="s">
        <v>413</v>
      </c>
      <c r="L313" s="637"/>
      <c r="M313" s="637"/>
      <c r="N313" s="632" t="s">
        <v>414</v>
      </c>
      <c r="O313" s="635" t="s">
        <v>415</v>
      </c>
      <c r="P313" s="636"/>
      <c r="Q313" s="585" t="s">
        <v>416</v>
      </c>
    </row>
    <row r="314" spans="1:22" ht="18" customHeight="1" x14ac:dyDescent="0.15">
      <c r="A314" s="622"/>
      <c r="B314" s="623"/>
      <c r="C314" s="605"/>
      <c r="D314" s="638" t="s">
        <v>418</v>
      </c>
      <c r="E314" s="640" t="s">
        <v>419</v>
      </c>
      <c r="F314" s="641"/>
      <c r="G314" s="638" t="s">
        <v>420</v>
      </c>
      <c r="H314" s="594" t="s">
        <v>421</v>
      </c>
      <c r="I314" s="596" t="s">
        <v>422</v>
      </c>
      <c r="J314" s="598" t="s">
        <v>423</v>
      </c>
      <c r="K314" s="615" t="s">
        <v>424</v>
      </c>
      <c r="L314" s="616" t="s">
        <v>425</v>
      </c>
      <c r="M314" s="617" t="s">
        <v>426</v>
      </c>
      <c r="N314" s="633"/>
      <c r="O314" s="627" t="s">
        <v>427</v>
      </c>
      <c r="P314" s="628" t="s">
        <v>428</v>
      </c>
      <c r="Q314" s="586"/>
      <c r="R314" s="151"/>
    </row>
    <row r="315" spans="1:22" ht="18" customHeight="1" x14ac:dyDescent="0.15">
      <c r="A315" s="622"/>
      <c r="B315" s="623"/>
      <c r="C315" s="606"/>
      <c r="D315" s="639"/>
      <c r="E315" s="152" t="s">
        <v>429</v>
      </c>
      <c r="F315" s="134" t="s">
        <v>430</v>
      </c>
      <c r="G315" s="639"/>
      <c r="H315" s="595"/>
      <c r="I315" s="597"/>
      <c r="J315" s="599"/>
      <c r="K315" s="615"/>
      <c r="L315" s="616"/>
      <c r="M315" s="617"/>
      <c r="N315" s="634"/>
      <c r="O315" s="627"/>
      <c r="P315" s="628"/>
      <c r="Q315" s="587"/>
      <c r="R315" s="151"/>
      <c r="U315" s="137"/>
      <c r="V315" s="137"/>
    </row>
    <row r="316" spans="1:22" ht="14.25" customHeight="1" x14ac:dyDescent="0.15">
      <c r="A316" s="153" t="s">
        <v>435</v>
      </c>
      <c r="B316" s="154"/>
      <c r="C316" s="155"/>
      <c r="D316" s="156"/>
      <c r="E316" s="157"/>
      <c r="F316" s="158"/>
      <c r="G316" s="159"/>
      <c r="H316" s="157"/>
      <c r="I316" s="160"/>
      <c r="J316" s="161"/>
      <c r="K316" s="162"/>
      <c r="L316" s="160"/>
      <c r="M316" s="161"/>
      <c r="N316" s="163"/>
      <c r="O316" s="162"/>
      <c r="P316" s="158"/>
      <c r="Q316" s="164"/>
      <c r="R316" s="165"/>
      <c r="U316" s="137"/>
    </row>
    <row r="317" spans="1:22" ht="15" customHeight="1" x14ac:dyDescent="0.15">
      <c r="A317" s="166" t="s">
        <v>436</v>
      </c>
      <c r="B317" s="167"/>
      <c r="C317" s="155"/>
      <c r="D317" s="156"/>
      <c r="E317" s="157"/>
      <c r="F317" s="158"/>
      <c r="G317" s="159"/>
      <c r="H317" s="157"/>
      <c r="I317" s="160"/>
      <c r="J317" s="161"/>
      <c r="K317" s="162"/>
      <c r="L317" s="160"/>
      <c r="M317" s="161"/>
      <c r="N317" s="163"/>
      <c r="O317" s="162"/>
      <c r="P317" s="158"/>
      <c r="Q317" s="164"/>
      <c r="R317" s="168"/>
      <c r="U317" s="137"/>
    </row>
    <row r="318" spans="1:22" ht="15" customHeight="1" x14ac:dyDescent="0.15">
      <c r="A318" s="646" t="s">
        <v>437</v>
      </c>
      <c r="B318" s="647"/>
      <c r="C318" s="436">
        <f>SUM([10]B!C844,[10]B!C851,[10]B!C855,[10]B!C862,[10]B!C871)</f>
        <v>0</v>
      </c>
      <c r="D318" s="436">
        <f>SUM([10]B!D844,[10]B!D851,[10]B!D855,[10]B!D862,[10]B!D871)</f>
        <v>0</v>
      </c>
      <c r="E318" s="437">
        <f>SUM([10]B!E844,[10]B!E851,[10]B!E855,[10]B!E862,[10]B!E871)</f>
        <v>0</v>
      </c>
      <c r="F318" s="437">
        <f>SUM([10]B!F844,[10]B!F851,[10]B!F855,[10]B!F862,[10]B!F871)</f>
        <v>0</v>
      </c>
      <c r="G318" s="437">
        <f>SUM([10]B!G844,[10]B!G851,[10]B!G855,[10]B!G862,[10]B!G871)</f>
        <v>0</v>
      </c>
      <c r="H318" s="437">
        <f>SUM([10]B!AA844,[10]B!AA851,[10]B!AA855,[10]B!AA862,[10]B!AA871)</f>
        <v>0</v>
      </c>
      <c r="I318" s="437">
        <f>SUM([10]B!AB844,[10]B!AB851,[10]B!AB855,[10]B!AB862,[10]B!AB871)</f>
        <v>0</v>
      </c>
      <c r="J318" s="437">
        <f>SUM([10]B!AC844,[10]B!AC851,[10]B!AC855,[10]B!AC862,[10]B!AC871)</f>
        <v>0</v>
      </c>
      <c r="K318" s="437">
        <f>SUM([10]B!AD844,[10]B!AD851,[10]B!AD855,[10]B!AD862,[10]B!AD871)</f>
        <v>0</v>
      </c>
      <c r="L318" s="437">
        <f>SUM([10]B!AE844,[10]B!AE851,[10]B!AE855,[10]B!AE862,[10]B!AE871)</f>
        <v>0</v>
      </c>
      <c r="M318" s="437">
        <f>SUM([10]B!AF844,[10]B!AF851,[10]B!AF855,[10]B!AF862,[10]B!AF871)</f>
        <v>0</v>
      </c>
      <c r="N318" s="437">
        <f>SUM([10]B!AG844,[10]B!AG851,[10]B!AG855,[10]B!AG862,[10]B!AG871)</f>
        <v>0</v>
      </c>
      <c r="O318" s="437">
        <f>SUM([10]B!AH844,[10]B!AH851,[10]B!AH855,[10]B!AH862,[10]B!AH871)</f>
        <v>0</v>
      </c>
      <c r="P318" s="437">
        <f>SUM([10]B!AI844,[10]B!AI851,[10]B!AI855,[10]B!AI862,[10]B!AI871)</f>
        <v>32</v>
      </c>
      <c r="Q318" s="437">
        <f>SUM([10]B!AJ844,[10]B!AJ851,[10]B!AJ855,[10]B!AJ862,[10]B!AJ871)</f>
        <v>0</v>
      </c>
      <c r="R318" s="169"/>
      <c r="U318" s="137"/>
    </row>
    <row r="319" spans="1:22" ht="15" customHeight="1" x14ac:dyDescent="0.15">
      <c r="A319" s="642" t="s">
        <v>438</v>
      </c>
      <c r="B319" s="643"/>
      <c r="C319" s="438">
        <f>SUM([10]B!C875,[10]B!C879,[10]B!C883,[10]B!C891,[10]B!C894,[10]B!C897)</f>
        <v>0</v>
      </c>
      <c r="D319" s="438">
        <f>SUM([10]B!D875,[10]B!D879,[10]B!D883,[10]B!D891,[10]B!D894,[10]B!D897)</f>
        <v>0</v>
      </c>
      <c r="E319" s="374">
        <f>SUM([10]B!E875,[10]B!E879,[10]B!E883,[10]B!E891,[10]B!E894,[10]B!E897)</f>
        <v>0</v>
      </c>
      <c r="F319" s="374">
        <f>SUM([10]B!F875,[10]B!F879,[10]B!F883,[10]B!F891,[10]B!F894,[10]B!F897)</f>
        <v>0</v>
      </c>
      <c r="G319" s="374">
        <f>SUM([10]B!G875,[10]B!G879,[10]B!G883,[10]B!G891,[10]B!G894,[10]B!G897)</f>
        <v>0</v>
      </c>
      <c r="H319" s="374">
        <f>SUM([10]B!AA875,[10]B!AA879,[10]B!AA883,[10]B!AA891,[10]B!AA894,[10]B!AA897)</f>
        <v>0</v>
      </c>
      <c r="I319" s="374">
        <f>SUM([10]B!AB875,[10]B!AB879,[10]B!AB883,[10]B!AB891,[10]B!AB894,[10]B!AB897)</f>
        <v>0</v>
      </c>
      <c r="J319" s="374">
        <f>SUM([10]B!AC875,[10]B!AC879,[10]B!AC883,[10]B!AC891,[10]B!AC894,[10]B!AC897)</f>
        <v>0</v>
      </c>
      <c r="K319" s="374">
        <f>SUM([10]B!AD875,[10]B!AD879,[10]B!AD883,[10]B!AD891,[10]B!AD894,[10]B!AD897)</f>
        <v>0</v>
      </c>
      <c r="L319" s="374">
        <f>SUM([10]B!AE875,[10]B!AE879,[10]B!AE883,[10]B!AE891,[10]B!AE894,[10]B!AE897)</f>
        <v>0</v>
      </c>
      <c r="M319" s="374">
        <f>SUM([10]B!AF875,[10]B!AF879,[10]B!AF883,[10]B!AF891,[10]B!AF894,[10]B!AF897)</f>
        <v>0</v>
      </c>
      <c r="N319" s="374">
        <f>SUM([10]B!AG875,[10]B!AG879,[10]B!AG883,[10]B!AG891,[10]B!AG894,[10]B!AG897)</f>
        <v>0</v>
      </c>
      <c r="O319" s="374">
        <f>SUM([10]B!AH875,[10]B!AH879,[10]B!AH883,[10]B!AH891,[10]B!AH894,[10]B!AH897)</f>
        <v>0</v>
      </c>
      <c r="P319" s="374">
        <f>SUM([10]B!AI875,[10]B!AI879,[10]B!AI883,[10]B!AI891,[10]B!AI894,[10]B!AI897)</f>
        <v>0</v>
      </c>
      <c r="Q319" s="374">
        <f>SUM([10]B!AJ875,[10]B!AJ879,[10]B!AJ883,[10]B!AJ891,[10]B!AJ894,[10]B!AJ897)</f>
        <v>0</v>
      </c>
      <c r="R319" s="41"/>
      <c r="U319" s="137"/>
    </row>
    <row r="320" spans="1:22" ht="15" customHeight="1" x14ac:dyDescent="0.15">
      <c r="A320" s="170" t="s">
        <v>439</v>
      </c>
      <c r="B320" s="171"/>
      <c r="C320" s="439"/>
      <c r="D320" s="440"/>
      <c r="E320" s="441"/>
      <c r="F320" s="442"/>
      <c r="G320" s="443"/>
      <c r="H320" s="441"/>
      <c r="I320" s="444"/>
      <c r="J320" s="442"/>
      <c r="K320" s="441"/>
      <c r="L320" s="444"/>
      <c r="M320" s="442"/>
      <c r="N320" s="445"/>
      <c r="O320" s="441"/>
      <c r="P320" s="442"/>
      <c r="Q320" s="446"/>
      <c r="R320" s="169"/>
      <c r="U320" s="137"/>
    </row>
    <row r="321" spans="1:24" ht="15" customHeight="1" x14ac:dyDescent="0.15">
      <c r="A321" s="644" t="s">
        <v>440</v>
      </c>
      <c r="B321" s="645"/>
      <c r="C321" s="353">
        <f>[10]B!C905</f>
        <v>0</v>
      </c>
      <c r="D321" s="353">
        <f>[10]B!D905</f>
        <v>0</v>
      </c>
      <c r="E321" s="390">
        <f>[10]B!E905</f>
        <v>0</v>
      </c>
      <c r="F321" s="390">
        <f>[10]B!F905</f>
        <v>0</v>
      </c>
      <c r="G321" s="390">
        <f>[10]B!G905</f>
        <v>0</v>
      </c>
      <c r="H321" s="390">
        <f>[10]B!AA905</f>
        <v>0</v>
      </c>
      <c r="I321" s="390">
        <f>[10]B!AB905</f>
        <v>0</v>
      </c>
      <c r="J321" s="390">
        <f>[10]B!AC905</f>
        <v>0</v>
      </c>
      <c r="K321" s="390">
        <f>[10]B!AD905</f>
        <v>0</v>
      </c>
      <c r="L321" s="390">
        <f>[10]B!AE905</f>
        <v>0</v>
      </c>
      <c r="M321" s="390">
        <f>[10]B!AF905</f>
        <v>0</v>
      </c>
      <c r="N321" s="390">
        <f>[10]B!AG905</f>
        <v>0</v>
      </c>
      <c r="O321" s="390">
        <f>[10]B!AH905</f>
        <v>0</v>
      </c>
      <c r="P321" s="390">
        <f>[10]B!AI905</f>
        <v>0</v>
      </c>
      <c r="Q321" s="390">
        <f>[10]B!AJ905</f>
        <v>0</v>
      </c>
      <c r="R321" s="169"/>
      <c r="U321" s="137"/>
    </row>
    <row r="322" spans="1:24" ht="15" customHeight="1" x14ac:dyDescent="0.15">
      <c r="A322" s="172" t="s">
        <v>441</v>
      </c>
      <c r="B322" s="173"/>
      <c r="C322" s="439"/>
      <c r="D322" s="440"/>
      <c r="E322" s="441"/>
      <c r="F322" s="442"/>
      <c r="G322" s="443"/>
      <c r="H322" s="441"/>
      <c r="I322" s="444"/>
      <c r="J322" s="442"/>
      <c r="K322" s="441"/>
      <c r="L322" s="444"/>
      <c r="M322" s="442"/>
      <c r="N322" s="445"/>
      <c r="O322" s="441"/>
      <c r="P322" s="442"/>
      <c r="Q322" s="446"/>
      <c r="R322" s="169"/>
      <c r="U322" s="137"/>
    </row>
    <row r="323" spans="1:24" ht="15" customHeight="1" x14ac:dyDescent="0.15">
      <c r="A323" s="646" t="s">
        <v>442</v>
      </c>
      <c r="B323" s="647"/>
      <c r="C323" s="447">
        <f>[10]B!C911</f>
        <v>0</v>
      </c>
      <c r="D323" s="447">
        <f>[10]B!D911</f>
        <v>0</v>
      </c>
      <c r="E323" s="448">
        <f>[10]B!E911</f>
        <v>0</v>
      </c>
      <c r="F323" s="448">
        <f>[10]B!F911</f>
        <v>0</v>
      </c>
      <c r="G323" s="448">
        <f>[10]B!G911</f>
        <v>0</v>
      </c>
      <c r="H323" s="448">
        <f>[10]B!AA911</f>
        <v>0</v>
      </c>
      <c r="I323" s="448">
        <f>[10]B!AB911</f>
        <v>0</v>
      </c>
      <c r="J323" s="448">
        <f>[10]B!AC911</f>
        <v>0</v>
      </c>
      <c r="K323" s="448">
        <f>[10]B!AD911</f>
        <v>0</v>
      </c>
      <c r="L323" s="448">
        <f>[10]B!AE911</f>
        <v>0</v>
      </c>
      <c r="M323" s="448">
        <f>[10]B!AF911</f>
        <v>0</v>
      </c>
      <c r="N323" s="448">
        <f>[10]B!AG911</f>
        <v>0</v>
      </c>
      <c r="O323" s="448">
        <f>[10]B!AH911</f>
        <v>0</v>
      </c>
      <c r="P323" s="448">
        <f>[10]B!AI911</f>
        <v>0</v>
      </c>
      <c r="Q323" s="448">
        <f>[10]B!AJ911</f>
        <v>0</v>
      </c>
      <c r="R323" s="169"/>
      <c r="U323" s="137"/>
    </row>
    <row r="324" spans="1:24" ht="15" customHeight="1" x14ac:dyDescent="0.15">
      <c r="A324" s="648" t="s">
        <v>443</v>
      </c>
      <c r="B324" s="649"/>
      <c r="C324" s="449">
        <f>[10]B!C927</f>
        <v>0</v>
      </c>
      <c r="D324" s="449">
        <f>[10]B!D927</f>
        <v>0</v>
      </c>
      <c r="E324" s="450">
        <f>[10]B!E927</f>
        <v>0</v>
      </c>
      <c r="F324" s="450">
        <f>[10]B!F927</f>
        <v>0</v>
      </c>
      <c r="G324" s="450">
        <f>[10]B!G927</f>
        <v>0</v>
      </c>
      <c r="H324" s="450">
        <f>[10]B!AA927</f>
        <v>0</v>
      </c>
      <c r="I324" s="450">
        <f>[10]B!AB927</f>
        <v>0</v>
      </c>
      <c r="J324" s="450">
        <f>[10]B!AC927</f>
        <v>0</v>
      </c>
      <c r="K324" s="450">
        <f>[10]B!AD927</f>
        <v>0</v>
      </c>
      <c r="L324" s="450">
        <f>[10]B!AE927</f>
        <v>0</v>
      </c>
      <c r="M324" s="450">
        <f>[10]B!AF927</f>
        <v>0</v>
      </c>
      <c r="N324" s="450">
        <f>[10]B!AG927</f>
        <v>0</v>
      </c>
      <c r="O324" s="450">
        <f>[10]B!AH927</f>
        <v>0</v>
      </c>
      <c r="P324" s="450">
        <f>[10]B!AI927</f>
        <v>0</v>
      </c>
      <c r="Q324" s="450">
        <f>[10]B!AJ927</f>
        <v>0</v>
      </c>
      <c r="R324" s="169"/>
      <c r="U324" s="137"/>
    </row>
    <row r="325" spans="1:24" ht="15" customHeight="1" x14ac:dyDescent="0.15">
      <c r="A325" s="648" t="s">
        <v>444</v>
      </c>
      <c r="B325" s="649"/>
      <c r="C325" s="451">
        <f>[10]B!C950</f>
        <v>0</v>
      </c>
      <c r="D325" s="451">
        <f>[10]B!D950</f>
        <v>0</v>
      </c>
      <c r="E325" s="452">
        <f>[10]B!E950</f>
        <v>0</v>
      </c>
      <c r="F325" s="452">
        <f>[10]B!F950</f>
        <v>0</v>
      </c>
      <c r="G325" s="452">
        <f>[10]B!G950</f>
        <v>0</v>
      </c>
      <c r="H325" s="452">
        <f>[10]B!AA950</f>
        <v>0</v>
      </c>
      <c r="I325" s="452">
        <f>[10]B!AB950</f>
        <v>0</v>
      </c>
      <c r="J325" s="452">
        <f>[10]B!AC950</f>
        <v>0</v>
      </c>
      <c r="K325" s="452">
        <f>[10]B!AD950</f>
        <v>0</v>
      </c>
      <c r="L325" s="452">
        <f>[10]B!AE950</f>
        <v>0</v>
      </c>
      <c r="M325" s="452">
        <f>[10]B!AF950</f>
        <v>0</v>
      </c>
      <c r="N325" s="452">
        <f>[10]B!AG950</f>
        <v>0</v>
      </c>
      <c r="O325" s="452">
        <f>[10]B!AH950</f>
        <v>0</v>
      </c>
      <c r="P325" s="452">
        <f>[10]B!AI950</f>
        <v>0</v>
      </c>
      <c r="Q325" s="452">
        <f>[10]B!AJ950</f>
        <v>0</v>
      </c>
      <c r="R325" s="169"/>
      <c r="U325" s="137"/>
    </row>
    <row r="326" spans="1:24" ht="15" customHeight="1" x14ac:dyDescent="0.15">
      <c r="A326" s="650" t="s">
        <v>445</v>
      </c>
      <c r="B326" s="651"/>
      <c r="C326" s="453">
        <f>SUM(C318+C319+C321+C323+C324+C325)</f>
        <v>0</v>
      </c>
      <c r="D326" s="453">
        <f t="shared" ref="D326:Q326" si="8">SUM(D318+D319+D321+D323+D324+D325)</f>
        <v>0</v>
      </c>
      <c r="E326" s="453">
        <f t="shared" si="8"/>
        <v>0</v>
      </c>
      <c r="F326" s="453">
        <f t="shared" si="8"/>
        <v>0</v>
      </c>
      <c r="G326" s="453">
        <f t="shared" si="8"/>
        <v>0</v>
      </c>
      <c r="H326" s="453">
        <f t="shared" si="8"/>
        <v>0</v>
      </c>
      <c r="I326" s="453">
        <f t="shared" si="8"/>
        <v>0</v>
      </c>
      <c r="J326" s="453">
        <f t="shared" si="8"/>
        <v>0</v>
      </c>
      <c r="K326" s="453">
        <f t="shared" si="8"/>
        <v>0</v>
      </c>
      <c r="L326" s="453">
        <f t="shared" si="8"/>
        <v>0</v>
      </c>
      <c r="M326" s="453">
        <f t="shared" si="8"/>
        <v>0</v>
      </c>
      <c r="N326" s="453">
        <f t="shared" si="8"/>
        <v>0</v>
      </c>
      <c r="O326" s="453">
        <f t="shared" si="8"/>
        <v>0</v>
      </c>
      <c r="P326" s="453">
        <f t="shared" si="8"/>
        <v>32</v>
      </c>
      <c r="Q326" s="453">
        <f t="shared" si="8"/>
        <v>0</v>
      </c>
      <c r="R326" s="169"/>
      <c r="U326" s="137"/>
    </row>
    <row r="327" spans="1:24" s="177" customFormat="1" ht="24.95" customHeight="1" x14ac:dyDescent="0.15">
      <c r="A327" s="174" t="s">
        <v>446</v>
      </c>
      <c r="B327" s="175"/>
      <c r="C327" s="175"/>
      <c r="D327" s="454"/>
      <c r="E327" s="454"/>
      <c r="F327" s="454"/>
      <c r="G327" s="454"/>
      <c r="H327" s="454"/>
      <c r="I327" s="454"/>
      <c r="J327" s="454"/>
      <c r="K327" s="454"/>
      <c r="L327" s="454"/>
      <c r="M327" s="454"/>
      <c r="N327" s="454"/>
      <c r="O327" s="455"/>
      <c r="P327" s="455"/>
      <c r="Q327" s="455"/>
      <c r="R327" s="455"/>
      <c r="S327" s="176"/>
      <c r="X327" s="5"/>
    </row>
    <row r="328" spans="1:24" ht="24" customHeight="1" x14ac:dyDescent="0.15">
      <c r="A328" s="678" t="s">
        <v>447</v>
      </c>
      <c r="B328" s="679"/>
      <c r="C328" s="604" t="s">
        <v>410</v>
      </c>
      <c r="D328" s="654" t="s">
        <v>434</v>
      </c>
      <c r="E328" s="654"/>
      <c r="F328" s="654"/>
      <c r="G328" s="654"/>
      <c r="H328" s="625" t="s">
        <v>412</v>
      </c>
      <c r="I328" s="625"/>
      <c r="J328" s="626"/>
      <c r="K328" s="637" t="s">
        <v>413</v>
      </c>
      <c r="L328" s="637"/>
      <c r="M328" s="637"/>
      <c r="N328" s="632" t="s">
        <v>414</v>
      </c>
      <c r="O328" s="635" t="s">
        <v>415</v>
      </c>
      <c r="P328" s="636"/>
      <c r="Q328" s="585" t="s">
        <v>416</v>
      </c>
      <c r="S328" s="151"/>
    </row>
    <row r="329" spans="1:24" ht="18" customHeight="1" x14ac:dyDescent="0.15">
      <c r="A329" s="678"/>
      <c r="B329" s="679"/>
      <c r="C329" s="605"/>
      <c r="D329" s="588" t="s">
        <v>448</v>
      </c>
      <c r="E329" s="590" t="s">
        <v>419</v>
      </c>
      <c r="F329" s="591"/>
      <c r="G329" s="652" t="s">
        <v>449</v>
      </c>
      <c r="H329" s="594" t="s">
        <v>421</v>
      </c>
      <c r="I329" s="596" t="s">
        <v>422</v>
      </c>
      <c r="J329" s="598" t="s">
        <v>423</v>
      </c>
      <c r="K329" s="615" t="s">
        <v>424</v>
      </c>
      <c r="L329" s="616" t="s">
        <v>425</v>
      </c>
      <c r="M329" s="617" t="s">
        <v>426</v>
      </c>
      <c r="N329" s="633"/>
      <c r="O329" s="627" t="s">
        <v>427</v>
      </c>
      <c r="P329" s="628" t="s">
        <v>428</v>
      </c>
      <c r="Q329" s="586"/>
    </row>
    <row r="330" spans="1:24" ht="18" customHeight="1" x14ac:dyDescent="0.15">
      <c r="A330" s="678"/>
      <c r="B330" s="679"/>
      <c r="C330" s="606"/>
      <c r="D330" s="589"/>
      <c r="E330" s="152" t="s">
        <v>429</v>
      </c>
      <c r="F330" s="134" t="s">
        <v>430</v>
      </c>
      <c r="G330" s="653"/>
      <c r="H330" s="595"/>
      <c r="I330" s="597"/>
      <c r="J330" s="599"/>
      <c r="K330" s="615"/>
      <c r="L330" s="616"/>
      <c r="M330" s="617"/>
      <c r="N330" s="634"/>
      <c r="O330" s="627"/>
      <c r="P330" s="628"/>
      <c r="Q330" s="587"/>
    </row>
    <row r="331" spans="1:24" ht="15" customHeight="1" x14ac:dyDescent="0.15">
      <c r="A331" s="456">
        <v>1901023</v>
      </c>
      <c r="B331" s="457" t="s">
        <v>369</v>
      </c>
      <c r="C331" s="458">
        <f>[10]B!C2249</f>
        <v>0</v>
      </c>
      <c r="D331" s="458">
        <f>[10]B!D2249</f>
        <v>0</v>
      </c>
      <c r="E331" s="459">
        <f>[10]B!E2249</f>
        <v>0</v>
      </c>
      <c r="F331" s="459">
        <f>[10]B!F2249</f>
        <v>0</v>
      </c>
      <c r="G331" s="459">
        <f>[10]B!G2249</f>
        <v>0</v>
      </c>
      <c r="H331" s="460">
        <f>[10]B!AA2249</f>
        <v>0</v>
      </c>
      <c r="I331" s="460">
        <f>[10]B!AB2249</f>
        <v>0</v>
      </c>
      <c r="J331" s="460">
        <f>[10]B!AC2249</f>
        <v>0</v>
      </c>
      <c r="K331" s="460">
        <f>[10]B!AD2249</f>
        <v>0</v>
      </c>
      <c r="L331" s="460">
        <f>[10]B!AE2249</f>
        <v>0</v>
      </c>
      <c r="M331" s="460">
        <f>[10]B!AF2249</f>
        <v>0</v>
      </c>
      <c r="N331" s="460">
        <f>[10]B!AG2249</f>
        <v>0</v>
      </c>
      <c r="O331" s="460">
        <f>[10]B!AH2249</f>
        <v>0</v>
      </c>
      <c r="P331" s="460">
        <f>[10]B!AI2249</f>
        <v>0</v>
      </c>
      <c r="Q331" s="460">
        <f>[10]B!AJ2249</f>
        <v>0</v>
      </c>
      <c r="R331" s="169"/>
    </row>
    <row r="332" spans="1:24" ht="15" customHeight="1" x14ac:dyDescent="0.15">
      <c r="A332" s="461">
        <v>1901024</v>
      </c>
      <c r="B332" s="462" t="s">
        <v>370</v>
      </c>
      <c r="C332" s="458">
        <f>[10]B!C2250</f>
        <v>0</v>
      </c>
      <c r="D332" s="458">
        <f>[10]B!D2250</f>
        <v>0</v>
      </c>
      <c r="E332" s="459">
        <f>[10]B!E2250</f>
        <v>0</v>
      </c>
      <c r="F332" s="459">
        <f>[10]B!F2250</f>
        <v>0</v>
      </c>
      <c r="G332" s="459">
        <f>[10]B!G2250</f>
        <v>0</v>
      </c>
      <c r="H332" s="460">
        <f>[10]B!AA2250</f>
        <v>0</v>
      </c>
      <c r="I332" s="460">
        <f>[10]B!AB2250</f>
        <v>0</v>
      </c>
      <c r="J332" s="460">
        <f>[10]B!AC2250</f>
        <v>0</v>
      </c>
      <c r="K332" s="460">
        <f>[10]B!AD2250</f>
        <v>0</v>
      </c>
      <c r="L332" s="460">
        <f>[10]B!AE2250</f>
        <v>0</v>
      </c>
      <c r="M332" s="460">
        <f>[10]B!AF2250</f>
        <v>0</v>
      </c>
      <c r="N332" s="460">
        <f>[10]B!AG2250</f>
        <v>0</v>
      </c>
      <c r="O332" s="460">
        <f>[10]B!AH2250</f>
        <v>0</v>
      </c>
      <c r="P332" s="460">
        <f>[10]B!AI2250</f>
        <v>0</v>
      </c>
      <c r="Q332" s="460">
        <f>[10]B!AJ2250</f>
        <v>0</v>
      </c>
      <c r="R332" s="169"/>
    </row>
    <row r="333" spans="1:24" ht="15" customHeight="1" x14ac:dyDescent="0.15">
      <c r="A333" s="461">
        <v>1901025</v>
      </c>
      <c r="B333" s="462" t="s">
        <v>450</v>
      </c>
      <c r="C333" s="458">
        <f>[10]B!C2251</f>
        <v>0</v>
      </c>
      <c r="D333" s="458">
        <f>[10]B!D2251</f>
        <v>0</v>
      </c>
      <c r="E333" s="459">
        <f>[10]B!E2251</f>
        <v>0</v>
      </c>
      <c r="F333" s="459">
        <f>[10]B!F2251</f>
        <v>0</v>
      </c>
      <c r="G333" s="459">
        <f>[10]B!G2251</f>
        <v>0</v>
      </c>
      <c r="H333" s="460">
        <f>[10]B!AA2251</f>
        <v>0</v>
      </c>
      <c r="I333" s="460">
        <f>[10]B!AB2251</f>
        <v>0</v>
      </c>
      <c r="J333" s="460">
        <f>[10]B!AC2251</f>
        <v>0</v>
      </c>
      <c r="K333" s="460">
        <f>[10]B!AD2251</f>
        <v>0</v>
      </c>
      <c r="L333" s="460">
        <f>[10]B!AE2251</f>
        <v>0</v>
      </c>
      <c r="M333" s="460">
        <f>[10]B!AF2251</f>
        <v>0</v>
      </c>
      <c r="N333" s="460">
        <f>[10]B!AG2251</f>
        <v>0</v>
      </c>
      <c r="O333" s="460">
        <f>[10]B!AH2251</f>
        <v>0</v>
      </c>
      <c r="P333" s="460">
        <f>[10]B!AI2251</f>
        <v>0</v>
      </c>
      <c r="Q333" s="460">
        <f>[10]B!AJ2251</f>
        <v>0</v>
      </c>
      <c r="R333" s="169"/>
    </row>
    <row r="334" spans="1:24" ht="15" customHeight="1" x14ac:dyDescent="0.15">
      <c r="A334" s="461">
        <v>1901026</v>
      </c>
      <c r="B334" s="462" t="s">
        <v>374</v>
      </c>
      <c r="C334" s="458">
        <f>[10]B!C2252</f>
        <v>0</v>
      </c>
      <c r="D334" s="458">
        <f>[10]B!D2252</f>
        <v>0</v>
      </c>
      <c r="E334" s="459">
        <f>[10]B!E2252</f>
        <v>0</v>
      </c>
      <c r="F334" s="459">
        <f>[10]B!F2252</f>
        <v>0</v>
      </c>
      <c r="G334" s="459">
        <f>[10]B!G2252</f>
        <v>0</v>
      </c>
      <c r="H334" s="460">
        <f>[10]B!AA2252</f>
        <v>0</v>
      </c>
      <c r="I334" s="460">
        <f>[10]B!AB2252</f>
        <v>0</v>
      </c>
      <c r="J334" s="460">
        <f>[10]B!AC2252</f>
        <v>0</v>
      </c>
      <c r="K334" s="460">
        <f>[10]B!AD2252</f>
        <v>0</v>
      </c>
      <c r="L334" s="460">
        <f>[10]B!AE2252</f>
        <v>0</v>
      </c>
      <c r="M334" s="460">
        <f>[10]B!AF2252</f>
        <v>0</v>
      </c>
      <c r="N334" s="460">
        <f>[10]B!AG2252</f>
        <v>0</v>
      </c>
      <c r="O334" s="460">
        <f>[10]B!AH2252</f>
        <v>0</v>
      </c>
      <c r="P334" s="460">
        <f>[10]B!AI2252</f>
        <v>0</v>
      </c>
      <c r="Q334" s="460">
        <f>[10]B!AJ2252</f>
        <v>0</v>
      </c>
      <c r="R334" s="169"/>
    </row>
    <row r="335" spans="1:24" ht="15" customHeight="1" x14ac:dyDescent="0.15">
      <c r="A335" s="461">
        <v>1901126</v>
      </c>
      <c r="B335" s="462" t="s">
        <v>375</v>
      </c>
      <c r="C335" s="458">
        <f>[10]B!C2253</f>
        <v>0</v>
      </c>
      <c r="D335" s="458">
        <f>[10]B!D2253</f>
        <v>0</v>
      </c>
      <c r="E335" s="459">
        <f>[10]B!E2253</f>
        <v>0</v>
      </c>
      <c r="F335" s="459">
        <f>[10]B!F2253</f>
        <v>0</v>
      </c>
      <c r="G335" s="459">
        <f>[10]B!G2253</f>
        <v>0</v>
      </c>
      <c r="H335" s="460">
        <f>[10]B!AA2253</f>
        <v>0</v>
      </c>
      <c r="I335" s="460">
        <f>[10]B!AB2253</f>
        <v>0</v>
      </c>
      <c r="J335" s="460">
        <f>[10]B!AC2253</f>
        <v>0</v>
      </c>
      <c r="K335" s="460">
        <f>[10]B!AD2253</f>
        <v>0</v>
      </c>
      <c r="L335" s="460">
        <f>[10]B!AE2253</f>
        <v>0</v>
      </c>
      <c r="M335" s="460">
        <f>[10]B!AF2253</f>
        <v>0</v>
      </c>
      <c r="N335" s="460">
        <f>[10]B!AG2253</f>
        <v>0</v>
      </c>
      <c r="O335" s="460">
        <f>[10]B!AH2253</f>
        <v>0</v>
      </c>
      <c r="P335" s="460">
        <f>[10]B!AI2253</f>
        <v>0</v>
      </c>
      <c r="Q335" s="460">
        <f>[10]B!AJ2253</f>
        <v>0</v>
      </c>
      <c r="R335" s="169"/>
    </row>
    <row r="336" spans="1:24" ht="15" customHeight="1" x14ac:dyDescent="0.15">
      <c r="A336" s="461">
        <v>1901027</v>
      </c>
      <c r="B336" s="462" t="s">
        <v>451</v>
      </c>
      <c r="C336" s="458">
        <f>[10]B!C2254</f>
        <v>0</v>
      </c>
      <c r="D336" s="458">
        <f>[10]B!D2254</f>
        <v>0</v>
      </c>
      <c r="E336" s="459">
        <f>[10]B!E2254</f>
        <v>0</v>
      </c>
      <c r="F336" s="459">
        <f>[10]B!F2254</f>
        <v>0</v>
      </c>
      <c r="G336" s="459">
        <f>[10]B!G2254</f>
        <v>0</v>
      </c>
      <c r="H336" s="460">
        <f>[10]B!AA2254</f>
        <v>0</v>
      </c>
      <c r="I336" s="460">
        <f>[10]B!AB2254</f>
        <v>0</v>
      </c>
      <c r="J336" s="460">
        <f>[10]B!AC2254</f>
        <v>0</v>
      </c>
      <c r="K336" s="460">
        <f>[10]B!AD2254</f>
        <v>0</v>
      </c>
      <c r="L336" s="460">
        <f>[10]B!AE2254</f>
        <v>0</v>
      </c>
      <c r="M336" s="460">
        <f>[10]B!AF2254</f>
        <v>0</v>
      </c>
      <c r="N336" s="460">
        <f>[10]B!AG2254</f>
        <v>0</v>
      </c>
      <c r="O336" s="460">
        <f>[10]B!AH2254</f>
        <v>0</v>
      </c>
      <c r="P336" s="460">
        <f>[10]B!AI2254</f>
        <v>0</v>
      </c>
      <c r="Q336" s="460">
        <f>[10]B!AJ2254</f>
        <v>0</v>
      </c>
      <c r="R336" s="169"/>
    </row>
    <row r="337" spans="1:18" ht="15" customHeight="1" x14ac:dyDescent="0.15">
      <c r="A337" s="461">
        <v>1901028</v>
      </c>
      <c r="B337" s="462" t="s">
        <v>379</v>
      </c>
      <c r="C337" s="458">
        <f>[10]B!C2255</f>
        <v>0</v>
      </c>
      <c r="D337" s="458">
        <f>[10]B!D2255</f>
        <v>0</v>
      </c>
      <c r="E337" s="459">
        <f>[10]B!E2255</f>
        <v>0</v>
      </c>
      <c r="F337" s="459">
        <f>[10]B!F2255</f>
        <v>0</v>
      </c>
      <c r="G337" s="459">
        <f>[10]B!G2255</f>
        <v>0</v>
      </c>
      <c r="H337" s="460">
        <f>[10]B!AA2255</f>
        <v>0</v>
      </c>
      <c r="I337" s="460">
        <f>[10]B!AB2255</f>
        <v>0</v>
      </c>
      <c r="J337" s="460">
        <f>[10]B!AC2255</f>
        <v>0</v>
      </c>
      <c r="K337" s="460">
        <f>[10]B!AD2255</f>
        <v>0</v>
      </c>
      <c r="L337" s="460">
        <f>[10]B!AE2255</f>
        <v>0</v>
      </c>
      <c r="M337" s="460">
        <f>[10]B!AF2255</f>
        <v>0</v>
      </c>
      <c r="N337" s="460">
        <f>[10]B!AG2255</f>
        <v>0</v>
      </c>
      <c r="O337" s="460">
        <f>[10]B!AH2255</f>
        <v>0</v>
      </c>
      <c r="P337" s="460">
        <f>[10]B!AI2255</f>
        <v>0</v>
      </c>
      <c r="Q337" s="460">
        <f>[10]B!AJ2255</f>
        <v>0</v>
      </c>
      <c r="R337" s="169"/>
    </row>
    <row r="338" spans="1:18" ht="15" customHeight="1" x14ac:dyDescent="0.15">
      <c r="A338" s="463">
        <v>1901029</v>
      </c>
      <c r="B338" s="464" t="s">
        <v>380</v>
      </c>
      <c r="C338" s="458">
        <f>[10]B!C2256</f>
        <v>0</v>
      </c>
      <c r="D338" s="458">
        <f>[10]B!D2256</f>
        <v>0</v>
      </c>
      <c r="E338" s="459">
        <f>[10]B!E2256</f>
        <v>0</v>
      </c>
      <c r="F338" s="459">
        <f>[10]B!F2256</f>
        <v>0</v>
      </c>
      <c r="G338" s="459">
        <f>[10]B!G2256</f>
        <v>0</v>
      </c>
      <c r="H338" s="460">
        <f>[10]B!AA2256</f>
        <v>0</v>
      </c>
      <c r="I338" s="460">
        <f>[10]B!AB2256</f>
        <v>0</v>
      </c>
      <c r="J338" s="460">
        <f>[10]B!AC2256</f>
        <v>0</v>
      </c>
      <c r="K338" s="460">
        <f>[10]B!AD2256</f>
        <v>0</v>
      </c>
      <c r="L338" s="460">
        <f>[10]B!AE2256</f>
        <v>0</v>
      </c>
      <c r="M338" s="460">
        <f>[10]B!AF2256</f>
        <v>0</v>
      </c>
      <c r="N338" s="460">
        <f>[10]B!AG2256</f>
        <v>0</v>
      </c>
      <c r="O338" s="460">
        <f>[10]B!AH2256</f>
        <v>0</v>
      </c>
      <c r="P338" s="460">
        <f>[10]B!AI2256</f>
        <v>0</v>
      </c>
      <c r="Q338" s="460">
        <f>[10]B!AJ2256</f>
        <v>0</v>
      </c>
      <c r="R338" s="169"/>
    </row>
    <row r="339" spans="1:18" s="402" customFormat="1" ht="15" customHeight="1" x14ac:dyDescent="0.15">
      <c r="A339" s="655" t="s">
        <v>410</v>
      </c>
      <c r="B339" s="656"/>
      <c r="C339" s="465">
        <f>SUM(C331:C338)</f>
        <v>0</v>
      </c>
      <c r="D339" s="466">
        <f>SUM(D331:D338)</f>
        <v>0</v>
      </c>
      <c r="E339" s="467">
        <f t="shared" ref="E339:Q339" si="9">SUM(E331:E338)</f>
        <v>0</v>
      </c>
      <c r="F339" s="467">
        <f t="shared" si="9"/>
        <v>0</v>
      </c>
      <c r="G339" s="467">
        <f t="shared" si="9"/>
        <v>0</v>
      </c>
      <c r="H339" s="467">
        <f t="shared" si="9"/>
        <v>0</v>
      </c>
      <c r="I339" s="467">
        <f t="shared" si="9"/>
        <v>0</v>
      </c>
      <c r="J339" s="467">
        <f t="shared" si="9"/>
        <v>0</v>
      </c>
      <c r="K339" s="467">
        <f t="shared" si="9"/>
        <v>0</v>
      </c>
      <c r="L339" s="467">
        <f t="shared" si="9"/>
        <v>0</v>
      </c>
      <c r="M339" s="467">
        <f t="shared" si="9"/>
        <v>0</v>
      </c>
      <c r="N339" s="467">
        <f t="shared" si="9"/>
        <v>0</v>
      </c>
      <c r="O339" s="467">
        <f t="shared" si="9"/>
        <v>0</v>
      </c>
      <c r="P339" s="453">
        <f t="shared" si="9"/>
        <v>0</v>
      </c>
      <c r="Q339" s="453">
        <f t="shared" si="9"/>
        <v>0</v>
      </c>
      <c r="R339" s="169"/>
    </row>
    <row r="340" spans="1:18" ht="24.95" customHeight="1" x14ac:dyDescent="0.15">
      <c r="A340" s="657" t="s">
        <v>452</v>
      </c>
      <c r="B340" s="657"/>
      <c r="C340" s="178"/>
      <c r="D340" s="468"/>
      <c r="E340" s="468"/>
      <c r="F340" s="468"/>
      <c r="G340" s="468"/>
      <c r="H340" s="468"/>
      <c r="I340" s="468"/>
      <c r="J340" s="468"/>
      <c r="K340" s="468"/>
      <c r="L340" s="468"/>
      <c r="M340" s="468"/>
      <c r="N340" s="179"/>
      <c r="O340" s="380"/>
      <c r="P340" s="380"/>
    </row>
    <row r="341" spans="1:18" ht="15" customHeight="1" x14ac:dyDescent="0.15">
      <c r="A341" s="579" t="s">
        <v>453</v>
      </c>
      <c r="B341" s="658"/>
      <c r="C341" s="661" t="s">
        <v>6</v>
      </c>
      <c r="D341" s="664" t="s">
        <v>418</v>
      </c>
      <c r="E341" s="667" t="s">
        <v>454</v>
      </c>
      <c r="F341" s="667"/>
      <c r="G341" s="667"/>
      <c r="H341" s="667"/>
      <c r="I341" s="667"/>
      <c r="J341" s="668"/>
      <c r="K341" s="669" t="s">
        <v>455</v>
      </c>
      <c r="L341" s="672" t="s">
        <v>413</v>
      </c>
      <c r="M341" s="673"/>
      <c r="N341" s="674"/>
      <c r="O341" s="632" t="s">
        <v>414</v>
      </c>
      <c r="P341" s="681" t="s">
        <v>415</v>
      </c>
      <c r="Q341" s="682"/>
      <c r="R341" s="585" t="s">
        <v>416</v>
      </c>
    </row>
    <row r="342" spans="1:18" ht="15" customHeight="1" x14ac:dyDescent="0.15">
      <c r="A342" s="600"/>
      <c r="B342" s="659"/>
      <c r="C342" s="662"/>
      <c r="D342" s="665"/>
      <c r="E342" s="685" t="s">
        <v>456</v>
      </c>
      <c r="F342" s="686"/>
      <c r="G342" s="686"/>
      <c r="H342" s="686" t="s">
        <v>457</v>
      </c>
      <c r="I342" s="686"/>
      <c r="J342" s="686"/>
      <c r="K342" s="670"/>
      <c r="L342" s="675"/>
      <c r="M342" s="676"/>
      <c r="N342" s="677"/>
      <c r="O342" s="633"/>
      <c r="P342" s="683"/>
      <c r="Q342" s="684"/>
      <c r="R342" s="586"/>
    </row>
    <row r="343" spans="1:18" ht="45" customHeight="1" x14ac:dyDescent="0.15">
      <c r="A343" s="602"/>
      <c r="B343" s="660"/>
      <c r="C343" s="663"/>
      <c r="D343" s="666"/>
      <c r="E343" s="180" t="s">
        <v>429</v>
      </c>
      <c r="F343" s="181" t="s">
        <v>430</v>
      </c>
      <c r="G343" s="559" t="s">
        <v>449</v>
      </c>
      <c r="H343" s="180" t="s">
        <v>429</v>
      </c>
      <c r="I343" s="181" t="s">
        <v>430</v>
      </c>
      <c r="J343" s="559" t="s">
        <v>449</v>
      </c>
      <c r="K343" s="671"/>
      <c r="L343" s="183" t="s">
        <v>424</v>
      </c>
      <c r="M343" s="184" t="s">
        <v>425</v>
      </c>
      <c r="N343" s="185" t="s">
        <v>426</v>
      </c>
      <c r="O343" s="634"/>
      <c r="P343" s="469" t="s">
        <v>427</v>
      </c>
      <c r="Q343" s="470" t="s">
        <v>428</v>
      </c>
      <c r="R343" s="587"/>
    </row>
    <row r="344" spans="1:18" ht="15" customHeight="1" x14ac:dyDescent="0.15">
      <c r="A344" s="186" t="s">
        <v>458</v>
      </c>
      <c r="B344" s="187" t="s">
        <v>459</v>
      </c>
      <c r="C344" s="320">
        <f>[10]B!$C$1216</f>
        <v>0</v>
      </c>
      <c r="D344" s="458">
        <f>[10]B!H1216</f>
        <v>0</v>
      </c>
      <c r="E344" s="459">
        <f>[10]B!I1216</f>
        <v>0</v>
      </c>
      <c r="F344" s="459">
        <f>[10]B!J1216</f>
        <v>0</v>
      </c>
      <c r="G344" s="459">
        <f>[10]B!K1216</f>
        <v>0</v>
      </c>
      <c r="H344" s="459">
        <f>[10]B!L1216</f>
        <v>0</v>
      </c>
      <c r="I344" s="459">
        <f>[10]B!M1216</f>
        <v>0</v>
      </c>
      <c r="J344" s="459">
        <f>[10]B!N1216</f>
        <v>0</v>
      </c>
      <c r="K344" s="471"/>
      <c r="L344" s="459">
        <f>[10]B!AD1216</f>
        <v>0</v>
      </c>
      <c r="M344" s="459">
        <f>[10]B!AE1216</f>
        <v>0</v>
      </c>
      <c r="N344" s="459">
        <f>[10]B!AF1216</f>
        <v>0</v>
      </c>
      <c r="O344" s="459">
        <f>[10]B!AG1216</f>
        <v>0</v>
      </c>
      <c r="P344" s="459">
        <f>[10]B!AH1216</f>
        <v>0</v>
      </c>
      <c r="Q344" s="459">
        <f>[10]B!AI1216</f>
        <v>0</v>
      </c>
      <c r="R344" s="459">
        <f>[10]B!AJ1216</f>
        <v>0</v>
      </c>
    </row>
    <row r="345" spans="1:18" ht="15" customHeight="1" x14ac:dyDescent="0.15">
      <c r="A345" s="188" t="s">
        <v>460</v>
      </c>
      <c r="B345" s="189" t="s">
        <v>461</v>
      </c>
      <c r="C345" s="458">
        <f>[10]B!C1352</f>
        <v>16</v>
      </c>
      <c r="D345" s="458">
        <f>[10]B!H1352</f>
        <v>14</v>
      </c>
      <c r="E345" s="460">
        <f>[10]B!I1352</f>
        <v>14</v>
      </c>
      <c r="F345" s="460">
        <f>[10]B!J1352</f>
        <v>0</v>
      </c>
      <c r="G345" s="460">
        <f>[10]B!K1352</f>
        <v>0</v>
      </c>
      <c r="H345" s="460">
        <f>[10]B!L1352</f>
        <v>2</v>
      </c>
      <c r="I345" s="460">
        <f>[10]B!M1352</f>
        <v>0</v>
      </c>
      <c r="J345" s="460">
        <f>[10]B!N1352</f>
        <v>0</v>
      </c>
      <c r="K345" s="460">
        <v>10</v>
      </c>
      <c r="L345" s="460">
        <f>[10]B!AD1352</f>
        <v>0</v>
      </c>
      <c r="M345" s="460">
        <f>[10]B!AE1352</f>
        <v>0</v>
      </c>
      <c r="N345" s="460">
        <f>[10]B!AF1352</f>
        <v>0</v>
      </c>
      <c r="O345" s="460">
        <f>[10]B!AG1352</f>
        <v>0</v>
      </c>
      <c r="P345" s="460">
        <f>[10]B!AH1352</f>
        <v>0</v>
      </c>
      <c r="Q345" s="460">
        <f>[10]B!AI1352</f>
        <v>0</v>
      </c>
      <c r="R345" s="460">
        <f>[10]B!AJ1352</f>
        <v>0</v>
      </c>
    </row>
    <row r="346" spans="1:18" ht="15" customHeight="1" x14ac:dyDescent="0.15">
      <c r="A346" s="188" t="s">
        <v>113</v>
      </c>
      <c r="B346" s="189" t="s">
        <v>462</v>
      </c>
      <c r="C346" s="458">
        <f>[10]B!C1502</f>
        <v>11</v>
      </c>
      <c r="D346" s="458">
        <f>[10]B!H1502</f>
        <v>10</v>
      </c>
      <c r="E346" s="460">
        <f>[10]B!I1502</f>
        <v>10</v>
      </c>
      <c r="F346" s="460">
        <f>[10]B!J1502</f>
        <v>0</v>
      </c>
      <c r="G346" s="460">
        <f>[10]B!K1502</f>
        <v>0</v>
      </c>
      <c r="H346" s="460">
        <f>[10]B!L1502</f>
        <v>1</v>
      </c>
      <c r="I346" s="460">
        <f>[10]B!M1502</f>
        <v>0</v>
      </c>
      <c r="J346" s="460">
        <f>[10]B!N1502</f>
        <v>0</v>
      </c>
      <c r="K346" s="460">
        <v>4</v>
      </c>
      <c r="L346" s="460">
        <f>[10]B!AD1502</f>
        <v>0</v>
      </c>
      <c r="M346" s="460">
        <f>[10]B!AE1502</f>
        <v>0</v>
      </c>
      <c r="N346" s="460">
        <f>[10]B!AF1502</f>
        <v>0</v>
      </c>
      <c r="O346" s="460">
        <f>[10]B!AG1502</f>
        <v>0</v>
      </c>
      <c r="P346" s="460">
        <f>[10]B!AH1502</f>
        <v>0</v>
      </c>
      <c r="Q346" s="460">
        <f>[10]B!AI1502</f>
        <v>0</v>
      </c>
      <c r="R346" s="460">
        <f>[10]B!AJ1502</f>
        <v>0</v>
      </c>
    </row>
    <row r="347" spans="1:18" ht="15" customHeight="1" x14ac:dyDescent="0.15">
      <c r="A347" s="188" t="s">
        <v>115</v>
      </c>
      <c r="B347" s="189" t="s">
        <v>463</v>
      </c>
      <c r="C347" s="458">
        <f>[10]B!C1566</f>
        <v>2</v>
      </c>
      <c r="D347" s="458">
        <f>[10]B!H1566</f>
        <v>2</v>
      </c>
      <c r="E347" s="460">
        <f>[10]B!I1566</f>
        <v>2</v>
      </c>
      <c r="F347" s="460">
        <f>[10]B!J1566</f>
        <v>0</v>
      </c>
      <c r="G347" s="460">
        <f>[10]B!K1566</f>
        <v>0</v>
      </c>
      <c r="H347" s="460">
        <f>[10]B!L1566</f>
        <v>0</v>
      </c>
      <c r="I347" s="460">
        <f>[10]B!M1566</f>
        <v>0</v>
      </c>
      <c r="J347" s="460">
        <f>[10]B!N1566</f>
        <v>0</v>
      </c>
      <c r="K347" s="460">
        <v>1</v>
      </c>
      <c r="L347" s="460">
        <f>[10]B!AD1566</f>
        <v>0</v>
      </c>
      <c r="M347" s="460">
        <f>[10]B!AE1566</f>
        <v>0</v>
      </c>
      <c r="N347" s="460">
        <f>[10]B!AF1566</f>
        <v>0</v>
      </c>
      <c r="O347" s="460">
        <f>[10]B!AG1566</f>
        <v>0</v>
      </c>
      <c r="P347" s="460">
        <f>[10]B!AH1566</f>
        <v>0</v>
      </c>
      <c r="Q347" s="460">
        <f>[10]B!AI1566</f>
        <v>0</v>
      </c>
      <c r="R347" s="460">
        <f>[10]B!AJ1566</f>
        <v>0</v>
      </c>
    </row>
    <row r="348" spans="1:18" ht="15" customHeight="1" x14ac:dyDescent="0.15">
      <c r="A348" s="188" t="s">
        <v>117</v>
      </c>
      <c r="B348" s="189" t="s">
        <v>464</v>
      </c>
      <c r="C348" s="458">
        <f>[10]B!C1635</f>
        <v>38</v>
      </c>
      <c r="D348" s="458">
        <f>[10]B!H1635</f>
        <v>30</v>
      </c>
      <c r="E348" s="460">
        <f>[10]B!I1635</f>
        <v>29</v>
      </c>
      <c r="F348" s="460">
        <f>[10]B!J1635</f>
        <v>1</v>
      </c>
      <c r="G348" s="460">
        <f>[10]B!K1635</f>
        <v>1</v>
      </c>
      <c r="H348" s="460">
        <f>[10]B!L1635</f>
        <v>6</v>
      </c>
      <c r="I348" s="460">
        <f>[10]B!M1635</f>
        <v>0</v>
      </c>
      <c r="J348" s="460">
        <f>[10]B!N1635</f>
        <v>1</v>
      </c>
      <c r="K348" s="460">
        <v>27</v>
      </c>
      <c r="L348" s="460">
        <f>[10]B!AD1635</f>
        <v>0</v>
      </c>
      <c r="M348" s="460">
        <f>[10]B!AE1635</f>
        <v>0</v>
      </c>
      <c r="N348" s="460">
        <f>[10]B!AF1635</f>
        <v>0</v>
      </c>
      <c r="O348" s="460">
        <f>[10]B!AG1635</f>
        <v>0</v>
      </c>
      <c r="P348" s="460">
        <f>[10]B!AH1635</f>
        <v>0</v>
      </c>
      <c r="Q348" s="460">
        <f>[10]B!AI1635</f>
        <v>0</v>
      </c>
      <c r="R348" s="460">
        <f>[10]B!AJ1635</f>
        <v>1</v>
      </c>
    </row>
    <row r="349" spans="1:18" ht="15" customHeight="1" x14ac:dyDescent="0.15">
      <c r="A349" s="188" t="s">
        <v>465</v>
      </c>
      <c r="B349" s="189" t="s">
        <v>466</v>
      </c>
      <c r="C349" s="458">
        <f>[10]B!C1680</f>
        <v>36</v>
      </c>
      <c r="D349" s="458">
        <f>[10]B!H1680</f>
        <v>30</v>
      </c>
      <c r="E349" s="460">
        <f>[10]B!I1680</f>
        <v>26</v>
      </c>
      <c r="F349" s="460">
        <f>[10]B!J1680</f>
        <v>4</v>
      </c>
      <c r="G349" s="460">
        <f>[10]B!K1680</f>
        <v>0</v>
      </c>
      <c r="H349" s="460">
        <f>[10]B!L1680</f>
        <v>5</v>
      </c>
      <c r="I349" s="460">
        <f>[10]B!M1680</f>
        <v>1</v>
      </c>
      <c r="J349" s="460">
        <f>[10]B!N1680</f>
        <v>0</v>
      </c>
      <c r="K349" s="460">
        <v>36</v>
      </c>
      <c r="L349" s="460">
        <f>[10]B!AD1680</f>
        <v>0</v>
      </c>
      <c r="M349" s="460">
        <f>[10]B!AE1680</f>
        <v>0</v>
      </c>
      <c r="N349" s="460">
        <f>[10]B!AF1680</f>
        <v>0</v>
      </c>
      <c r="O349" s="460">
        <f>[10]B!AG1680</f>
        <v>0</v>
      </c>
      <c r="P349" s="460">
        <f>[10]B!AH1680</f>
        <v>0</v>
      </c>
      <c r="Q349" s="460">
        <f>[10]B!AI1680</f>
        <v>0</v>
      </c>
      <c r="R349" s="460">
        <f>[10]B!AJ1680</f>
        <v>4</v>
      </c>
    </row>
    <row r="350" spans="1:18" ht="15" customHeight="1" x14ac:dyDescent="0.15">
      <c r="A350" s="188" t="s">
        <v>124</v>
      </c>
      <c r="B350" s="189" t="s">
        <v>467</v>
      </c>
      <c r="C350" s="472">
        <f>[10]B!C1914</f>
        <v>5</v>
      </c>
      <c r="D350" s="472">
        <f>[10]B!H1914</f>
        <v>4</v>
      </c>
      <c r="E350" s="460">
        <f>[10]B!I1914</f>
        <v>4</v>
      </c>
      <c r="F350" s="460">
        <f>[10]B!J1914</f>
        <v>0</v>
      </c>
      <c r="G350" s="460">
        <f>[10]B!K1914</f>
        <v>0</v>
      </c>
      <c r="H350" s="460">
        <f>[10]B!L1914</f>
        <v>1</v>
      </c>
      <c r="I350" s="460">
        <f>[10]B!M1914</f>
        <v>0</v>
      </c>
      <c r="J350" s="460">
        <f>[10]B!N1914</f>
        <v>0</v>
      </c>
      <c r="K350" s="460">
        <v>3</v>
      </c>
      <c r="L350" s="460">
        <f>[10]B!AD1914</f>
        <v>0</v>
      </c>
      <c r="M350" s="460">
        <f>[10]B!AE1914</f>
        <v>0</v>
      </c>
      <c r="N350" s="460">
        <f>[10]B!AF1914</f>
        <v>0</v>
      </c>
      <c r="O350" s="460">
        <f>[10]B!AG1914</f>
        <v>0</v>
      </c>
      <c r="P350" s="460">
        <f>[10]B!AH1914</f>
        <v>0</v>
      </c>
      <c r="Q350" s="460">
        <f>[10]B!AI1914</f>
        <v>0</v>
      </c>
      <c r="R350" s="460">
        <f>[10]B!AJ1914</f>
        <v>0</v>
      </c>
    </row>
    <row r="351" spans="1:18" ht="15" customHeight="1" x14ac:dyDescent="0.15">
      <c r="A351" s="188" t="s">
        <v>468</v>
      </c>
      <c r="B351" s="189" t="s">
        <v>469</v>
      </c>
      <c r="C351" s="472">
        <f>[10]B!C1983</f>
        <v>6</v>
      </c>
      <c r="D351" s="472">
        <f>[10]B!H1983</f>
        <v>4</v>
      </c>
      <c r="E351" s="460">
        <f>[10]B!I1983</f>
        <v>4</v>
      </c>
      <c r="F351" s="460">
        <f>[10]B!J1983</f>
        <v>0</v>
      </c>
      <c r="G351" s="460">
        <f>[10]B!K1983</f>
        <v>0</v>
      </c>
      <c r="H351" s="460">
        <f>[10]B!L1983</f>
        <v>2</v>
      </c>
      <c r="I351" s="460">
        <f>[10]B!M1983</f>
        <v>0</v>
      </c>
      <c r="J351" s="460">
        <f>[10]B!N1983</f>
        <v>0</v>
      </c>
      <c r="K351" s="460">
        <v>1</v>
      </c>
      <c r="L351" s="460">
        <f>[10]B!AD1983</f>
        <v>0</v>
      </c>
      <c r="M351" s="460">
        <f>[10]B!AE1983</f>
        <v>0</v>
      </c>
      <c r="N351" s="460">
        <f>[10]B!AF1983</f>
        <v>0</v>
      </c>
      <c r="O351" s="460">
        <f>[10]B!AG1983</f>
        <v>0</v>
      </c>
      <c r="P351" s="460">
        <f>[10]B!AH1983</f>
        <v>0</v>
      </c>
      <c r="Q351" s="460">
        <f>[10]B!AI1983</f>
        <v>0</v>
      </c>
      <c r="R351" s="460">
        <f>[10]B!AJ1983</f>
        <v>0</v>
      </c>
    </row>
    <row r="352" spans="1:18" ht="15" customHeight="1" x14ac:dyDescent="0.15">
      <c r="A352" s="188" t="s">
        <v>470</v>
      </c>
      <c r="B352" s="189" t="s">
        <v>471</v>
      </c>
      <c r="C352" s="472">
        <f>[10]B!C2176</f>
        <v>133</v>
      </c>
      <c r="D352" s="472">
        <f>[10]B!H2176</f>
        <v>113</v>
      </c>
      <c r="E352" s="460">
        <f>[10]B!I2176</f>
        <v>92</v>
      </c>
      <c r="F352" s="460">
        <f>[10]B!J2176</f>
        <v>21</v>
      </c>
      <c r="G352" s="460">
        <f>[10]B!K2176</f>
        <v>5</v>
      </c>
      <c r="H352" s="460">
        <f>[10]B!L2176</f>
        <v>14</v>
      </c>
      <c r="I352" s="460">
        <f>[10]B!M2176</f>
        <v>0</v>
      </c>
      <c r="J352" s="460">
        <f>[10]B!N2176</f>
        <v>1</v>
      </c>
      <c r="K352" s="473"/>
      <c r="L352" s="460">
        <f>[10]B!AD2176</f>
        <v>0</v>
      </c>
      <c r="M352" s="460">
        <f>[10]B!AE2176</f>
        <v>0</v>
      </c>
      <c r="N352" s="460">
        <f>[10]B!AF2176</f>
        <v>0</v>
      </c>
      <c r="O352" s="460">
        <f>[10]B!AG2176</f>
        <v>0</v>
      </c>
      <c r="P352" s="460">
        <f>[10]B!AH2176</f>
        <v>0</v>
      </c>
      <c r="Q352" s="460">
        <f>[10]B!AI2176</f>
        <v>0</v>
      </c>
      <c r="R352" s="460">
        <f>[10]B!AJ2176</f>
        <v>24</v>
      </c>
    </row>
    <row r="353" spans="1:28" ht="15" customHeight="1" x14ac:dyDescent="0.15">
      <c r="A353" s="188" t="s">
        <v>472</v>
      </c>
      <c r="B353" s="189" t="s">
        <v>473</v>
      </c>
      <c r="C353" s="458">
        <f>[10]B!C2218</f>
        <v>8</v>
      </c>
      <c r="D353" s="458">
        <f>[10]B!H2218</f>
        <v>8</v>
      </c>
      <c r="E353" s="460">
        <f>[10]B!I2218</f>
        <v>4</v>
      </c>
      <c r="F353" s="460">
        <f>[10]B!J2218</f>
        <v>4</v>
      </c>
      <c r="G353" s="460">
        <f>[10]B!K2218</f>
        <v>0</v>
      </c>
      <c r="H353" s="460">
        <f>[10]B!L2218</f>
        <v>0</v>
      </c>
      <c r="I353" s="460">
        <f>[10]B!M2218</f>
        <v>0</v>
      </c>
      <c r="J353" s="460">
        <f>[10]B!N2218</f>
        <v>0</v>
      </c>
      <c r="K353" s="460">
        <v>1</v>
      </c>
      <c r="L353" s="460">
        <f>[10]B!AD2218</f>
        <v>0</v>
      </c>
      <c r="M353" s="460">
        <f>[10]B!AE2218</f>
        <v>0</v>
      </c>
      <c r="N353" s="460">
        <f>[10]B!AF2218</f>
        <v>0</v>
      </c>
      <c r="O353" s="460">
        <f>[10]B!AG2218</f>
        <v>0</v>
      </c>
      <c r="P353" s="460">
        <f>[10]B!AH2218</f>
        <v>0</v>
      </c>
      <c r="Q353" s="460">
        <f>[10]B!AI2218</f>
        <v>0</v>
      </c>
      <c r="R353" s="460">
        <f>[10]B!AJ2218</f>
        <v>4</v>
      </c>
    </row>
    <row r="354" spans="1:28" ht="15" customHeight="1" x14ac:dyDescent="0.15">
      <c r="A354" s="188" t="s">
        <v>474</v>
      </c>
      <c r="B354" s="189" t="s">
        <v>475</v>
      </c>
      <c r="C354" s="458">
        <f>[10]B!C2342</f>
        <v>26</v>
      </c>
      <c r="D354" s="458">
        <f>[10]B!H2342</f>
        <v>25</v>
      </c>
      <c r="E354" s="460">
        <f>[10]B!I2342</f>
        <v>14</v>
      </c>
      <c r="F354" s="460">
        <f>[10]B!J2342</f>
        <v>11</v>
      </c>
      <c r="G354" s="460">
        <f>[10]B!K2342</f>
        <v>0</v>
      </c>
      <c r="H354" s="460">
        <f>[10]B!L2342</f>
        <v>0</v>
      </c>
      <c r="I354" s="460">
        <f>[10]B!M2342</f>
        <v>1</v>
      </c>
      <c r="J354" s="460">
        <f>[10]B!N2342</f>
        <v>0</v>
      </c>
      <c r="K354" s="459">
        <v>0</v>
      </c>
      <c r="L354" s="460">
        <f>[10]B!AD2342</f>
        <v>0</v>
      </c>
      <c r="M354" s="460">
        <f>[10]B!AE2342</f>
        <v>0</v>
      </c>
      <c r="N354" s="460">
        <f>[10]B!AF2342</f>
        <v>0</v>
      </c>
      <c r="O354" s="460">
        <f>[10]B!AG2342</f>
        <v>0</v>
      </c>
      <c r="P354" s="460">
        <f>[10]B!AH2342</f>
        <v>0</v>
      </c>
      <c r="Q354" s="460">
        <f>[10]B!AI2342</f>
        <v>0</v>
      </c>
      <c r="R354" s="460">
        <f>[10]B!AJ2342</f>
        <v>11</v>
      </c>
    </row>
    <row r="355" spans="1:28" ht="15" customHeight="1" x14ac:dyDescent="0.15">
      <c r="A355" s="188" t="s">
        <v>476</v>
      </c>
      <c r="B355" s="189" t="s">
        <v>477</v>
      </c>
      <c r="C355" s="458">
        <f>[10]B!C2377</f>
        <v>7</v>
      </c>
      <c r="D355" s="458">
        <f>[10]B!H2377</f>
        <v>7</v>
      </c>
      <c r="E355" s="460">
        <f>[10]B!I2377</f>
        <v>7</v>
      </c>
      <c r="F355" s="460">
        <f>[10]B!J2377</f>
        <v>0</v>
      </c>
      <c r="G355" s="460">
        <f>[10]B!K2377</f>
        <v>0</v>
      </c>
      <c r="H355" s="460">
        <f>[10]B!L2377</f>
        <v>0</v>
      </c>
      <c r="I355" s="460">
        <f>[10]B!M2377</f>
        <v>0</v>
      </c>
      <c r="J355" s="460">
        <f>[10]B!N2377</f>
        <v>0</v>
      </c>
      <c r="K355" s="459">
        <v>2</v>
      </c>
      <c r="L355" s="460">
        <f>[10]B!AD2377</f>
        <v>0</v>
      </c>
      <c r="M355" s="460">
        <f>[10]B!AE2377</f>
        <v>0</v>
      </c>
      <c r="N355" s="460">
        <f>[10]B!AF2377</f>
        <v>0</v>
      </c>
      <c r="O355" s="460">
        <f>[10]B!AG2377</f>
        <v>0</v>
      </c>
      <c r="P355" s="460">
        <f>[10]B!AH2377</f>
        <v>0</v>
      </c>
      <c r="Q355" s="460">
        <f>[10]B!AI2377</f>
        <v>0</v>
      </c>
      <c r="R355" s="460">
        <f>[10]B!AJ2377</f>
        <v>0</v>
      </c>
    </row>
    <row r="356" spans="1:28" ht="15" customHeight="1" x14ac:dyDescent="0.15">
      <c r="A356" s="188" t="s">
        <v>478</v>
      </c>
      <c r="B356" s="189" t="s">
        <v>479</v>
      </c>
      <c r="C356" s="458">
        <f>[10]B!C2414</f>
        <v>29</v>
      </c>
      <c r="D356" s="458">
        <f>[10]B!H2414</f>
        <v>28</v>
      </c>
      <c r="E356" s="460">
        <f>[10]B!I2414</f>
        <v>16</v>
      </c>
      <c r="F356" s="460">
        <f>[10]B!J2414</f>
        <v>12</v>
      </c>
      <c r="G356" s="460">
        <f>[10]B!K2414</f>
        <v>0</v>
      </c>
      <c r="H356" s="460">
        <f>[10]B!L2414</f>
        <v>1</v>
      </c>
      <c r="I356" s="460">
        <f>[10]B!M2414</f>
        <v>0</v>
      </c>
      <c r="J356" s="460">
        <f>[10]B!N2414</f>
        <v>0</v>
      </c>
      <c r="K356" s="459">
        <v>0</v>
      </c>
      <c r="L356" s="460">
        <f>[10]B!AD2414</f>
        <v>0</v>
      </c>
      <c r="M356" s="460">
        <f>[10]B!AE2414</f>
        <v>0</v>
      </c>
      <c r="N356" s="460">
        <f>[10]B!AF2414</f>
        <v>0</v>
      </c>
      <c r="O356" s="460">
        <f>[10]B!AG2414</f>
        <v>0</v>
      </c>
      <c r="P356" s="460">
        <f>[10]B!AH2414</f>
        <v>0</v>
      </c>
      <c r="Q356" s="460">
        <f>[10]B!AI2414</f>
        <v>0</v>
      </c>
      <c r="R356" s="460">
        <f>[10]B!AJ2414</f>
        <v>12</v>
      </c>
    </row>
    <row r="357" spans="1:28" ht="15" customHeight="1" x14ac:dyDescent="0.15">
      <c r="A357" s="190" t="s">
        <v>480</v>
      </c>
      <c r="B357" s="189" t="s">
        <v>481</v>
      </c>
      <c r="C357" s="474">
        <f>SUM(C358:C360)</f>
        <v>96</v>
      </c>
      <c r="D357" s="474">
        <f t="shared" ref="D357:J357" si="10">SUM(D358:D360)</f>
        <v>94</v>
      </c>
      <c r="E357" s="475">
        <f t="shared" si="10"/>
        <v>21</v>
      </c>
      <c r="F357" s="475">
        <f t="shared" si="10"/>
        <v>73</v>
      </c>
      <c r="G357" s="475">
        <f t="shared" si="10"/>
        <v>2</v>
      </c>
      <c r="H357" s="475">
        <f t="shared" si="10"/>
        <v>0</v>
      </c>
      <c r="I357" s="475">
        <f t="shared" si="10"/>
        <v>0</v>
      </c>
      <c r="J357" s="475">
        <f t="shared" si="10"/>
        <v>0</v>
      </c>
      <c r="K357" s="473"/>
      <c r="L357" s="475">
        <f>SUM(L358:L360)</f>
        <v>0</v>
      </c>
      <c r="M357" s="475">
        <f t="shared" ref="M357:R357" si="11">SUM(M358:M360)</f>
        <v>0</v>
      </c>
      <c r="N357" s="475">
        <f t="shared" si="11"/>
        <v>0</v>
      </c>
      <c r="O357" s="475">
        <f t="shared" si="11"/>
        <v>0</v>
      </c>
      <c r="P357" s="475">
        <f t="shared" si="11"/>
        <v>0</v>
      </c>
      <c r="Q357" s="475">
        <f t="shared" si="11"/>
        <v>0</v>
      </c>
      <c r="R357" s="475">
        <f t="shared" si="11"/>
        <v>74</v>
      </c>
    </row>
    <row r="358" spans="1:28" ht="15" customHeight="1" x14ac:dyDescent="0.15">
      <c r="A358" s="191"/>
      <c r="B358" s="76" t="s">
        <v>184</v>
      </c>
      <c r="C358" s="474">
        <f>[10]B!C2420</f>
        <v>96</v>
      </c>
      <c r="D358" s="474">
        <f>[10]B!H2420</f>
        <v>94</v>
      </c>
      <c r="E358" s="460">
        <f>[10]B!I2420</f>
        <v>21</v>
      </c>
      <c r="F358" s="460">
        <f>[10]B!J2420</f>
        <v>73</v>
      </c>
      <c r="G358" s="460">
        <f>[10]B!K2420</f>
        <v>2</v>
      </c>
      <c r="H358" s="460">
        <f>[10]B!L2420</f>
        <v>0</v>
      </c>
      <c r="I358" s="460">
        <f>[10]B!M2420</f>
        <v>0</v>
      </c>
      <c r="J358" s="460">
        <f>[10]B!N2420</f>
        <v>0</v>
      </c>
      <c r="K358" s="473"/>
      <c r="L358" s="460">
        <f>[10]B!AD2420</f>
        <v>0</v>
      </c>
      <c r="M358" s="460">
        <f>[10]B!AE2420</f>
        <v>0</v>
      </c>
      <c r="N358" s="460">
        <f>[10]B!AF2420</f>
        <v>0</v>
      </c>
      <c r="O358" s="460">
        <f>[10]B!AG2420</f>
        <v>0</v>
      </c>
      <c r="P358" s="460">
        <f>[10]B!AH2420</f>
        <v>0</v>
      </c>
      <c r="Q358" s="460">
        <f>[10]B!AI2420</f>
        <v>0</v>
      </c>
      <c r="R358" s="460">
        <f>[10]B!AJ2420</f>
        <v>74</v>
      </c>
    </row>
    <row r="359" spans="1:28" ht="15" customHeight="1" x14ac:dyDescent="0.15">
      <c r="A359" s="191"/>
      <c r="B359" s="76" t="s">
        <v>185</v>
      </c>
      <c r="C359" s="474">
        <f>[10]B!C2421</f>
        <v>0</v>
      </c>
      <c r="D359" s="474">
        <f>[10]B!H2421</f>
        <v>0</v>
      </c>
      <c r="E359" s="460">
        <f>[10]B!I2421</f>
        <v>0</v>
      </c>
      <c r="F359" s="460">
        <f>[10]B!J2421</f>
        <v>0</v>
      </c>
      <c r="G359" s="460">
        <f>[10]B!K2421</f>
        <v>0</v>
      </c>
      <c r="H359" s="460">
        <f>[10]B!L2421</f>
        <v>0</v>
      </c>
      <c r="I359" s="460">
        <f>[10]B!M2421</f>
        <v>0</v>
      </c>
      <c r="J359" s="460">
        <f>[10]B!N2421</f>
        <v>0</v>
      </c>
      <c r="K359" s="473"/>
      <c r="L359" s="460">
        <f>[10]B!AD2421</f>
        <v>0</v>
      </c>
      <c r="M359" s="460">
        <f>[10]B!AE2421</f>
        <v>0</v>
      </c>
      <c r="N359" s="460">
        <f>[10]B!AF2421</f>
        <v>0</v>
      </c>
      <c r="O359" s="460">
        <f>[10]B!AG2421</f>
        <v>0</v>
      </c>
      <c r="P359" s="460">
        <f>[10]B!AH2421</f>
        <v>0</v>
      </c>
      <c r="Q359" s="460">
        <f>[10]B!AI2421</f>
        <v>0</v>
      </c>
      <c r="R359" s="460">
        <f>[10]B!AJ2421</f>
        <v>0</v>
      </c>
    </row>
    <row r="360" spans="1:28" ht="15" customHeight="1" x14ac:dyDescent="0.15">
      <c r="A360" s="191"/>
      <c r="B360" s="76" t="s">
        <v>186</v>
      </c>
      <c r="C360" s="327">
        <f>SUM([10]B!C2422:C2426)</f>
        <v>0</v>
      </c>
      <c r="D360" s="327">
        <f>SUM([10]B!H2422:H2426)</f>
        <v>0</v>
      </c>
      <c r="E360" s="476">
        <f>SUM([10]B!I2422:I2426)</f>
        <v>0</v>
      </c>
      <c r="F360" s="476">
        <f>SUM([10]B!J2422:J2426)</f>
        <v>0</v>
      </c>
      <c r="G360" s="476">
        <f>SUM([10]B!K2422:K2426)</f>
        <v>0</v>
      </c>
      <c r="H360" s="476">
        <f>SUM([10]B!L2422:L2426)</f>
        <v>0</v>
      </c>
      <c r="I360" s="476">
        <f>SUM([10]B!M2422:M2426)</f>
        <v>0</v>
      </c>
      <c r="J360" s="476">
        <f>SUM([10]B!N2422:N2426)</f>
        <v>0</v>
      </c>
      <c r="K360" s="473"/>
      <c r="L360" s="476">
        <f>SUM([10]B!AD2422:AD2426)</f>
        <v>0</v>
      </c>
      <c r="M360" s="476">
        <f>SUM([10]B!AE2422:AE2426)</f>
        <v>0</v>
      </c>
      <c r="N360" s="476">
        <f>SUM([10]B!AF2422:AF2426)</f>
        <v>0</v>
      </c>
      <c r="O360" s="476">
        <f>SUM([10]B!AG2422:AG2426)</f>
        <v>0</v>
      </c>
      <c r="P360" s="476">
        <f>SUM([10]B!AH2422:AH2426)</f>
        <v>0</v>
      </c>
      <c r="Q360" s="476">
        <f>SUM([10]B!AI2422:AI2426)</f>
        <v>0</v>
      </c>
      <c r="R360" s="476">
        <f>SUM([10]B!AJ2422:AJ2426)</f>
        <v>0</v>
      </c>
    </row>
    <row r="361" spans="1:28" ht="15" customHeight="1" x14ac:dyDescent="0.15">
      <c r="A361" s="188" t="s">
        <v>482</v>
      </c>
      <c r="B361" s="189" t="s">
        <v>483</v>
      </c>
      <c r="C361" s="458">
        <f>[10]B!C2660</f>
        <v>59</v>
      </c>
      <c r="D361" s="458">
        <f>[10]B!H2660</f>
        <v>50</v>
      </c>
      <c r="E361" s="460">
        <f>[10]B!I2660</f>
        <v>49</v>
      </c>
      <c r="F361" s="460">
        <f>[10]B!J2660</f>
        <v>1</v>
      </c>
      <c r="G361" s="460">
        <f>[10]B!K2660</f>
        <v>1</v>
      </c>
      <c r="H361" s="460">
        <f>[10]B!L2660</f>
        <v>7</v>
      </c>
      <c r="I361" s="460">
        <f>[10]B!M2660</f>
        <v>1</v>
      </c>
      <c r="J361" s="460">
        <f>[10]B!N2660</f>
        <v>0</v>
      </c>
      <c r="K361" s="459">
        <v>10</v>
      </c>
      <c r="L361" s="460">
        <f>[10]B!AD2660</f>
        <v>0</v>
      </c>
      <c r="M361" s="460">
        <f>[10]B!AE2660</f>
        <v>0</v>
      </c>
      <c r="N361" s="460">
        <f>[10]B!AF2660</f>
        <v>0</v>
      </c>
      <c r="O361" s="460">
        <f>[10]B!AG2660</f>
        <v>0</v>
      </c>
      <c r="P361" s="460">
        <f>[10]B!AH2660</f>
        <v>0</v>
      </c>
      <c r="Q361" s="460">
        <f>[10]B!AI2660</f>
        <v>0</v>
      </c>
      <c r="R361" s="460">
        <f>[10]B!AJ2660</f>
        <v>1</v>
      </c>
    </row>
    <row r="362" spans="1:28" ht="15" customHeight="1" x14ac:dyDescent="0.15">
      <c r="A362" s="188" t="s">
        <v>484</v>
      </c>
      <c r="B362" s="189" t="s">
        <v>485</v>
      </c>
      <c r="C362" s="477">
        <f>SUM([10]B!C2843+[10]B!C2816)</f>
        <v>5</v>
      </c>
      <c r="D362" s="477">
        <f>SUM([10]B!H2843+[10]B!H2816)</f>
        <v>5</v>
      </c>
      <c r="E362" s="476">
        <f>SUM([10]B!I2843+[10]B!I2816)</f>
        <v>5</v>
      </c>
      <c r="F362" s="476">
        <f>SUM([10]B!J2843+[10]B!J2816)</f>
        <v>0</v>
      </c>
      <c r="G362" s="476">
        <f>SUM([10]B!K2843+[10]B!K2816)</f>
        <v>0</v>
      </c>
      <c r="H362" s="476">
        <f>SUM([10]B!L2843+[10]B!L2816)</f>
        <v>0</v>
      </c>
      <c r="I362" s="476">
        <f>SUM([10]B!M2843+[10]B!M2816)</f>
        <v>0</v>
      </c>
      <c r="J362" s="476">
        <f>SUM([10]B!N2843+[10]B!N2816)</f>
        <v>0</v>
      </c>
      <c r="K362" s="459">
        <v>4</v>
      </c>
      <c r="L362" s="476">
        <f>SUM([10]B!AD2843+[10]B!AD2816)</f>
        <v>0</v>
      </c>
      <c r="M362" s="476">
        <f>SUM([10]B!AE2843+[10]B!AE2816)</f>
        <v>0</v>
      </c>
      <c r="N362" s="476">
        <f>SUM([10]B!AF2843+[10]B!AF2816)</f>
        <v>0</v>
      </c>
      <c r="O362" s="476">
        <f>SUM([10]B!AG2843+[10]B!AG2816)</f>
        <v>0</v>
      </c>
      <c r="P362" s="476">
        <f>SUM([10]B!AH2843+[10]B!AH2816)</f>
        <v>0</v>
      </c>
      <c r="Q362" s="476">
        <f>SUM([10]B!AI2843+[10]B!AI2816)</f>
        <v>0</v>
      </c>
      <c r="R362" s="476">
        <f>SUM([10]B!AJ2843+[10]B!AJ2816)</f>
        <v>0</v>
      </c>
    </row>
    <row r="363" spans="1:28" ht="15" customHeight="1" x14ac:dyDescent="0.15">
      <c r="A363" s="192" t="s">
        <v>484</v>
      </c>
      <c r="B363" s="193" t="s">
        <v>486</v>
      </c>
      <c r="C363" s="478">
        <f>[10]B!C2672</f>
        <v>11</v>
      </c>
      <c r="D363" s="458">
        <f>[10]B!H2672</f>
        <v>11</v>
      </c>
      <c r="E363" s="479">
        <f>[10]B!I2672</f>
        <v>11</v>
      </c>
      <c r="F363" s="479">
        <f>[10]B!J2672</f>
        <v>0</v>
      </c>
      <c r="G363" s="479">
        <f>[10]B!K2672</f>
        <v>0</v>
      </c>
      <c r="H363" s="479">
        <f>[10]B!L2672</f>
        <v>0</v>
      </c>
      <c r="I363" s="479">
        <f>[10]B!M2672</f>
        <v>0</v>
      </c>
      <c r="J363" s="479">
        <f>[10]B!N2672</f>
        <v>0</v>
      </c>
      <c r="K363" s="480"/>
      <c r="L363" s="479">
        <f>[10]B!AD2672</f>
        <v>0</v>
      </c>
      <c r="M363" s="479">
        <f>[10]B!AE2672</f>
        <v>0</v>
      </c>
      <c r="N363" s="479">
        <f>[10]B!AF2672</f>
        <v>0</v>
      </c>
      <c r="O363" s="479">
        <f>[10]B!AG2672</f>
        <v>0</v>
      </c>
      <c r="P363" s="479">
        <f>[10]B!AH2672</f>
        <v>0</v>
      </c>
      <c r="Q363" s="479">
        <f>[10]B!AI2672</f>
        <v>0</v>
      </c>
      <c r="R363" s="479">
        <f>[10]B!AJ2672</f>
        <v>0</v>
      </c>
    </row>
    <row r="364" spans="1:28" s="3" customFormat="1" ht="15" customHeight="1" x14ac:dyDescent="0.15">
      <c r="A364" s="678" t="s">
        <v>487</v>
      </c>
      <c r="B364" s="678"/>
      <c r="C364" s="465">
        <f>SUM(C344:C357)+C361+C362+C363</f>
        <v>488</v>
      </c>
      <c r="D364" s="465">
        <f t="shared" ref="D364:J364" si="12">SUM(D344:D357)+D361+D362+D363</f>
        <v>435</v>
      </c>
      <c r="E364" s="465">
        <f t="shared" si="12"/>
        <v>308</v>
      </c>
      <c r="F364" s="465">
        <f t="shared" si="12"/>
        <v>127</v>
      </c>
      <c r="G364" s="465">
        <f t="shared" si="12"/>
        <v>9</v>
      </c>
      <c r="H364" s="465">
        <f t="shared" si="12"/>
        <v>39</v>
      </c>
      <c r="I364" s="465">
        <f t="shared" si="12"/>
        <v>3</v>
      </c>
      <c r="J364" s="465">
        <f t="shared" si="12"/>
        <v>2</v>
      </c>
      <c r="K364" s="465">
        <f>SUM(K345:K351)+K361+K362+K353+K354+K355+K356</f>
        <v>99</v>
      </c>
      <c r="L364" s="465">
        <f t="shared" ref="L364:R364" si="13">SUM(L344:L357)+L361+L362+L363</f>
        <v>0</v>
      </c>
      <c r="M364" s="465">
        <f t="shared" si="13"/>
        <v>0</v>
      </c>
      <c r="N364" s="465">
        <f t="shared" si="13"/>
        <v>0</v>
      </c>
      <c r="O364" s="465">
        <f t="shared" si="13"/>
        <v>0</v>
      </c>
      <c r="P364" s="465">
        <f t="shared" si="13"/>
        <v>0</v>
      </c>
      <c r="Q364" s="465">
        <f t="shared" si="13"/>
        <v>0</v>
      </c>
      <c r="R364" s="465">
        <f t="shared" si="13"/>
        <v>131</v>
      </c>
    </row>
    <row r="365" spans="1:28" ht="24.95" customHeight="1" x14ac:dyDescent="0.15">
      <c r="A365" s="680" t="s">
        <v>488</v>
      </c>
      <c r="B365" s="680"/>
      <c r="C365" s="680"/>
      <c r="D365" s="680"/>
      <c r="E365" s="680"/>
      <c r="F365" s="680"/>
    </row>
    <row r="366" spans="1:28" ht="42" customHeight="1" x14ac:dyDescent="0.15">
      <c r="A366" s="579" t="s">
        <v>489</v>
      </c>
      <c r="B366" s="658"/>
      <c r="C366" s="604" t="s">
        <v>410</v>
      </c>
      <c r="D366" s="604" t="s">
        <v>490</v>
      </c>
      <c r="E366" s="632" t="s">
        <v>491</v>
      </c>
      <c r="F366" s="632" t="s">
        <v>492</v>
      </c>
      <c r="G366" s="469" t="s">
        <v>493</v>
      </c>
      <c r="H366" s="469" t="s">
        <v>494</v>
      </c>
      <c r="I366" s="469" t="s">
        <v>495</v>
      </c>
      <c r="J366" s="481" t="s">
        <v>495</v>
      </c>
    </row>
    <row r="367" spans="1:28" ht="32.25" customHeight="1" x14ac:dyDescent="0.15">
      <c r="A367" s="602"/>
      <c r="B367" s="660"/>
      <c r="C367" s="606"/>
      <c r="D367" s="606"/>
      <c r="E367" s="634"/>
      <c r="F367" s="634"/>
      <c r="G367" s="482" t="s">
        <v>491</v>
      </c>
      <c r="H367" s="482" t="s">
        <v>492</v>
      </c>
      <c r="I367" s="482" t="s">
        <v>491</v>
      </c>
      <c r="J367" s="483" t="s">
        <v>492</v>
      </c>
    </row>
    <row r="368" spans="1:28" ht="15" customHeight="1" x14ac:dyDescent="0.15">
      <c r="A368" s="646" t="s">
        <v>496</v>
      </c>
      <c r="B368" s="692"/>
      <c r="C368" s="484">
        <f>SUM(E368,F368)</f>
        <v>129</v>
      </c>
      <c r="D368" s="485">
        <v>47</v>
      </c>
      <c r="E368" s="486">
        <f>SUM([10]B!P1216,[10]B!P1352,[10]B!P1502,[10]B!P1566,[10]B!P1635,[10]B!P1680,[10]B!P1901,[10]B!P1913,[10]B!P1983,[10]B!P2176,[10]B!P2218,[10]B!P2342,[10]B!P2377,[10]B!P2414,[10]B!P2429,[10]B!P2660,[10]B!P2672,[10]B!P2843)</f>
        <v>1</v>
      </c>
      <c r="F368" s="486">
        <f>SUM([10]B!Q1216,[10]B!Q1352,[10]B!Q1502,[10]B!Q1566,[10]B!Q1635,[10]B!Q1680,[10]B!Q1901,[10]B!Q1913,[10]B!Q1983,[10]B!Q2176,[10]B!Q2218,[10]B!Q2342,[10]B!Q2377,[10]B!Q2414,[10]B!Q2429,[10]B!Q2660,[10]B!Q2672,[10]B!Q2843,[10]B!Q2676,[10]B!Q2702)</f>
        <v>128</v>
      </c>
      <c r="G368" s="485"/>
      <c r="H368" s="487"/>
      <c r="I368" s="487"/>
      <c r="J368" s="488"/>
      <c r="K368" s="165" t="str">
        <f>AA368</f>
        <v/>
      </c>
      <c r="AA368" s="194" t="str">
        <f>IF(C368&lt;D368,"Beneficiarios MAI no puede ser mayor al TOTAL","")</f>
        <v/>
      </c>
      <c r="AB368" s="194">
        <f>IF(C368&lt;D368,1,0)</f>
        <v>0</v>
      </c>
    </row>
    <row r="369" spans="1:28" ht="15" customHeight="1" x14ac:dyDescent="0.15">
      <c r="A369" s="693" t="s">
        <v>497</v>
      </c>
      <c r="B369" s="694"/>
      <c r="C369" s="489">
        <f>SUM(E369,F369)</f>
        <v>79</v>
      </c>
      <c r="D369" s="490">
        <v>47</v>
      </c>
      <c r="E369" s="491">
        <f>SUM([10]B!S1216,[10]B!S1352,[10]B!S1502,[10]B!S1566,[10]B!S1635,[10]B!S1680,[10]B!S1901,[10]B!S1913,[10]B!S1983,[10]B!S2176,[10]B!S2218,[10]B!S2342,[10]B!S2377,[10]B!S2414,[10]B!S2429,[10]B!S2660,[10]B!S2672,[10]B!S2843)</f>
        <v>7</v>
      </c>
      <c r="F369" s="491">
        <f>SUM([10]B!T1216,[10]B!T1352,[10]B!T1502,[10]B!T1566,[10]B!T1635,[10]B!T1680,[10]B!T1901,[10]B!T1913,[10]B!T1983,[10]B!T2176,[10]B!T2218,[10]B!T2342,[10]B!T2377,[10]B!T2414,[10]B!T2429,[10]B!T2660,[10]B!T2672,[10]B!T2843)</f>
        <v>72</v>
      </c>
      <c r="G369" s="490"/>
      <c r="H369" s="492"/>
      <c r="I369" s="492"/>
      <c r="J369" s="492"/>
      <c r="K369" s="165" t="str">
        <f>AA369</f>
        <v/>
      </c>
      <c r="AA369" s="194" t="str">
        <f>IF(C369&lt;D369,"Beneficiarios MAI no puede ser mayor al TOTAL","")</f>
        <v/>
      </c>
      <c r="AB369" s="194">
        <f>IF(C369&lt;D369,1,0)</f>
        <v>0</v>
      </c>
    </row>
    <row r="370" spans="1:28" ht="15" customHeight="1" x14ac:dyDescent="0.15">
      <c r="A370" s="695" t="s">
        <v>498</v>
      </c>
      <c r="B370" s="195" t="s">
        <v>499</v>
      </c>
      <c r="C370" s="484">
        <f>SUM(E370,F370)</f>
        <v>181</v>
      </c>
      <c r="D370" s="485">
        <v>167</v>
      </c>
      <c r="E370" s="486">
        <f>SUM([10]B!Y1216,[10]B!Y1352,[10]B!Y1502,[10]B!Y1566,[10]B!Y1635,[10]B!Y1680,[10]B!Y1901,[10]B!Y1913,[10]B!Y1983,[10]B!Y2176,[10]B!Y2218,[10]B!Y2342,[10]B!Y2377,[10]B!Y2414,[10]B!Y2429,[10]B!Y2660,[10]B!Y2672,[10]B!Y2843)</f>
        <v>19</v>
      </c>
      <c r="F370" s="486">
        <f>SUM([10]B!Z1216,[10]B!Z1352,[10]B!Z1502,[10]B!Z1566,[10]B!Z1635,[10]B!Z1680,[10]B!Z1901,[10]B!Z1913,[10]B!Z1983,[10]B!Z2176,[10]B!Z2218,[10]B!Z2342,[10]B!Z2377,[10]B!Z2414,[10]B!Z2429,[10]B!Z2660,[10]B!Z2672,[10]B!Z2843)</f>
        <v>162</v>
      </c>
      <c r="G370" s="485"/>
      <c r="H370" s="487"/>
      <c r="I370" s="487"/>
      <c r="J370" s="487"/>
      <c r="K370" s="165" t="str">
        <f>AA370</f>
        <v/>
      </c>
      <c r="AA370" s="194" t="str">
        <f>IF(C370&lt;D370,"Beneficiarios MAI no puede ser mayor al TOTAL","")</f>
        <v/>
      </c>
      <c r="AB370" s="194">
        <f>IF(C370&lt;D370,1,0)</f>
        <v>0</v>
      </c>
    </row>
    <row r="371" spans="1:28" ht="15" customHeight="1" x14ac:dyDescent="0.15">
      <c r="A371" s="696"/>
      <c r="B371" s="196" t="s">
        <v>500</v>
      </c>
      <c r="C371" s="493">
        <f>SUM(E371,F371)</f>
        <v>0</v>
      </c>
      <c r="D371" s="494"/>
      <c r="E371" s="495">
        <f>SUM([10]B!V1216,[10]B!V1352,[10]B!V1502,[10]B!V1566,[10]B!V1635,[10]B!V1680,[10]B!V1901,[10]B!V1913,[10]B!V1983,[10]B!V2176,[10]B!V2218,[10]B!V2342,[10]B!V2377,[10]B!V2414,[10]B!V2429,[10]B!V2660,[10]B!V2672,[10]B!V2843)</f>
        <v>0</v>
      </c>
      <c r="F371" s="495">
        <f>SUM([10]B!W1216,[10]B!W1352,[10]B!W1502,[10]B!W1566,[10]B!W1635,[10]B!W1680,[10]B!W1901,[10]B!W1913,[10]B!W1983,[10]B!W2176,[10]B!W2218,[10]B!W2342,[10]B!W2377,[10]B!W2414,[10]B!W2429,[10]B!W2660,[10]B!W2672,[10]B!W2843)</f>
        <v>0</v>
      </c>
      <c r="G371" s="494"/>
      <c r="H371" s="496"/>
      <c r="I371" s="496"/>
      <c r="J371" s="496"/>
      <c r="K371" s="165" t="str">
        <f>AA371</f>
        <v/>
      </c>
      <c r="AA371" s="194" t="str">
        <f>IF(C371&lt;D371,"Beneficiarios MAI no puede ser mayor al TOTAL","")</f>
        <v/>
      </c>
      <c r="AB371" s="194">
        <f>IF(C371&lt;D371,1,0)</f>
        <v>0</v>
      </c>
    </row>
    <row r="372" spans="1:28" ht="24.95" customHeight="1" x14ac:dyDescent="0.15">
      <c r="A372" s="680" t="s">
        <v>501</v>
      </c>
      <c r="B372" s="680"/>
      <c r="C372" s="197"/>
      <c r="D372" s="197"/>
      <c r="E372" s="2"/>
      <c r="F372" s="2"/>
      <c r="G372" s="380"/>
      <c r="H372" s="380"/>
      <c r="I372" s="380"/>
      <c r="J372" s="380"/>
      <c r="K372" s="380"/>
      <c r="L372" s="380"/>
      <c r="M372" s="380"/>
      <c r="N372" s="380"/>
      <c r="O372" s="380"/>
      <c r="P372" s="380"/>
      <c r="Q372" s="380"/>
      <c r="R372" s="380"/>
      <c r="S372" s="380"/>
      <c r="T372" s="380"/>
      <c r="U372" s="116"/>
    </row>
    <row r="373" spans="1:28" ht="29.25" customHeight="1" x14ac:dyDescent="0.15">
      <c r="A373" s="697" t="s">
        <v>502</v>
      </c>
      <c r="B373" s="698"/>
      <c r="C373" s="604" t="s">
        <v>6</v>
      </c>
      <c r="D373" s="664" t="s">
        <v>7</v>
      </c>
      <c r="E373" s="380"/>
      <c r="F373" s="380"/>
      <c r="G373" s="380"/>
      <c r="H373" s="380"/>
      <c r="I373" s="380"/>
      <c r="J373" s="380"/>
      <c r="K373" s="380"/>
      <c r="L373" s="380"/>
      <c r="M373" s="380"/>
      <c r="N373" s="380"/>
      <c r="O373" s="380"/>
      <c r="P373" s="116"/>
    </row>
    <row r="374" spans="1:28" ht="20.25" customHeight="1" x14ac:dyDescent="0.15">
      <c r="A374" s="699"/>
      <c r="B374" s="700"/>
      <c r="C374" s="606"/>
      <c r="D374" s="666"/>
      <c r="E374" s="380"/>
      <c r="F374" s="380"/>
      <c r="G374" s="380"/>
      <c r="H374" s="380"/>
      <c r="I374" s="380"/>
      <c r="J374" s="380"/>
      <c r="K374" s="380"/>
      <c r="L374" s="380"/>
      <c r="M374" s="380"/>
      <c r="N374" s="380"/>
      <c r="O374" s="380"/>
      <c r="P374" s="116"/>
    </row>
    <row r="375" spans="1:28" ht="15" customHeight="1" x14ac:dyDescent="0.15">
      <c r="A375" s="687" t="s">
        <v>503</v>
      </c>
      <c r="B375" s="688"/>
      <c r="C375" s="497">
        <f>[10]B!C2664</f>
        <v>2</v>
      </c>
      <c r="D375" s="498">
        <f>[10]B!H2664</f>
        <v>2</v>
      </c>
      <c r="E375" s="380"/>
      <c r="F375" s="380"/>
      <c r="G375" s="380"/>
      <c r="H375" s="380"/>
      <c r="I375" s="380"/>
      <c r="J375" s="380"/>
      <c r="K375" s="380"/>
      <c r="L375" s="380"/>
      <c r="M375" s="380"/>
      <c r="N375" s="380"/>
      <c r="O375" s="380"/>
      <c r="P375" s="116"/>
    </row>
    <row r="376" spans="1:28" ht="15" customHeight="1" x14ac:dyDescent="0.15">
      <c r="A376" s="689" t="s">
        <v>504</v>
      </c>
      <c r="B376" s="689"/>
      <c r="C376" s="499">
        <f>SUM([10]B!C2663+[10]B!C2665)</f>
        <v>3</v>
      </c>
      <c r="D376" s="500">
        <f>[10]B!H2663+[10]B!H2665</f>
        <v>3</v>
      </c>
      <c r="E376" s="380"/>
      <c r="F376" s="380"/>
      <c r="G376" s="380"/>
      <c r="H376" s="380"/>
      <c r="I376" s="380"/>
      <c r="J376" s="380"/>
      <c r="K376" s="380"/>
      <c r="L376" s="380"/>
      <c r="M376" s="380"/>
      <c r="N376" s="380"/>
      <c r="O376" s="380"/>
      <c r="P376" s="116"/>
    </row>
    <row r="377" spans="1:28" ht="24.95" customHeight="1" x14ac:dyDescent="0.15">
      <c r="A377" s="690" t="s">
        <v>505</v>
      </c>
      <c r="B377" s="690"/>
      <c r="C377" s="198"/>
      <c r="D377" s="501"/>
      <c r="E377" s="501"/>
      <c r="F377" s="380"/>
      <c r="G377" s="380"/>
      <c r="H377" s="380"/>
      <c r="I377" s="380"/>
      <c r="J377" s="380"/>
      <c r="K377" s="380"/>
      <c r="L377" s="380"/>
      <c r="M377" s="380"/>
      <c r="N377" s="380"/>
      <c r="O377" s="380"/>
      <c r="P377" s="380"/>
      <c r="Q377" s="380"/>
      <c r="R377" s="116"/>
    </row>
    <row r="378" spans="1:28" ht="15" customHeight="1" x14ac:dyDescent="0.15">
      <c r="A378" s="691" t="s">
        <v>433</v>
      </c>
      <c r="B378" s="691"/>
      <c r="C378" s="604" t="s">
        <v>410</v>
      </c>
      <c r="D378" s="607" t="s">
        <v>434</v>
      </c>
      <c r="E378" s="608"/>
      <c r="F378" s="608"/>
      <c r="G378" s="608"/>
      <c r="H378" s="609" t="s">
        <v>412</v>
      </c>
      <c r="I378" s="610"/>
      <c r="J378" s="611"/>
      <c r="K378" s="701" t="s">
        <v>413</v>
      </c>
      <c r="L378" s="637"/>
      <c r="M378" s="637"/>
      <c r="N378" s="632" t="s">
        <v>414</v>
      </c>
      <c r="O378" s="635" t="s">
        <v>415</v>
      </c>
      <c r="P378" s="636"/>
      <c r="Q378" s="585" t="s">
        <v>416</v>
      </c>
    </row>
    <row r="379" spans="1:28" s="63" customFormat="1" ht="32.25" customHeight="1" x14ac:dyDescent="0.15">
      <c r="A379" s="691"/>
      <c r="B379" s="691"/>
      <c r="C379" s="605"/>
      <c r="D379" s="588" t="s">
        <v>418</v>
      </c>
      <c r="E379" s="702" t="s">
        <v>419</v>
      </c>
      <c r="F379" s="702"/>
      <c r="G379" s="592" t="s">
        <v>449</v>
      </c>
      <c r="H379" s="594" t="s">
        <v>421</v>
      </c>
      <c r="I379" s="596" t="s">
        <v>422</v>
      </c>
      <c r="J379" s="598" t="s">
        <v>423</v>
      </c>
      <c r="K379" s="615" t="s">
        <v>506</v>
      </c>
      <c r="L379" s="616" t="s">
        <v>425</v>
      </c>
      <c r="M379" s="617" t="s">
        <v>426</v>
      </c>
      <c r="N379" s="633"/>
      <c r="O379" s="627" t="s">
        <v>427</v>
      </c>
      <c r="P379" s="628" t="s">
        <v>428</v>
      </c>
      <c r="Q379" s="586"/>
    </row>
    <row r="380" spans="1:28" s="63" customFormat="1" ht="20.25" customHeight="1" x14ac:dyDescent="0.15">
      <c r="A380" s="691"/>
      <c r="B380" s="691"/>
      <c r="C380" s="606"/>
      <c r="D380" s="589"/>
      <c r="E380" s="152" t="s">
        <v>429</v>
      </c>
      <c r="F380" s="134" t="s">
        <v>430</v>
      </c>
      <c r="G380" s="593"/>
      <c r="H380" s="595"/>
      <c r="I380" s="597"/>
      <c r="J380" s="599"/>
      <c r="K380" s="615"/>
      <c r="L380" s="616"/>
      <c r="M380" s="617"/>
      <c r="N380" s="634"/>
      <c r="O380" s="627"/>
      <c r="P380" s="628"/>
      <c r="Q380" s="587"/>
    </row>
    <row r="381" spans="1:28" ht="15" customHeight="1" x14ac:dyDescent="0.15">
      <c r="A381" s="703" t="s">
        <v>507</v>
      </c>
      <c r="B381" s="199" t="s">
        <v>508</v>
      </c>
      <c r="C381" s="200">
        <f>[10]B!C1091+SUM([10]B!C1093:C1127)</f>
        <v>6</v>
      </c>
      <c r="D381" s="200">
        <f>[10]B!D1091+SUM([10]B!D1093:D1127)</f>
        <v>6</v>
      </c>
      <c r="E381" s="201">
        <f>[10]B!E1091+SUM([10]B!E1093:E1127)</f>
        <v>6</v>
      </c>
      <c r="F381" s="201">
        <f>[10]B!F1091+SUM([10]B!F1093:F1127)</f>
        <v>0</v>
      </c>
      <c r="G381" s="201">
        <f>[10]B!G1091+SUM([10]B!G1093:G1127)</f>
        <v>0</v>
      </c>
      <c r="H381" s="201">
        <f>[10]B!AA1091+SUM([10]B!AA1093:AA1127)</f>
        <v>6</v>
      </c>
      <c r="I381" s="201">
        <f>[10]B!AB1091+SUM([10]B!AB1093:AB1127)</f>
        <v>0</v>
      </c>
      <c r="J381" s="201">
        <f>[10]B!AC1091+SUM([10]B!AC1093:AC1127)</f>
        <v>0</v>
      </c>
      <c r="K381" s="201">
        <f>[10]B!AD1091+SUM([10]B!AD1093:AD1127)</f>
        <v>0</v>
      </c>
      <c r="L381" s="201">
        <f>[10]B!AE1091+SUM([10]B!AE1093:AE1127)</f>
        <v>0</v>
      </c>
      <c r="M381" s="201">
        <f>[10]B!AF1091+SUM([10]B!AF1093:AF1127)</f>
        <v>0</v>
      </c>
      <c r="N381" s="201">
        <f>[10]B!AG1091+SUM([10]B!AG1093:AG1127)</f>
        <v>0</v>
      </c>
      <c r="O381" s="201">
        <f>[10]B!AH1091+SUM([10]B!AH1093:AH1127)</f>
        <v>0</v>
      </c>
      <c r="P381" s="201">
        <f>[10]B!AI1091+SUM([10]B!AI1093:AI1127)</f>
        <v>0</v>
      </c>
      <c r="Q381" s="202">
        <f>[10]B!AJ1091+SUM([10]B!AJ1093:AJ1127)</f>
        <v>0</v>
      </c>
    </row>
    <row r="382" spans="1:28" ht="15" customHeight="1" x14ac:dyDescent="0.15">
      <c r="A382" s="631"/>
      <c r="B382" s="203" t="s">
        <v>509</v>
      </c>
      <c r="C382" s="502">
        <f>SUM([10]B!C1128:C1144)</f>
        <v>0</v>
      </c>
      <c r="D382" s="502">
        <f>SUM([10]B!D1128:D1144)</f>
        <v>0</v>
      </c>
      <c r="E382" s="503">
        <f>SUM([10]B!E1128:E1144)</f>
        <v>0</v>
      </c>
      <c r="F382" s="503">
        <f>SUM([10]B!F1128:F1144)</f>
        <v>0</v>
      </c>
      <c r="G382" s="503">
        <f>SUM([10]B!G1128:G1144)</f>
        <v>0</v>
      </c>
      <c r="H382" s="503">
        <f>SUM([10]B!AA1128:AA1144)</f>
        <v>0</v>
      </c>
      <c r="I382" s="503">
        <f>SUM([10]B!AB1128:AB1144)</f>
        <v>0</v>
      </c>
      <c r="J382" s="503">
        <f>SUM([10]B!AC1128:AC1144)</f>
        <v>0</v>
      </c>
      <c r="K382" s="503">
        <f>SUM([10]B!AD1128:AD1144)</f>
        <v>0</v>
      </c>
      <c r="L382" s="503">
        <f>SUM([10]B!AE1128:AE1144)</f>
        <v>0</v>
      </c>
      <c r="M382" s="503">
        <f>SUM([10]B!AF1128:AF1144)</f>
        <v>0</v>
      </c>
      <c r="N382" s="503">
        <f>SUM([10]B!AG1128:AG1144)</f>
        <v>0</v>
      </c>
      <c r="O382" s="503">
        <f>SUM([10]B!AH1128:AH1144)</f>
        <v>0</v>
      </c>
      <c r="P382" s="503">
        <f>SUM([10]B!AI1128:AI1144)</f>
        <v>0</v>
      </c>
      <c r="Q382" s="503">
        <f>SUM([10]B!AJ1128:AJ1144)</f>
        <v>0</v>
      </c>
    </row>
    <row r="383" spans="1:28" ht="15" customHeight="1" x14ac:dyDescent="0.15">
      <c r="A383" s="704"/>
      <c r="B383" s="558" t="s">
        <v>410</v>
      </c>
      <c r="C383" s="205">
        <f>SUM(C381:C382)</f>
        <v>6</v>
      </c>
      <c r="D383" s="504">
        <f>SUM(D381:D382)</f>
        <v>6</v>
      </c>
      <c r="E383" s="505">
        <f t="shared" ref="E383:Q383" si="14">SUM(E381:E382)</f>
        <v>6</v>
      </c>
      <c r="F383" s="506">
        <f t="shared" si="14"/>
        <v>0</v>
      </c>
      <c r="G383" s="507">
        <f t="shared" si="14"/>
        <v>0</v>
      </c>
      <c r="H383" s="505">
        <f t="shared" si="14"/>
        <v>6</v>
      </c>
      <c r="I383" s="508">
        <f t="shared" si="14"/>
        <v>0</v>
      </c>
      <c r="J383" s="506">
        <f t="shared" si="14"/>
        <v>0</v>
      </c>
      <c r="K383" s="505">
        <f t="shared" si="14"/>
        <v>0</v>
      </c>
      <c r="L383" s="508">
        <f t="shared" si="14"/>
        <v>0</v>
      </c>
      <c r="M383" s="506">
        <f t="shared" si="14"/>
        <v>0</v>
      </c>
      <c r="N383" s="506">
        <f t="shared" si="14"/>
        <v>0</v>
      </c>
      <c r="O383" s="505">
        <f t="shared" si="14"/>
        <v>0</v>
      </c>
      <c r="P383" s="506">
        <f t="shared" si="14"/>
        <v>0</v>
      </c>
      <c r="Q383" s="504">
        <f t="shared" si="14"/>
        <v>0</v>
      </c>
    </row>
    <row r="384" spans="1:28" ht="15" customHeight="1" x14ac:dyDescent="0.15">
      <c r="A384" s="703" t="s">
        <v>510</v>
      </c>
      <c r="B384" s="206" t="s">
        <v>508</v>
      </c>
      <c r="C384" s="207">
        <f>[10]B!C1218+SUM([10]B!C1221:C1258)</f>
        <v>401</v>
      </c>
      <c r="D384" s="207">
        <f>[10]B!D1218+SUM([10]B!D1221:D1258)</f>
        <v>400</v>
      </c>
      <c r="E384" s="208">
        <f>[10]B!E1218+SUM([10]B!E1221:E1258)</f>
        <v>400</v>
      </c>
      <c r="F384" s="208">
        <f>[10]B!F1218+SUM([10]B!F1221:F1258)</f>
        <v>0</v>
      </c>
      <c r="G384" s="208">
        <f>[10]B!G1218+SUM([10]B!G1221:G1258)</f>
        <v>1</v>
      </c>
      <c r="H384" s="208">
        <f>[10]B!AA1218+SUM([10]B!AA1221:AA1258)</f>
        <v>10</v>
      </c>
      <c r="I384" s="208">
        <f>[10]B!AB1218+SUM([10]B!AB1221:AB1258)</f>
        <v>391</v>
      </c>
      <c r="J384" s="208">
        <f>[10]B!AC1218+SUM([10]B!AC1221:AC1258)</f>
        <v>0</v>
      </c>
      <c r="K384" s="208">
        <f>[10]B!AD1218+SUM([10]B!AD1221:AD1258)</f>
        <v>0</v>
      </c>
      <c r="L384" s="208">
        <f>[10]B!AE1218+SUM([10]B!AE1221:AE1258)</f>
        <v>0</v>
      </c>
      <c r="M384" s="208">
        <f>[10]B!AF1218+SUM([10]B!AF1221:AF1258)</f>
        <v>0</v>
      </c>
      <c r="N384" s="208">
        <f>[10]B!AG1218+SUM([10]B!AG1221:AG1258)</f>
        <v>0</v>
      </c>
      <c r="O384" s="208">
        <f>[10]B!AH1218+SUM([10]B!AH1221:AH1258)</f>
        <v>0</v>
      </c>
      <c r="P384" s="208">
        <f>[10]B!AI1218+SUM([10]B!AI1221:AI1258)</f>
        <v>0</v>
      </c>
      <c r="Q384" s="209">
        <f>[10]B!AJ1218+SUM([10]B!AJ1221:AJ1258)</f>
        <v>0</v>
      </c>
    </row>
    <row r="385" spans="1:17" ht="15" customHeight="1" x14ac:dyDescent="0.15">
      <c r="A385" s="631"/>
      <c r="B385" s="210" t="s">
        <v>509</v>
      </c>
      <c r="C385" s="507">
        <f>SUM([10]B!C1259:C1270)</f>
        <v>12</v>
      </c>
      <c r="D385" s="507">
        <f>SUM([10]B!D1259:D1270)</f>
        <v>12</v>
      </c>
      <c r="E385" s="509">
        <f>SUM([10]B!E1259:E1270)</f>
        <v>12</v>
      </c>
      <c r="F385" s="509">
        <f>SUM([10]B!F1259:F1270)</f>
        <v>0</v>
      </c>
      <c r="G385" s="509">
        <f>SUM([10]B!G1259:G1270)</f>
        <v>0</v>
      </c>
      <c r="H385" s="509">
        <f>SUM([10]B!AA1259:AA1270)</f>
        <v>0</v>
      </c>
      <c r="I385" s="509">
        <f>SUM([10]B!AB1259:AB1270)</f>
        <v>12</v>
      </c>
      <c r="J385" s="509">
        <f>SUM([10]B!AC1259:AC1270)</f>
        <v>0</v>
      </c>
      <c r="K385" s="509">
        <f>SUM([10]B!AD1259:AD1270)</f>
        <v>0</v>
      </c>
      <c r="L385" s="509">
        <f>SUM([10]B!AE1259:AE1270)</f>
        <v>0</v>
      </c>
      <c r="M385" s="509">
        <f>SUM([10]B!AF1259:AF1270)</f>
        <v>0</v>
      </c>
      <c r="N385" s="509">
        <f>SUM([10]B!AG1259:AG1270)</f>
        <v>0</v>
      </c>
      <c r="O385" s="509">
        <f>SUM([10]B!AH1259:AH1270)</f>
        <v>0</v>
      </c>
      <c r="P385" s="509">
        <f>SUM([10]B!AI1259:AI1270)</f>
        <v>0</v>
      </c>
      <c r="Q385" s="510">
        <f>SUM([10]B!AJ1259:AJ1270)</f>
        <v>0</v>
      </c>
    </row>
    <row r="386" spans="1:17" ht="15" customHeight="1" x14ac:dyDescent="0.15">
      <c r="A386" s="704"/>
      <c r="B386" s="558" t="s">
        <v>410</v>
      </c>
      <c r="C386" s="507">
        <f>SUM(C384:C385)</f>
        <v>413</v>
      </c>
      <c r="D386" s="507">
        <f t="shared" ref="D386:Q386" si="15">SUM(D384:D385)</f>
        <v>412</v>
      </c>
      <c r="E386" s="507">
        <f t="shared" si="15"/>
        <v>412</v>
      </c>
      <c r="F386" s="507">
        <f t="shared" si="15"/>
        <v>0</v>
      </c>
      <c r="G386" s="507">
        <f t="shared" si="15"/>
        <v>1</v>
      </c>
      <c r="H386" s="507">
        <f t="shared" si="15"/>
        <v>10</v>
      </c>
      <c r="I386" s="507">
        <f t="shared" si="15"/>
        <v>403</v>
      </c>
      <c r="J386" s="507">
        <f t="shared" si="15"/>
        <v>0</v>
      </c>
      <c r="K386" s="507">
        <f t="shared" si="15"/>
        <v>0</v>
      </c>
      <c r="L386" s="507">
        <f t="shared" si="15"/>
        <v>0</v>
      </c>
      <c r="M386" s="507">
        <f t="shared" si="15"/>
        <v>0</v>
      </c>
      <c r="N386" s="507">
        <f t="shared" si="15"/>
        <v>0</v>
      </c>
      <c r="O386" s="507">
        <f t="shared" si="15"/>
        <v>0</v>
      </c>
      <c r="P386" s="507">
        <f t="shared" si="15"/>
        <v>0</v>
      </c>
      <c r="Q386" s="504">
        <f t="shared" si="15"/>
        <v>0</v>
      </c>
    </row>
    <row r="387" spans="1:17" ht="15" customHeight="1" x14ac:dyDescent="0.15">
      <c r="A387" s="703" t="s">
        <v>511</v>
      </c>
      <c r="B387" s="206" t="s">
        <v>508</v>
      </c>
      <c r="C387" s="507">
        <f>SUM([10]B!C1354:C1401)</f>
        <v>232</v>
      </c>
      <c r="D387" s="507">
        <f>SUM([10]B!D1354:D1401)</f>
        <v>232</v>
      </c>
      <c r="E387" s="509">
        <f>SUM([10]B!E1354:E1401)</f>
        <v>232</v>
      </c>
      <c r="F387" s="509">
        <f>SUM([10]B!F1354:F1401)</f>
        <v>0</v>
      </c>
      <c r="G387" s="509">
        <f>SUM([10]B!G1354:G1401)</f>
        <v>0</v>
      </c>
      <c r="H387" s="509">
        <f>SUM([10]B!AA1354:AA1401)</f>
        <v>0</v>
      </c>
      <c r="I387" s="509">
        <f>SUM([10]B!AB1354:AB1401)</f>
        <v>232</v>
      </c>
      <c r="J387" s="509">
        <f>SUM([10]B!AC1354:AC1401)</f>
        <v>0</v>
      </c>
      <c r="K387" s="509">
        <f>SUM([10]B!AD1354:AD1401)</f>
        <v>0</v>
      </c>
      <c r="L387" s="509">
        <f>SUM([10]B!AE1354:AE1401)</f>
        <v>0</v>
      </c>
      <c r="M387" s="509">
        <f>SUM([10]B!AF1354:AF1401)</f>
        <v>0</v>
      </c>
      <c r="N387" s="509">
        <f>SUM([10]B!AG1354:AG1401)</f>
        <v>0</v>
      </c>
      <c r="O387" s="509">
        <f>SUM([10]B!AH1354:AH1401)</f>
        <v>0</v>
      </c>
      <c r="P387" s="509">
        <f>SUM([10]B!AI1354:AI1401)</f>
        <v>0</v>
      </c>
      <c r="Q387" s="510">
        <f>SUM([10]B!AJ1354:AJ1401)</f>
        <v>0</v>
      </c>
    </row>
    <row r="388" spans="1:17" ht="15" customHeight="1" x14ac:dyDescent="0.15">
      <c r="A388" s="631"/>
      <c r="B388" s="203" t="s">
        <v>509</v>
      </c>
      <c r="C388" s="507">
        <f>SUM([10]B!C1402:C1423)</f>
        <v>11</v>
      </c>
      <c r="D388" s="507">
        <f>SUM([10]B!D1402:D1423)</f>
        <v>11</v>
      </c>
      <c r="E388" s="509">
        <f>SUM([10]B!E1402:E1423)</f>
        <v>11</v>
      </c>
      <c r="F388" s="509">
        <f>SUM([10]B!F1402:F1423)</f>
        <v>0</v>
      </c>
      <c r="G388" s="509">
        <f>SUM([10]B!G1402:G1423)</f>
        <v>0</v>
      </c>
      <c r="H388" s="509">
        <f>SUM([10]B!AA1402:AA1423)</f>
        <v>11</v>
      </c>
      <c r="I388" s="509">
        <f>SUM([10]B!AB1402:AB1423)</f>
        <v>0</v>
      </c>
      <c r="J388" s="509">
        <f>SUM([10]B!AC1402:AC1423)</f>
        <v>0</v>
      </c>
      <c r="K388" s="509">
        <f>SUM([10]B!AD1402:AD1423)</f>
        <v>0</v>
      </c>
      <c r="L388" s="509">
        <f>SUM([10]B!AE1402:AE1423)</f>
        <v>0</v>
      </c>
      <c r="M388" s="509">
        <f>SUM([10]B!AF1402:AF1423)</f>
        <v>0</v>
      </c>
      <c r="N388" s="509">
        <f>SUM([10]B!AG1402:AG1423)</f>
        <v>0</v>
      </c>
      <c r="O388" s="509">
        <f>SUM([10]B!AH1402:AH1423)</f>
        <v>0</v>
      </c>
      <c r="P388" s="509">
        <f>SUM([10]B!AI1402:AI1423)</f>
        <v>0</v>
      </c>
      <c r="Q388" s="510">
        <f>SUM([10]B!AJ1402:AJ1423)</f>
        <v>0</v>
      </c>
    </row>
    <row r="389" spans="1:17" ht="15" customHeight="1" x14ac:dyDescent="0.15">
      <c r="A389" s="704"/>
      <c r="B389" s="558" t="s">
        <v>410</v>
      </c>
      <c r="C389" s="507">
        <f>SUM(C387:C388)</f>
        <v>243</v>
      </c>
      <c r="D389" s="507">
        <f t="shared" ref="D389:Q389" si="16">SUM(D387:D388)</f>
        <v>243</v>
      </c>
      <c r="E389" s="507">
        <f t="shared" si="16"/>
        <v>243</v>
      </c>
      <c r="F389" s="507">
        <f t="shared" si="16"/>
        <v>0</v>
      </c>
      <c r="G389" s="507">
        <f t="shared" si="16"/>
        <v>0</v>
      </c>
      <c r="H389" s="507">
        <f t="shared" si="16"/>
        <v>11</v>
      </c>
      <c r="I389" s="507">
        <f t="shared" si="16"/>
        <v>232</v>
      </c>
      <c r="J389" s="507">
        <f t="shared" si="16"/>
        <v>0</v>
      </c>
      <c r="K389" s="507">
        <f t="shared" si="16"/>
        <v>0</v>
      </c>
      <c r="L389" s="507">
        <f t="shared" si="16"/>
        <v>0</v>
      </c>
      <c r="M389" s="507">
        <f t="shared" si="16"/>
        <v>0</v>
      </c>
      <c r="N389" s="507">
        <f t="shared" si="16"/>
        <v>0</v>
      </c>
      <c r="O389" s="507">
        <f t="shared" si="16"/>
        <v>0</v>
      </c>
      <c r="P389" s="507">
        <f t="shared" si="16"/>
        <v>0</v>
      </c>
      <c r="Q389" s="504">
        <f t="shared" si="16"/>
        <v>0</v>
      </c>
    </row>
    <row r="390" spans="1:17" ht="24.75" customHeight="1" x14ac:dyDescent="0.15">
      <c r="A390" s="560" t="s">
        <v>512</v>
      </c>
      <c r="B390" s="211" t="s">
        <v>508</v>
      </c>
      <c r="C390" s="507">
        <f>[10]B!C1504</f>
        <v>0</v>
      </c>
      <c r="D390" s="507">
        <f>[10]B!D1504</f>
        <v>0</v>
      </c>
      <c r="E390" s="509">
        <f>[10]B!E1504</f>
        <v>0</v>
      </c>
      <c r="F390" s="509">
        <f>[10]B!F1504</f>
        <v>0</v>
      </c>
      <c r="G390" s="509">
        <f>[10]B!G1504</f>
        <v>0</v>
      </c>
      <c r="H390" s="509">
        <f>[10]B!AA1504</f>
        <v>0</v>
      </c>
      <c r="I390" s="509">
        <f>[10]B!AB1504</f>
        <v>0</v>
      </c>
      <c r="J390" s="509">
        <f>[10]B!AC1504</f>
        <v>0</v>
      </c>
      <c r="K390" s="509">
        <f>[10]B!AD1504</f>
        <v>0</v>
      </c>
      <c r="L390" s="509">
        <f>[10]B!AE1504</f>
        <v>0</v>
      </c>
      <c r="M390" s="509">
        <f>[10]B!AF1504</f>
        <v>0</v>
      </c>
      <c r="N390" s="509">
        <f>[10]B!AG1504</f>
        <v>0</v>
      </c>
      <c r="O390" s="509">
        <f>[10]B!AH1504</f>
        <v>0</v>
      </c>
      <c r="P390" s="509">
        <f>[10]B!AI1504</f>
        <v>0</v>
      </c>
      <c r="Q390" s="510">
        <f>[10]B!AJ1504</f>
        <v>0</v>
      </c>
    </row>
    <row r="391" spans="1:17" ht="24.75" customHeight="1" x14ac:dyDescent="0.15">
      <c r="A391" s="212" t="s">
        <v>513</v>
      </c>
      <c r="B391" s="210" t="s">
        <v>508</v>
      </c>
      <c r="C391" s="507">
        <f>[10]B!C1653</f>
        <v>1162</v>
      </c>
      <c r="D391" s="507">
        <f>[10]B!D1653</f>
        <v>1162</v>
      </c>
      <c r="E391" s="509">
        <f>[10]B!E1653</f>
        <v>1162</v>
      </c>
      <c r="F391" s="509">
        <f>[10]B!F1653</f>
        <v>0</v>
      </c>
      <c r="G391" s="509">
        <f>[10]B!G1653</f>
        <v>0</v>
      </c>
      <c r="H391" s="509">
        <f>[10]B!AA1653</f>
        <v>1162</v>
      </c>
      <c r="I391" s="509">
        <f>[10]B!AB1653</f>
        <v>0</v>
      </c>
      <c r="J391" s="509">
        <f>[10]B!AC1653</f>
        <v>0</v>
      </c>
      <c r="K391" s="509">
        <f>[10]B!AD1653</f>
        <v>0</v>
      </c>
      <c r="L391" s="509">
        <f>[10]B!AE1653</f>
        <v>0</v>
      </c>
      <c r="M391" s="509">
        <f>[10]B!AF1653</f>
        <v>0</v>
      </c>
      <c r="N391" s="509">
        <f>[10]B!AG1653</f>
        <v>0</v>
      </c>
      <c r="O391" s="509">
        <f>[10]B!AH1653</f>
        <v>0</v>
      </c>
      <c r="P391" s="509">
        <f>[10]B!AI1653</f>
        <v>0</v>
      </c>
      <c r="Q391" s="510">
        <f>[10]B!AJ1653</f>
        <v>0</v>
      </c>
    </row>
    <row r="392" spans="1:17" ht="15" customHeight="1" x14ac:dyDescent="0.15">
      <c r="A392" s="703" t="s">
        <v>514</v>
      </c>
      <c r="B392" s="213" t="s">
        <v>508</v>
      </c>
      <c r="C392" s="511">
        <f>SUM([10]B!C1682:C1690,[10]B!C1694:C1697,[10]B!C1701,[10]B!C1704:C1742,[10]B!C1753:C1758)+[10]B!C1812</f>
        <v>19870</v>
      </c>
      <c r="D392" s="511">
        <f>SUM([10]B!D1682:D1690,[10]B!D1694:D1697,[10]B!D1701,[10]B!D1704:D1742,[10]B!D1753:D1758)+[10]B!D1812</f>
        <v>19278</v>
      </c>
      <c r="E392" s="512">
        <f>SUM([10]B!E1682:E1690,[10]B!E1694:E1697,[10]B!E1701,[10]B!E1704:E1742,[10]B!E1753:E1758)+[10]B!E1812</f>
        <v>19278</v>
      </c>
      <c r="F392" s="512">
        <f>SUM([10]B!F1682:F1690,[10]B!F1694:F1697,[10]B!F1701,[10]B!F1704:F1742,[10]B!F1753:F1758)+[10]B!F1812</f>
        <v>0</v>
      </c>
      <c r="G392" s="512">
        <f>SUM([10]B!G1682:G1690,[10]B!G1694:G1697,[10]B!G1701,[10]B!G1704:G1742,[10]B!G1753:G1758)+[10]B!G1812</f>
        <v>592</v>
      </c>
      <c r="H392" s="512">
        <f>SUM([10]B!AA1682:AA1690,[10]B!AA1694:AA1697,[10]B!AA1701,[10]B!AA1704:AA1742,[10]B!AA1753:AA1758)+[10]B!AA1812</f>
        <v>18134</v>
      </c>
      <c r="I392" s="512">
        <f>SUM([10]B!AB1682:AB1690,[10]B!AB1694:AB1697,[10]B!AB1701,[10]B!AB1704:AB1742,[10]B!AB1753:AB1758)+[10]B!AB1812</f>
        <v>811</v>
      </c>
      <c r="J392" s="512">
        <f>SUM([10]B!AC1682:AC1690,[10]B!AC1694:AC1697,[10]B!AC1701,[10]B!AC1704:AC1742,[10]B!AC1753:AC1758)+[10]B!AC1812</f>
        <v>925</v>
      </c>
      <c r="K392" s="512">
        <f>SUM([10]B!AD1682:AD1690,[10]B!AD1694:AD1697,[10]B!AD1701,[10]B!AD1704:AD1742,[10]B!AD1753:AD1758)+[10]B!AD1812</f>
        <v>0</v>
      </c>
      <c r="L392" s="512">
        <f>SUM([10]B!AE1682:AE1690,[10]B!AE1694:AE1697,[10]B!AE1701,[10]B!AE1704:AE1742,[10]B!AE1753:AE1758)+[10]B!AE1812</f>
        <v>0</v>
      </c>
      <c r="M392" s="512">
        <f>SUM([10]B!AF1682:AF1690,[10]B!AF1694:AF1697,[10]B!AF1701,[10]B!AF1704:AF1742,[10]B!AF1753:AF1758)+[10]B!AF1812</f>
        <v>0</v>
      </c>
      <c r="N392" s="512">
        <f>SUM([10]B!AG1682:AG1690,[10]B!AG1694:AG1697,[10]B!AG1701,[10]B!AG1704:AG1742,[10]B!AG1753:AG1758)+[10]B!AG1812</f>
        <v>0</v>
      </c>
      <c r="O392" s="512">
        <f>SUM([10]B!AH1682:AH1690,[10]B!AH1694:AH1697,[10]B!AH1701,[10]B!AH1704:AH1742,[10]B!AH1753:AH1758)+[10]B!AH1812</f>
        <v>0</v>
      </c>
      <c r="P392" s="512">
        <f>SUM([10]B!AI1682:AI1690,[10]B!AI1694:AI1697,[10]B!AI1701,[10]B!AI1704:AI1742,[10]B!AI1753:AI1758)+[10]B!AI1812</f>
        <v>0</v>
      </c>
      <c r="Q392" s="513">
        <f>SUM([10]B!AJ1682:AJ1690,[10]B!AJ1694:AJ1697,[10]B!AJ1701,[10]B!AJ1704:AJ1742,[10]B!AJ1753:AJ1758)+[10]B!AJ1812</f>
        <v>0</v>
      </c>
    </row>
    <row r="393" spans="1:17" ht="15" customHeight="1" x14ac:dyDescent="0.15">
      <c r="A393" s="631"/>
      <c r="B393" s="203" t="s">
        <v>509</v>
      </c>
      <c r="C393" s="514">
        <f>SUM([10]B!C1691:C1693,[10]B!C1695:C1696,[10]B!C1701:C1703,[10]B!C1743:C1752,[10]B!C1759:C1785,[10]B!C1815)</f>
        <v>1985</v>
      </c>
      <c r="D393" s="514">
        <f>SUM([10]B!D1691:D1693,[10]B!D1695:D1696,[10]B!D1701:D1703,[10]B!D1743:D1752,[10]B!D1759:D1785,[10]B!D1815)</f>
        <v>1985</v>
      </c>
      <c r="E393" s="515">
        <f>SUM([10]B!E1691:E1693,[10]B!E1695:E1696,[10]B!E1701:E1703,[10]B!E1743:E1752,[10]B!E1759:E1785,[10]B!E1815)</f>
        <v>1985</v>
      </c>
      <c r="F393" s="515">
        <f>SUM([10]B!F1691:F1693,[10]B!F1695:F1696,[10]B!F1701:F1703,[10]B!F1743:F1752,[10]B!F1759:F1785,[10]B!F1815)</f>
        <v>0</v>
      </c>
      <c r="G393" s="515">
        <f>SUM([10]B!G1691:G1693,[10]B!G1695:G1696,[10]B!G1701:G1703,[10]B!G1743:G1752,[10]B!G1759:G1785,[10]B!G1815)</f>
        <v>0</v>
      </c>
      <c r="H393" s="515">
        <f>SUM([10]B!AA1691:AA1693,[10]B!AA1695:AA1696,[10]B!AA1701:AA1703,[10]B!AA1743:AA1752,[10]B!AA1759:AA1785,[10]B!AA1815)</f>
        <v>1402</v>
      </c>
      <c r="I393" s="515">
        <f>SUM([10]B!AB1691:AB1693,[10]B!AB1695:AB1696,[10]B!AB1701:AB1703,[10]B!AB1743:AB1752,[10]B!AB1759:AB1785,[10]B!AB1815)</f>
        <v>59</v>
      </c>
      <c r="J393" s="515">
        <f>SUM([10]B!AC1691:AC1693,[10]B!AC1695:AC1696,[10]B!AC1701:AC1703,[10]B!AC1743:AC1752,[10]B!AC1759:AC1785,[10]B!AC1815)</f>
        <v>524</v>
      </c>
      <c r="K393" s="515">
        <f>SUM([10]B!AD1691:AD1693,[10]B!AD1695:AD1696,[10]B!AD1701:AD1703,[10]B!AD1743:AD1752,[10]B!AD1759:AD1785,[10]B!AD1815)</f>
        <v>0</v>
      </c>
      <c r="L393" s="515">
        <f>SUM([10]B!AE1691:AE1693,[10]B!AE1695:AE1696,[10]B!AE1701:AE1703,[10]B!AE1743:AE1752,[10]B!AE1759:AE1785,[10]B!AE1815)</f>
        <v>0</v>
      </c>
      <c r="M393" s="515">
        <f>SUM([10]B!AF1691:AF1693,[10]B!AF1695:AF1696,[10]B!AF1701:AF1703,[10]B!AF1743:AF1752,[10]B!AF1759:AF1785,[10]B!AF1815)</f>
        <v>0</v>
      </c>
      <c r="N393" s="515">
        <f>SUM([10]B!AG1691:AG1693,[10]B!AG1695:AG1696,[10]B!AG1701:AG1703,[10]B!AG1743:AG1752,[10]B!AG1759:AG1785,[10]B!AG1815)</f>
        <v>0</v>
      </c>
      <c r="O393" s="515">
        <f>SUM([10]B!AH1691:AH1693,[10]B!AH1695:AH1696,[10]B!AH1701:AH1703,[10]B!AH1743:AH1752,[10]B!AH1759:AH1785,[10]B!AH1815)</f>
        <v>0</v>
      </c>
      <c r="P393" s="515">
        <f>SUM([10]B!AI1691:AI1693,[10]B!AI1695:AI1696,[10]B!AI1701:AI1703,[10]B!AI1743:AI1752,[10]B!AI1759:AI1785,[10]B!AI1815)</f>
        <v>0</v>
      </c>
      <c r="Q393" s="503">
        <f>SUM([10]B!AJ1691:AJ1693,[10]B!AJ1695:AJ1696,[10]B!AJ1701:AJ1703,[10]B!AJ1743:AJ1752,[10]B!AJ1759:AJ1785,[10]B!AJ1815)</f>
        <v>0</v>
      </c>
    </row>
    <row r="394" spans="1:17" ht="15" customHeight="1" x14ac:dyDescent="0.15">
      <c r="A394" s="704"/>
      <c r="B394" s="558" t="s">
        <v>410</v>
      </c>
      <c r="C394" s="205">
        <f t="shared" ref="C394:Q394" si="17">SUM(C392:C393)</f>
        <v>21855</v>
      </c>
      <c r="D394" s="504">
        <f t="shared" si="17"/>
        <v>21263</v>
      </c>
      <c r="E394" s="505">
        <f t="shared" si="17"/>
        <v>21263</v>
      </c>
      <c r="F394" s="506">
        <f t="shared" si="17"/>
        <v>0</v>
      </c>
      <c r="G394" s="507">
        <f t="shared" si="17"/>
        <v>592</v>
      </c>
      <c r="H394" s="505">
        <f t="shared" si="17"/>
        <v>19536</v>
      </c>
      <c r="I394" s="508">
        <f t="shared" si="17"/>
        <v>870</v>
      </c>
      <c r="J394" s="506">
        <f t="shared" si="17"/>
        <v>1449</v>
      </c>
      <c r="K394" s="505">
        <f t="shared" si="17"/>
        <v>0</v>
      </c>
      <c r="L394" s="508">
        <f t="shared" si="17"/>
        <v>0</v>
      </c>
      <c r="M394" s="506">
        <f t="shared" si="17"/>
        <v>0</v>
      </c>
      <c r="N394" s="506">
        <f>SUM(N392:N393)</f>
        <v>0</v>
      </c>
      <c r="O394" s="505">
        <f t="shared" si="17"/>
        <v>0</v>
      </c>
      <c r="P394" s="506">
        <f t="shared" si="17"/>
        <v>0</v>
      </c>
      <c r="Q394" s="504">
        <f t="shared" si="17"/>
        <v>0</v>
      </c>
    </row>
    <row r="395" spans="1:17" ht="15" customHeight="1" x14ac:dyDescent="0.15">
      <c r="A395" s="631" t="s">
        <v>515</v>
      </c>
      <c r="B395" s="213" t="s">
        <v>508</v>
      </c>
      <c r="C395" s="516">
        <f>SUM([10]B!C1985:C1998,[10]B!C2000:C2033,[10]B!C2059:C2061)</f>
        <v>226</v>
      </c>
      <c r="D395" s="516">
        <f>SUM([10]B!D1985:D1998,[10]B!D2000:D2033,[10]B!D2059:D2061)</f>
        <v>226</v>
      </c>
      <c r="E395" s="517">
        <f>SUM([10]B!E1985:E1998,[10]B!E2000:E2033,[10]B!E2059:E2061)</f>
        <v>226</v>
      </c>
      <c r="F395" s="517">
        <f>SUM([10]B!F1985:F1998,[10]B!F2000:F2033,[10]B!F2059:F2061)</f>
        <v>0</v>
      </c>
      <c r="G395" s="517">
        <f>SUM([10]B!G1985:G1998,[10]B!G2000:G2033,[10]B!G2059:G2061)</f>
        <v>0</v>
      </c>
      <c r="H395" s="517">
        <f>SUM([10]B!AA1985:AA1998,[10]B!AA2000:AA2033,[10]B!AA2059:AA2061)</f>
        <v>156</v>
      </c>
      <c r="I395" s="517">
        <f>SUM([10]B!AB1985:AB1998,[10]B!AB2000:AB2033,[10]B!AB2059:AB2061)</f>
        <v>68</v>
      </c>
      <c r="J395" s="517">
        <f>SUM([10]B!AC1985:AC1998,[10]B!AC2000:AC2033,[10]B!AC2059:AC2061)</f>
        <v>2</v>
      </c>
      <c r="K395" s="517">
        <f>SUM([10]B!AD1985:AD1998,[10]B!AD2000:AD2033,[10]B!AD2059:AD2061)</f>
        <v>0</v>
      </c>
      <c r="L395" s="517">
        <f>SUM([10]B!AE1985:AE1998,[10]B!AE2000:AE2033,[10]B!AE2059:AE2061)</f>
        <v>0</v>
      </c>
      <c r="M395" s="517">
        <f>SUM([10]B!AF1985:AF1998,[10]B!AF2000:AF2033,[10]B!AF2059:AF2061)</f>
        <v>0</v>
      </c>
      <c r="N395" s="517">
        <f>SUM([10]B!AG1985:AG1998,[10]B!AG2000:AG2033,[10]B!AG2059:AG2061)</f>
        <v>0</v>
      </c>
      <c r="O395" s="517">
        <f>SUM([10]B!AH1985:AH1998,[10]B!AH2000:AH2033,[10]B!AH2059:AH2061)</f>
        <v>0</v>
      </c>
      <c r="P395" s="517">
        <f>SUM([10]B!AI1985:AI1998,[10]B!AI2000:AI2033,[10]B!AI2059:AI2061)</f>
        <v>0</v>
      </c>
      <c r="Q395" s="518">
        <f>SUM([10]B!AJ1985:AJ1998,[10]B!AJ2000:AJ2033,[10]B!AJ2059:AJ2061)</f>
        <v>0</v>
      </c>
    </row>
    <row r="396" spans="1:17" ht="15" customHeight="1" x14ac:dyDescent="0.15">
      <c r="A396" s="631"/>
      <c r="B396" s="203" t="s">
        <v>509</v>
      </c>
      <c r="C396" s="514">
        <f>SUM([10]B!C1999,[10]B!C2034:C2055)</f>
        <v>22</v>
      </c>
      <c r="D396" s="514">
        <f>SUM([10]B!D1999,[10]B!D2034:D2055)</f>
        <v>22</v>
      </c>
      <c r="E396" s="515">
        <f>SUM([10]B!E1999,[10]B!E2034:E2055)</f>
        <v>22</v>
      </c>
      <c r="F396" s="515">
        <f>SUM([10]B!F1999,[10]B!F2034:F2055)</f>
        <v>0</v>
      </c>
      <c r="G396" s="515">
        <f>SUM([10]B!G1999,[10]B!G2034:G2055)</f>
        <v>0</v>
      </c>
      <c r="H396" s="515">
        <f>SUM([10]B!AA1999,[10]B!AA2034:AA2055)</f>
        <v>0</v>
      </c>
      <c r="I396" s="515">
        <f>SUM([10]B!AB1999,[10]B!AB2034:AB2055)</f>
        <v>3</v>
      </c>
      <c r="J396" s="515">
        <f>SUM([10]B!AC1999,[10]B!AC2034:AC2055)</f>
        <v>19</v>
      </c>
      <c r="K396" s="515">
        <f>SUM([10]B!AD1999,[10]B!AD2034:AD2055)</f>
        <v>0</v>
      </c>
      <c r="L396" s="515">
        <f>SUM([10]B!AE1999,[10]B!AE2034:AE2055)</f>
        <v>0</v>
      </c>
      <c r="M396" s="515">
        <f>SUM([10]B!AF1999,[10]B!AF2034:AF2055)</f>
        <v>0</v>
      </c>
      <c r="N396" s="515">
        <f>SUM([10]B!AG1999,[10]B!AG2034:AG2055)</f>
        <v>0</v>
      </c>
      <c r="O396" s="515">
        <f>SUM([10]B!AH1999,[10]B!AH2034:AH2055)</f>
        <v>0</v>
      </c>
      <c r="P396" s="515">
        <f>SUM([10]B!AI1999,[10]B!AI2034:AI2055)</f>
        <v>0</v>
      </c>
      <c r="Q396" s="503">
        <f>SUM([10]B!AJ1999,[10]B!AJ2034:AJ2055)</f>
        <v>0</v>
      </c>
    </row>
    <row r="397" spans="1:17" ht="15" customHeight="1" x14ac:dyDescent="0.15">
      <c r="A397" s="631"/>
      <c r="B397" s="558" t="s">
        <v>410</v>
      </c>
      <c r="C397" s="205">
        <f>SUM(C395:C396)</f>
        <v>248</v>
      </c>
      <c r="D397" s="504">
        <f t="shared" ref="D397:Q397" si="18">SUM(D395:D396)</f>
        <v>248</v>
      </c>
      <c r="E397" s="505">
        <f t="shared" si="18"/>
        <v>248</v>
      </c>
      <c r="F397" s="506">
        <f t="shared" si="18"/>
        <v>0</v>
      </c>
      <c r="G397" s="507">
        <f t="shared" si="18"/>
        <v>0</v>
      </c>
      <c r="H397" s="505">
        <f t="shared" si="18"/>
        <v>156</v>
      </c>
      <c r="I397" s="508">
        <f t="shared" si="18"/>
        <v>71</v>
      </c>
      <c r="J397" s="506">
        <f t="shared" si="18"/>
        <v>21</v>
      </c>
      <c r="K397" s="505">
        <f t="shared" si="18"/>
        <v>0</v>
      </c>
      <c r="L397" s="508">
        <f t="shared" si="18"/>
        <v>0</v>
      </c>
      <c r="M397" s="506">
        <f t="shared" si="18"/>
        <v>0</v>
      </c>
      <c r="N397" s="506">
        <f t="shared" si="18"/>
        <v>0</v>
      </c>
      <c r="O397" s="505">
        <f t="shared" si="18"/>
        <v>0</v>
      </c>
      <c r="P397" s="506">
        <f t="shared" si="18"/>
        <v>0</v>
      </c>
      <c r="Q397" s="504">
        <f t="shared" si="18"/>
        <v>0</v>
      </c>
    </row>
    <row r="398" spans="1:17" ht="15" customHeight="1" x14ac:dyDescent="0.15">
      <c r="A398" s="703" t="s">
        <v>516</v>
      </c>
      <c r="B398" s="206" t="s">
        <v>508</v>
      </c>
      <c r="C398" s="214">
        <f>SUM([10]B!C2220:C2241,[10]B!C2257:C2259)</f>
        <v>115</v>
      </c>
      <c r="D398" s="214">
        <f>SUM([10]B!D2220:D2241,[10]B!D2257:D2259)</f>
        <v>115</v>
      </c>
      <c r="E398" s="214">
        <f>SUM([10]B!E2220:E2241,[10]B!E2257:E2259)</f>
        <v>114</v>
      </c>
      <c r="F398" s="214">
        <f>SUM([10]B!F2220:F2241,[10]B!F2257:F2259)</f>
        <v>1</v>
      </c>
      <c r="G398" s="214">
        <f>SUM([10]B!G2220:G2241,[10]B!G2257:G2259)</f>
        <v>0</v>
      </c>
      <c r="H398" s="215">
        <f>SUM([10]B!AA2220:AA2241,[10]B!AA2257:AA2259)</f>
        <v>70</v>
      </c>
      <c r="I398" s="215">
        <f>SUM([10]B!AB2220:AB2241,[10]B!AB2257:AB2259)</f>
        <v>18</v>
      </c>
      <c r="J398" s="215">
        <f>SUM([10]B!AC2220:AC2241,[10]B!AC2257:AC2259)</f>
        <v>27</v>
      </c>
      <c r="K398" s="215">
        <f>SUM([10]B!AD2220:AD2241,[10]B!AD2257:AD2259)</f>
        <v>0</v>
      </c>
      <c r="L398" s="215">
        <f>SUM([10]B!AE2220:AE2241,[10]B!AE2257:AE2259)</f>
        <v>0</v>
      </c>
      <c r="M398" s="215">
        <f>SUM([10]B!AF2220:AF2241,[10]B!AF2257:AF2259)</f>
        <v>0</v>
      </c>
      <c r="N398" s="215">
        <f>SUM([10]B!AG2220:AG2241,[10]B!AG2257:AG2259)</f>
        <v>0</v>
      </c>
      <c r="O398" s="215">
        <f>SUM([10]B!AH2220:AH2241,[10]B!AH2257:AH2259)</f>
        <v>0</v>
      </c>
      <c r="P398" s="215">
        <f>SUM([10]B!AI2220:AI2241,[10]B!AI2257:AI2259)</f>
        <v>0</v>
      </c>
      <c r="Q398" s="216">
        <f>SUM([10]B!AJ2220:AJ2241,[10]B!AJ2257:AJ2259)</f>
        <v>1</v>
      </c>
    </row>
    <row r="399" spans="1:17" ht="15" customHeight="1" x14ac:dyDescent="0.15">
      <c r="A399" s="631"/>
      <c r="B399" s="203" t="s">
        <v>509</v>
      </c>
      <c r="C399" s="514">
        <f>SUM([10]B!C2242:C2245)</f>
        <v>245</v>
      </c>
      <c r="D399" s="514">
        <f>SUM([10]B!D2242:D2245)</f>
        <v>163</v>
      </c>
      <c r="E399" s="515">
        <f>SUM([10]B!E2242:E2245)</f>
        <v>163</v>
      </c>
      <c r="F399" s="515">
        <f>SUM([10]B!F2242:F2245)</f>
        <v>0</v>
      </c>
      <c r="G399" s="515">
        <f>SUM([10]B!G2242:G2245)</f>
        <v>82</v>
      </c>
      <c r="H399" s="515">
        <f>SUM([10]B!AA2242:AA2245)</f>
        <v>162</v>
      </c>
      <c r="I399" s="515">
        <f>SUM([10]B!AB2242:AB2245)</f>
        <v>0</v>
      </c>
      <c r="J399" s="515">
        <f>SUM([10]B!AC2242:AC2245)</f>
        <v>83</v>
      </c>
      <c r="K399" s="515">
        <f>SUM([10]B!AD2242:AD2245)</f>
        <v>0</v>
      </c>
      <c r="L399" s="515">
        <f>SUM([10]B!AE2242:AE2245)</f>
        <v>0</v>
      </c>
      <c r="M399" s="515">
        <f>SUM([10]B!AF2242:AF2245)</f>
        <v>0</v>
      </c>
      <c r="N399" s="515">
        <f>SUM([10]B!AG2242:AG2245)</f>
        <v>0</v>
      </c>
      <c r="O399" s="515">
        <f>SUM([10]B!AH2242:AH2245)</f>
        <v>0</v>
      </c>
      <c r="P399" s="515">
        <f>SUM([10]B!AI2242:AI2245)</f>
        <v>0</v>
      </c>
      <c r="Q399" s="503">
        <f>SUM([10]B!AJ2242:AJ2245)</f>
        <v>0</v>
      </c>
    </row>
    <row r="400" spans="1:17" ht="15" customHeight="1" x14ac:dyDescent="0.15">
      <c r="A400" s="704"/>
      <c r="B400" s="558" t="s">
        <v>410</v>
      </c>
      <c r="C400" s="507">
        <f>SUM(C398:C399)</f>
        <v>360</v>
      </c>
      <c r="D400" s="507">
        <f t="shared" ref="D400:Q400" si="19">SUM(D398:D399)</f>
        <v>278</v>
      </c>
      <c r="E400" s="507">
        <f t="shared" si="19"/>
        <v>277</v>
      </c>
      <c r="F400" s="507">
        <f t="shared" si="19"/>
        <v>1</v>
      </c>
      <c r="G400" s="507">
        <f t="shared" si="19"/>
        <v>82</v>
      </c>
      <c r="H400" s="507">
        <f>SUM(H398:H399)</f>
        <v>232</v>
      </c>
      <c r="I400" s="507">
        <f t="shared" si="19"/>
        <v>18</v>
      </c>
      <c r="J400" s="507">
        <f t="shared" si="19"/>
        <v>110</v>
      </c>
      <c r="K400" s="507">
        <f t="shared" si="19"/>
        <v>0</v>
      </c>
      <c r="L400" s="507">
        <f t="shared" si="19"/>
        <v>0</v>
      </c>
      <c r="M400" s="507">
        <f t="shared" si="19"/>
        <v>0</v>
      </c>
      <c r="N400" s="507">
        <f t="shared" si="19"/>
        <v>0</v>
      </c>
      <c r="O400" s="507">
        <f t="shared" si="19"/>
        <v>0</v>
      </c>
      <c r="P400" s="507">
        <f t="shared" si="19"/>
        <v>0</v>
      </c>
      <c r="Q400" s="504">
        <f t="shared" si="19"/>
        <v>1</v>
      </c>
    </row>
    <row r="401" spans="1:19" ht="15" customHeight="1" x14ac:dyDescent="0.15">
      <c r="A401" s="697" t="s">
        <v>517</v>
      </c>
      <c r="B401" s="211" t="s">
        <v>518</v>
      </c>
      <c r="C401" s="511">
        <f>SUM([10]B!C2416:C2418)+[10]B!C2363</f>
        <v>1245</v>
      </c>
      <c r="D401" s="511">
        <f>SUM([10]B!D2416:D2418)+[10]B!D2363</f>
        <v>963</v>
      </c>
      <c r="E401" s="512">
        <f>SUM([10]B!E2416:E2418)+[10]B!E2363</f>
        <v>961</v>
      </c>
      <c r="F401" s="512">
        <f>SUM([10]B!F2416:F2418)+[10]B!F2363</f>
        <v>2</v>
      </c>
      <c r="G401" s="512">
        <f>SUM([10]B!G2416:G2418)+[10]B!G2363</f>
        <v>282</v>
      </c>
      <c r="H401" s="512">
        <f>SUM([10]B!AA2416:AA2418)+[10]B!AA2363</f>
        <v>1163</v>
      </c>
      <c r="I401" s="513">
        <f>SUM([10]B!AB2416:AB2418)+[10]B!AB2363</f>
        <v>37</v>
      </c>
      <c r="J401" s="513">
        <f>SUM([10]B!AC2416:AC2418)+[10]B!AC2363</f>
        <v>45</v>
      </c>
      <c r="K401" s="513">
        <f>SUM([10]B!AD2416:AD2418)+[10]B!AD2363</f>
        <v>0</v>
      </c>
      <c r="L401" s="513">
        <f>SUM([10]B!AE2416:AE2418)+[10]B!AE2363</f>
        <v>0</v>
      </c>
      <c r="M401" s="513">
        <f>SUM([10]B!AF2416:AF2418)+[10]B!AF2363</f>
        <v>0</v>
      </c>
      <c r="N401" s="513">
        <f>SUM([10]B!AG2416:AG2418)+[10]B!AG2363</f>
        <v>0</v>
      </c>
      <c r="O401" s="513">
        <f>SUM([10]B!AH2416:AH2418)+[10]B!AH2363</f>
        <v>0</v>
      </c>
      <c r="P401" s="513">
        <f>SUM([10]B!AI2416:AI2418)+[10]B!AI2363</f>
        <v>0</v>
      </c>
      <c r="Q401" s="513">
        <f>SUM([10]B!AJ2416:AJ2418)+[10]B!AJ2363</f>
        <v>2</v>
      </c>
    </row>
    <row r="402" spans="1:19" ht="15" customHeight="1" x14ac:dyDescent="0.15">
      <c r="A402" s="707"/>
      <c r="B402" s="217" t="s">
        <v>509</v>
      </c>
      <c r="C402" s="519">
        <f>[10]B!C2369</f>
        <v>0</v>
      </c>
      <c r="D402" s="519">
        <f>[10]B!D2369</f>
        <v>0</v>
      </c>
      <c r="E402" s="520">
        <f>[10]B!E2369</f>
        <v>0</v>
      </c>
      <c r="F402" s="520">
        <f>[10]B!F2369</f>
        <v>0</v>
      </c>
      <c r="G402" s="520">
        <f>[10]B!G2369</f>
        <v>0</v>
      </c>
      <c r="H402" s="520">
        <f>[10]B!AA2369</f>
        <v>0</v>
      </c>
      <c r="I402" s="503">
        <f>[10]B!AB2369</f>
        <v>0</v>
      </c>
      <c r="J402" s="503">
        <f>[10]B!AC2369</f>
        <v>0</v>
      </c>
      <c r="K402" s="503">
        <f>[10]B!AD2369</f>
        <v>0</v>
      </c>
      <c r="L402" s="503">
        <f>[10]B!AE2369</f>
        <v>0</v>
      </c>
      <c r="M402" s="503">
        <f>[10]B!AF2369</f>
        <v>0</v>
      </c>
      <c r="N402" s="503">
        <f>[10]B!AG2369</f>
        <v>0</v>
      </c>
      <c r="O402" s="503">
        <f>[10]B!AH2369</f>
        <v>0</v>
      </c>
      <c r="P402" s="503">
        <f>[10]B!AI2369</f>
        <v>0</v>
      </c>
      <c r="Q402" s="503">
        <f>[10]B!AJ2369</f>
        <v>0</v>
      </c>
    </row>
    <row r="403" spans="1:19" ht="15" customHeight="1" x14ac:dyDescent="0.15">
      <c r="A403" s="699"/>
      <c r="B403" s="558" t="s">
        <v>410</v>
      </c>
      <c r="C403" s="507">
        <f>SUM(C401:C402)</f>
        <v>1245</v>
      </c>
      <c r="D403" s="507">
        <f t="shared" ref="D403:Q403" si="20">SUM(D401:D402)</f>
        <v>963</v>
      </c>
      <c r="E403" s="507">
        <f t="shared" si="20"/>
        <v>961</v>
      </c>
      <c r="F403" s="507">
        <f t="shared" si="20"/>
        <v>2</v>
      </c>
      <c r="G403" s="507">
        <f t="shared" si="20"/>
        <v>282</v>
      </c>
      <c r="H403" s="507">
        <f t="shared" si="20"/>
        <v>1163</v>
      </c>
      <c r="I403" s="507">
        <f t="shared" si="20"/>
        <v>37</v>
      </c>
      <c r="J403" s="507">
        <f t="shared" si="20"/>
        <v>45</v>
      </c>
      <c r="K403" s="507">
        <f t="shared" si="20"/>
        <v>0</v>
      </c>
      <c r="L403" s="507">
        <f t="shared" si="20"/>
        <v>0</v>
      </c>
      <c r="M403" s="507">
        <f t="shared" si="20"/>
        <v>0</v>
      </c>
      <c r="N403" s="507">
        <f t="shared" si="20"/>
        <v>0</v>
      </c>
      <c r="O403" s="507">
        <f t="shared" si="20"/>
        <v>0</v>
      </c>
      <c r="P403" s="507">
        <f t="shared" si="20"/>
        <v>0</v>
      </c>
      <c r="Q403" s="504">
        <f t="shared" si="20"/>
        <v>2</v>
      </c>
    </row>
    <row r="404" spans="1:19" ht="15" customHeight="1" x14ac:dyDescent="0.15">
      <c r="A404" s="703" t="s">
        <v>519</v>
      </c>
      <c r="B404" s="213" t="s">
        <v>508</v>
      </c>
      <c r="C404" s="511">
        <f>SUM([10]B!C2438:C2450,[10]B!C2684)</f>
        <v>96</v>
      </c>
      <c r="D404" s="511">
        <f>SUM([10]B!D2438:D2450,[10]B!D2684)</f>
        <v>96</v>
      </c>
      <c r="E404" s="512">
        <f>SUM([10]B!E2438:E2450,[10]B!E2684)</f>
        <v>96</v>
      </c>
      <c r="F404" s="512">
        <f>SUM([10]B!F2438:F2450,[10]B!F2684)</f>
        <v>0</v>
      </c>
      <c r="G404" s="512">
        <f>SUM([10]B!G2438:G2450,[10]B!G2684)</f>
        <v>0</v>
      </c>
      <c r="H404" s="512">
        <f>SUM([10]B!AA2438:AA2450,[10]B!AA2684)</f>
        <v>1</v>
      </c>
      <c r="I404" s="512">
        <f>SUM([10]B!AB2438:AB2450,[10]B!AB2684)</f>
        <v>76</v>
      </c>
      <c r="J404" s="512">
        <f>SUM([10]B!AC2438:AC2450,[10]B!AC2684)</f>
        <v>19</v>
      </c>
      <c r="K404" s="512">
        <f>SUM([10]B!AD2438:AD2450,[10]B!AD2684)</f>
        <v>0</v>
      </c>
      <c r="L404" s="512">
        <f>SUM([10]B!AE2438:AE2450,[10]B!AE2684)</f>
        <v>0</v>
      </c>
      <c r="M404" s="512">
        <f>SUM([10]B!AF2438:AF2450,[10]B!AF2684)</f>
        <v>0</v>
      </c>
      <c r="N404" s="512">
        <f>SUM([10]B!AG2438:AG2450,[10]B!AG2684)</f>
        <v>0</v>
      </c>
      <c r="O404" s="512">
        <f>SUM([10]B!AH2438:AH2450,[10]B!AH2684)</f>
        <v>0</v>
      </c>
      <c r="P404" s="512">
        <f>SUM([10]B!AI2438:AI2450,[10]B!AI2684)</f>
        <v>0</v>
      </c>
      <c r="Q404" s="513">
        <f>SUM([10]B!AJ2438:AJ2450,[10]B!AJ2684)</f>
        <v>0</v>
      </c>
    </row>
    <row r="405" spans="1:19" ht="15" customHeight="1" x14ac:dyDescent="0.15">
      <c r="A405" s="631"/>
      <c r="B405" s="203" t="s">
        <v>509</v>
      </c>
      <c r="C405" s="514">
        <f>SUM([10]B!C2435:C2437,[10]B!C2451:C2452)</f>
        <v>276</v>
      </c>
      <c r="D405" s="514">
        <f>SUM([10]B!D2435:D2437,[10]B!D2451:D2452)</f>
        <v>276</v>
      </c>
      <c r="E405" s="515">
        <f>SUM([10]B!E2435:E2437,[10]B!E2451:E2452)</f>
        <v>276</v>
      </c>
      <c r="F405" s="515">
        <f>SUM([10]B!F2435:F2437,[10]B!F2451:F2452)</f>
        <v>0</v>
      </c>
      <c r="G405" s="515">
        <f>SUM([10]B!G2435:G2437,[10]B!G2451:G2452)</f>
        <v>0</v>
      </c>
      <c r="H405" s="515">
        <f>SUM([10]B!AA2435:AA2437,[10]B!AA2451:AA2452)</f>
        <v>0</v>
      </c>
      <c r="I405" s="515">
        <f>SUM([10]B!AB2435:AB2437,[10]B!AB2451:AB2452)</f>
        <v>276</v>
      </c>
      <c r="J405" s="515">
        <f>SUM([10]B!AC2435:AC2437,[10]B!AC2451:AC2452)</f>
        <v>0</v>
      </c>
      <c r="K405" s="515">
        <f>SUM([10]B!AD2435:AD2437,[10]B!AD2451:AD2452)</f>
        <v>0</v>
      </c>
      <c r="L405" s="515">
        <f>SUM([10]B!AE2435:AE2437,[10]B!AE2451:AE2452)</f>
        <v>0</v>
      </c>
      <c r="M405" s="515">
        <f>SUM([10]B!AF2435:AF2437,[10]B!AF2451:AF2452)</f>
        <v>0</v>
      </c>
      <c r="N405" s="515">
        <f>SUM([10]B!AG2435:AG2437,[10]B!AG2451:AG2452)</f>
        <v>0</v>
      </c>
      <c r="O405" s="515">
        <f>SUM([10]B!AH2435:AH2437,[10]B!AH2451:AH2452)</f>
        <v>0</v>
      </c>
      <c r="P405" s="515">
        <f>SUM([10]B!AI2435:AI2437,[10]B!AI2451:AI2452)</f>
        <v>0</v>
      </c>
      <c r="Q405" s="503">
        <f>SUM([10]B!AJ2435:AJ2437,[10]B!AJ2451:AJ2452)</f>
        <v>0</v>
      </c>
    </row>
    <row r="406" spans="1:19" ht="15" customHeight="1" x14ac:dyDescent="0.15">
      <c r="A406" s="704"/>
      <c r="B406" s="558" t="s">
        <v>410</v>
      </c>
      <c r="C406" s="205">
        <f t="shared" ref="C406:Q406" si="21">SUM(C404:C405)</f>
        <v>372</v>
      </c>
      <c r="D406" s="504">
        <f t="shared" si="21"/>
        <v>372</v>
      </c>
      <c r="E406" s="505">
        <f t="shared" si="21"/>
        <v>372</v>
      </c>
      <c r="F406" s="506">
        <f t="shared" si="21"/>
        <v>0</v>
      </c>
      <c r="G406" s="507">
        <f t="shared" si="21"/>
        <v>0</v>
      </c>
      <c r="H406" s="505">
        <f t="shared" si="21"/>
        <v>1</v>
      </c>
      <c r="I406" s="508">
        <f t="shared" si="21"/>
        <v>352</v>
      </c>
      <c r="J406" s="506">
        <f t="shared" si="21"/>
        <v>19</v>
      </c>
      <c r="K406" s="505">
        <f t="shared" si="21"/>
        <v>0</v>
      </c>
      <c r="L406" s="508">
        <f t="shared" si="21"/>
        <v>0</v>
      </c>
      <c r="M406" s="506">
        <f t="shared" si="21"/>
        <v>0</v>
      </c>
      <c r="N406" s="506">
        <f t="shared" si="21"/>
        <v>0</v>
      </c>
      <c r="O406" s="505">
        <f t="shared" si="21"/>
        <v>0</v>
      </c>
      <c r="P406" s="506">
        <f t="shared" si="21"/>
        <v>0</v>
      </c>
      <c r="Q406" s="504">
        <f t="shared" si="21"/>
        <v>0</v>
      </c>
    </row>
    <row r="407" spans="1:19" ht="32.25" customHeight="1" x14ac:dyDescent="0.15">
      <c r="A407" s="218" t="s">
        <v>520</v>
      </c>
      <c r="B407" s="203" t="s">
        <v>509</v>
      </c>
      <c r="C407" s="507">
        <f>[10]B!C1011</f>
        <v>5944</v>
      </c>
      <c r="D407" s="507">
        <f>[10]B!D1011</f>
        <v>5944</v>
      </c>
      <c r="E407" s="509">
        <f>[10]B!E1011</f>
        <v>5944</v>
      </c>
      <c r="F407" s="509">
        <f>[10]B!F1011</f>
        <v>0</v>
      </c>
      <c r="G407" s="509">
        <f>[10]B!G1011</f>
        <v>0</v>
      </c>
      <c r="H407" s="509">
        <f>[10]B!AA1011</f>
        <v>4421</v>
      </c>
      <c r="I407" s="509">
        <f>[10]B!AB1011</f>
        <v>1523</v>
      </c>
      <c r="J407" s="509">
        <f>[10]B!AC1011</f>
        <v>0</v>
      </c>
      <c r="K407" s="509">
        <f>[10]B!AD1011</f>
        <v>0</v>
      </c>
      <c r="L407" s="509">
        <f>[10]B!AE1011</f>
        <v>0</v>
      </c>
      <c r="M407" s="509">
        <f>[10]B!AF1011</f>
        <v>0</v>
      </c>
      <c r="N407" s="509">
        <f>[10]B!AG1011</f>
        <v>0</v>
      </c>
      <c r="O407" s="509">
        <f>[10]B!AH1011</f>
        <v>0</v>
      </c>
      <c r="P407" s="509">
        <f>[10]B!AI1011</f>
        <v>0</v>
      </c>
      <c r="Q407" s="510">
        <f>[10]B!AJ1011</f>
        <v>0</v>
      </c>
    </row>
    <row r="408" spans="1:19" ht="15" customHeight="1" x14ac:dyDescent="0.15">
      <c r="A408" s="678" t="s">
        <v>521</v>
      </c>
      <c r="B408" s="219" t="s">
        <v>508</v>
      </c>
      <c r="C408" s="220">
        <f>D408+G408</f>
        <v>23353</v>
      </c>
      <c r="D408" s="516">
        <f>+D381+D384+D387+D390+D391+D392+D395+D398+D401+D404</f>
        <v>22478</v>
      </c>
      <c r="E408" s="516">
        <f t="shared" ref="E408:Q408" si="22">+E381+E384+E387+E390+E391+E392+E395+E398+E401+E404</f>
        <v>22475</v>
      </c>
      <c r="F408" s="516">
        <f t="shared" si="22"/>
        <v>3</v>
      </c>
      <c r="G408" s="516">
        <f t="shared" si="22"/>
        <v>875</v>
      </c>
      <c r="H408" s="516">
        <f t="shared" si="22"/>
        <v>20702</v>
      </c>
      <c r="I408" s="516">
        <f t="shared" si="22"/>
        <v>1633</v>
      </c>
      <c r="J408" s="516">
        <f t="shared" si="22"/>
        <v>1018</v>
      </c>
      <c r="K408" s="516">
        <f t="shared" si="22"/>
        <v>0</v>
      </c>
      <c r="L408" s="516">
        <f t="shared" si="22"/>
        <v>0</v>
      </c>
      <c r="M408" s="516">
        <f t="shared" si="22"/>
        <v>0</v>
      </c>
      <c r="N408" s="516">
        <f t="shared" si="22"/>
        <v>0</v>
      </c>
      <c r="O408" s="516">
        <f t="shared" si="22"/>
        <v>0</v>
      </c>
      <c r="P408" s="516">
        <f t="shared" si="22"/>
        <v>0</v>
      </c>
      <c r="Q408" s="521">
        <f t="shared" si="22"/>
        <v>3</v>
      </c>
    </row>
    <row r="409" spans="1:19" ht="15" customHeight="1" x14ac:dyDescent="0.15">
      <c r="A409" s="678"/>
      <c r="B409" s="221" t="s">
        <v>509</v>
      </c>
      <c r="C409" s="222">
        <f>D409+G409</f>
        <v>8495</v>
      </c>
      <c r="D409" s="514">
        <f>+D382+D385+D388+D393+D396+D399+D402+D405+D407</f>
        <v>8413</v>
      </c>
      <c r="E409" s="514">
        <f t="shared" ref="E409:Q409" si="23">+E382+E385+E388+E393+E396+E399+E402+E405+E407</f>
        <v>8413</v>
      </c>
      <c r="F409" s="514">
        <f t="shared" si="23"/>
        <v>0</v>
      </c>
      <c r="G409" s="514">
        <f t="shared" si="23"/>
        <v>82</v>
      </c>
      <c r="H409" s="514">
        <f t="shared" si="23"/>
        <v>5996</v>
      </c>
      <c r="I409" s="514">
        <f t="shared" si="23"/>
        <v>1873</v>
      </c>
      <c r="J409" s="514">
        <f t="shared" si="23"/>
        <v>626</v>
      </c>
      <c r="K409" s="514">
        <f t="shared" si="23"/>
        <v>0</v>
      </c>
      <c r="L409" s="514">
        <f t="shared" si="23"/>
        <v>0</v>
      </c>
      <c r="M409" s="514">
        <f t="shared" si="23"/>
        <v>0</v>
      </c>
      <c r="N409" s="514">
        <f t="shared" si="23"/>
        <v>0</v>
      </c>
      <c r="O409" s="514">
        <f t="shared" si="23"/>
        <v>0</v>
      </c>
      <c r="P409" s="514">
        <f t="shared" si="23"/>
        <v>0</v>
      </c>
      <c r="Q409" s="502">
        <f t="shared" si="23"/>
        <v>0</v>
      </c>
    </row>
    <row r="410" spans="1:19" ht="15" customHeight="1" x14ac:dyDescent="0.15">
      <c r="A410" s="678"/>
      <c r="B410" s="223" t="s">
        <v>522</v>
      </c>
      <c r="C410" s="205">
        <f>SUM(C408:C409)</f>
        <v>31848</v>
      </c>
      <c r="D410" s="504">
        <f>SUM(D408:D409)</f>
        <v>30891</v>
      </c>
      <c r="E410" s="505">
        <f>SUM(E408:E409)</f>
        <v>30888</v>
      </c>
      <c r="F410" s="506">
        <f>SUM(F408:F409)</f>
        <v>3</v>
      </c>
      <c r="G410" s="507">
        <f>SUM(G408:G409)</f>
        <v>957</v>
      </c>
      <c r="H410" s="507">
        <f t="shared" ref="H410:Q410" si="24">SUM(H408:H409)</f>
        <v>26698</v>
      </c>
      <c r="I410" s="507">
        <f t="shared" si="24"/>
        <v>3506</v>
      </c>
      <c r="J410" s="507">
        <f t="shared" si="24"/>
        <v>1644</v>
      </c>
      <c r="K410" s="507">
        <f t="shared" si="24"/>
        <v>0</v>
      </c>
      <c r="L410" s="507">
        <f t="shared" si="24"/>
        <v>0</v>
      </c>
      <c r="M410" s="507">
        <f t="shared" si="24"/>
        <v>0</v>
      </c>
      <c r="N410" s="507">
        <f>SUM(N408:N409)</f>
        <v>0</v>
      </c>
      <c r="O410" s="507">
        <f t="shared" si="24"/>
        <v>0</v>
      </c>
      <c r="P410" s="507">
        <f t="shared" si="24"/>
        <v>0</v>
      </c>
      <c r="Q410" s="504">
        <f t="shared" si="24"/>
        <v>3</v>
      </c>
    </row>
    <row r="411" spans="1:19" ht="27.75" customHeight="1" x14ac:dyDescent="0.15">
      <c r="A411" s="224" t="s">
        <v>523</v>
      </c>
      <c r="B411" s="555"/>
      <c r="E411" s="179"/>
      <c r="F411" s="226"/>
      <c r="G411" s="226"/>
      <c r="H411" s="226"/>
      <c r="I411" s="226"/>
      <c r="J411" s="226"/>
      <c r="K411" s="226"/>
      <c r="L411" s="226"/>
      <c r="M411" s="226"/>
      <c r="N411" s="226"/>
      <c r="O411" s="226"/>
      <c r="P411" s="522"/>
      <c r="Q411" s="522"/>
      <c r="R411" s="522"/>
      <c r="S411" s="226"/>
    </row>
    <row r="412" spans="1:19" ht="39.75" customHeight="1" x14ac:dyDescent="0.15">
      <c r="A412" s="708" t="s">
        <v>524</v>
      </c>
      <c r="B412" s="709"/>
      <c r="C412" s="556" t="s">
        <v>410</v>
      </c>
      <c r="D412" s="557" t="s">
        <v>7</v>
      </c>
      <c r="E412" s="39" t="s">
        <v>8</v>
      </c>
      <c r="F412" s="226"/>
      <c r="G412" s="226"/>
      <c r="H412" s="226"/>
      <c r="I412" s="226"/>
      <c r="J412" s="226"/>
      <c r="K412" s="226"/>
      <c r="L412" s="226"/>
      <c r="M412" s="522"/>
      <c r="N412" s="522"/>
      <c r="O412" s="522"/>
    </row>
    <row r="413" spans="1:19" ht="15" customHeight="1" x14ac:dyDescent="0.2">
      <c r="A413" s="710" t="s">
        <v>525</v>
      </c>
      <c r="B413" s="711"/>
      <c r="C413" s="523">
        <f>[10]B!C1073</f>
        <v>90</v>
      </c>
      <c r="D413" s="254">
        <f>[10]B!E1073</f>
        <v>90</v>
      </c>
      <c r="E413" s="229"/>
      <c r="F413" s="226"/>
      <c r="G413" s="226"/>
      <c r="H413" s="226"/>
      <c r="I413" s="226"/>
      <c r="J413" s="226"/>
      <c r="K413" s="226"/>
      <c r="L413" s="226"/>
      <c r="M413" s="522"/>
      <c r="N413" s="522"/>
      <c r="O413" s="522"/>
    </row>
    <row r="414" spans="1:19" ht="15" customHeight="1" x14ac:dyDescent="0.15">
      <c r="A414" s="705" t="s">
        <v>526</v>
      </c>
      <c r="B414" s="706"/>
      <c r="C414" s="523">
        <f>[10]B!C2741</f>
        <v>23</v>
      </c>
      <c r="D414" s="254">
        <f>[10]B!E2741</f>
        <v>15</v>
      </c>
      <c r="E414" s="18">
        <f>[10]B!AL2741</f>
        <v>501000</v>
      </c>
      <c r="F414" s="226"/>
      <c r="G414" s="226"/>
      <c r="H414" s="226"/>
      <c r="I414" s="226"/>
      <c r="J414" s="226"/>
      <c r="K414" s="226"/>
      <c r="L414" s="226"/>
      <c r="M414" s="522"/>
      <c r="N414" s="522"/>
      <c r="O414" s="522"/>
    </row>
    <row r="415" spans="1:19" ht="15" customHeight="1" x14ac:dyDescent="0.15">
      <c r="A415" s="705" t="s">
        <v>527</v>
      </c>
      <c r="B415" s="706"/>
      <c r="C415" s="523">
        <f>[10]B!C2751</f>
        <v>97</v>
      </c>
      <c r="D415" s="524">
        <f>[10]B!E2751</f>
        <v>21</v>
      </c>
      <c r="E415" s="20"/>
      <c r="F415" s="226"/>
      <c r="G415" s="226"/>
      <c r="H415" s="226"/>
      <c r="I415" s="226"/>
      <c r="J415" s="226"/>
      <c r="K415" s="226"/>
      <c r="L415" s="226"/>
      <c r="M415" s="522"/>
      <c r="N415" s="522"/>
      <c r="O415" s="522"/>
    </row>
    <row r="416" spans="1:19" ht="15" customHeight="1" x14ac:dyDescent="0.15">
      <c r="A416" s="705" t="s">
        <v>528</v>
      </c>
      <c r="B416" s="706"/>
      <c r="C416" s="523">
        <f>[10]B!C67</f>
        <v>302</v>
      </c>
      <c r="D416" s="254">
        <f>[10]B!E67</f>
        <v>292</v>
      </c>
      <c r="E416" s="18">
        <f>[10]B!AL67</f>
        <v>230680</v>
      </c>
      <c r="F416" s="226"/>
      <c r="G416" s="226"/>
      <c r="H416" s="226"/>
      <c r="I416" s="226"/>
      <c r="J416" s="226"/>
      <c r="K416" s="226"/>
      <c r="L416" s="226"/>
      <c r="M416" s="522"/>
      <c r="N416" s="522"/>
      <c r="O416" s="522"/>
    </row>
    <row r="417" spans="1:23" ht="15" customHeight="1" x14ac:dyDescent="0.15">
      <c r="A417" s="705" t="s">
        <v>529</v>
      </c>
      <c r="B417" s="706"/>
      <c r="C417" s="523">
        <f>[10]B!C73</f>
        <v>0</v>
      </c>
      <c r="D417" s="254">
        <f>[10]B!E73</f>
        <v>0</v>
      </c>
      <c r="E417" s="20"/>
      <c r="F417" s="226"/>
      <c r="G417" s="226"/>
      <c r="H417" s="226"/>
      <c r="I417" s="226"/>
      <c r="J417" s="226"/>
      <c r="K417" s="226"/>
      <c r="L417" s="226"/>
      <c r="M417" s="522"/>
      <c r="N417" s="522"/>
      <c r="O417" s="522"/>
    </row>
    <row r="418" spans="1:23" ht="15" customHeight="1" x14ac:dyDescent="0.15">
      <c r="A418" s="705" t="s">
        <v>530</v>
      </c>
      <c r="B418" s="706"/>
      <c r="C418" s="525">
        <f>[10]B!C68</f>
        <v>492</v>
      </c>
      <c r="D418" s="254">
        <f>[10]B!E68</f>
        <v>492</v>
      </c>
      <c r="E418" s="18">
        <f>[10]B!AL68</f>
        <v>8826480</v>
      </c>
      <c r="F418" s="226"/>
      <c r="G418" s="226"/>
      <c r="H418" s="226"/>
      <c r="I418" s="226"/>
      <c r="J418" s="226"/>
      <c r="K418" s="226"/>
      <c r="L418" s="226"/>
      <c r="M418" s="522"/>
      <c r="N418" s="522"/>
      <c r="O418" s="522"/>
    </row>
    <row r="419" spans="1:23" ht="15" customHeight="1" x14ac:dyDescent="0.15">
      <c r="A419" s="705" t="s">
        <v>531</v>
      </c>
      <c r="B419" s="706"/>
      <c r="C419" s="523">
        <f>[10]B!C69</f>
        <v>67</v>
      </c>
      <c r="D419" s="254">
        <f>[10]B!E69</f>
        <v>62</v>
      </c>
      <c r="E419" s="18">
        <f>[10]B!AL69</f>
        <v>2555020</v>
      </c>
      <c r="F419" s="226"/>
      <c r="G419" s="226"/>
      <c r="H419" s="226"/>
      <c r="I419" s="226"/>
      <c r="J419" s="226"/>
      <c r="K419" s="226"/>
      <c r="L419" s="226"/>
      <c r="M419" s="522"/>
      <c r="N419" s="522"/>
      <c r="O419" s="522"/>
    </row>
    <row r="420" spans="1:23" ht="15" customHeight="1" x14ac:dyDescent="0.15">
      <c r="A420" s="705" t="s">
        <v>532</v>
      </c>
      <c r="B420" s="706"/>
      <c r="C420" s="523">
        <f>[10]B!C71</f>
        <v>0</v>
      </c>
      <c r="D420" s="254">
        <f>[10]B!E71</f>
        <v>0</v>
      </c>
      <c r="E420" s="18">
        <f>[10]B!AL71</f>
        <v>0</v>
      </c>
      <c r="F420" s="230"/>
      <c r="G420" s="230"/>
      <c r="H420" s="230"/>
      <c r="I420" s="230"/>
      <c r="J420" s="230"/>
      <c r="K420" s="230"/>
      <c r="L420" s="230"/>
      <c r="M420" s="230"/>
      <c r="N420" s="230"/>
      <c r="O420" s="230"/>
    </row>
    <row r="421" spans="1:23" ht="15" customHeight="1" x14ac:dyDescent="0.15">
      <c r="A421" s="705" t="s">
        <v>533</v>
      </c>
      <c r="B421" s="706"/>
      <c r="C421" s="525">
        <f>[10]B!C70</f>
        <v>7696</v>
      </c>
      <c r="D421" s="254">
        <f>[10]B!E70</f>
        <v>7696</v>
      </c>
      <c r="E421" s="18">
        <f>[10]B!AL70</f>
        <v>18393440</v>
      </c>
      <c r="F421" s="231"/>
      <c r="G421" s="231"/>
      <c r="H421" s="231"/>
      <c r="I421" s="231"/>
      <c r="J421" s="231"/>
      <c r="K421" s="231"/>
      <c r="L421" s="231"/>
      <c r="M421" s="231"/>
      <c r="N421" s="231"/>
      <c r="O421" s="231"/>
    </row>
    <row r="422" spans="1:23" ht="15" customHeight="1" x14ac:dyDescent="0.2">
      <c r="A422" s="705" t="s">
        <v>534</v>
      </c>
      <c r="B422" s="706"/>
      <c r="C422" s="523">
        <f>[10]B!C2739</f>
        <v>13</v>
      </c>
      <c r="D422" s="254">
        <f>[10]B!E2739</f>
        <v>13</v>
      </c>
      <c r="E422" s="232"/>
      <c r="F422" s="231"/>
      <c r="G422" s="231"/>
      <c r="H422" s="231"/>
      <c r="I422" s="231"/>
      <c r="J422" s="231"/>
      <c r="K422" s="231"/>
      <c r="L422" s="231"/>
      <c r="M422" s="231"/>
      <c r="N422" s="231"/>
      <c r="O422" s="231"/>
    </row>
    <row r="423" spans="1:23" ht="15" customHeight="1" x14ac:dyDescent="0.15">
      <c r="A423" s="721" t="s">
        <v>535</v>
      </c>
      <c r="B423" s="722"/>
      <c r="C423" s="526">
        <f>SUM(C413:C422)</f>
        <v>8780</v>
      </c>
      <c r="D423" s="527">
        <f>SUM(D413:D422)</f>
        <v>8681</v>
      </c>
      <c r="E423" s="528">
        <f>SUM(E413:E422)</f>
        <v>30506620</v>
      </c>
      <c r="F423" s="231"/>
      <c r="G423" s="231"/>
      <c r="H423" s="231"/>
      <c r="I423" s="231"/>
      <c r="J423" s="231"/>
      <c r="K423" s="231"/>
      <c r="L423" s="231"/>
      <c r="M423" s="231"/>
      <c r="N423" s="231"/>
      <c r="O423" s="231"/>
    </row>
    <row r="424" spans="1:23" s="234" customFormat="1" ht="24.95" customHeight="1" x14ac:dyDescent="0.15">
      <c r="A424" s="224" t="s">
        <v>536</v>
      </c>
      <c r="B424" s="233"/>
      <c r="F424" s="5"/>
      <c r="N424" s="235"/>
      <c r="O424" s="235"/>
      <c r="P424" s="235"/>
      <c r="Q424" s="235"/>
      <c r="R424" s="235"/>
      <c r="S424" s="235"/>
      <c r="T424" s="236"/>
      <c r="U424" s="235"/>
      <c r="V424" s="235"/>
      <c r="W424" s="235"/>
    </row>
    <row r="425" spans="1:23" ht="24.75" customHeight="1" x14ac:dyDescent="0.15">
      <c r="A425" s="723" t="s">
        <v>537</v>
      </c>
      <c r="B425" s="724"/>
      <c r="C425" s="556" t="s">
        <v>410</v>
      </c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</row>
    <row r="426" spans="1:23" ht="14.1" customHeight="1" x14ac:dyDescent="0.15">
      <c r="A426" s="725" t="s">
        <v>538</v>
      </c>
      <c r="B426" s="726"/>
      <c r="C426" s="237">
        <v>12847</v>
      </c>
      <c r="D426" s="179"/>
      <c r="E426" s="151"/>
      <c r="H426" s="233"/>
      <c r="I426" s="233"/>
      <c r="J426" s="233"/>
      <c r="K426" s="233"/>
      <c r="L426" s="233"/>
      <c r="M426" s="233"/>
      <c r="N426" s="238"/>
      <c r="O426" s="238"/>
      <c r="P426" s="235"/>
      <c r="Q426" s="236"/>
      <c r="R426" s="236"/>
      <c r="S426" s="236"/>
      <c r="T426" s="236"/>
      <c r="U426" s="236"/>
      <c r="V426" s="236"/>
      <c r="W426" s="236"/>
    </row>
    <row r="427" spans="1:23" ht="24.95" customHeight="1" x14ac:dyDescent="0.15">
      <c r="A427" s="239" t="s">
        <v>539</v>
      </c>
      <c r="B427" s="240"/>
      <c r="C427" s="241"/>
      <c r="D427" s="501"/>
      <c r="E427" s="501"/>
      <c r="F427" s="501"/>
      <c r="G427" s="226"/>
      <c r="H427" s="226"/>
      <c r="I427" s="226"/>
      <c r="J427" s="226"/>
      <c r="K427" s="226"/>
      <c r="L427" s="226"/>
      <c r="M427" s="226"/>
      <c r="N427" s="231"/>
      <c r="O427" s="231"/>
      <c r="P427" s="236"/>
      <c r="Q427" s="236"/>
      <c r="R427" s="236"/>
      <c r="S427" s="236"/>
      <c r="T427" s="236"/>
      <c r="U427" s="236"/>
      <c r="V427" s="236"/>
      <c r="W427" s="236"/>
    </row>
    <row r="428" spans="1:23" ht="21.75" customHeight="1" x14ac:dyDescent="0.15">
      <c r="A428" s="242"/>
      <c r="B428" s="243"/>
      <c r="C428" s="529" t="s">
        <v>410</v>
      </c>
      <c r="D428" s="501"/>
      <c r="E428" s="501"/>
      <c r="F428" s="501"/>
      <c r="G428" s="226"/>
      <c r="H428" s="226"/>
      <c r="I428" s="226"/>
      <c r="J428" s="226"/>
      <c r="K428" s="226"/>
      <c r="L428" s="226"/>
      <c r="M428" s="226"/>
      <c r="N428" s="226"/>
      <c r="O428" s="226"/>
    </row>
    <row r="429" spans="1:23" ht="15" customHeight="1" x14ac:dyDescent="0.15">
      <c r="A429" s="727" t="s">
        <v>540</v>
      </c>
      <c r="B429" s="213" t="s">
        <v>541</v>
      </c>
      <c r="C429" s="530"/>
      <c r="D429" s="531"/>
      <c r="E429" s="501"/>
      <c r="F429" s="501"/>
      <c r="G429" s="226"/>
      <c r="H429" s="226"/>
      <c r="I429" s="226"/>
      <c r="J429" s="226"/>
      <c r="K429" s="226"/>
      <c r="L429" s="226"/>
      <c r="M429" s="226"/>
      <c r="N429" s="226"/>
      <c r="O429" s="226"/>
    </row>
    <row r="430" spans="1:23" ht="15" customHeight="1" x14ac:dyDescent="0.15">
      <c r="A430" s="727"/>
      <c r="B430" s="217" t="s">
        <v>542</v>
      </c>
      <c r="C430" s="532">
        <v>1247</v>
      </c>
      <c r="D430" s="531"/>
      <c r="E430" s="501"/>
      <c r="F430" s="501"/>
      <c r="G430" s="226"/>
      <c r="H430" s="226"/>
      <c r="I430" s="226"/>
      <c r="J430" s="226"/>
      <c r="K430" s="226"/>
      <c r="L430" s="226"/>
      <c r="M430" s="226"/>
      <c r="N430" s="226"/>
      <c r="O430" s="226"/>
    </row>
    <row r="431" spans="1:23" ht="15" customHeight="1" x14ac:dyDescent="0.15">
      <c r="A431" s="712" t="s">
        <v>543</v>
      </c>
      <c r="B431" s="713"/>
      <c r="C431" s="533">
        <v>21543</v>
      </c>
      <c r="D431" s="531"/>
      <c r="E431" s="501"/>
      <c r="F431" s="501"/>
      <c r="G431" s="226"/>
      <c r="H431" s="226"/>
      <c r="I431" s="226"/>
      <c r="J431" s="226"/>
      <c r="K431" s="226"/>
      <c r="L431" s="226"/>
      <c r="M431" s="226"/>
      <c r="N431" s="226"/>
      <c r="O431" s="226"/>
    </row>
    <row r="432" spans="1:23" s="149" customFormat="1" ht="24.95" customHeight="1" x14ac:dyDescent="0.15">
      <c r="A432" s="174" t="s">
        <v>544</v>
      </c>
      <c r="B432" s="148"/>
    </row>
    <row r="433" spans="1:28" ht="12.75" customHeight="1" x14ac:dyDescent="0.15">
      <c r="A433" s="697" t="s">
        <v>545</v>
      </c>
      <c r="B433" s="698"/>
      <c r="C433" s="714" t="s">
        <v>105</v>
      </c>
      <c r="D433" s="716" t="s">
        <v>546</v>
      </c>
      <c r="E433" s="717"/>
      <c r="F433" s="717"/>
      <c r="G433" s="717"/>
      <c r="H433" s="717"/>
      <c r="I433" s="718"/>
      <c r="J433" s="703" t="s">
        <v>419</v>
      </c>
    </row>
    <row r="434" spans="1:28" ht="22.5" customHeight="1" x14ac:dyDescent="0.15">
      <c r="A434" s="699"/>
      <c r="B434" s="700"/>
      <c r="C434" s="715"/>
      <c r="D434" s="245" t="s">
        <v>547</v>
      </c>
      <c r="E434" s="246" t="s">
        <v>548</v>
      </c>
      <c r="F434" s="247" t="s">
        <v>549</v>
      </c>
      <c r="G434" s="247" t="s">
        <v>550</v>
      </c>
      <c r="H434" s="247" t="s">
        <v>551</v>
      </c>
      <c r="I434" s="248" t="s">
        <v>552</v>
      </c>
      <c r="J434" s="704"/>
    </row>
    <row r="435" spans="1:28" ht="15" customHeight="1" x14ac:dyDescent="0.15">
      <c r="A435" s="719" t="s">
        <v>553</v>
      </c>
      <c r="B435" s="720"/>
      <c r="C435" s="249">
        <f>SUM(D435:I435)</f>
        <v>0</v>
      </c>
      <c r="D435" s="250"/>
      <c r="E435" s="251"/>
      <c r="F435" s="251"/>
      <c r="G435" s="251"/>
      <c r="H435" s="251"/>
      <c r="I435" s="252"/>
      <c r="J435" s="253"/>
      <c r="K435" s="168" t="str">
        <f>AA435</f>
        <v/>
      </c>
      <c r="L435" s="226"/>
      <c r="M435" s="226"/>
      <c r="N435" s="226"/>
      <c r="O435" s="226"/>
      <c r="P435" s="522"/>
      <c r="Q435" s="522"/>
      <c r="R435" s="522"/>
      <c r="AA435" s="194" t="str">
        <f>IF(J435&gt;C435,"Error: Las actividades totales son menores que las realizadas en beneficiarios","")</f>
        <v/>
      </c>
      <c r="AB435" s="194">
        <f>IF(J435&gt;C435,1,0)</f>
        <v>0</v>
      </c>
    </row>
    <row r="436" spans="1:28" ht="15" customHeight="1" x14ac:dyDescent="0.15">
      <c r="A436" s="737" t="s">
        <v>554</v>
      </c>
      <c r="B436" s="738"/>
      <c r="C436" s="254">
        <f>SUM(D436:I436)</f>
        <v>0</v>
      </c>
      <c r="D436" s="255"/>
      <c r="E436" s="256"/>
      <c r="F436" s="256"/>
      <c r="G436" s="256"/>
      <c r="H436" s="256"/>
      <c r="I436" s="257"/>
      <c r="J436" s="258"/>
      <c r="K436" s="168" t="str">
        <f>AA436</f>
        <v/>
      </c>
      <c r="AA436" s="194" t="str">
        <f>IF(J436&gt;C436,"Error: Las actividades totales son menores que las realizadas en beneficiarios","")</f>
        <v/>
      </c>
      <c r="AB436" s="194">
        <f>IF(J436&gt;C436,1,0)</f>
        <v>0</v>
      </c>
    </row>
    <row r="437" spans="1:28" ht="15" customHeight="1" x14ac:dyDescent="0.15">
      <c r="A437" s="739" t="s">
        <v>555</v>
      </c>
      <c r="B437" s="740"/>
      <c r="C437" s="259">
        <f>SUM(D437:E437)</f>
        <v>0</v>
      </c>
      <c r="D437" s="260"/>
      <c r="E437" s="261"/>
      <c r="F437" s="262"/>
      <c r="G437" s="262"/>
      <c r="H437" s="262"/>
      <c r="I437" s="263"/>
      <c r="J437" s="264"/>
      <c r="K437" s="168" t="str">
        <f>AA437</f>
        <v/>
      </c>
      <c r="AA437" s="194" t="str">
        <f>IF(J437&gt;C437,"Error: Las actividades totales son menores que las realizadas en beneficiarios","")</f>
        <v/>
      </c>
      <c r="AB437" s="194">
        <f>IF(J437&gt;C437,1,0)</f>
        <v>0</v>
      </c>
    </row>
    <row r="438" spans="1:28" ht="24.95" customHeight="1" x14ac:dyDescent="0.15">
      <c r="A438" s="174" t="s">
        <v>556</v>
      </c>
      <c r="B438" s="265"/>
      <c r="C438" s="534"/>
      <c r="D438" s="534"/>
      <c r="E438" s="534"/>
      <c r="F438" s="534"/>
      <c r="G438" s="534"/>
      <c r="H438" s="534"/>
      <c r="I438" s="534"/>
      <c r="J438" s="534"/>
      <c r="K438" s="534"/>
    </row>
    <row r="439" spans="1:28" ht="39.950000000000003" customHeight="1" x14ac:dyDescent="0.15">
      <c r="A439" s="741" t="s">
        <v>557</v>
      </c>
      <c r="B439" s="742"/>
      <c r="C439" s="266" t="s">
        <v>410</v>
      </c>
      <c r="D439" s="560" t="s">
        <v>558</v>
      </c>
      <c r="E439" s="267" t="s">
        <v>559</v>
      </c>
      <c r="L439" s="5" t="s">
        <v>560</v>
      </c>
    </row>
    <row r="440" spans="1:28" ht="15" customHeight="1" x14ac:dyDescent="0.15">
      <c r="A440" s="743" t="s">
        <v>561</v>
      </c>
      <c r="B440" s="268" t="s">
        <v>562</v>
      </c>
      <c r="C440" s="269">
        <v>307</v>
      </c>
      <c r="D440" s="270">
        <v>299</v>
      </c>
      <c r="E440" s="270"/>
      <c r="F440" s="151" t="str">
        <f>AA440</f>
        <v/>
      </c>
      <c r="AA440" s="194" t="str">
        <f>IF(D440&gt;C440,"Error: Las actividades totales son menores que las realizadas en beneficiarios","")</f>
        <v/>
      </c>
      <c r="AB440" s="194">
        <f>IF(D440&gt;C440,1,0)</f>
        <v>0</v>
      </c>
    </row>
    <row r="441" spans="1:28" ht="15" customHeight="1" x14ac:dyDescent="0.15">
      <c r="A441" s="744"/>
      <c r="B441" s="271" t="s">
        <v>563</v>
      </c>
      <c r="C441" s="272"/>
      <c r="D441" s="273"/>
      <c r="E441" s="273"/>
      <c r="F441" s="151" t="str">
        <f>AA441</f>
        <v/>
      </c>
      <c r="AA441" s="194" t="str">
        <f>IF(D441&gt;C441,"Error: Las actividades totales son menores que las realizadas en beneficiarios","")</f>
        <v/>
      </c>
      <c r="AB441" s="194">
        <f>IF(D441&gt;C441,1,0)</f>
        <v>0</v>
      </c>
    </row>
    <row r="442" spans="1:28" ht="15" customHeight="1" x14ac:dyDescent="0.15">
      <c r="A442" s="745"/>
      <c r="B442" s="274" t="s">
        <v>564</v>
      </c>
      <c r="C442" s="275"/>
      <c r="D442" s="276"/>
      <c r="E442" s="276"/>
      <c r="F442" s="151" t="str">
        <f>AA442</f>
        <v/>
      </c>
      <c r="AA442" s="194" t="str">
        <f>IF(D442&gt;C442,"Error: Las actividades totales son menores que las realizadas en beneficiarios","")</f>
        <v/>
      </c>
      <c r="AB442" s="194">
        <f>IF(D442&gt;C442,1,0)</f>
        <v>0</v>
      </c>
    </row>
    <row r="443" spans="1:28" ht="24.95" customHeight="1" x14ac:dyDescent="0.15">
      <c r="A443" s="277" t="s">
        <v>565</v>
      </c>
      <c r="B443" s="278"/>
      <c r="C443" s="279"/>
      <c r="D443" s="280"/>
      <c r="E443" s="280"/>
    </row>
    <row r="444" spans="1:28" ht="18.75" customHeight="1" x14ac:dyDescent="0.15">
      <c r="A444" s="746" t="s">
        <v>566</v>
      </c>
      <c r="B444" s="747"/>
      <c r="C444" s="281" t="s">
        <v>105</v>
      </c>
    </row>
    <row r="445" spans="1:28" ht="15" customHeight="1" x14ac:dyDescent="0.15">
      <c r="A445" s="748" t="s">
        <v>567</v>
      </c>
      <c r="B445" s="749"/>
      <c r="C445" s="535">
        <f>[10]B!C2916</f>
        <v>0</v>
      </c>
    </row>
    <row r="446" spans="1:28" ht="15" customHeight="1" x14ac:dyDescent="0.15">
      <c r="A446" s="728" t="s">
        <v>568</v>
      </c>
      <c r="B446" s="729"/>
      <c r="C446" s="536">
        <f>[10]B!C2917</f>
        <v>0</v>
      </c>
    </row>
    <row r="449" spans="1:13" ht="12.75" x14ac:dyDescent="0.2">
      <c r="A449" s="282" t="s">
        <v>569</v>
      </c>
      <c r="B449" s="283"/>
    </row>
    <row r="450" spans="1:13" ht="50.25" customHeight="1" x14ac:dyDescent="0.15">
      <c r="A450" s="730" t="s">
        <v>489</v>
      </c>
      <c r="B450" s="731"/>
      <c r="C450" s="604" t="s">
        <v>410</v>
      </c>
      <c r="D450" s="604" t="s">
        <v>490</v>
      </c>
      <c r="E450" s="734" t="s">
        <v>570</v>
      </c>
      <c r="F450" s="735"/>
      <c r="G450" s="734" t="s">
        <v>571</v>
      </c>
      <c r="H450" s="736"/>
      <c r="I450" s="735"/>
      <c r="J450" s="469" t="s">
        <v>493</v>
      </c>
      <c r="K450" s="469" t="s">
        <v>494</v>
      </c>
      <c r="L450" s="469" t="s">
        <v>495</v>
      </c>
      <c r="M450" s="481" t="s">
        <v>495</v>
      </c>
    </row>
    <row r="451" spans="1:13" ht="54.75" customHeight="1" x14ac:dyDescent="0.15">
      <c r="A451" s="732"/>
      <c r="B451" s="733"/>
      <c r="C451" s="605"/>
      <c r="D451" s="605"/>
      <c r="E451" s="284" t="s">
        <v>572</v>
      </c>
      <c r="F451" s="284" t="s">
        <v>573</v>
      </c>
      <c r="G451" s="537" t="s">
        <v>574</v>
      </c>
      <c r="H451" s="537" t="s">
        <v>575</v>
      </c>
      <c r="I451" s="538" t="s">
        <v>576</v>
      </c>
      <c r="J451" s="284" t="s">
        <v>572</v>
      </c>
      <c r="K451" s="284" t="s">
        <v>573</v>
      </c>
      <c r="L451" s="284" t="s">
        <v>572</v>
      </c>
      <c r="M451" s="284" t="s">
        <v>573</v>
      </c>
    </row>
    <row r="452" spans="1:13" ht="15" customHeight="1" x14ac:dyDescent="0.15">
      <c r="A452" s="754" t="s">
        <v>194</v>
      </c>
      <c r="B452" s="755" t="s">
        <v>194</v>
      </c>
      <c r="C452" s="539">
        <f>SUM(E452:F452)</f>
        <v>2</v>
      </c>
      <c r="D452" s="540">
        <v>1</v>
      </c>
      <c r="E452" s="540"/>
      <c r="F452" s="540">
        <v>2</v>
      </c>
      <c r="G452" s="540"/>
      <c r="H452" s="540">
        <v>2</v>
      </c>
      <c r="I452" s="540"/>
      <c r="J452" s="540"/>
      <c r="K452" s="540"/>
      <c r="L452" s="540"/>
      <c r="M452" s="540"/>
    </row>
    <row r="453" spans="1:13" ht="15" customHeight="1" x14ac:dyDescent="0.15">
      <c r="A453" s="754" t="s">
        <v>196</v>
      </c>
      <c r="B453" s="755" t="s">
        <v>196</v>
      </c>
      <c r="C453" s="539">
        <f>SUM(E453:F453)</f>
        <v>0</v>
      </c>
      <c r="D453" s="540"/>
      <c r="E453" s="540"/>
      <c r="F453" s="540"/>
      <c r="G453" s="540"/>
      <c r="H453" s="540"/>
      <c r="I453" s="540"/>
      <c r="J453" s="540"/>
      <c r="K453" s="540"/>
      <c r="L453" s="540"/>
      <c r="M453" s="540"/>
    </row>
    <row r="454" spans="1:13" ht="15" customHeight="1" x14ac:dyDescent="0.15">
      <c r="A454" s="754" t="s">
        <v>200</v>
      </c>
      <c r="B454" s="755"/>
      <c r="C454" s="539">
        <f>SUM(E454:F454)</f>
        <v>0</v>
      </c>
      <c r="D454" s="540"/>
      <c r="E454" s="540"/>
      <c r="F454" s="540"/>
      <c r="G454" s="540"/>
      <c r="H454" s="540"/>
      <c r="I454" s="540"/>
      <c r="J454" s="540"/>
      <c r="K454" s="540"/>
      <c r="L454" s="540"/>
      <c r="M454" s="540"/>
    </row>
    <row r="455" spans="1:13" ht="15" customHeight="1" x14ac:dyDescent="0.15">
      <c r="A455" s="754" t="s">
        <v>206</v>
      </c>
      <c r="B455" s="755"/>
      <c r="C455" s="539">
        <f>SUM(E455:F455)</f>
        <v>0</v>
      </c>
      <c r="D455" s="540"/>
      <c r="E455" s="540"/>
      <c r="F455" s="540"/>
      <c r="G455" s="540"/>
      <c r="H455" s="540"/>
      <c r="I455" s="540"/>
      <c r="J455" s="540"/>
      <c r="K455" s="540"/>
      <c r="L455" s="540"/>
      <c r="M455" s="540"/>
    </row>
    <row r="456" spans="1:13" ht="15" customHeight="1" x14ac:dyDescent="0.15">
      <c r="A456" s="754" t="s">
        <v>226</v>
      </c>
      <c r="B456" s="755"/>
      <c r="C456" s="539">
        <f>SUM(E456:F456)</f>
        <v>0</v>
      </c>
      <c r="D456" s="540"/>
      <c r="E456" s="540"/>
      <c r="F456" s="540"/>
      <c r="G456" s="540"/>
      <c r="H456" s="540"/>
      <c r="I456" s="540"/>
      <c r="J456" s="540"/>
      <c r="K456" s="540"/>
      <c r="L456" s="540"/>
      <c r="M456" s="540"/>
    </row>
    <row r="457" spans="1:13" ht="15" customHeight="1" x14ac:dyDescent="0.15">
      <c r="A457" s="562"/>
      <c r="B457" s="561" t="s">
        <v>577</v>
      </c>
      <c r="C457" s="539">
        <f t="shared" ref="C457:I457" si="25">SUM(C452:C456)</f>
        <v>2</v>
      </c>
      <c r="D457" s="539">
        <f t="shared" si="25"/>
        <v>1</v>
      </c>
      <c r="E457" s="539">
        <f t="shared" si="25"/>
        <v>0</v>
      </c>
      <c r="F457" s="539">
        <f t="shared" si="25"/>
        <v>2</v>
      </c>
      <c r="G457" s="539">
        <f t="shared" si="25"/>
        <v>0</v>
      </c>
      <c r="H457" s="539">
        <f t="shared" si="25"/>
        <v>2</v>
      </c>
      <c r="I457" s="539">
        <f t="shared" si="25"/>
        <v>0</v>
      </c>
      <c r="J457" s="539">
        <f>SUM(J452:J456)</f>
        <v>0</v>
      </c>
      <c r="K457" s="539">
        <f t="shared" ref="K457" si="26">SUM(K452:K456)</f>
        <v>0</v>
      </c>
      <c r="L457" s="539">
        <f>SUM(L452:L456)</f>
        <v>0</v>
      </c>
      <c r="M457" s="539">
        <f t="shared" ref="M457" si="27">SUM(M452:M456)</f>
        <v>0</v>
      </c>
    </row>
    <row r="458" spans="1:13" ht="24" customHeight="1" x14ac:dyDescent="0.15">
      <c r="A458" s="750" t="s">
        <v>578</v>
      </c>
      <c r="B458" s="751"/>
      <c r="C458" s="539">
        <f>SUM(E458:F458)</f>
        <v>0</v>
      </c>
      <c r="D458" s="540"/>
      <c r="E458" s="540"/>
      <c r="F458" s="540"/>
      <c r="G458" s="540"/>
      <c r="H458" s="540"/>
      <c r="I458" s="540"/>
      <c r="J458" s="540"/>
      <c r="K458" s="540"/>
      <c r="L458" s="540"/>
      <c r="M458" s="540"/>
    </row>
    <row r="459" spans="1:13" ht="15" customHeight="1" x14ac:dyDescent="0.15">
      <c r="A459" s="750" t="s">
        <v>579</v>
      </c>
      <c r="B459" s="751"/>
      <c r="C459" s="539">
        <f>SUM(E459:F459)</f>
        <v>0</v>
      </c>
      <c r="D459" s="540"/>
      <c r="E459" s="540"/>
      <c r="F459" s="540"/>
      <c r="G459" s="540"/>
      <c r="H459" s="540"/>
      <c r="I459" s="540"/>
      <c r="J459" s="540"/>
      <c r="K459" s="540"/>
      <c r="L459" s="540"/>
      <c r="M459" s="540"/>
    </row>
    <row r="460" spans="1:13" ht="15" customHeight="1" x14ac:dyDescent="0.15">
      <c r="A460" s="750" t="s">
        <v>580</v>
      </c>
      <c r="B460" s="751"/>
      <c r="C460" s="539">
        <f>SUM(E460:F460)</f>
        <v>0</v>
      </c>
      <c r="D460" s="540"/>
      <c r="E460" s="540"/>
      <c r="F460" s="540"/>
      <c r="G460" s="540"/>
      <c r="H460" s="540"/>
      <c r="I460" s="540"/>
      <c r="J460" s="540"/>
      <c r="K460" s="540"/>
      <c r="L460" s="540"/>
      <c r="M460" s="540"/>
    </row>
    <row r="461" spans="1:13" ht="15" customHeight="1" x14ac:dyDescent="0.15">
      <c r="A461" s="752" t="s">
        <v>581</v>
      </c>
      <c r="B461" s="753"/>
      <c r="C461" s="539">
        <f t="shared" ref="C461:M461" si="28">SUM(C458:C460)</f>
        <v>0</v>
      </c>
      <c r="D461" s="539">
        <f t="shared" si="28"/>
        <v>0</v>
      </c>
      <c r="E461" s="539">
        <f t="shared" si="28"/>
        <v>0</v>
      </c>
      <c r="F461" s="539">
        <f t="shared" si="28"/>
        <v>0</v>
      </c>
      <c r="G461" s="539">
        <f t="shared" si="28"/>
        <v>0</v>
      </c>
      <c r="H461" s="539">
        <f t="shared" si="28"/>
        <v>0</v>
      </c>
      <c r="I461" s="539">
        <f t="shared" si="28"/>
        <v>0</v>
      </c>
      <c r="J461" s="539">
        <f t="shared" si="28"/>
        <v>0</v>
      </c>
      <c r="K461" s="539">
        <f t="shared" si="28"/>
        <v>0</v>
      </c>
      <c r="L461" s="539">
        <f t="shared" si="28"/>
        <v>0</v>
      </c>
      <c r="M461" s="539">
        <f t="shared" si="28"/>
        <v>0</v>
      </c>
    </row>
    <row r="462" spans="1:13" ht="15" customHeight="1" x14ac:dyDescent="0.15">
      <c r="A462" s="750" t="s">
        <v>582</v>
      </c>
      <c r="B462" s="751"/>
      <c r="C462" s="539">
        <f t="shared" ref="C462" si="29">SUM(E462:F462)</f>
        <v>0</v>
      </c>
      <c r="D462" s="540"/>
      <c r="E462" s="540"/>
      <c r="F462" s="540"/>
      <c r="G462" s="540"/>
      <c r="H462" s="540"/>
      <c r="I462" s="540"/>
      <c r="J462" s="540"/>
      <c r="K462" s="540"/>
      <c r="L462" s="540"/>
      <c r="M462" s="540"/>
    </row>
    <row r="463" spans="1:13" ht="15" customHeight="1" x14ac:dyDescent="0.15">
      <c r="A463" s="750" t="s">
        <v>583</v>
      </c>
      <c r="B463" s="751"/>
      <c r="C463" s="539">
        <f>SUM(E463:F463)</f>
        <v>0</v>
      </c>
      <c r="D463" s="540"/>
      <c r="E463" s="540"/>
      <c r="F463" s="540"/>
      <c r="G463" s="540"/>
      <c r="H463" s="540"/>
      <c r="I463" s="540"/>
      <c r="J463" s="540"/>
      <c r="K463" s="540"/>
      <c r="L463" s="540"/>
      <c r="M463" s="540"/>
    </row>
    <row r="464" spans="1:13" ht="15" customHeight="1" x14ac:dyDescent="0.15">
      <c r="A464" s="750" t="s">
        <v>584</v>
      </c>
      <c r="B464" s="751"/>
      <c r="C464" s="539">
        <f>SUM(E464:F464)</f>
        <v>0</v>
      </c>
      <c r="D464" s="540"/>
      <c r="E464" s="540"/>
      <c r="F464" s="540"/>
      <c r="G464" s="540"/>
      <c r="H464" s="540"/>
      <c r="I464" s="540"/>
      <c r="J464" s="540"/>
      <c r="K464" s="540"/>
      <c r="L464" s="540"/>
      <c r="M464" s="540"/>
    </row>
    <row r="465" spans="1:13" ht="15" customHeight="1" x14ac:dyDescent="0.15">
      <c r="A465" s="562"/>
      <c r="B465" s="287" t="s">
        <v>585</v>
      </c>
      <c r="C465" s="539">
        <f t="shared" ref="C465:M465" si="30">SUM(C462:C464)</f>
        <v>0</v>
      </c>
      <c r="D465" s="539">
        <f t="shared" si="30"/>
        <v>0</v>
      </c>
      <c r="E465" s="539">
        <f t="shared" si="30"/>
        <v>0</v>
      </c>
      <c r="F465" s="539">
        <f t="shared" si="30"/>
        <v>0</v>
      </c>
      <c r="G465" s="539">
        <f t="shared" si="30"/>
        <v>0</v>
      </c>
      <c r="H465" s="539">
        <f t="shared" si="30"/>
        <v>0</v>
      </c>
      <c r="I465" s="539">
        <f t="shared" si="30"/>
        <v>0</v>
      </c>
      <c r="J465" s="539">
        <f t="shared" si="30"/>
        <v>0</v>
      </c>
      <c r="K465" s="539">
        <f t="shared" si="30"/>
        <v>0</v>
      </c>
      <c r="L465" s="539">
        <f t="shared" si="30"/>
        <v>0</v>
      </c>
      <c r="M465" s="539">
        <f t="shared" si="30"/>
        <v>0</v>
      </c>
    </row>
    <row r="466" spans="1:13" ht="15" customHeight="1" x14ac:dyDescent="0.15">
      <c r="A466" s="750" t="s">
        <v>586</v>
      </c>
      <c r="B466" s="751"/>
      <c r="C466" s="539">
        <f>SUM(E466:F466)</f>
        <v>0</v>
      </c>
      <c r="D466" s="540"/>
      <c r="E466" s="540"/>
      <c r="F466" s="540"/>
      <c r="G466" s="540"/>
      <c r="H466" s="540"/>
      <c r="I466" s="540"/>
      <c r="J466" s="540"/>
      <c r="K466" s="540"/>
      <c r="L466" s="540"/>
      <c r="M466" s="540"/>
    </row>
    <row r="467" spans="1:13" ht="15" customHeight="1" x14ac:dyDescent="0.15">
      <c r="A467" s="758" t="s">
        <v>587</v>
      </c>
      <c r="B467" s="759"/>
      <c r="C467" s="539">
        <f>SUM(E467:F467)</f>
        <v>0</v>
      </c>
      <c r="D467" s="540"/>
      <c r="E467" s="540"/>
      <c r="F467" s="540"/>
      <c r="G467" s="540"/>
      <c r="H467" s="540"/>
      <c r="I467" s="540"/>
      <c r="J467" s="540"/>
      <c r="K467" s="540"/>
      <c r="L467" s="540"/>
      <c r="M467" s="540"/>
    </row>
    <row r="468" spans="1:13" ht="15" customHeight="1" x14ac:dyDescent="0.15">
      <c r="A468" s="750" t="s">
        <v>588</v>
      </c>
      <c r="B468" s="751"/>
      <c r="C468" s="539">
        <f>SUM(E468:F468)</f>
        <v>0</v>
      </c>
      <c r="D468" s="540"/>
      <c r="E468" s="540"/>
      <c r="F468" s="540"/>
      <c r="G468" s="540"/>
      <c r="H468" s="540"/>
      <c r="I468" s="540"/>
      <c r="J468" s="540"/>
      <c r="K468" s="540"/>
      <c r="L468" s="540"/>
      <c r="M468" s="540"/>
    </row>
    <row r="469" spans="1:13" ht="15" customHeight="1" x14ac:dyDescent="0.15">
      <c r="A469" s="562"/>
      <c r="B469" s="287" t="s">
        <v>589</v>
      </c>
      <c r="C469" s="539">
        <f>SUM(C466:C468)</f>
        <v>0</v>
      </c>
      <c r="D469" s="539">
        <f t="shared" ref="D469:F469" si="31">SUM(D466:D468)</f>
        <v>0</v>
      </c>
      <c r="E469" s="539">
        <f t="shared" si="31"/>
        <v>0</v>
      </c>
      <c r="F469" s="539">
        <f t="shared" si="31"/>
        <v>0</v>
      </c>
      <c r="G469" s="539">
        <f>SUM(G466:G468)</f>
        <v>0</v>
      </c>
      <c r="H469" s="539">
        <f>SUM(H466:H468)</f>
        <v>0</v>
      </c>
      <c r="I469" s="539">
        <f>SUM(I466:I468)</f>
        <v>0</v>
      </c>
      <c r="J469" s="539">
        <f t="shared" ref="J469:M469" si="32">SUM(J466:J468)</f>
        <v>0</v>
      </c>
      <c r="K469" s="539">
        <f t="shared" si="32"/>
        <v>0</v>
      </c>
      <c r="L469" s="539">
        <f t="shared" si="32"/>
        <v>0</v>
      </c>
      <c r="M469" s="539">
        <f t="shared" si="32"/>
        <v>0</v>
      </c>
    </row>
    <row r="470" spans="1:13" ht="15" customHeight="1" x14ac:dyDescent="0.15">
      <c r="A470" s="760" t="s">
        <v>590</v>
      </c>
      <c r="B470" s="761" t="s">
        <v>47</v>
      </c>
      <c r="C470" s="539">
        <f t="shared" ref="C470:C477" si="33">SUM(E470:F470)</f>
        <v>3</v>
      </c>
      <c r="D470" s="540">
        <v>3</v>
      </c>
      <c r="E470" s="540"/>
      <c r="F470" s="540">
        <v>3</v>
      </c>
      <c r="G470" s="540"/>
      <c r="H470" s="540">
        <v>3</v>
      </c>
      <c r="I470" s="540"/>
      <c r="J470" s="540"/>
      <c r="K470" s="540"/>
      <c r="L470" s="540"/>
      <c r="M470" s="540"/>
    </row>
    <row r="471" spans="1:13" ht="15" customHeight="1" x14ac:dyDescent="0.15">
      <c r="A471" s="760" t="s">
        <v>591</v>
      </c>
      <c r="B471" s="761" t="s">
        <v>591</v>
      </c>
      <c r="C471" s="539">
        <f t="shared" si="33"/>
        <v>0</v>
      </c>
      <c r="D471" s="540"/>
      <c r="E471" s="540"/>
      <c r="F471" s="540"/>
      <c r="G471" s="540"/>
      <c r="H471" s="540"/>
      <c r="I471" s="540"/>
      <c r="J471" s="540"/>
      <c r="K471" s="540"/>
      <c r="L471" s="540"/>
      <c r="M471" s="540"/>
    </row>
    <row r="472" spans="1:13" ht="15" customHeight="1" x14ac:dyDescent="0.15">
      <c r="A472" s="760" t="s">
        <v>592</v>
      </c>
      <c r="B472" s="761" t="s">
        <v>592</v>
      </c>
      <c r="C472" s="539">
        <f t="shared" si="33"/>
        <v>2</v>
      </c>
      <c r="D472" s="540">
        <v>2</v>
      </c>
      <c r="E472" s="540"/>
      <c r="F472" s="540">
        <v>2</v>
      </c>
      <c r="G472" s="540"/>
      <c r="H472" s="540">
        <v>2</v>
      </c>
      <c r="I472" s="540"/>
      <c r="J472" s="540"/>
      <c r="K472" s="540"/>
      <c r="L472" s="540"/>
      <c r="M472" s="540"/>
    </row>
    <row r="473" spans="1:13" ht="15" customHeight="1" x14ac:dyDescent="0.15">
      <c r="A473" s="756" t="s">
        <v>50</v>
      </c>
      <c r="B473" s="757"/>
      <c r="C473" s="539">
        <f t="shared" si="33"/>
        <v>16</v>
      </c>
      <c r="D473" s="540">
        <v>16</v>
      </c>
      <c r="E473" s="540"/>
      <c r="F473" s="540">
        <v>16</v>
      </c>
      <c r="G473" s="540"/>
      <c r="H473" s="540">
        <v>16</v>
      </c>
      <c r="I473" s="540"/>
      <c r="J473" s="540"/>
      <c r="K473" s="540"/>
      <c r="L473" s="540"/>
      <c r="M473" s="540"/>
    </row>
    <row r="474" spans="1:13" ht="15" customHeight="1" x14ac:dyDescent="0.15">
      <c r="A474" s="756" t="s">
        <v>90</v>
      </c>
      <c r="B474" s="757" t="s">
        <v>90</v>
      </c>
      <c r="C474" s="539">
        <f t="shared" si="33"/>
        <v>0</v>
      </c>
      <c r="D474" s="540"/>
      <c r="E474" s="540"/>
      <c r="F474" s="540"/>
      <c r="G474" s="540"/>
      <c r="H474" s="540"/>
      <c r="I474" s="540"/>
      <c r="J474" s="540"/>
      <c r="K474" s="540"/>
      <c r="L474" s="540"/>
      <c r="M474" s="540"/>
    </row>
    <row r="475" spans="1:13" ht="15" customHeight="1" x14ac:dyDescent="0.15">
      <c r="A475" s="750" t="s">
        <v>72</v>
      </c>
      <c r="B475" s="751"/>
      <c r="C475" s="539">
        <f t="shared" si="33"/>
        <v>0</v>
      </c>
      <c r="D475" s="540"/>
      <c r="E475" s="540"/>
      <c r="F475" s="540"/>
      <c r="G475" s="540"/>
      <c r="H475" s="540"/>
      <c r="I475" s="540"/>
      <c r="J475" s="540"/>
      <c r="K475" s="540"/>
      <c r="L475" s="540"/>
      <c r="M475" s="540"/>
    </row>
    <row r="476" spans="1:13" ht="24" customHeight="1" x14ac:dyDescent="0.15">
      <c r="A476" s="756" t="s">
        <v>593</v>
      </c>
      <c r="B476" s="757" t="s">
        <v>593</v>
      </c>
      <c r="C476" s="539">
        <f t="shared" si="33"/>
        <v>0</v>
      </c>
      <c r="D476" s="540"/>
      <c r="E476" s="540"/>
      <c r="F476" s="540"/>
      <c r="G476" s="540"/>
      <c r="H476" s="540"/>
      <c r="I476" s="540"/>
      <c r="J476" s="540"/>
      <c r="K476" s="540"/>
      <c r="L476" s="540"/>
      <c r="M476" s="540"/>
    </row>
    <row r="477" spans="1:13" ht="15" customHeight="1" x14ac:dyDescent="0.15">
      <c r="A477" s="756" t="s">
        <v>68</v>
      </c>
      <c r="B477" s="757" t="s">
        <v>68</v>
      </c>
      <c r="C477" s="539">
        <f t="shared" si="33"/>
        <v>0</v>
      </c>
      <c r="D477" s="540"/>
      <c r="E477" s="540"/>
      <c r="F477" s="540"/>
      <c r="G477" s="540"/>
      <c r="H477" s="540"/>
      <c r="I477" s="540"/>
      <c r="J477" s="540"/>
      <c r="K477" s="540"/>
      <c r="L477" s="540"/>
      <c r="M477" s="540"/>
    </row>
    <row r="478" spans="1:13" ht="15" customHeight="1" x14ac:dyDescent="0.15">
      <c r="A478" s="563"/>
      <c r="B478" s="287" t="s">
        <v>594</v>
      </c>
      <c r="C478" s="539">
        <f>SUM(C470:C477)</f>
        <v>21</v>
      </c>
      <c r="D478" s="539">
        <f>SUM(D470:D477)</f>
        <v>21</v>
      </c>
      <c r="E478" s="539">
        <f t="shared" ref="E478:M478" si="34">SUM(E470:E477)</f>
        <v>0</v>
      </c>
      <c r="F478" s="539">
        <f t="shared" si="34"/>
        <v>21</v>
      </c>
      <c r="G478" s="539">
        <f t="shared" si="34"/>
        <v>0</v>
      </c>
      <c r="H478" s="539">
        <f t="shared" si="34"/>
        <v>21</v>
      </c>
      <c r="I478" s="539">
        <f t="shared" si="34"/>
        <v>0</v>
      </c>
      <c r="J478" s="539">
        <f t="shared" si="34"/>
        <v>0</v>
      </c>
      <c r="K478" s="539">
        <f t="shared" si="34"/>
        <v>0</v>
      </c>
      <c r="L478" s="539">
        <f t="shared" si="34"/>
        <v>0</v>
      </c>
      <c r="M478" s="539">
        <f t="shared" si="34"/>
        <v>0</v>
      </c>
    </row>
    <row r="479" spans="1:13" ht="15" customHeight="1" x14ac:dyDescent="0.15">
      <c r="A479" s="758" t="s">
        <v>595</v>
      </c>
      <c r="B479" s="759"/>
      <c r="C479" s="539">
        <f t="shared" ref="C479:C484" si="35">SUM(E479:F479)</f>
        <v>0</v>
      </c>
      <c r="D479" s="540"/>
      <c r="E479" s="540"/>
      <c r="F479" s="540"/>
      <c r="G479" s="540"/>
      <c r="H479" s="540"/>
      <c r="I479" s="540"/>
      <c r="J479" s="540"/>
      <c r="K479" s="540"/>
      <c r="L479" s="540"/>
      <c r="M479" s="540"/>
    </row>
    <row r="480" spans="1:13" ht="15" customHeight="1" x14ac:dyDescent="0.15">
      <c r="A480" s="758" t="s">
        <v>596</v>
      </c>
      <c r="B480" s="759"/>
      <c r="C480" s="539">
        <f t="shared" si="35"/>
        <v>0</v>
      </c>
      <c r="D480" s="540"/>
      <c r="E480" s="540"/>
      <c r="F480" s="540"/>
      <c r="G480" s="540"/>
      <c r="H480" s="540"/>
      <c r="I480" s="540"/>
      <c r="J480" s="540"/>
      <c r="K480" s="540"/>
      <c r="L480" s="540"/>
      <c r="M480" s="540"/>
    </row>
    <row r="481" spans="1:13" ht="15" customHeight="1" x14ac:dyDescent="0.15">
      <c r="A481" s="758" t="s">
        <v>597</v>
      </c>
      <c r="B481" s="759"/>
      <c r="C481" s="539">
        <f t="shared" si="35"/>
        <v>0</v>
      </c>
      <c r="D481" s="540"/>
      <c r="E481" s="540"/>
      <c r="F481" s="540"/>
      <c r="G481" s="540"/>
      <c r="H481" s="540"/>
      <c r="I481" s="540"/>
      <c r="J481" s="540"/>
      <c r="K481" s="540"/>
      <c r="L481" s="540"/>
      <c r="M481" s="540"/>
    </row>
    <row r="482" spans="1:13" ht="15" customHeight="1" x14ac:dyDescent="0.15">
      <c r="A482" s="750" t="s">
        <v>598</v>
      </c>
      <c r="B482" s="751"/>
      <c r="C482" s="539">
        <f t="shared" si="35"/>
        <v>0</v>
      </c>
      <c r="D482" s="540"/>
      <c r="E482" s="540"/>
      <c r="F482" s="540"/>
      <c r="G482" s="540"/>
      <c r="H482" s="540"/>
      <c r="I482" s="540"/>
      <c r="J482" s="540"/>
      <c r="K482" s="540"/>
      <c r="L482" s="540"/>
      <c r="M482" s="540"/>
    </row>
    <row r="483" spans="1:13" ht="15" customHeight="1" x14ac:dyDescent="0.15">
      <c r="A483" s="750" t="s">
        <v>599</v>
      </c>
      <c r="B483" s="751"/>
      <c r="C483" s="539">
        <f t="shared" si="35"/>
        <v>1</v>
      </c>
      <c r="D483" s="540">
        <v>1</v>
      </c>
      <c r="E483" s="540"/>
      <c r="F483" s="540">
        <v>1</v>
      </c>
      <c r="G483" s="540"/>
      <c r="H483" s="540">
        <v>1</v>
      </c>
      <c r="I483" s="540"/>
      <c r="J483" s="540"/>
      <c r="K483" s="540"/>
      <c r="L483" s="540"/>
      <c r="M483" s="540"/>
    </row>
    <row r="484" spans="1:13" ht="15" customHeight="1" x14ac:dyDescent="0.15">
      <c r="A484" s="750" t="s">
        <v>600</v>
      </c>
      <c r="B484" s="751"/>
      <c r="C484" s="539">
        <f t="shared" si="35"/>
        <v>0</v>
      </c>
      <c r="D484" s="540"/>
      <c r="E484" s="540"/>
      <c r="F484" s="540"/>
      <c r="G484" s="540"/>
      <c r="H484" s="540"/>
      <c r="I484" s="540"/>
      <c r="J484" s="540"/>
      <c r="K484" s="540"/>
      <c r="L484" s="540"/>
      <c r="M484" s="540"/>
    </row>
    <row r="485" spans="1:13" ht="15" customHeight="1" x14ac:dyDescent="0.15">
      <c r="A485" s="563"/>
      <c r="B485" s="287" t="s">
        <v>445</v>
      </c>
      <c r="C485" s="539">
        <f>SUM(C479:C484)</f>
        <v>1</v>
      </c>
      <c r="D485" s="539">
        <f>SUM(D479:D484)</f>
        <v>1</v>
      </c>
      <c r="E485" s="539">
        <f t="shared" ref="E485:M485" si="36">SUM(E479:E484)</f>
        <v>0</v>
      </c>
      <c r="F485" s="539">
        <f t="shared" si="36"/>
        <v>1</v>
      </c>
      <c r="G485" s="539">
        <f t="shared" si="36"/>
        <v>0</v>
      </c>
      <c r="H485" s="539">
        <f t="shared" si="36"/>
        <v>1</v>
      </c>
      <c r="I485" s="539">
        <f t="shared" si="36"/>
        <v>0</v>
      </c>
      <c r="J485" s="539">
        <f t="shared" si="36"/>
        <v>0</v>
      </c>
      <c r="K485" s="539">
        <f t="shared" si="36"/>
        <v>0</v>
      </c>
      <c r="L485" s="539">
        <f t="shared" si="36"/>
        <v>0</v>
      </c>
      <c r="M485" s="539">
        <f t="shared" si="36"/>
        <v>0</v>
      </c>
    </row>
    <row r="486" spans="1:13" ht="15" customHeight="1" x14ac:dyDescent="0.15">
      <c r="A486" s="750" t="s">
        <v>353</v>
      </c>
      <c r="B486" s="751" t="s">
        <v>353</v>
      </c>
      <c r="C486" s="539">
        <f>SUM(E486:F486)</f>
        <v>0</v>
      </c>
      <c r="D486" s="541"/>
      <c r="E486" s="540"/>
      <c r="F486" s="540"/>
      <c r="G486" s="540"/>
      <c r="H486" s="540"/>
      <c r="I486" s="540"/>
      <c r="J486" s="540"/>
      <c r="K486" s="540"/>
      <c r="L486" s="540"/>
      <c r="M486" s="540"/>
    </row>
    <row r="487" spans="1:13" ht="15" customHeight="1" x14ac:dyDescent="0.15">
      <c r="A487" s="750" t="s">
        <v>355</v>
      </c>
      <c r="B487" s="751" t="s">
        <v>355</v>
      </c>
      <c r="C487" s="539">
        <f>SUM(E487:F487)</f>
        <v>0</v>
      </c>
      <c r="D487" s="541"/>
      <c r="E487" s="540"/>
      <c r="F487" s="540"/>
      <c r="G487" s="540"/>
      <c r="H487" s="540"/>
      <c r="I487" s="540"/>
      <c r="J487" s="540"/>
      <c r="K487" s="540"/>
      <c r="L487" s="540"/>
      <c r="M487" s="540"/>
    </row>
    <row r="488" spans="1:13" ht="24" customHeight="1" x14ac:dyDescent="0.15">
      <c r="A488" s="750" t="s">
        <v>601</v>
      </c>
      <c r="B488" s="751"/>
      <c r="C488" s="539">
        <f>SUM(E488:F488)</f>
        <v>0</v>
      </c>
      <c r="D488" s="541"/>
      <c r="E488" s="541"/>
      <c r="F488" s="541"/>
      <c r="G488" s="541"/>
      <c r="H488" s="541"/>
      <c r="I488" s="541"/>
      <c r="J488" s="541"/>
      <c r="K488" s="541"/>
      <c r="L488" s="541"/>
      <c r="M488" s="541"/>
    </row>
    <row r="489" spans="1:13" ht="15" customHeight="1" x14ac:dyDescent="0.15">
      <c r="A489" s="750" t="s">
        <v>184</v>
      </c>
      <c r="B489" s="751"/>
      <c r="C489" s="539">
        <f t="shared" ref="C489:C490" si="37">SUM(E489:F489)</f>
        <v>0</v>
      </c>
      <c r="D489" s="541"/>
      <c r="E489" s="541"/>
      <c r="F489" s="541"/>
      <c r="G489" s="541"/>
      <c r="H489" s="541"/>
      <c r="I489" s="541"/>
      <c r="J489" s="541"/>
      <c r="K489" s="541"/>
      <c r="L489" s="541"/>
      <c r="M489" s="541"/>
    </row>
    <row r="490" spans="1:13" ht="15" customHeight="1" x14ac:dyDescent="0.15">
      <c r="A490" s="750" t="s">
        <v>185</v>
      </c>
      <c r="B490" s="751"/>
      <c r="C490" s="539">
        <f t="shared" si="37"/>
        <v>0</v>
      </c>
      <c r="D490" s="541"/>
      <c r="E490" s="541"/>
      <c r="F490" s="541"/>
      <c r="G490" s="541"/>
      <c r="H490" s="541"/>
      <c r="I490" s="541"/>
      <c r="J490" s="541"/>
      <c r="K490" s="541"/>
      <c r="L490" s="541"/>
      <c r="M490" s="541"/>
    </row>
    <row r="491" spans="1:13" ht="15" customHeight="1" x14ac:dyDescent="0.15">
      <c r="A491" s="289"/>
      <c r="B491" s="290" t="s">
        <v>602</v>
      </c>
      <c r="C491" s="539">
        <f>SUM(C486:C490)</f>
        <v>0</v>
      </c>
      <c r="D491" s="539">
        <f>SUM(D486:D490)</f>
        <v>0</v>
      </c>
      <c r="E491" s="539">
        <f t="shared" ref="E491:M491" si="38">SUM(E486:E490)</f>
        <v>0</v>
      </c>
      <c r="F491" s="539">
        <f t="shared" si="38"/>
        <v>0</v>
      </c>
      <c r="G491" s="539">
        <f t="shared" si="38"/>
        <v>0</v>
      </c>
      <c r="H491" s="539">
        <f t="shared" si="38"/>
        <v>0</v>
      </c>
      <c r="I491" s="539">
        <f t="shared" si="38"/>
        <v>0</v>
      </c>
      <c r="J491" s="539">
        <f t="shared" si="38"/>
        <v>0</v>
      </c>
      <c r="K491" s="539">
        <f t="shared" si="38"/>
        <v>0</v>
      </c>
      <c r="L491" s="539">
        <f t="shared" si="38"/>
        <v>0</v>
      </c>
      <c r="M491" s="539">
        <f t="shared" si="38"/>
        <v>0</v>
      </c>
    </row>
    <row r="492" spans="1:13" ht="15" customHeight="1" x14ac:dyDescent="0.15">
      <c r="A492" s="291"/>
      <c r="B492" s="290" t="s">
        <v>410</v>
      </c>
      <c r="C492" s="292">
        <f t="shared" ref="C492:M492" si="39">SUM(C457+C461+C465+C469+C478+C485+C491)</f>
        <v>24</v>
      </c>
      <c r="D492" s="292">
        <f t="shared" si="39"/>
        <v>23</v>
      </c>
      <c r="E492" s="292">
        <f t="shared" si="39"/>
        <v>0</v>
      </c>
      <c r="F492" s="292">
        <f t="shared" si="39"/>
        <v>24</v>
      </c>
      <c r="G492" s="292">
        <f t="shared" si="39"/>
        <v>0</v>
      </c>
      <c r="H492" s="292">
        <f t="shared" si="39"/>
        <v>24</v>
      </c>
      <c r="I492" s="292">
        <f t="shared" si="39"/>
        <v>0</v>
      </c>
      <c r="J492" s="292">
        <f t="shared" si="39"/>
        <v>0</v>
      </c>
      <c r="K492" s="292">
        <f t="shared" si="39"/>
        <v>0</v>
      </c>
      <c r="L492" s="292">
        <f t="shared" si="39"/>
        <v>0</v>
      </c>
      <c r="M492" s="292">
        <f t="shared" si="39"/>
        <v>0</v>
      </c>
    </row>
  </sheetData>
  <mergeCells count="209">
    <mergeCell ref="A487:B487"/>
    <mergeCell ref="A488:B488"/>
    <mergeCell ref="A489:B489"/>
    <mergeCell ref="A490:B490"/>
    <mergeCell ref="A480:B480"/>
    <mergeCell ref="A481:B481"/>
    <mergeCell ref="A482:B482"/>
    <mergeCell ref="A483:B483"/>
    <mergeCell ref="A484:B484"/>
    <mergeCell ref="A486:B486"/>
    <mergeCell ref="A473:B473"/>
    <mergeCell ref="A474:B474"/>
    <mergeCell ref="A475:B475"/>
    <mergeCell ref="A476:B476"/>
    <mergeCell ref="A477:B477"/>
    <mergeCell ref="A479:B479"/>
    <mergeCell ref="A466:B466"/>
    <mergeCell ref="A467:B467"/>
    <mergeCell ref="A468:B468"/>
    <mergeCell ref="A470:B470"/>
    <mergeCell ref="A471:B471"/>
    <mergeCell ref="A472:B472"/>
    <mergeCell ref="A459:B459"/>
    <mergeCell ref="A460:B460"/>
    <mergeCell ref="A461:B461"/>
    <mergeCell ref="A462:B462"/>
    <mergeCell ref="A463:B463"/>
    <mergeCell ref="A464:B464"/>
    <mergeCell ref="A452:B452"/>
    <mergeCell ref="A453:B453"/>
    <mergeCell ref="A454:B454"/>
    <mergeCell ref="A455:B455"/>
    <mergeCell ref="A456:B456"/>
    <mergeCell ref="A458:B458"/>
    <mergeCell ref="A446:B446"/>
    <mergeCell ref="A450:B451"/>
    <mergeCell ref="C450:C451"/>
    <mergeCell ref="D450:D451"/>
    <mergeCell ref="E450:F450"/>
    <mergeCell ref="G450:I450"/>
    <mergeCell ref="A436:B436"/>
    <mergeCell ref="A437:B437"/>
    <mergeCell ref="A439:B439"/>
    <mergeCell ref="A440:A442"/>
    <mergeCell ref="A444:B444"/>
    <mergeCell ref="A445:B445"/>
    <mergeCell ref="A431:B431"/>
    <mergeCell ref="A433:B434"/>
    <mergeCell ref="C433:C434"/>
    <mergeCell ref="D433:I433"/>
    <mergeCell ref="J433:J434"/>
    <mergeCell ref="A435:B435"/>
    <mergeCell ref="A421:B421"/>
    <mergeCell ref="A422:B422"/>
    <mergeCell ref="A423:B423"/>
    <mergeCell ref="A425:B425"/>
    <mergeCell ref="A426:B426"/>
    <mergeCell ref="A429:A430"/>
    <mergeCell ref="A415:B415"/>
    <mergeCell ref="A416:B416"/>
    <mergeCell ref="A417:B417"/>
    <mergeCell ref="A418:B418"/>
    <mergeCell ref="A419:B419"/>
    <mergeCell ref="A420:B420"/>
    <mergeCell ref="A401:A403"/>
    <mergeCell ref="A404:A406"/>
    <mergeCell ref="A408:A410"/>
    <mergeCell ref="A412:B412"/>
    <mergeCell ref="A413:B413"/>
    <mergeCell ref="A414:B414"/>
    <mergeCell ref="A381:A383"/>
    <mergeCell ref="A384:A386"/>
    <mergeCell ref="A387:A389"/>
    <mergeCell ref="A392:A394"/>
    <mergeCell ref="A395:A397"/>
    <mergeCell ref="A398:A400"/>
    <mergeCell ref="J379:J380"/>
    <mergeCell ref="K379:K380"/>
    <mergeCell ref="L379:L380"/>
    <mergeCell ref="M379:M380"/>
    <mergeCell ref="O379:O380"/>
    <mergeCell ref="P379:P380"/>
    <mergeCell ref="H378:J378"/>
    <mergeCell ref="K378:M378"/>
    <mergeCell ref="N378:N380"/>
    <mergeCell ref="O378:P378"/>
    <mergeCell ref="Q378:Q380"/>
    <mergeCell ref="D379:D380"/>
    <mergeCell ref="E379:F379"/>
    <mergeCell ref="G379:G380"/>
    <mergeCell ref="H379:H380"/>
    <mergeCell ref="I379:I380"/>
    <mergeCell ref="D373:D374"/>
    <mergeCell ref="A375:B375"/>
    <mergeCell ref="A376:B376"/>
    <mergeCell ref="A377:B377"/>
    <mergeCell ref="A378:B380"/>
    <mergeCell ref="C378:C380"/>
    <mergeCell ref="D378:G378"/>
    <mergeCell ref="A368:B368"/>
    <mergeCell ref="A369:B369"/>
    <mergeCell ref="A370:A371"/>
    <mergeCell ref="A372:B372"/>
    <mergeCell ref="A373:B374"/>
    <mergeCell ref="C373:C374"/>
    <mergeCell ref="A365:F365"/>
    <mergeCell ref="A366:B367"/>
    <mergeCell ref="C366:C367"/>
    <mergeCell ref="D366:D367"/>
    <mergeCell ref="E366:E367"/>
    <mergeCell ref="F366:F367"/>
    <mergeCell ref="O341:O343"/>
    <mergeCell ref="P341:Q342"/>
    <mergeCell ref="R341:R343"/>
    <mergeCell ref="E342:G342"/>
    <mergeCell ref="H342:J342"/>
    <mergeCell ref="A364:B364"/>
    <mergeCell ref="A339:B339"/>
    <mergeCell ref="A340:B340"/>
    <mergeCell ref="A341:B343"/>
    <mergeCell ref="C341:C343"/>
    <mergeCell ref="D341:D343"/>
    <mergeCell ref="E341:J341"/>
    <mergeCell ref="K341:K343"/>
    <mergeCell ref="L341:N342"/>
    <mergeCell ref="A328:B330"/>
    <mergeCell ref="C328:C330"/>
    <mergeCell ref="Q328:Q330"/>
    <mergeCell ref="D329:D330"/>
    <mergeCell ref="E329:F329"/>
    <mergeCell ref="G329:G330"/>
    <mergeCell ref="H329:H330"/>
    <mergeCell ref="I329:I330"/>
    <mergeCell ref="J329:J330"/>
    <mergeCell ref="K329:K330"/>
    <mergeCell ref="L329:L330"/>
    <mergeCell ref="D328:G328"/>
    <mergeCell ref="H328:J328"/>
    <mergeCell ref="K328:M328"/>
    <mergeCell ref="N328:N330"/>
    <mergeCell ref="M329:M330"/>
    <mergeCell ref="O329:O330"/>
    <mergeCell ref="P329:P330"/>
    <mergeCell ref="A323:B323"/>
    <mergeCell ref="A324:B324"/>
    <mergeCell ref="A325:B325"/>
    <mergeCell ref="A326:B326"/>
    <mergeCell ref="K314:K315"/>
    <mergeCell ref="L314:L315"/>
    <mergeCell ref="M314:M315"/>
    <mergeCell ref="A318:B318"/>
    <mergeCell ref="O328:P328"/>
    <mergeCell ref="Q313:Q315"/>
    <mergeCell ref="D314:D315"/>
    <mergeCell ref="E314:F314"/>
    <mergeCell ref="G314:G315"/>
    <mergeCell ref="H314:H315"/>
    <mergeCell ref="I314:I315"/>
    <mergeCell ref="J314:J315"/>
    <mergeCell ref="A319:B319"/>
    <mergeCell ref="A321:B321"/>
    <mergeCell ref="A310:B310"/>
    <mergeCell ref="A311:B311"/>
    <mergeCell ref="A313:B315"/>
    <mergeCell ref="C313:C315"/>
    <mergeCell ref="D313:G313"/>
    <mergeCell ref="H313:J313"/>
    <mergeCell ref="O285:O286"/>
    <mergeCell ref="P285:P286"/>
    <mergeCell ref="A287:B287"/>
    <mergeCell ref="A293:A296"/>
    <mergeCell ref="A300:B300"/>
    <mergeCell ref="A304:A307"/>
    <mergeCell ref="N284:N286"/>
    <mergeCell ref="O284:P284"/>
    <mergeCell ref="O314:O315"/>
    <mergeCell ref="P314:P315"/>
    <mergeCell ref="K313:M313"/>
    <mergeCell ref="N313:N315"/>
    <mergeCell ref="O313:P313"/>
    <mergeCell ref="Q284:Q286"/>
    <mergeCell ref="R284:R286"/>
    <mergeCell ref="D285:D286"/>
    <mergeCell ref="E285:F285"/>
    <mergeCell ref="G285:G286"/>
    <mergeCell ref="H285:H286"/>
    <mergeCell ref="I285:I286"/>
    <mergeCell ref="J285:J286"/>
    <mergeCell ref="A256:B256"/>
    <mergeCell ref="A284:B286"/>
    <mergeCell ref="C284:C286"/>
    <mergeCell ref="D284:G284"/>
    <mergeCell ref="H284:J284"/>
    <mergeCell ref="K284:M284"/>
    <mergeCell ref="K285:K286"/>
    <mergeCell ref="L285:L286"/>
    <mergeCell ref="M285:M286"/>
    <mergeCell ref="A97:E97"/>
    <mergeCell ref="A125:B125"/>
    <mergeCell ref="A221:B221"/>
    <mergeCell ref="A231:B231"/>
    <mergeCell ref="A237:B237"/>
    <mergeCell ref="A244:B244"/>
    <mergeCell ref="A8:C8"/>
    <mergeCell ref="A72:B72"/>
    <mergeCell ref="A73:B73"/>
    <mergeCell ref="A79:A82"/>
    <mergeCell ref="A86:B86"/>
    <mergeCell ref="A90:A93"/>
  </mergeCells>
  <dataValidations count="1">
    <dataValidation allowBlank="1" showInputMessage="1" showErrorMessage="1" errorTitle="ERROR" error="Por favor ingrese solo Números." sqref="A1:XFD1048576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2"/>
  <sheetViews>
    <sheetView workbookViewId="0">
      <selection activeCell="G9" sqref="G9"/>
    </sheetView>
  </sheetViews>
  <sheetFormatPr baseColWidth="10" defaultColWidth="11.42578125" defaultRowHeight="10.5" x14ac:dyDescent="0.15"/>
  <cols>
    <col min="1" max="1" width="18" style="5" customWidth="1"/>
    <col min="2" max="2" width="86.42578125" style="4" customWidth="1"/>
    <col min="3" max="3" width="21.85546875" style="5" customWidth="1"/>
    <col min="4" max="4" width="19" style="5" customWidth="1"/>
    <col min="5" max="5" width="18.5703125" style="5" customWidth="1"/>
    <col min="6" max="7" width="18.42578125" style="5" customWidth="1"/>
    <col min="8" max="13" width="15.7109375" style="5" customWidth="1"/>
    <col min="14" max="16" width="12.7109375" style="5" customWidth="1"/>
    <col min="17" max="17" width="13.7109375" style="5" customWidth="1"/>
    <col min="18" max="18" width="18.5703125" style="5" customWidth="1"/>
    <col min="19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ht="15" customHeight="1" x14ac:dyDescent="0.15">
      <c r="A1" s="1" t="s">
        <v>0</v>
      </c>
      <c r="B1" s="2"/>
    </row>
    <row r="2" spans="1:14" s="3" customFormat="1" ht="15" customHeight="1" x14ac:dyDescent="0.15">
      <c r="A2" s="1" t="str">
        <f>CONCATENATE("COMUNA: ",[11]NOMBRE!B2," - ","( ",[11]NOMBRE!C2,[11]NOMBRE!D2,[11]NOMBRE!E2,[11]NOMBRE!F2,[11]NOMBRE!G2," )")</f>
        <v>COMUNA: LINARES - ( 07401 )</v>
      </c>
      <c r="B2" s="2"/>
    </row>
    <row r="3" spans="1:14" ht="15" customHeight="1" x14ac:dyDescent="0.1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14" ht="15" customHeight="1" x14ac:dyDescent="0.15">
      <c r="A4" s="1" t="str">
        <f>CONCATENATE("MES: ",[11]NOMBRE!B6," - ","( ",[11]NOMBRE!C6,[11]NOMBRE!D6," )")</f>
        <v>MES: OCTUBRE - ( 10 )</v>
      </c>
    </row>
    <row r="5" spans="1:14" s="3" customFormat="1" ht="15" customHeight="1" x14ac:dyDescent="0.15">
      <c r="A5" s="1" t="str">
        <f>CONCATENATE("AÑO: ",[11]NOMBRE!B7)</f>
        <v>AÑO: 2020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8"/>
      <c r="D6" s="8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2" customFormat="1" ht="14.25" customHeight="1" x14ac:dyDescent="0.15">
      <c r="A7" s="9" t="s">
        <v>2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s="3" customFormat="1" ht="15.95" customHeight="1" x14ac:dyDescent="0.15">
      <c r="A8" s="578" t="s">
        <v>3</v>
      </c>
      <c r="B8" s="578"/>
      <c r="C8" s="578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5.1" customHeight="1" x14ac:dyDescent="0.15">
      <c r="A9" s="13" t="s">
        <v>4</v>
      </c>
      <c r="B9" s="13" t="s">
        <v>5</v>
      </c>
      <c r="C9" s="14" t="s">
        <v>6</v>
      </c>
      <c r="D9" s="14" t="s">
        <v>7</v>
      </c>
      <c r="E9" s="14" t="s">
        <v>8</v>
      </c>
      <c r="F9" s="7"/>
      <c r="G9" s="542">
        <f>+E70+E73+E86+E102+H124+E159+E164+E201+E220+E230+E236+E243+E277+E280</f>
        <v>1093210285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15">
      <c r="A10" s="15"/>
      <c r="B10" s="16" t="s">
        <v>9</v>
      </c>
      <c r="C10" s="293">
        <f>SUM(C11:C23)</f>
        <v>7786</v>
      </c>
      <c r="D10" s="294">
        <f>SUM(D11:D23)</f>
        <v>7532</v>
      </c>
      <c r="E10" s="17">
        <f>SUM(E11:E23)</f>
        <v>82325280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5" customHeight="1" x14ac:dyDescent="0.15">
      <c r="A11" s="295" t="s">
        <v>10</v>
      </c>
      <c r="B11" s="296" t="s">
        <v>11</v>
      </c>
      <c r="C11" s="297">
        <f>[11]B!C5</f>
        <v>0</v>
      </c>
      <c r="D11" s="298">
        <f>[11]B!E5</f>
        <v>0</v>
      </c>
      <c r="E11" s="18">
        <f>[11]B!AL5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5" customHeight="1" x14ac:dyDescent="0.15">
      <c r="A12" s="299" t="s">
        <v>12</v>
      </c>
      <c r="B12" s="300" t="s">
        <v>13</v>
      </c>
      <c r="C12" s="297">
        <f>[11]B!C6</f>
        <v>0</v>
      </c>
      <c r="D12" s="298">
        <f>[11]B!E6</f>
        <v>0</v>
      </c>
      <c r="E12" s="18">
        <f>[11]B!AL6</f>
        <v>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5" customHeight="1" x14ac:dyDescent="0.15">
      <c r="A13" s="299" t="s">
        <v>14</v>
      </c>
      <c r="B13" s="300" t="s">
        <v>15</v>
      </c>
      <c r="C13" s="297">
        <f>[11]B!C7</f>
        <v>3681</v>
      </c>
      <c r="D13" s="298">
        <f>[11]B!E7</f>
        <v>3512</v>
      </c>
      <c r="E13" s="18">
        <f>[11]B!AL7</f>
        <v>47166160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5" customHeight="1" x14ac:dyDescent="0.15">
      <c r="A14" s="299" t="s">
        <v>16</v>
      </c>
      <c r="B14" s="300" t="s">
        <v>17</v>
      </c>
      <c r="C14" s="297">
        <f>[11]B!C8</f>
        <v>0</v>
      </c>
      <c r="D14" s="298">
        <f>[11]B!E8</f>
        <v>0</v>
      </c>
      <c r="E14" s="18">
        <f>[11]B!AL8</f>
        <v>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5" customHeight="1" x14ac:dyDescent="0.15">
      <c r="A15" s="299" t="s">
        <v>18</v>
      </c>
      <c r="B15" s="300" t="s">
        <v>19</v>
      </c>
      <c r="C15" s="297">
        <f>[11]B!C9</f>
        <v>0</v>
      </c>
      <c r="D15" s="298">
        <f>[11]B!E9</f>
        <v>0</v>
      </c>
      <c r="E15" s="18">
        <f>[11]B!AL9</f>
        <v>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5" customHeight="1" x14ac:dyDescent="0.15">
      <c r="A16" s="299" t="s">
        <v>20</v>
      </c>
      <c r="B16" s="300" t="s">
        <v>21</v>
      </c>
      <c r="C16" s="297">
        <f>[11]B!C10</f>
        <v>0</v>
      </c>
      <c r="D16" s="298">
        <f>[11]B!E10</f>
        <v>0</v>
      </c>
      <c r="E16" s="18">
        <f>[11]B!AL10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5" customHeight="1" x14ac:dyDescent="0.15">
      <c r="A17" s="299" t="s">
        <v>22</v>
      </c>
      <c r="B17" s="300" t="s">
        <v>23</v>
      </c>
      <c r="C17" s="297">
        <f>[11]B!C11</f>
        <v>149</v>
      </c>
      <c r="D17" s="298">
        <f>[11]B!E11</f>
        <v>85</v>
      </c>
      <c r="E17" s="18">
        <f>[11]B!AL11</f>
        <v>1431400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24" customHeight="1" x14ac:dyDescent="0.15">
      <c r="A18" s="299" t="s">
        <v>24</v>
      </c>
      <c r="B18" s="300" t="s">
        <v>25</v>
      </c>
      <c r="C18" s="297">
        <f>[11]B!C12</f>
        <v>0</v>
      </c>
      <c r="D18" s="298">
        <f>[11]B!E12</f>
        <v>0</v>
      </c>
      <c r="E18" s="18">
        <f>[11]B!AL12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24" customHeight="1" x14ac:dyDescent="0.15">
      <c r="A19" s="299" t="s">
        <v>26</v>
      </c>
      <c r="B19" s="300" t="s">
        <v>27</v>
      </c>
      <c r="C19" s="297">
        <f>[11]B!C13</f>
        <v>0</v>
      </c>
      <c r="D19" s="298">
        <f>[11]B!E13</f>
        <v>0</v>
      </c>
      <c r="E19" s="18">
        <f>[11]B!AL13</f>
        <v>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24" customHeight="1" x14ac:dyDescent="0.15">
      <c r="A20" s="299" t="s">
        <v>28</v>
      </c>
      <c r="B20" s="300" t="s">
        <v>29</v>
      </c>
      <c r="C20" s="297">
        <f>[11]B!C14</f>
        <v>0</v>
      </c>
      <c r="D20" s="298">
        <f>[11]B!E14</f>
        <v>0</v>
      </c>
      <c r="E20" s="18">
        <f>[11]B!AL14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24" customHeight="1" x14ac:dyDescent="0.15">
      <c r="A21" s="299" t="s">
        <v>30</v>
      </c>
      <c r="B21" s="300" t="s">
        <v>31</v>
      </c>
      <c r="C21" s="297">
        <f>[11]B!C15</f>
        <v>1261</v>
      </c>
      <c r="D21" s="298">
        <f>[11]B!E15</f>
        <v>1254</v>
      </c>
      <c r="E21" s="18">
        <f>[11]B!AL15</f>
        <v>8502120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24" customHeight="1" x14ac:dyDescent="0.15">
      <c r="A22" s="299" t="s">
        <v>32</v>
      </c>
      <c r="B22" s="301" t="s">
        <v>33</v>
      </c>
      <c r="C22" s="297">
        <f>[11]B!C16</f>
        <v>952</v>
      </c>
      <c r="D22" s="298">
        <f>[11]B!E16</f>
        <v>950</v>
      </c>
      <c r="E22" s="18">
        <f>[11]B!AL16</f>
        <v>7742500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24" customHeight="1" x14ac:dyDescent="0.15">
      <c r="A23" s="299" t="s">
        <v>34</v>
      </c>
      <c r="B23" s="300" t="s">
        <v>35</v>
      </c>
      <c r="C23" s="297">
        <f>[11]B!C17</f>
        <v>1743</v>
      </c>
      <c r="D23" s="298">
        <f>[11]B!E17</f>
        <v>1731</v>
      </c>
      <c r="E23" s="18">
        <f>[11]B!AL17</f>
        <v>17483100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24" customHeight="1" x14ac:dyDescent="0.15">
      <c r="A24" s="302" t="s">
        <v>36</v>
      </c>
      <c r="B24" s="303" t="s">
        <v>37</v>
      </c>
      <c r="C24" s="297">
        <f>[11]B!C18</f>
        <v>3</v>
      </c>
      <c r="D24" s="298">
        <f>[11]B!E18</f>
        <v>3</v>
      </c>
      <c r="E24" s="18">
        <f>[11]B!AL18</f>
        <v>45450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15" customHeight="1" x14ac:dyDescent="0.15">
      <c r="A25" s="299" t="s">
        <v>38</v>
      </c>
      <c r="B25" s="300" t="s">
        <v>39</v>
      </c>
      <c r="C25" s="297">
        <f>[11]B!C1080</f>
        <v>11</v>
      </c>
      <c r="D25" s="298">
        <f>[11]B!E1080</f>
        <v>11</v>
      </c>
      <c r="E25" s="18">
        <f>[11]B!AL1080</f>
        <v>375540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21.75" customHeight="1" x14ac:dyDescent="0.15">
      <c r="A26" s="304"/>
      <c r="B26" s="305" t="s">
        <v>40</v>
      </c>
      <c r="C26" s="306">
        <f>SUM(C27:C32)</f>
        <v>761</v>
      </c>
      <c r="D26" s="309"/>
      <c r="E26" s="20"/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5" customHeight="1" x14ac:dyDescent="0.15">
      <c r="A27" s="299" t="s">
        <v>41</v>
      </c>
      <c r="B27" s="300" t="s">
        <v>42</v>
      </c>
      <c r="C27" s="308">
        <f>[11]B!C20</f>
        <v>0</v>
      </c>
      <c r="D27" s="309"/>
      <c r="E27" s="20"/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5" customHeight="1" x14ac:dyDescent="0.15">
      <c r="A28" s="310"/>
      <c r="B28" s="300" t="s">
        <v>43</v>
      </c>
      <c r="C28" s="308">
        <f>[11]B!C21</f>
        <v>0</v>
      </c>
      <c r="D28" s="309"/>
      <c r="E28" s="20"/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5" customHeight="1" x14ac:dyDescent="0.15">
      <c r="A29" s="299"/>
      <c r="B29" s="300" t="s">
        <v>44</v>
      </c>
      <c r="C29" s="308">
        <f>[11]B!C22</f>
        <v>0</v>
      </c>
      <c r="D29" s="309"/>
      <c r="E29" s="20"/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5" customHeight="1" x14ac:dyDescent="0.15">
      <c r="A30" s="311"/>
      <c r="B30" s="300" t="s">
        <v>45</v>
      </c>
      <c r="C30" s="308">
        <f>[11]B!C23</f>
        <v>0</v>
      </c>
      <c r="D30" s="309"/>
      <c r="E30" s="20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5" customHeight="1" x14ac:dyDescent="0.15">
      <c r="A31" s="311"/>
      <c r="B31" s="300" t="s">
        <v>46</v>
      </c>
      <c r="C31" s="308">
        <f>[11]B!C24</f>
        <v>761</v>
      </c>
      <c r="D31" s="309"/>
      <c r="E31" s="20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15" customHeight="1" x14ac:dyDescent="0.15">
      <c r="A32" s="312">
        <v>101308</v>
      </c>
      <c r="B32" s="300" t="s">
        <v>47</v>
      </c>
      <c r="C32" s="308">
        <f>[11]B!C25</f>
        <v>0</v>
      </c>
      <c r="D32" s="309"/>
      <c r="E32" s="20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20.100000000000001" customHeight="1" x14ac:dyDescent="0.15">
      <c r="A33" s="21"/>
      <c r="B33" s="22" t="s">
        <v>48</v>
      </c>
      <c r="C33" s="313">
        <f>SUM(C34:C44)</f>
        <v>5718</v>
      </c>
      <c r="D33" s="314">
        <f t="shared" ref="D33:E33" si="0">SUM(D34:D44)</f>
        <v>5711</v>
      </c>
      <c r="E33" s="314">
        <f t="shared" si="0"/>
        <v>10082810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15">
      <c r="A34" s="295" t="s">
        <v>49</v>
      </c>
      <c r="B34" s="296" t="s">
        <v>50</v>
      </c>
      <c r="C34" s="315">
        <f>[11]B!$C$29</f>
        <v>1966</v>
      </c>
      <c r="D34" s="315">
        <f>[11]B!$E$29</f>
        <v>1959</v>
      </c>
      <c r="E34" s="23">
        <f>[11]B!$AL$29</f>
        <v>2585880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15">
      <c r="A35" s="299" t="s">
        <v>51</v>
      </c>
      <c r="B35" s="300" t="s">
        <v>52</v>
      </c>
      <c r="C35" s="308">
        <f>[11]B!$C$30</f>
        <v>0</v>
      </c>
      <c r="D35" s="308">
        <f>[11]B!$E$30</f>
        <v>0</v>
      </c>
      <c r="E35" s="24">
        <f>[11]B!$AL$30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15">
      <c r="A36" s="299" t="s">
        <v>53</v>
      </c>
      <c r="B36" s="300" t="s">
        <v>54</v>
      </c>
      <c r="C36" s="308">
        <f>[11]B!$C$31</f>
        <v>0</v>
      </c>
      <c r="D36" s="308">
        <f>[11]B!$E$31</f>
        <v>0</v>
      </c>
      <c r="E36" s="24">
        <f>[11]B!$AL$31</f>
        <v>0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5" customHeight="1" x14ac:dyDescent="0.15">
      <c r="A37" s="299" t="s">
        <v>55</v>
      </c>
      <c r="B37" s="300" t="s">
        <v>56</v>
      </c>
      <c r="C37" s="308">
        <f>[11]B!$C$32</f>
        <v>217</v>
      </c>
      <c r="D37" s="308">
        <f>[11]B!$E$32</f>
        <v>217</v>
      </c>
      <c r="E37" s="24">
        <f>[11]B!$AL$32</f>
        <v>390600</v>
      </c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15" customHeight="1" x14ac:dyDescent="0.15">
      <c r="A38" s="299" t="s">
        <v>57</v>
      </c>
      <c r="B38" s="300" t="s">
        <v>58</v>
      </c>
      <c r="C38" s="308">
        <f>[11]B!$C$33</f>
        <v>2877</v>
      </c>
      <c r="D38" s="308">
        <f>[11]B!$E$33</f>
        <v>2877</v>
      </c>
      <c r="E38" s="24">
        <f>[11]B!$AL$33</f>
        <v>4171650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15">
      <c r="A39" s="299" t="s">
        <v>59</v>
      </c>
      <c r="B39" s="300" t="s">
        <v>60</v>
      </c>
      <c r="C39" s="308">
        <f>[11]B!$C$34</f>
        <v>93</v>
      </c>
      <c r="D39" s="308">
        <f>[11]B!$E$34</f>
        <v>93</v>
      </c>
      <c r="E39" s="24">
        <f>[11]B!$AL$34</f>
        <v>122760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15">
      <c r="A40" s="299" t="s">
        <v>61</v>
      </c>
      <c r="B40" s="300" t="s">
        <v>62</v>
      </c>
      <c r="C40" s="308">
        <f>[11]B!$C$1076</f>
        <v>200</v>
      </c>
      <c r="D40" s="308">
        <f>[11]B!$E$1076</f>
        <v>200</v>
      </c>
      <c r="E40" s="24">
        <f>[11]B!$AL$1076</f>
        <v>646000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15">
      <c r="A41" s="299" t="s">
        <v>63</v>
      </c>
      <c r="B41" s="300" t="s">
        <v>64</v>
      </c>
      <c r="C41" s="308">
        <f>[11]B!$C$1077</f>
        <v>168</v>
      </c>
      <c r="D41" s="308">
        <f>[11]B!$E$1077</f>
        <v>168</v>
      </c>
      <c r="E41" s="24">
        <f>[11]B!$AL$1077</f>
        <v>542640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15">
      <c r="A42" s="299" t="s">
        <v>65</v>
      </c>
      <c r="B42" s="300" t="s">
        <v>66</v>
      </c>
      <c r="C42" s="308">
        <f>[11]B!$C$1078</f>
        <v>0</v>
      </c>
      <c r="D42" s="308">
        <f>[11]B!$E$1078</f>
        <v>0</v>
      </c>
      <c r="E42" s="24">
        <f>[11]B!$AL$1078</f>
        <v>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15">
      <c r="A43" s="299" t="s">
        <v>67</v>
      </c>
      <c r="B43" s="300" t="s">
        <v>68</v>
      </c>
      <c r="C43" s="308">
        <f>[11]B!$C$1079</f>
        <v>0</v>
      </c>
      <c r="D43" s="308">
        <f>[11]B!$E$1079</f>
        <v>0</v>
      </c>
      <c r="E43" s="24">
        <f>[11]B!$AL$1079</f>
        <v>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15">
      <c r="A44" s="299" t="s">
        <v>69</v>
      </c>
      <c r="B44" s="300" t="s">
        <v>70</v>
      </c>
      <c r="C44" s="308">
        <f>[11]B!$C$1075</f>
        <v>197</v>
      </c>
      <c r="D44" s="308">
        <f>[11]B!$E$1075</f>
        <v>197</v>
      </c>
      <c r="E44" s="24">
        <f>[11]B!$AL$1075</f>
        <v>1623280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15">
      <c r="A45" s="304"/>
      <c r="B45" s="305" t="s">
        <v>40</v>
      </c>
      <c r="C45" s="316">
        <f>SUM(C46:C50)</f>
        <v>377</v>
      </c>
      <c r="D45" s="317"/>
      <c r="E45" s="27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15">
      <c r="A46" s="26"/>
      <c r="B46" s="300" t="s">
        <v>71</v>
      </c>
      <c r="C46" s="308">
        <f>[11]B!$C$36</f>
        <v>175</v>
      </c>
      <c r="D46" s="317"/>
      <c r="E46" s="27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15" customHeight="1" x14ac:dyDescent="0.15">
      <c r="A47" s="26"/>
      <c r="B47" s="300" t="s">
        <v>72</v>
      </c>
      <c r="C47" s="308">
        <f>[11]B!$C$37</f>
        <v>202</v>
      </c>
      <c r="D47" s="317"/>
      <c r="E47" s="27"/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15">
      <c r="A48" s="26"/>
      <c r="B48" s="300" t="s">
        <v>73</v>
      </c>
      <c r="C48" s="308">
        <f>[11]B!$C$38</f>
        <v>0</v>
      </c>
      <c r="D48" s="317"/>
      <c r="E48" s="27"/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15">
      <c r="A49" s="26"/>
      <c r="B49" s="300" t="s">
        <v>74</v>
      </c>
      <c r="C49" s="308">
        <f>[11]B!$C$39</f>
        <v>0</v>
      </c>
      <c r="D49" s="317"/>
      <c r="E49" s="27"/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15" customHeight="1" x14ac:dyDescent="0.15">
      <c r="A50" s="28"/>
      <c r="B50" s="318" t="s">
        <v>75</v>
      </c>
      <c r="C50" s="319">
        <f>[11]B!$C$40</f>
        <v>0</v>
      </c>
      <c r="D50" s="317"/>
      <c r="E50" s="27"/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20.100000000000001" customHeight="1" x14ac:dyDescent="0.15">
      <c r="A51" s="21"/>
      <c r="B51" s="22" t="s">
        <v>76</v>
      </c>
      <c r="C51" s="313">
        <f>SUM(C52:C53)</f>
        <v>0</v>
      </c>
      <c r="D51" s="314">
        <f>SUM(D52:D53)</f>
        <v>0</v>
      </c>
      <c r="E51" s="29">
        <f>SUM(E52:E53)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15">
      <c r="A52" s="295" t="s">
        <v>77</v>
      </c>
      <c r="B52" s="296" t="s">
        <v>78</v>
      </c>
      <c r="C52" s="320">
        <f>[11]B!$C$1081</f>
        <v>0</v>
      </c>
      <c r="D52" s="320">
        <f>[11]B!$E$1081</f>
        <v>0</v>
      </c>
      <c r="E52" s="30">
        <f>[11]B!$AL$1081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15">
      <c r="A53" s="299" t="s">
        <v>79</v>
      </c>
      <c r="B53" s="300" t="s">
        <v>80</v>
      </c>
      <c r="C53" s="321">
        <f>[11]B!$C$1082</f>
        <v>0</v>
      </c>
      <c r="D53" s="321">
        <f>[11]B!$E$1082</f>
        <v>0</v>
      </c>
      <c r="E53" s="31">
        <f>[11]B!$AL$1082</f>
        <v>0</v>
      </c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15" customHeight="1" x14ac:dyDescent="0.15">
      <c r="A54" s="304"/>
      <c r="B54" s="322" t="s">
        <v>81</v>
      </c>
      <c r="C54" s="323">
        <f>C55</f>
        <v>0</v>
      </c>
      <c r="D54" s="317"/>
      <c r="E54" s="27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24" customHeight="1" x14ac:dyDescent="0.15">
      <c r="A55" s="299" t="s">
        <v>82</v>
      </c>
      <c r="B55" s="318" t="s">
        <v>83</v>
      </c>
      <c r="C55" s="319">
        <f>[11]B!$C$1054</f>
        <v>0</v>
      </c>
      <c r="D55" s="317"/>
      <c r="E55" s="27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20.100000000000001" customHeight="1" x14ac:dyDescent="0.15">
      <c r="A56" s="33"/>
      <c r="B56" s="22" t="s">
        <v>84</v>
      </c>
      <c r="C56" s="313">
        <f>SUM(C57:C60)</f>
        <v>1314</v>
      </c>
      <c r="D56" s="314">
        <f>SUM(D57:D60)</f>
        <v>1314</v>
      </c>
      <c r="E56" s="29">
        <f>SUM(E57:E60)</f>
        <v>2622540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15" customHeight="1" x14ac:dyDescent="0.15">
      <c r="A57" s="295" t="s">
        <v>85</v>
      </c>
      <c r="B57" s="296" t="s">
        <v>86</v>
      </c>
      <c r="C57" s="320">
        <f>[11]B!$C$44</f>
        <v>0</v>
      </c>
      <c r="D57" s="320">
        <f>[11]B!$E$44</f>
        <v>0</v>
      </c>
      <c r="E57" s="30">
        <f>[11]B!$AL$44</f>
        <v>0</v>
      </c>
      <c r="F57" s="7"/>
      <c r="G57" s="7"/>
      <c r="H57" s="7"/>
      <c r="I57" s="7"/>
      <c r="J57" s="7"/>
      <c r="K57" s="7"/>
      <c r="L57" s="7"/>
      <c r="M57" s="7"/>
      <c r="N57" s="7"/>
    </row>
    <row r="58" spans="1:14" s="3" customFormat="1" ht="15" customHeight="1" x14ac:dyDescent="0.15">
      <c r="A58" s="299" t="s">
        <v>87</v>
      </c>
      <c r="B58" s="300" t="s">
        <v>88</v>
      </c>
      <c r="C58" s="321">
        <f>[11]B!$C$45</f>
        <v>1002</v>
      </c>
      <c r="D58" s="321">
        <f>[11]B!$E$45</f>
        <v>1002</v>
      </c>
      <c r="E58" s="31">
        <f>[11]B!$AL$45</f>
        <v>2394780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s="3" customFormat="1" ht="15" customHeight="1" x14ac:dyDescent="0.15">
      <c r="A59" s="299" t="s">
        <v>89</v>
      </c>
      <c r="B59" s="300" t="s">
        <v>90</v>
      </c>
      <c r="C59" s="321">
        <f>[11]B!$C$46</f>
        <v>0</v>
      </c>
      <c r="D59" s="321">
        <f>[11]B!$E$46</f>
        <v>0</v>
      </c>
      <c r="E59" s="31">
        <f>[11]B!$AL$46</f>
        <v>0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s="3" customFormat="1" ht="15" customHeight="1" x14ac:dyDescent="0.15">
      <c r="A60" s="299" t="s">
        <v>91</v>
      </c>
      <c r="B60" s="300" t="s">
        <v>92</v>
      </c>
      <c r="C60" s="321">
        <f>[11]B!$C$47</f>
        <v>312</v>
      </c>
      <c r="D60" s="321">
        <f>[11]B!$E$47</f>
        <v>312</v>
      </c>
      <c r="E60" s="31">
        <f>[11]B!$AL$47</f>
        <v>227760</v>
      </c>
      <c r="F60" s="7"/>
      <c r="G60" s="7"/>
      <c r="H60" s="7"/>
      <c r="I60" s="7"/>
      <c r="J60" s="7"/>
      <c r="K60" s="7"/>
      <c r="L60" s="7"/>
      <c r="M60" s="7"/>
      <c r="N60" s="7"/>
    </row>
    <row r="61" spans="1:14" s="3" customFormat="1" ht="15" customHeight="1" x14ac:dyDescent="0.15">
      <c r="A61" s="324"/>
      <c r="B61" s="322" t="s">
        <v>93</v>
      </c>
      <c r="C61" s="325">
        <f>C62</f>
        <v>0</v>
      </c>
      <c r="D61" s="317"/>
      <c r="E61" s="27"/>
      <c r="F61" s="7"/>
      <c r="G61" s="7"/>
      <c r="H61" s="7"/>
      <c r="I61" s="7"/>
      <c r="J61" s="7"/>
      <c r="K61" s="7"/>
      <c r="L61" s="7"/>
      <c r="M61" s="7"/>
      <c r="N61" s="7"/>
    </row>
    <row r="62" spans="1:14" s="3" customFormat="1" ht="15" customHeight="1" x14ac:dyDescent="0.15">
      <c r="A62" s="312"/>
      <c r="B62" s="318" t="s">
        <v>94</v>
      </c>
      <c r="C62" s="326">
        <f>[11]B!$C$49</f>
        <v>0</v>
      </c>
      <c r="D62" s="317"/>
      <c r="E62" s="27"/>
      <c r="F62" s="7"/>
      <c r="G62" s="7"/>
      <c r="H62" s="7"/>
      <c r="I62" s="7"/>
      <c r="J62" s="7"/>
      <c r="K62" s="7"/>
      <c r="L62" s="7"/>
      <c r="M62" s="7"/>
      <c r="N62" s="7"/>
    </row>
    <row r="63" spans="1:14" s="3" customFormat="1" ht="20.100000000000001" customHeight="1" x14ac:dyDescent="0.15">
      <c r="A63" s="33"/>
      <c r="B63" s="22" t="s">
        <v>95</v>
      </c>
      <c r="C63" s="313">
        <f>SUM(C64:C66)</f>
        <v>2133</v>
      </c>
      <c r="D63" s="314">
        <f>SUM(D64:D66)</f>
        <v>2133</v>
      </c>
      <c r="E63" s="29">
        <f>SUM(E64:E66)</f>
        <v>3714830</v>
      </c>
      <c r="F63" s="7"/>
      <c r="G63" s="7"/>
      <c r="H63" s="7"/>
      <c r="I63" s="7"/>
      <c r="J63" s="7"/>
      <c r="K63" s="7"/>
      <c r="L63" s="7"/>
      <c r="M63" s="7"/>
      <c r="N63" s="7"/>
    </row>
    <row r="64" spans="1:14" s="3" customFormat="1" ht="15" customHeight="1" x14ac:dyDescent="0.15">
      <c r="A64" s="295" t="s">
        <v>96</v>
      </c>
      <c r="B64" s="296" t="s">
        <v>97</v>
      </c>
      <c r="C64" s="320">
        <f>[11]B!$C$53</f>
        <v>1328</v>
      </c>
      <c r="D64" s="320">
        <f>[11]B!$E$53</f>
        <v>1328</v>
      </c>
      <c r="E64" s="30">
        <f>[11]B!$AL$53</f>
        <v>2748960</v>
      </c>
      <c r="F64" s="7"/>
      <c r="G64" s="7"/>
      <c r="H64" s="7"/>
      <c r="I64" s="7"/>
      <c r="J64" s="7"/>
      <c r="K64" s="7"/>
      <c r="L64" s="7"/>
      <c r="M64" s="7"/>
      <c r="N64" s="7"/>
    </row>
    <row r="65" spans="1:14" s="3" customFormat="1" ht="15" customHeight="1" x14ac:dyDescent="0.15">
      <c r="A65" s="299" t="s">
        <v>98</v>
      </c>
      <c r="B65" s="300" t="s">
        <v>99</v>
      </c>
      <c r="C65" s="321">
        <f>[11]B!$C$54</f>
        <v>9</v>
      </c>
      <c r="D65" s="321">
        <f>[11]B!$E$54</f>
        <v>9</v>
      </c>
      <c r="E65" s="31">
        <f>[11]B!$AL$54</f>
        <v>18630</v>
      </c>
      <c r="F65" s="7"/>
      <c r="G65" s="7"/>
      <c r="H65" s="7"/>
      <c r="I65" s="7"/>
      <c r="J65" s="7"/>
      <c r="K65" s="7"/>
      <c r="L65" s="7"/>
      <c r="M65" s="7"/>
      <c r="N65" s="7"/>
    </row>
    <row r="66" spans="1:14" s="3" customFormat="1" ht="15" customHeight="1" x14ac:dyDescent="0.15">
      <c r="A66" s="299" t="s">
        <v>100</v>
      </c>
      <c r="B66" s="300" t="s">
        <v>101</v>
      </c>
      <c r="C66" s="321">
        <f>[11]B!$C$55</f>
        <v>796</v>
      </c>
      <c r="D66" s="321">
        <f>[11]B!$E$55</f>
        <v>796</v>
      </c>
      <c r="E66" s="31">
        <f>[11]B!$AL$55</f>
        <v>947240</v>
      </c>
      <c r="F66" s="7"/>
      <c r="G66" s="7"/>
      <c r="H66" s="7"/>
      <c r="I66" s="7"/>
      <c r="J66" s="7"/>
      <c r="K66" s="7"/>
      <c r="L66" s="7"/>
      <c r="M66" s="7"/>
      <c r="N66" s="7"/>
    </row>
    <row r="67" spans="1:14" s="3" customFormat="1" ht="15" customHeight="1" x14ac:dyDescent="0.15">
      <c r="A67" s="304"/>
      <c r="B67" s="305" t="s">
        <v>102</v>
      </c>
      <c r="C67" s="327">
        <f>SUM(C68:C69)</f>
        <v>0</v>
      </c>
      <c r="D67" s="317"/>
      <c r="E67" s="27"/>
      <c r="F67" s="7"/>
      <c r="G67" s="7"/>
      <c r="H67" s="7"/>
      <c r="I67" s="7"/>
      <c r="J67" s="7"/>
      <c r="K67" s="7"/>
      <c r="L67" s="7"/>
      <c r="M67" s="7"/>
      <c r="N67" s="7"/>
    </row>
    <row r="68" spans="1:14" s="3" customFormat="1" ht="15" customHeight="1" x14ac:dyDescent="0.15">
      <c r="A68" s="26"/>
      <c r="B68" s="300" t="s">
        <v>103</v>
      </c>
      <c r="C68" s="321">
        <f xml:space="preserve"> [11]B!$C$57</f>
        <v>0</v>
      </c>
      <c r="D68" s="317"/>
      <c r="E68" s="35"/>
      <c r="F68" s="7"/>
      <c r="G68" s="7"/>
      <c r="H68" s="7"/>
      <c r="I68" s="7"/>
      <c r="J68" s="7"/>
      <c r="K68" s="7"/>
      <c r="L68" s="7"/>
      <c r="M68" s="7"/>
      <c r="N68" s="7"/>
    </row>
    <row r="69" spans="1:14" s="3" customFormat="1" ht="15" customHeight="1" x14ac:dyDescent="0.15">
      <c r="A69" s="28"/>
      <c r="B69" s="318" t="s">
        <v>104</v>
      </c>
      <c r="C69" s="326">
        <f>[11]B!$C$58</f>
        <v>0</v>
      </c>
      <c r="D69" s="328"/>
      <c r="E69" s="36"/>
      <c r="F69" s="7"/>
      <c r="G69" s="7"/>
      <c r="H69" s="7"/>
      <c r="I69" s="7"/>
      <c r="J69" s="7"/>
      <c r="K69" s="7"/>
      <c r="L69" s="7"/>
      <c r="M69" s="7"/>
      <c r="N69" s="7"/>
    </row>
    <row r="70" spans="1:14" s="3" customFormat="1" ht="15" customHeight="1" x14ac:dyDescent="0.15">
      <c r="A70" s="37"/>
      <c r="B70" s="13" t="s">
        <v>105</v>
      </c>
      <c r="C70" s="313">
        <f>C10+C33+C51+C56+C63+C25+C26+C45+C54+C61+C67</f>
        <v>18100</v>
      </c>
      <c r="D70" s="313">
        <f>D10+D33+D51+D56+D63+D25</f>
        <v>16701</v>
      </c>
      <c r="E70" s="38">
        <f>E10+E33+E51+E56+E63+E25</f>
        <v>99121000</v>
      </c>
      <c r="F70" s="7"/>
      <c r="G70" s="7"/>
      <c r="H70" s="7"/>
      <c r="I70" s="7"/>
      <c r="J70" s="7"/>
      <c r="K70" s="7"/>
      <c r="L70" s="7"/>
      <c r="M70" s="7"/>
      <c r="N70" s="7"/>
    </row>
    <row r="71" spans="1:14" ht="24.95" customHeight="1" x14ac:dyDescent="0.15">
      <c r="A71" s="12" t="s">
        <v>106</v>
      </c>
    </row>
    <row r="72" spans="1:14" ht="35.1" customHeight="1" x14ac:dyDescent="0.15">
      <c r="A72" s="579" t="s">
        <v>107</v>
      </c>
      <c r="B72" s="580"/>
      <c r="C72" s="39" t="s">
        <v>6</v>
      </c>
      <c r="D72" s="39" t="s">
        <v>7</v>
      </c>
      <c r="E72" s="39" t="s">
        <v>8</v>
      </c>
    </row>
    <row r="73" spans="1:14" s="41" customFormat="1" ht="15" customHeight="1" x14ac:dyDescent="0.25">
      <c r="A73" s="581" t="s">
        <v>108</v>
      </c>
      <c r="B73" s="582"/>
      <c r="C73" s="313">
        <f>SUM(C74:C79,C83:C85)</f>
        <v>95042</v>
      </c>
      <c r="D73" s="329">
        <f>SUM(D74:D78,D79,D83:D85)</f>
        <v>91960</v>
      </c>
      <c r="E73" s="40">
        <f>SUM(E74:E78,E79,E83:E85)</f>
        <v>457367030</v>
      </c>
    </row>
    <row r="74" spans="1:14" ht="15" customHeight="1" x14ac:dyDescent="0.15">
      <c r="A74" s="42" t="s">
        <v>109</v>
      </c>
      <c r="B74" s="43" t="s">
        <v>110</v>
      </c>
      <c r="C74" s="320">
        <f>[11]B!$C$218</f>
        <v>37353</v>
      </c>
      <c r="D74" s="320">
        <f>[11]B!$E$218</f>
        <v>35725</v>
      </c>
      <c r="E74" s="44">
        <f>[11]B!$AL$218</f>
        <v>46058690</v>
      </c>
    </row>
    <row r="75" spans="1:14" ht="15" customHeight="1" x14ac:dyDescent="0.15">
      <c r="A75" s="554" t="s">
        <v>111</v>
      </c>
      <c r="B75" s="45" t="s">
        <v>112</v>
      </c>
      <c r="C75" s="321">
        <f>[11]B!C283</f>
        <v>36401</v>
      </c>
      <c r="D75" s="330">
        <f>[11]B!$E$283</f>
        <v>35281</v>
      </c>
      <c r="E75" s="46">
        <f>[11]B!$AL$283</f>
        <v>56864060</v>
      </c>
    </row>
    <row r="76" spans="1:14" ht="15" customHeight="1" x14ac:dyDescent="0.15">
      <c r="A76" s="554" t="s">
        <v>113</v>
      </c>
      <c r="B76" s="45" t="s">
        <v>114</v>
      </c>
      <c r="C76" s="321">
        <f>[11]B!$C$327</f>
        <v>1904</v>
      </c>
      <c r="D76" s="321">
        <f>[11]B!$E$327</f>
        <v>1890</v>
      </c>
      <c r="E76" s="46">
        <f>[11]B!$AL$327</f>
        <v>8908280</v>
      </c>
    </row>
    <row r="77" spans="1:14" ht="15" customHeight="1" x14ac:dyDescent="0.15">
      <c r="A77" s="554" t="s">
        <v>115</v>
      </c>
      <c r="B77" s="45" t="s">
        <v>116</v>
      </c>
      <c r="C77" s="321">
        <f>[11]B!$C$338</f>
        <v>0</v>
      </c>
      <c r="D77" s="321">
        <f>[11]B!$E$338</f>
        <v>0</v>
      </c>
      <c r="E77" s="46">
        <f>[11]B!$AL$338</f>
        <v>0</v>
      </c>
    </row>
    <row r="78" spans="1:14" ht="15" customHeight="1" x14ac:dyDescent="0.15">
      <c r="A78" s="554" t="s">
        <v>117</v>
      </c>
      <c r="B78" s="47" t="s">
        <v>118</v>
      </c>
      <c r="C78" s="331">
        <f>[11]B!$C$413</f>
        <v>2737</v>
      </c>
      <c r="D78" s="331">
        <f>[11]B!$E$413</f>
        <v>2650</v>
      </c>
      <c r="E78" s="48">
        <f>[11]B!$AL$413</f>
        <v>14851630</v>
      </c>
    </row>
    <row r="79" spans="1:14" ht="15" customHeight="1" x14ac:dyDescent="0.15">
      <c r="A79" s="583" t="s">
        <v>119</v>
      </c>
      <c r="B79" s="50" t="s">
        <v>120</v>
      </c>
      <c r="C79" s="332">
        <f>SUM(C80:C82)</f>
        <v>14983</v>
      </c>
      <c r="D79" s="332">
        <f>SUM(D80:D82)</f>
        <v>14774</v>
      </c>
      <c r="E79" s="51">
        <f>SUM(E80:E82)</f>
        <v>328065570</v>
      </c>
    </row>
    <row r="80" spans="1:14" ht="15" customHeight="1" x14ac:dyDescent="0.15">
      <c r="A80" s="583"/>
      <c r="B80" s="52" t="s">
        <v>121</v>
      </c>
      <c r="C80" s="330">
        <f>[11]B!$C$464</f>
        <v>2683</v>
      </c>
      <c r="D80" s="330">
        <f>[11]B!$E$464</f>
        <v>2629</v>
      </c>
      <c r="E80" s="53">
        <f>[11]B!$AL$464</f>
        <v>9660540</v>
      </c>
    </row>
    <row r="81" spans="1:5" ht="15" customHeight="1" x14ac:dyDescent="0.15">
      <c r="A81" s="583"/>
      <c r="B81" s="54" t="s">
        <v>122</v>
      </c>
      <c r="C81" s="321">
        <f>[11]B!$C$483</f>
        <v>5</v>
      </c>
      <c r="D81" s="330">
        <f>[11]B!$E$483</f>
        <v>5</v>
      </c>
      <c r="E81" s="46">
        <f>[11]B!$AL$483</f>
        <v>16100</v>
      </c>
    </row>
    <row r="82" spans="1:5" ht="15" customHeight="1" x14ac:dyDescent="0.15">
      <c r="A82" s="583"/>
      <c r="B82" s="54" t="s">
        <v>123</v>
      </c>
      <c r="C82" s="321">
        <f>[11]B!$C$511</f>
        <v>12295</v>
      </c>
      <c r="D82" s="321">
        <f>[11]B!$E$511</f>
        <v>12140</v>
      </c>
      <c r="E82" s="46">
        <f>[11]B!$AL$511</f>
        <v>318388930</v>
      </c>
    </row>
    <row r="83" spans="1:5" ht="15" customHeight="1" x14ac:dyDescent="0.15">
      <c r="A83" s="554" t="s">
        <v>124</v>
      </c>
      <c r="B83" s="45" t="s">
        <v>125</v>
      </c>
      <c r="C83" s="321">
        <f>[11]B!$C$521</f>
        <v>0</v>
      </c>
      <c r="D83" s="321">
        <f>[11]B!$E$521</f>
        <v>0</v>
      </c>
      <c r="E83" s="46">
        <f>[11]B!$AL$521</f>
        <v>0</v>
      </c>
    </row>
    <row r="84" spans="1:5" s="56" customFormat="1" ht="15" customHeight="1" x14ac:dyDescent="0.15">
      <c r="A84" s="554" t="s">
        <v>126</v>
      </c>
      <c r="B84" s="45" t="s">
        <v>127</v>
      </c>
      <c r="C84" s="333">
        <f>[11]B!$C$575</f>
        <v>81</v>
      </c>
      <c r="D84" s="321">
        <f>[11]B!$E$575</f>
        <v>74</v>
      </c>
      <c r="E84" s="55">
        <f>[11]B!$AL$575</f>
        <v>172840</v>
      </c>
    </row>
    <row r="85" spans="1:5" ht="15" customHeight="1" x14ac:dyDescent="0.15">
      <c r="A85" s="554" t="s">
        <v>128</v>
      </c>
      <c r="B85" s="45" t="s">
        <v>129</v>
      </c>
      <c r="C85" s="321">
        <f>[11]B!$C$607</f>
        <v>1583</v>
      </c>
      <c r="D85" s="321">
        <f>[11]B!$E$607</f>
        <v>1566</v>
      </c>
      <c r="E85" s="46">
        <f>[11]B!$AL$607</f>
        <v>2445960</v>
      </c>
    </row>
    <row r="86" spans="1:5" s="3" customFormat="1" ht="15" customHeight="1" x14ac:dyDescent="0.15">
      <c r="A86" s="581" t="s">
        <v>130</v>
      </c>
      <c r="B86" s="584"/>
      <c r="C86" s="332">
        <f>+C87+C88+C89+C90+C94+C95</f>
        <v>3940</v>
      </c>
      <c r="D86" s="332">
        <f>+D87+D88+D89+D90+D94</f>
        <v>3923</v>
      </c>
      <c r="E86" s="51">
        <f>+E87+E88+E89+E90+E94</f>
        <v>84105690</v>
      </c>
    </row>
    <row r="87" spans="1:5" ht="15" customHeight="1" x14ac:dyDescent="0.15">
      <c r="A87" s="57" t="s">
        <v>131</v>
      </c>
      <c r="B87" s="58" t="s">
        <v>132</v>
      </c>
      <c r="C87" s="330">
        <f>[11]B!$C$669</f>
        <v>2347</v>
      </c>
      <c r="D87" s="321">
        <f>[11]B!$E$669</f>
        <v>2343</v>
      </c>
      <c r="E87" s="53">
        <f>[11]B!$AL$669</f>
        <v>21600980</v>
      </c>
    </row>
    <row r="88" spans="1:5" ht="15" customHeight="1" x14ac:dyDescent="0.15">
      <c r="A88" s="554" t="s">
        <v>133</v>
      </c>
      <c r="B88" s="45" t="s">
        <v>134</v>
      </c>
      <c r="C88" s="321">
        <f>[11]B!$C$692</f>
        <v>0</v>
      </c>
      <c r="D88" s="321">
        <f>[11]B!$E$692</f>
        <v>0</v>
      </c>
      <c r="E88" s="46">
        <f>[11]B!$AL$692</f>
        <v>0</v>
      </c>
    </row>
    <row r="89" spans="1:5" ht="15" customHeight="1" x14ac:dyDescent="0.15">
      <c r="A89" s="554" t="s">
        <v>135</v>
      </c>
      <c r="B89" s="45" t="s">
        <v>136</v>
      </c>
      <c r="C89" s="321">
        <f>[11]B!$C$722</f>
        <v>844</v>
      </c>
      <c r="D89" s="321">
        <f>[11]B!$E$722</f>
        <v>844</v>
      </c>
      <c r="E89" s="46">
        <f>[11]B!$AL$722</f>
        <v>48913960</v>
      </c>
    </row>
    <row r="90" spans="1:5" ht="15" customHeight="1" x14ac:dyDescent="0.15">
      <c r="A90" s="583" t="s">
        <v>113</v>
      </c>
      <c r="B90" s="45" t="s">
        <v>137</v>
      </c>
      <c r="C90" s="321">
        <f>SUM(C91:C93)</f>
        <v>741</v>
      </c>
      <c r="D90" s="321">
        <f>SUM(D91:D93)</f>
        <v>736</v>
      </c>
      <c r="E90" s="46">
        <f>SUM(E91:E93)</f>
        <v>13590750</v>
      </c>
    </row>
    <row r="91" spans="1:5" ht="15" customHeight="1" x14ac:dyDescent="0.15">
      <c r="A91" s="583"/>
      <c r="B91" s="54" t="s">
        <v>138</v>
      </c>
      <c r="C91" s="321">
        <f>[11]B!$C$746-[11]B!C724-[11]B!C725</f>
        <v>621</v>
      </c>
      <c r="D91" s="321">
        <f>[11]B!$E$746-[11]B!E724-[11]B!E725</f>
        <v>616</v>
      </c>
      <c r="E91" s="46">
        <f>[11]B!$AL$746-[11]B!$AL$676724-[11]B!$AL$725</f>
        <v>10970460</v>
      </c>
    </row>
    <row r="92" spans="1:5" ht="15" customHeight="1" x14ac:dyDescent="0.15">
      <c r="A92" s="583"/>
      <c r="B92" s="54" t="s">
        <v>139</v>
      </c>
      <c r="C92" s="321">
        <f>[11]B!$C$724</f>
        <v>3</v>
      </c>
      <c r="D92" s="321">
        <f>[11]B!$E$724</f>
        <v>3</v>
      </c>
      <c r="E92" s="46">
        <f>[11]B!$AL$724</f>
        <v>18210</v>
      </c>
    </row>
    <row r="93" spans="1:5" ht="15" customHeight="1" x14ac:dyDescent="0.15">
      <c r="A93" s="583"/>
      <c r="B93" s="54" t="s">
        <v>140</v>
      </c>
      <c r="C93" s="321">
        <f>[11]B!$C$725</f>
        <v>117</v>
      </c>
      <c r="D93" s="321">
        <f>[11]B!$E$725</f>
        <v>117</v>
      </c>
      <c r="E93" s="46">
        <f>[11]B!$AL$725</f>
        <v>2602080</v>
      </c>
    </row>
    <row r="94" spans="1:5" ht="15" customHeight="1" x14ac:dyDescent="0.15">
      <c r="A94" s="554" t="s">
        <v>115</v>
      </c>
      <c r="B94" s="45" t="s">
        <v>141</v>
      </c>
      <c r="C94" s="321">
        <f>[11]B!$C$779</f>
        <v>0</v>
      </c>
      <c r="D94" s="321">
        <f>[11]B!$E$779</f>
        <v>0</v>
      </c>
      <c r="E94" s="46">
        <f>[11]B!$AL$779</f>
        <v>0</v>
      </c>
    </row>
    <row r="95" spans="1:5" s="60" customFormat="1" ht="15" customHeight="1" x14ac:dyDescent="0.15">
      <c r="A95" s="554"/>
      <c r="B95" s="45" t="s">
        <v>142</v>
      </c>
      <c r="C95" s="321">
        <f>[11]B!$C$837</f>
        <v>8</v>
      </c>
      <c r="D95" s="59"/>
      <c r="E95" s="59"/>
    </row>
    <row r="96" spans="1:5" s="3" customFormat="1" ht="15" customHeight="1" x14ac:dyDescent="0.15">
      <c r="A96" s="61"/>
      <c r="B96" s="61" t="s">
        <v>143</v>
      </c>
      <c r="C96" s="334">
        <f>[11]B!$C$1051</f>
        <v>0</v>
      </c>
      <c r="D96" s="335">
        <f>[11]B!$E$1051</f>
        <v>0</v>
      </c>
      <c r="E96" s="62">
        <f>[11]B!$AL$1051</f>
        <v>0</v>
      </c>
    </row>
    <row r="97" spans="1:8" s="63" customFormat="1" ht="24.95" customHeight="1" x14ac:dyDescent="0.15">
      <c r="A97" s="574" t="s">
        <v>144</v>
      </c>
      <c r="B97" s="574"/>
      <c r="C97" s="574"/>
      <c r="D97" s="574"/>
      <c r="E97" s="574"/>
    </row>
    <row r="98" spans="1:8" s="63" customFormat="1" ht="35.1" customHeight="1" x14ac:dyDescent="0.15">
      <c r="A98" s="13" t="s">
        <v>145</v>
      </c>
      <c r="B98" s="64" t="s">
        <v>5</v>
      </c>
      <c r="C98" s="39" t="s">
        <v>6</v>
      </c>
      <c r="D98" s="39" t="s">
        <v>7</v>
      </c>
      <c r="E98" s="39" t="s">
        <v>8</v>
      </c>
    </row>
    <row r="99" spans="1:8" s="63" customFormat="1" ht="15" customHeight="1" x14ac:dyDescent="0.15">
      <c r="A99" s="295" t="s">
        <v>146</v>
      </c>
      <c r="B99" s="43" t="s">
        <v>147</v>
      </c>
      <c r="C99" s="336">
        <f>[11]B!C844+[11]B!C851+[11]B!C855+[11]B!C862+[11]B!C871+[11]B!C875+[11]B!C879+[11]B!C883+[11]B!C894+[11]B!C897+[11]B!C905+[11]B!C911+[11]B!C921+[11]B!C926+[11]B!C891</f>
        <v>0</v>
      </c>
      <c r="D99" s="336">
        <f>[11]B!E844+[11]B!E851+[11]B!E855+[11]B!E862+[11]B!E871+[11]B!E875+[11]B!E879+[11]B!E883+[11]B!E894+[11]B!E897+[11]B!E905+[11]B!E911+[11]B!E921+[11]B!E926+[11]B!E891</f>
        <v>0</v>
      </c>
      <c r="E99" s="336">
        <f>[11]B!AL844+[11]B!AL851+[11]B!AL855+[11]B!AL862+[11]B!AL871+[11]B!AL875+[11]B!AL879+[11]B!AL883+[11]B!AL894+[11]B!AL897+[11]B!AL905+[11]B!AL911+[11]B!AL921+[11]B!AL926+[11]B!AL891</f>
        <v>0</v>
      </c>
    </row>
    <row r="100" spans="1:8" s="63" customFormat="1" ht="15" customHeight="1" x14ac:dyDescent="0.15">
      <c r="A100" s="299">
        <v>2001</v>
      </c>
      <c r="B100" s="45" t="s">
        <v>148</v>
      </c>
      <c r="C100" s="321">
        <f>SUM([11]B!C2370,[11]B!C2416:C2418)</f>
        <v>1040</v>
      </c>
      <c r="D100" s="321">
        <f>SUM([11]B!E2370,[11]B!E2416:E2418)</f>
        <v>826</v>
      </c>
      <c r="E100" s="46">
        <f>[11]B!AL2370+[11]B!AL2416+[11]B!AL2417+[11]B!AL2418</f>
        <v>10500360</v>
      </c>
    </row>
    <row r="101" spans="1:8" s="63" customFormat="1" ht="15" customHeight="1" x14ac:dyDescent="0.15">
      <c r="A101" s="312" t="s">
        <v>149</v>
      </c>
      <c r="B101" s="65" t="s">
        <v>150</v>
      </c>
      <c r="C101" s="326">
        <f>[11]B!C2684</f>
        <v>12</v>
      </c>
      <c r="D101" s="326">
        <f>[11]B!E2684</f>
        <v>12</v>
      </c>
      <c r="E101" s="48">
        <f>[11]B!AL2684</f>
        <v>964770</v>
      </c>
    </row>
    <row r="102" spans="1:8" s="63" customFormat="1" ht="15" customHeight="1" x14ac:dyDescent="0.15">
      <c r="A102" s="37"/>
      <c r="B102" s="66" t="s">
        <v>151</v>
      </c>
      <c r="C102" s="337">
        <f>SUM(C99:C101)</f>
        <v>1052</v>
      </c>
      <c r="D102" s="337">
        <f>SUM(D99:D101)</f>
        <v>838</v>
      </c>
      <c r="E102" s="67">
        <f>SUM(E99:E101)</f>
        <v>11465130</v>
      </c>
    </row>
    <row r="103" spans="1:8" s="71" customFormat="1" ht="24.95" customHeight="1" x14ac:dyDescent="0.15">
      <c r="A103" s="68" t="s">
        <v>152</v>
      </c>
      <c r="B103" s="69"/>
      <c r="C103" s="68"/>
      <c r="D103" s="68"/>
      <c r="E103" s="68"/>
      <c r="F103" s="70"/>
      <c r="G103" s="70"/>
    </row>
    <row r="104" spans="1:8" s="63" customFormat="1" ht="33.75" customHeight="1" x14ac:dyDescent="0.15">
      <c r="A104" s="72" t="s">
        <v>4</v>
      </c>
      <c r="B104" s="72" t="s">
        <v>5</v>
      </c>
      <c r="C104" s="39" t="s">
        <v>6</v>
      </c>
      <c r="D104" s="39" t="s">
        <v>7</v>
      </c>
      <c r="E104" s="39" t="s">
        <v>153</v>
      </c>
      <c r="F104" s="39" t="s">
        <v>154</v>
      </c>
      <c r="G104" s="39" t="s">
        <v>155</v>
      </c>
      <c r="H104" s="39" t="s">
        <v>8</v>
      </c>
    </row>
    <row r="105" spans="1:8" s="63" customFormat="1" ht="15" customHeight="1" x14ac:dyDescent="0.15">
      <c r="A105" s="295" t="s">
        <v>156</v>
      </c>
      <c r="B105" s="43" t="s">
        <v>157</v>
      </c>
      <c r="C105" s="320">
        <f>[11]B!$C$1216</f>
        <v>3</v>
      </c>
      <c r="D105" s="320">
        <f>[11]B!$I$1216</f>
        <v>0</v>
      </c>
      <c r="E105" s="320">
        <f>[11]B!$I$1216</f>
        <v>0</v>
      </c>
      <c r="F105" s="320">
        <f>[11]B!$L$1216</f>
        <v>0</v>
      </c>
      <c r="G105" s="73"/>
      <c r="H105" s="44">
        <f>[11]B!$AL$1216</f>
        <v>0</v>
      </c>
    </row>
    <row r="106" spans="1:8" s="63" customFormat="1" ht="15" customHeight="1" x14ac:dyDescent="0.15">
      <c r="A106" s="299" t="s">
        <v>158</v>
      </c>
      <c r="B106" s="45" t="s">
        <v>159</v>
      </c>
      <c r="C106" s="321">
        <f>[11]B!C1352</f>
        <v>94</v>
      </c>
      <c r="D106" s="321">
        <f>[11]B!I1352</f>
        <v>91</v>
      </c>
      <c r="E106" s="321">
        <f>[11]B!I1352</f>
        <v>91</v>
      </c>
      <c r="F106" s="321">
        <f>[11]B!L1352</f>
        <v>3</v>
      </c>
      <c r="G106" s="74"/>
      <c r="H106" s="46">
        <f>[11]B!$AL$1352</f>
        <v>49787825</v>
      </c>
    </row>
    <row r="107" spans="1:8" s="63" customFormat="1" ht="15" customHeight="1" x14ac:dyDescent="0.15">
      <c r="A107" s="299" t="s">
        <v>160</v>
      </c>
      <c r="B107" s="45" t="s">
        <v>161</v>
      </c>
      <c r="C107" s="321">
        <f>[11]B!C1502</f>
        <v>32</v>
      </c>
      <c r="D107" s="321">
        <f>[11]B!I1502</f>
        <v>21</v>
      </c>
      <c r="E107" s="321">
        <f>[11]B!I1502</f>
        <v>21</v>
      </c>
      <c r="F107" s="321">
        <f>[11]B!L1502</f>
        <v>3</v>
      </c>
      <c r="G107" s="74"/>
      <c r="H107" s="46">
        <f>[11]B!$AL$1502</f>
        <v>2486405</v>
      </c>
    </row>
    <row r="108" spans="1:8" s="63" customFormat="1" ht="15" customHeight="1" x14ac:dyDescent="0.15">
      <c r="A108" s="299" t="s">
        <v>162</v>
      </c>
      <c r="B108" s="45" t="s">
        <v>163</v>
      </c>
      <c r="C108" s="321">
        <f>[11]B!C1566</f>
        <v>14</v>
      </c>
      <c r="D108" s="321">
        <f>[11]B!I1566</f>
        <v>12</v>
      </c>
      <c r="E108" s="321">
        <f>[11]B!I1566</f>
        <v>12</v>
      </c>
      <c r="F108" s="321">
        <f>[11]B!L1566</f>
        <v>2</v>
      </c>
      <c r="G108" s="74"/>
      <c r="H108" s="46">
        <f>[11]B!AL1566</f>
        <v>920815</v>
      </c>
    </row>
    <row r="109" spans="1:8" s="63" customFormat="1" ht="15" customHeight="1" x14ac:dyDescent="0.15">
      <c r="A109" s="299" t="s">
        <v>164</v>
      </c>
      <c r="B109" s="45" t="s">
        <v>165</v>
      </c>
      <c r="C109" s="321">
        <f>[11]B!$C$1635</f>
        <v>37</v>
      </c>
      <c r="D109" s="321">
        <f>[11]B!$I$1635</f>
        <v>32</v>
      </c>
      <c r="E109" s="321">
        <f>[11]B!$I$1635</f>
        <v>32</v>
      </c>
      <c r="F109" s="321">
        <f>[11]B!$L$1635</f>
        <v>3</v>
      </c>
      <c r="G109" s="74"/>
      <c r="H109" s="46">
        <f>[11]B!$AL$1635</f>
        <v>1439880</v>
      </c>
    </row>
    <row r="110" spans="1:8" s="63" customFormat="1" ht="15" customHeight="1" x14ac:dyDescent="0.15">
      <c r="A110" s="299" t="s">
        <v>166</v>
      </c>
      <c r="B110" s="45" t="s">
        <v>167</v>
      </c>
      <c r="C110" s="321">
        <f>[11]B!$C$1680</f>
        <v>56</v>
      </c>
      <c r="D110" s="321">
        <f>[11]B!$I$1680</f>
        <v>47</v>
      </c>
      <c r="E110" s="321">
        <f>[11]B!$I$1680</f>
        <v>47</v>
      </c>
      <c r="F110" s="321">
        <f>[11]B!$L$1680</f>
        <v>2</v>
      </c>
      <c r="G110" s="74"/>
      <c r="H110" s="46">
        <f>[11]B!$AL$1680</f>
        <v>3815485</v>
      </c>
    </row>
    <row r="111" spans="1:8" s="63" customFormat="1" ht="15" customHeight="1" x14ac:dyDescent="0.15">
      <c r="A111" s="299" t="s">
        <v>168</v>
      </c>
      <c r="B111" s="45" t="s">
        <v>169</v>
      </c>
      <c r="C111" s="321">
        <f>[11]B!$C$1914</f>
        <v>2</v>
      </c>
      <c r="D111" s="321">
        <f>[11]B!$I$1914</f>
        <v>1</v>
      </c>
      <c r="E111" s="321">
        <f>[11]B!$I$1914</f>
        <v>1</v>
      </c>
      <c r="F111" s="321">
        <f>[11]B!$L$1914</f>
        <v>0</v>
      </c>
      <c r="G111" s="74"/>
      <c r="H111" s="46">
        <f>[11]B!$AL$1914</f>
        <v>2100220</v>
      </c>
    </row>
    <row r="112" spans="1:8" s="63" customFormat="1" ht="15" customHeight="1" x14ac:dyDescent="0.15">
      <c r="A112" s="299" t="s">
        <v>170</v>
      </c>
      <c r="B112" s="45" t="s">
        <v>171</v>
      </c>
      <c r="C112" s="321">
        <f>[11]B!$C$1983</f>
        <v>7</v>
      </c>
      <c r="D112" s="321">
        <f>[11]B!$I$1983</f>
        <v>6</v>
      </c>
      <c r="E112" s="321">
        <f>[11]B!$I$1983</f>
        <v>6</v>
      </c>
      <c r="F112" s="321">
        <f>[11]B!$L$1983</f>
        <v>1</v>
      </c>
      <c r="G112" s="74"/>
      <c r="H112" s="46">
        <f>[11]B!$AL$1983</f>
        <v>1796030</v>
      </c>
    </row>
    <row r="113" spans="1:12" s="63" customFormat="1" ht="15" customHeight="1" x14ac:dyDescent="0.15">
      <c r="A113" s="299" t="s">
        <v>172</v>
      </c>
      <c r="B113" s="45" t="s">
        <v>173</v>
      </c>
      <c r="C113" s="321">
        <f>[11]B!$C$2176</f>
        <v>178</v>
      </c>
      <c r="D113" s="321">
        <f>[11]B!$I$2176</f>
        <v>122</v>
      </c>
      <c r="E113" s="321">
        <f>[11]B!$I$2176</f>
        <v>122</v>
      </c>
      <c r="F113" s="321">
        <f>[11]B!$L$2176</f>
        <v>20</v>
      </c>
      <c r="G113" s="74"/>
      <c r="H113" s="46">
        <f>[11]B!$AL$2176</f>
        <v>36868670</v>
      </c>
    </row>
    <row r="114" spans="1:12" s="63" customFormat="1" ht="15" customHeight="1" x14ac:dyDescent="0.15">
      <c r="A114" s="299" t="s">
        <v>174</v>
      </c>
      <c r="B114" s="45" t="s">
        <v>175</v>
      </c>
      <c r="C114" s="321">
        <f>[11]B!C2218</f>
        <v>8</v>
      </c>
      <c r="D114" s="321">
        <f>[11]B!I2218</f>
        <v>5</v>
      </c>
      <c r="E114" s="321">
        <f>[11]B!I2218</f>
        <v>5</v>
      </c>
      <c r="F114" s="321">
        <f>[11]B!L2218</f>
        <v>2</v>
      </c>
      <c r="G114" s="74"/>
      <c r="H114" s="46">
        <f>[11]B!AL2218</f>
        <v>1391255</v>
      </c>
    </row>
    <row r="115" spans="1:12" s="63" customFormat="1" ht="15" customHeight="1" x14ac:dyDescent="0.15">
      <c r="A115" s="299" t="s">
        <v>176</v>
      </c>
      <c r="B115" s="45" t="s">
        <v>177</v>
      </c>
      <c r="C115" s="321">
        <f>[11]B!$C$2342</f>
        <v>38</v>
      </c>
      <c r="D115" s="321">
        <f>[11]B!I2342</f>
        <v>22</v>
      </c>
      <c r="E115" s="321">
        <f>[11]B!I2342</f>
        <v>22</v>
      </c>
      <c r="F115" s="321">
        <f>[11]B!L2342</f>
        <v>0</v>
      </c>
      <c r="G115" s="74"/>
      <c r="H115" s="46">
        <f>[11]B!AL2342</f>
        <v>7649680</v>
      </c>
    </row>
    <row r="116" spans="1:12" s="63" customFormat="1" ht="15" customHeight="1" x14ac:dyDescent="0.15">
      <c r="A116" s="299" t="s">
        <v>178</v>
      </c>
      <c r="B116" s="45" t="s">
        <v>179</v>
      </c>
      <c r="C116" s="321">
        <f>[11]B!$C$2377</f>
        <v>9</v>
      </c>
      <c r="D116" s="321">
        <f>[11]B!I2377</f>
        <v>9</v>
      </c>
      <c r="E116" s="321">
        <f>[11]B!I2377</f>
        <v>9</v>
      </c>
      <c r="F116" s="321">
        <f>[11]B!L2377</f>
        <v>0</v>
      </c>
      <c r="G116" s="74"/>
      <c r="H116" s="46">
        <f>[11]B!$AL$2377</f>
        <v>2082750</v>
      </c>
    </row>
    <row r="117" spans="1:12" s="63" customFormat="1" ht="15" customHeight="1" x14ac:dyDescent="0.15">
      <c r="A117" s="299" t="s">
        <v>180</v>
      </c>
      <c r="B117" s="45" t="s">
        <v>181</v>
      </c>
      <c r="C117" s="321">
        <f>[11]B!$C$2414</f>
        <v>50</v>
      </c>
      <c r="D117" s="321">
        <f>[11]B!$I$2414</f>
        <v>23</v>
      </c>
      <c r="E117" s="321">
        <f>[11]B!$I$2414</f>
        <v>23</v>
      </c>
      <c r="F117" s="321">
        <f>[11]B!$L$2414</f>
        <v>6</v>
      </c>
      <c r="G117" s="74"/>
      <c r="H117" s="46">
        <f>[11]B!$AL$2414</f>
        <v>5798355</v>
      </c>
    </row>
    <row r="118" spans="1:12" s="75" customFormat="1" ht="15" customHeight="1" x14ac:dyDescent="0.15">
      <c r="A118" s="299" t="s">
        <v>182</v>
      </c>
      <c r="B118" s="45" t="s">
        <v>183</v>
      </c>
      <c r="C118" s="321">
        <f>SUM(C119:C121)</f>
        <v>84</v>
      </c>
      <c r="D118" s="321">
        <f t="shared" ref="D118:F118" si="1">SUM(D119:D121)</f>
        <v>24</v>
      </c>
      <c r="E118" s="321">
        <f t="shared" si="1"/>
        <v>24</v>
      </c>
      <c r="F118" s="321">
        <f t="shared" si="1"/>
        <v>0</v>
      </c>
      <c r="G118" s="74"/>
      <c r="H118" s="46">
        <f>SUM(H119:H121)</f>
        <v>3843870</v>
      </c>
    </row>
    <row r="119" spans="1:12" s="75" customFormat="1" ht="15" customHeight="1" x14ac:dyDescent="0.15">
      <c r="A119" s="299"/>
      <c r="B119" s="76" t="s">
        <v>184</v>
      </c>
      <c r="C119" s="321">
        <f>[11]B!C2420</f>
        <v>83</v>
      </c>
      <c r="D119" s="321">
        <f>[11]B!$I$2420</f>
        <v>23</v>
      </c>
      <c r="E119" s="321">
        <f>[11]B!$I$2420</f>
        <v>23</v>
      </c>
      <c r="F119" s="321">
        <f>[11]B!$L$2420</f>
        <v>0</v>
      </c>
      <c r="G119" s="74"/>
      <c r="H119" s="46">
        <f>[11]B!$AL$2420</f>
        <v>3541310</v>
      </c>
    </row>
    <row r="120" spans="1:12" s="75" customFormat="1" ht="15" customHeight="1" x14ac:dyDescent="0.15">
      <c r="A120" s="299"/>
      <c r="B120" s="76" t="s">
        <v>185</v>
      </c>
      <c r="C120" s="321">
        <f>[11]B!C2421</f>
        <v>1</v>
      </c>
      <c r="D120" s="321">
        <f>[11]B!$I$2421</f>
        <v>1</v>
      </c>
      <c r="E120" s="321">
        <f>[11]B!$I$2421</f>
        <v>1</v>
      </c>
      <c r="F120" s="321">
        <f>[11]B!$L$2421</f>
        <v>0</v>
      </c>
      <c r="G120" s="74"/>
      <c r="H120" s="46">
        <f>[11]B!$AL$2421</f>
        <v>302560</v>
      </c>
    </row>
    <row r="121" spans="1:12" s="75" customFormat="1" ht="15" customHeight="1" x14ac:dyDescent="0.15">
      <c r="A121" s="299"/>
      <c r="B121" s="76" t="s">
        <v>186</v>
      </c>
      <c r="C121" s="321">
        <f>SUM([11]B!C2422:C2426)</f>
        <v>0</v>
      </c>
      <c r="D121" s="321">
        <f>SUM([11]B!I2422:I2426)</f>
        <v>0</v>
      </c>
      <c r="E121" s="321">
        <f>SUM([11]B!I2422:I2426)</f>
        <v>0</v>
      </c>
      <c r="F121" s="321">
        <f>SUM([11]B!L2422:L2426)</f>
        <v>0</v>
      </c>
      <c r="G121" s="74"/>
      <c r="H121" s="46">
        <f>SUM([11]B!AL2422:AL2426)</f>
        <v>0</v>
      </c>
    </row>
    <row r="122" spans="1:12" s="63" customFormat="1" ht="15" customHeight="1" x14ac:dyDescent="0.15">
      <c r="A122" s="299" t="s">
        <v>187</v>
      </c>
      <c r="B122" s="45" t="s">
        <v>188</v>
      </c>
      <c r="C122" s="321">
        <f>[11]B!$C$2660</f>
        <v>90</v>
      </c>
      <c r="D122" s="321">
        <f>[11]B!$I$2660</f>
        <v>75</v>
      </c>
      <c r="E122" s="321">
        <f>[11]B!$I$2660</f>
        <v>75</v>
      </c>
      <c r="F122" s="321">
        <f>[11]B!$L$2660</f>
        <v>5</v>
      </c>
      <c r="G122" s="74"/>
      <c r="H122" s="46">
        <f>[11]B!$AL$2660</f>
        <v>26573080</v>
      </c>
    </row>
    <row r="123" spans="1:12" s="63" customFormat="1" ht="15" customHeight="1" x14ac:dyDescent="0.15">
      <c r="A123" s="312">
        <v>2106</v>
      </c>
      <c r="B123" s="65" t="s">
        <v>189</v>
      </c>
      <c r="C123" s="326">
        <f>[11]B!$C2672</f>
        <v>6</v>
      </c>
      <c r="D123" s="326">
        <f>[11]B!$I2672</f>
        <v>6</v>
      </c>
      <c r="E123" s="74"/>
      <c r="F123" s="74"/>
      <c r="G123" s="326">
        <f>[11]B!C2672</f>
        <v>6</v>
      </c>
      <c r="H123" s="326">
        <f>+([11]B!$AL2672)*0.75</f>
        <v>289755</v>
      </c>
    </row>
    <row r="124" spans="1:12" s="63" customFormat="1" ht="15" customHeight="1" x14ac:dyDescent="0.15">
      <c r="A124" s="338"/>
      <c r="B124" s="66" t="s">
        <v>190</v>
      </c>
      <c r="C124" s="332">
        <f>SUM(C105:C118)+C122+C123</f>
        <v>708</v>
      </c>
      <c r="D124" s="332">
        <f>SUM(D105:D118)+D122+D123</f>
        <v>496</v>
      </c>
      <c r="E124" s="332">
        <f>SUM(E105:E118)+E122+E123</f>
        <v>490</v>
      </c>
      <c r="F124" s="332">
        <f>SUM(F105:F118)+F122+F123</f>
        <v>47</v>
      </c>
      <c r="G124" s="326">
        <f>SUM(G123)</f>
        <v>6</v>
      </c>
      <c r="H124" s="51">
        <f>SUM(H105:H118)+H122+H123</f>
        <v>146844075</v>
      </c>
    </row>
    <row r="125" spans="1:12" s="12" customFormat="1" ht="24.95" customHeight="1" x14ac:dyDescent="0.15">
      <c r="A125" s="575" t="s">
        <v>191</v>
      </c>
      <c r="B125" s="574"/>
      <c r="C125" s="339"/>
      <c r="D125" s="339"/>
      <c r="E125" s="77"/>
      <c r="F125" s="11"/>
      <c r="G125" s="11"/>
      <c r="H125" s="11"/>
      <c r="I125" s="11"/>
      <c r="J125" s="11"/>
      <c r="K125" s="11"/>
      <c r="L125" s="11"/>
    </row>
    <row r="126" spans="1:12" s="3" customFormat="1" ht="35.1" customHeight="1" x14ac:dyDescent="0.15">
      <c r="A126" s="13" t="s">
        <v>4</v>
      </c>
      <c r="B126" s="13" t="s">
        <v>5</v>
      </c>
      <c r="C126" s="39" t="s">
        <v>6</v>
      </c>
      <c r="D126" s="39" t="s">
        <v>7</v>
      </c>
      <c r="E126" s="39" t="s">
        <v>8</v>
      </c>
      <c r="F126" s="7"/>
      <c r="G126" s="7"/>
      <c r="H126" s="7"/>
      <c r="I126" s="7"/>
      <c r="J126" s="7"/>
      <c r="K126" s="7"/>
      <c r="L126" s="7"/>
    </row>
    <row r="127" spans="1:12" s="3" customFormat="1" ht="20.100000000000001" customHeight="1" x14ac:dyDescent="0.15">
      <c r="A127" s="13"/>
      <c r="B127" s="340" t="s">
        <v>192</v>
      </c>
      <c r="C127" s="313"/>
      <c r="D127" s="313"/>
      <c r="E127" s="40"/>
      <c r="F127" s="7"/>
      <c r="G127" s="7"/>
      <c r="H127" s="7"/>
      <c r="I127" s="7"/>
      <c r="J127" s="7"/>
      <c r="K127" s="7"/>
      <c r="L127" s="7"/>
    </row>
    <row r="128" spans="1:12" s="3" customFormat="1" ht="24" customHeight="1" x14ac:dyDescent="0.15">
      <c r="A128" s="295" t="s">
        <v>193</v>
      </c>
      <c r="B128" s="43" t="s">
        <v>194</v>
      </c>
      <c r="C128" s="341">
        <f>[11]B!$C$116</f>
        <v>4045</v>
      </c>
      <c r="D128" s="341">
        <f>[11]B!$E$116</f>
        <v>3764</v>
      </c>
      <c r="E128" s="78">
        <f>[11]B!$AL$116</f>
        <v>148414520</v>
      </c>
      <c r="F128" s="7"/>
      <c r="G128" s="7"/>
      <c r="H128" s="7"/>
      <c r="I128" s="7"/>
      <c r="J128" s="7"/>
      <c r="K128" s="7"/>
      <c r="L128" s="7"/>
    </row>
    <row r="129" spans="1:12" s="3" customFormat="1" ht="24" customHeight="1" x14ac:dyDescent="0.15">
      <c r="A129" s="299" t="s">
        <v>195</v>
      </c>
      <c r="B129" s="45" t="s">
        <v>196</v>
      </c>
      <c r="C129" s="342">
        <f>[11]B!$C$117</f>
        <v>0</v>
      </c>
      <c r="D129" s="342">
        <f>[11]B!$E$117</f>
        <v>0</v>
      </c>
      <c r="E129" s="79">
        <f>[11]B!$AL$117</f>
        <v>0</v>
      </c>
      <c r="F129" s="7"/>
      <c r="G129" s="7"/>
      <c r="H129" s="7"/>
      <c r="I129" s="7"/>
      <c r="J129" s="7"/>
      <c r="K129" s="7"/>
      <c r="L129" s="7"/>
    </row>
    <row r="130" spans="1:12" s="3" customFormat="1" ht="24" customHeight="1" x14ac:dyDescent="0.15">
      <c r="A130" s="299" t="s">
        <v>197</v>
      </c>
      <c r="B130" s="45" t="s">
        <v>198</v>
      </c>
      <c r="C130" s="342">
        <f>[11]B!$C$118</f>
        <v>0</v>
      </c>
      <c r="D130" s="342">
        <f>[11]B!$E$118</f>
        <v>0</v>
      </c>
      <c r="E130" s="79">
        <f>[11]B!$AL$118</f>
        <v>0</v>
      </c>
      <c r="F130" s="7"/>
      <c r="G130" s="7"/>
      <c r="H130" s="7"/>
      <c r="I130" s="7"/>
      <c r="J130" s="7"/>
      <c r="K130" s="7"/>
      <c r="L130" s="7"/>
    </row>
    <row r="131" spans="1:12" s="3" customFormat="1" ht="15" customHeight="1" x14ac:dyDescent="0.15">
      <c r="A131" s="299" t="s">
        <v>199</v>
      </c>
      <c r="B131" s="45" t="s">
        <v>200</v>
      </c>
      <c r="C131" s="342">
        <f>[11]B!$C$119</f>
        <v>358</v>
      </c>
      <c r="D131" s="342">
        <f>[11]B!$E$119</f>
        <v>358</v>
      </c>
      <c r="E131" s="79">
        <f>[11]B!$AL$119</f>
        <v>58679780</v>
      </c>
      <c r="F131" s="7"/>
      <c r="G131" s="7"/>
      <c r="H131" s="7"/>
      <c r="I131" s="7"/>
      <c r="J131" s="7"/>
      <c r="K131" s="7"/>
      <c r="L131" s="7"/>
    </row>
    <row r="132" spans="1:12" s="3" customFormat="1" ht="15" customHeight="1" x14ac:dyDescent="0.15">
      <c r="A132" s="299" t="s">
        <v>201</v>
      </c>
      <c r="B132" s="45" t="s">
        <v>202</v>
      </c>
      <c r="C132" s="342">
        <f>[11]B!$C$120</f>
        <v>0</v>
      </c>
      <c r="D132" s="342">
        <f>[11]B!$E$120</f>
        <v>0</v>
      </c>
      <c r="E132" s="79">
        <f>[11]B!$AL$120</f>
        <v>0</v>
      </c>
      <c r="F132" s="7"/>
      <c r="G132" s="7"/>
      <c r="H132" s="7"/>
      <c r="I132" s="7"/>
      <c r="J132" s="7"/>
      <c r="K132" s="7"/>
      <c r="L132" s="7"/>
    </row>
    <row r="133" spans="1:12" s="3" customFormat="1" ht="15" customHeight="1" x14ac:dyDescent="0.15">
      <c r="A133" s="299" t="s">
        <v>203</v>
      </c>
      <c r="B133" s="45" t="s">
        <v>204</v>
      </c>
      <c r="C133" s="342">
        <f>[11]B!$C$121</f>
        <v>0</v>
      </c>
      <c r="D133" s="342">
        <f>[11]B!$E$121</f>
        <v>0</v>
      </c>
      <c r="E133" s="79">
        <f>[11]B!$AL$121</f>
        <v>0</v>
      </c>
      <c r="F133" s="7"/>
      <c r="G133" s="7"/>
      <c r="H133" s="7"/>
      <c r="I133" s="7"/>
      <c r="J133" s="7"/>
      <c r="K133" s="7"/>
      <c r="L133" s="7"/>
    </row>
    <row r="134" spans="1:12" s="3" customFormat="1" ht="15" customHeight="1" x14ac:dyDescent="0.15">
      <c r="A134" s="299" t="s">
        <v>205</v>
      </c>
      <c r="B134" s="45" t="s">
        <v>206</v>
      </c>
      <c r="C134" s="342">
        <f>[11]B!$C$122</f>
        <v>210</v>
      </c>
      <c r="D134" s="342">
        <f>[11]B!$E$122</f>
        <v>210</v>
      </c>
      <c r="E134" s="79">
        <f>[11]B!$AL$122</f>
        <v>16627800</v>
      </c>
      <c r="F134" s="7"/>
      <c r="G134" s="7"/>
      <c r="H134" s="7"/>
      <c r="I134" s="7"/>
      <c r="J134" s="7"/>
      <c r="K134" s="7"/>
      <c r="L134" s="7"/>
    </row>
    <row r="135" spans="1:12" s="3" customFormat="1" ht="15" customHeight="1" x14ac:dyDescent="0.15">
      <c r="A135" s="299" t="s">
        <v>207</v>
      </c>
      <c r="B135" s="45" t="s">
        <v>208</v>
      </c>
      <c r="C135" s="342">
        <f>[11]B!$C$123</f>
        <v>104</v>
      </c>
      <c r="D135" s="342">
        <f>[11]B!$E$123</f>
        <v>104</v>
      </c>
      <c r="E135" s="79">
        <f>[11]B!$AL$123</f>
        <v>8234720</v>
      </c>
      <c r="F135" s="7"/>
      <c r="G135" s="7"/>
      <c r="H135" s="7"/>
      <c r="I135" s="7"/>
      <c r="J135" s="7"/>
      <c r="K135" s="7"/>
      <c r="L135" s="7"/>
    </row>
    <row r="136" spans="1:12" s="3" customFormat="1" ht="15" customHeight="1" x14ac:dyDescent="0.15">
      <c r="A136" s="299" t="s">
        <v>209</v>
      </c>
      <c r="B136" s="45" t="s">
        <v>210</v>
      </c>
      <c r="C136" s="342">
        <f>[11]B!$C$124</f>
        <v>0</v>
      </c>
      <c r="D136" s="342">
        <f>[11]B!$E$124</f>
        <v>0</v>
      </c>
      <c r="E136" s="79">
        <f>[11]B!$AL$124</f>
        <v>0</v>
      </c>
      <c r="F136" s="7"/>
      <c r="G136" s="7"/>
      <c r="H136" s="7"/>
      <c r="I136" s="7"/>
      <c r="J136" s="7"/>
      <c r="K136" s="7"/>
      <c r="L136" s="7"/>
    </row>
    <row r="137" spans="1:12" s="3" customFormat="1" ht="15" customHeight="1" x14ac:dyDescent="0.15">
      <c r="A137" s="299" t="s">
        <v>211</v>
      </c>
      <c r="B137" s="45" t="s">
        <v>212</v>
      </c>
      <c r="C137" s="342">
        <f>[11]B!$C$125</f>
        <v>77</v>
      </c>
      <c r="D137" s="342">
        <f>[11]B!$E$125</f>
        <v>76</v>
      </c>
      <c r="E137" s="79">
        <f>[11]B!$AL$125</f>
        <v>5398280</v>
      </c>
      <c r="F137" s="7"/>
      <c r="G137" s="7"/>
      <c r="H137" s="7"/>
      <c r="I137" s="7"/>
      <c r="J137" s="7"/>
      <c r="K137" s="7"/>
      <c r="L137" s="7"/>
    </row>
    <row r="138" spans="1:12" s="3" customFormat="1" ht="15" customHeight="1" x14ac:dyDescent="0.15">
      <c r="A138" s="299" t="s">
        <v>213</v>
      </c>
      <c r="B138" s="45" t="s">
        <v>214</v>
      </c>
      <c r="C138" s="342">
        <f>[11]B!$C$126</f>
        <v>0</v>
      </c>
      <c r="D138" s="342">
        <f>[11]B!$E$126</f>
        <v>0</v>
      </c>
      <c r="E138" s="79">
        <f>[11]B!$AL$126</f>
        <v>0</v>
      </c>
      <c r="F138" s="7"/>
      <c r="G138" s="7"/>
      <c r="H138" s="7"/>
      <c r="I138" s="7"/>
      <c r="J138" s="7"/>
      <c r="K138" s="7"/>
      <c r="L138" s="7"/>
    </row>
    <row r="139" spans="1:12" s="3" customFormat="1" ht="15" customHeight="1" x14ac:dyDescent="0.15">
      <c r="A139" s="299" t="s">
        <v>215</v>
      </c>
      <c r="B139" s="45" t="s">
        <v>216</v>
      </c>
      <c r="C139" s="342">
        <f>[11]B!$C$127</f>
        <v>0</v>
      </c>
      <c r="D139" s="342">
        <f>[11]B!$E$127</f>
        <v>0</v>
      </c>
      <c r="E139" s="79">
        <f>[11]B!$AL$127</f>
        <v>0</v>
      </c>
      <c r="F139" s="7"/>
      <c r="G139" s="7"/>
      <c r="H139" s="7"/>
      <c r="I139" s="7"/>
      <c r="J139" s="7"/>
      <c r="K139" s="7"/>
      <c r="L139" s="7"/>
    </row>
    <row r="140" spans="1:12" s="3" customFormat="1" ht="15" customHeight="1" x14ac:dyDescent="0.15">
      <c r="A140" s="312" t="s">
        <v>217</v>
      </c>
      <c r="B140" s="65" t="s">
        <v>218</v>
      </c>
      <c r="C140" s="343">
        <f>[11]B!$C$128</f>
        <v>0</v>
      </c>
      <c r="D140" s="343">
        <f>[11]B!$E$128</f>
        <v>0</v>
      </c>
      <c r="E140" s="80">
        <f>[11]B!$AL$128</f>
        <v>0</v>
      </c>
      <c r="F140" s="7"/>
      <c r="G140" s="7"/>
      <c r="H140" s="7"/>
      <c r="I140" s="7"/>
      <c r="J140" s="7"/>
      <c r="K140" s="7"/>
      <c r="L140" s="7"/>
    </row>
    <row r="141" spans="1:12" s="3" customFormat="1" ht="20.100000000000001" customHeight="1" x14ac:dyDescent="0.15">
      <c r="A141" s="338"/>
      <c r="B141" s="66" t="s">
        <v>219</v>
      </c>
      <c r="C141" s="344">
        <f>SUM(C128:C140)</f>
        <v>4794</v>
      </c>
      <c r="D141" s="344">
        <f>SUM(D128:D140)</f>
        <v>4512</v>
      </c>
      <c r="E141" s="51">
        <f>SUM(E128:E140)</f>
        <v>237355100</v>
      </c>
      <c r="F141" s="7"/>
      <c r="G141" s="7"/>
      <c r="H141" s="7"/>
      <c r="I141" s="7"/>
      <c r="J141" s="7"/>
      <c r="K141" s="7"/>
      <c r="L141" s="7"/>
    </row>
    <row r="142" spans="1:12" s="3" customFormat="1" ht="20.100000000000001" customHeight="1" x14ac:dyDescent="0.15">
      <c r="A142" s="338"/>
      <c r="B142" s="81" t="s">
        <v>220</v>
      </c>
      <c r="C142" s="344">
        <f>SUM(C143:C152)</f>
        <v>688</v>
      </c>
      <c r="D142" s="344">
        <f>SUM(D143:D152)</f>
        <v>657</v>
      </c>
      <c r="E142" s="51">
        <f>SUM(E143:E152)</f>
        <v>3875850</v>
      </c>
      <c r="F142" s="7"/>
      <c r="G142" s="7"/>
      <c r="H142" s="7"/>
      <c r="I142" s="7"/>
      <c r="J142" s="7"/>
      <c r="K142" s="7"/>
      <c r="L142" s="7"/>
    </row>
    <row r="143" spans="1:12" s="3" customFormat="1" ht="15" customHeight="1" x14ac:dyDescent="0.15">
      <c r="A143" s="295" t="s">
        <v>221</v>
      </c>
      <c r="B143" s="43" t="s">
        <v>222</v>
      </c>
      <c r="C143" s="345">
        <f>[11]B!$C$131</f>
        <v>0</v>
      </c>
      <c r="D143" s="345">
        <f>[11]B!$E$131</f>
        <v>0</v>
      </c>
      <c r="E143" s="78">
        <f>[11]B!$AL$131</f>
        <v>0</v>
      </c>
      <c r="F143" s="7"/>
      <c r="G143" s="7"/>
      <c r="H143" s="7"/>
      <c r="I143" s="7"/>
      <c r="J143" s="7"/>
      <c r="K143" s="7"/>
      <c r="L143" s="7"/>
    </row>
    <row r="144" spans="1:12" s="3" customFormat="1" ht="15" customHeight="1" x14ac:dyDescent="0.15">
      <c r="A144" s="299" t="s">
        <v>223</v>
      </c>
      <c r="B144" s="45" t="s">
        <v>224</v>
      </c>
      <c r="C144" s="346">
        <f>[11]B!$C$132</f>
        <v>0</v>
      </c>
      <c r="D144" s="346">
        <f>[11]B!$E$132</f>
        <v>0</v>
      </c>
      <c r="E144" s="79">
        <f>[11]B!$AL$132</f>
        <v>0</v>
      </c>
      <c r="F144" s="7"/>
      <c r="G144" s="7"/>
      <c r="H144" s="7"/>
      <c r="I144" s="7"/>
      <c r="J144" s="7"/>
      <c r="K144" s="7"/>
      <c r="L144" s="7"/>
    </row>
    <row r="145" spans="1:12" s="3" customFormat="1" ht="15" customHeight="1" x14ac:dyDescent="0.15">
      <c r="A145" s="299" t="s">
        <v>225</v>
      </c>
      <c r="B145" s="45" t="s">
        <v>226</v>
      </c>
      <c r="C145" s="346">
        <f>[11]B!$C$133</f>
        <v>0</v>
      </c>
      <c r="D145" s="346">
        <f>[11]B!$E$133</f>
        <v>0</v>
      </c>
      <c r="E145" s="79">
        <f>[11]B!$AL$133</f>
        <v>0</v>
      </c>
      <c r="F145" s="7"/>
      <c r="G145" s="7"/>
      <c r="H145" s="7"/>
      <c r="I145" s="7"/>
      <c r="J145" s="7"/>
      <c r="K145" s="7"/>
      <c r="L145" s="7"/>
    </row>
    <row r="146" spans="1:12" s="3" customFormat="1" ht="15" customHeight="1" x14ac:dyDescent="0.15">
      <c r="A146" s="299" t="s">
        <v>227</v>
      </c>
      <c r="B146" s="45" t="s">
        <v>228</v>
      </c>
      <c r="C146" s="346">
        <f>[11]B!$C$134</f>
        <v>670</v>
      </c>
      <c r="D146" s="346">
        <f>[11]B!$E$134</f>
        <v>639</v>
      </c>
      <c r="E146" s="79">
        <f>[11]B!$AL$134</f>
        <v>3738150</v>
      </c>
      <c r="F146" s="7"/>
      <c r="G146" s="7"/>
      <c r="H146" s="7"/>
      <c r="I146" s="7"/>
      <c r="J146" s="7"/>
      <c r="K146" s="7"/>
      <c r="L146" s="7"/>
    </row>
    <row r="147" spans="1:12" s="3" customFormat="1" ht="15" customHeight="1" x14ac:dyDescent="0.15">
      <c r="A147" s="299" t="s">
        <v>229</v>
      </c>
      <c r="B147" s="45" t="s">
        <v>230</v>
      </c>
      <c r="C147" s="346">
        <f>[11]B!$C$135</f>
        <v>0</v>
      </c>
      <c r="D147" s="346">
        <f>[11]B!$E$135</f>
        <v>0</v>
      </c>
      <c r="E147" s="79">
        <f>[11]B!$AL$135</f>
        <v>0</v>
      </c>
      <c r="F147" s="7"/>
      <c r="G147" s="7"/>
      <c r="H147" s="7"/>
      <c r="I147" s="7"/>
      <c r="J147" s="7"/>
      <c r="K147" s="7"/>
      <c r="L147" s="7"/>
    </row>
    <row r="148" spans="1:12" s="3" customFormat="1" ht="15" customHeight="1" x14ac:dyDescent="0.15">
      <c r="A148" s="299" t="s">
        <v>231</v>
      </c>
      <c r="B148" s="45" t="s">
        <v>232</v>
      </c>
      <c r="C148" s="346">
        <f>[11]B!$C$136</f>
        <v>0</v>
      </c>
      <c r="D148" s="346">
        <f>[11]B!$E$136</f>
        <v>0</v>
      </c>
      <c r="E148" s="79">
        <f>[11]B!$AL$136</f>
        <v>0</v>
      </c>
      <c r="F148" s="7"/>
      <c r="G148" s="7"/>
      <c r="H148" s="7"/>
      <c r="I148" s="7"/>
      <c r="J148" s="7"/>
      <c r="K148" s="7"/>
      <c r="L148" s="7"/>
    </row>
    <row r="149" spans="1:12" s="3" customFormat="1" ht="15" customHeight="1" x14ac:dyDescent="0.15">
      <c r="A149" s="299" t="s">
        <v>233</v>
      </c>
      <c r="B149" s="45" t="s">
        <v>234</v>
      </c>
      <c r="C149" s="346">
        <f>[11]B!$C$137</f>
        <v>0</v>
      </c>
      <c r="D149" s="346">
        <f>[11]B!$E$137</f>
        <v>0</v>
      </c>
      <c r="E149" s="79">
        <f>[11]B!$AL$137</f>
        <v>0</v>
      </c>
      <c r="F149" s="7"/>
      <c r="G149" s="7"/>
      <c r="H149" s="7"/>
      <c r="I149" s="7"/>
      <c r="J149" s="7"/>
      <c r="K149" s="7"/>
      <c r="L149" s="7"/>
    </row>
    <row r="150" spans="1:12" s="3" customFormat="1" ht="15" customHeight="1" x14ac:dyDescent="0.15">
      <c r="A150" s="299" t="s">
        <v>235</v>
      </c>
      <c r="B150" s="45" t="s">
        <v>236</v>
      </c>
      <c r="C150" s="346">
        <f>[11]B!$C$138</f>
        <v>18</v>
      </c>
      <c r="D150" s="346">
        <f>[11]B!$E$138</f>
        <v>18</v>
      </c>
      <c r="E150" s="79">
        <f>[11]B!$AL$138</f>
        <v>137700</v>
      </c>
      <c r="F150" s="7"/>
      <c r="G150" s="7"/>
      <c r="H150" s="7"/>
      <c r="I150" s="7"/>
      <c r="J150" s="7"/>
      <c r="K150" s="7"/>
      <c r="L150" s="7"/>
    </row>
    <row r="151" spans="1:12" s="3" customFormat="1" ht="14.1" customHeight="1" x14ac:dyDescent="0.15">
      <c r="A151" s="299" t="s">
        <v>237</v>
      </c>
      <c r="B151" s="45" t="s">
        <v>238</v>
      </c>
      <c r="C151" s="346">
        <f>[11]B!$C$139</f>
        <v>0</v>
      </c>
      <c r="D151" s="346">
        <f>[11]B!$E$139</f>
        <v>0</v>
      </c>
      <c r="E151" s="79">
        <f>[11]B!$AL$139</f>
        <v>0</v>
      </c>
      <c r="F151" s="7"/>
      <c r="G151" s="7"/>
      <c r="H151" s="7"/>
      <c r="I151" s="7"/>
      <c r="J151" s="7"/>
      <c r="K151" s="7"/>
      <c r="L151" s="7"/>
    </row>
    <row r="152" spans="1:12" s="3" customFormat="1" ht="15" customHeight="1" x14ac:dyDescent="0.15">
      <c r="A152" s="312" t="s">
        <v>239</v>
      </c>
      <c r="B152" s="65" t="s">
        <v>240</v>
      </c>
      <c r="C152" s="347">
        <f>[11]B!$C$140</f>
        <v>0</v>
      </c>
      <c r="D152" s="347">
        <f>[11]B!$E$140</f>
        <v>0</v>
      </c>
      <c r="E152" s="80">
        <f>[11]B!$AL$140</f>
        <v>0</v>
      </c>
      <c r="F152" s="7"/>
      <c r="G152" s="7"/>
      <c r="H152" s="7"/>
      <c r="I152" s="7"/>
      <c r="J152" s="7"/>
      <c r="K152" s="7"/>
      <c r="L152" s="7"/>
    </row>
    <row r="153" spans="1:12" s="3" customFormat="1" ht="15" customHeight="1" x14ac:dyDescent="0.15">
      <c r="A153" s="348"/>
      <c r="B153" s="82" t="s">
        <v>241</v>
      </c>
      <c r="C153" s="349">
        <f>SUM(C154:C158)</f>
        <v>0</v>
      </c>
      <c r="D153" s="350"/>
      <c r="E153" s="84"/>
      <c r="F153" s="7"/>
      <c r="G153" s="7"/>
      <c r="H153" s="7"/>
      <c r="I153" s="7"/>
      <c r="J153" s="7"/>
      <c r="K153" s="7"/>
      <c r="L153" s="7"/>
    </row>
    <row r="154" spans="1:12" s="3" customFormat="1" ht="14.1" customHeight="1" x14ac:dyDescent="0.15">
      <c r="A154" s="312">
        <v>203211</v>
      </c>
      <c r="B154" s="65" t="s">
        <v>242</v>
      </c>
      <c r="C154" s="346">
        <f>[11]B!$C$142</f>
        <v>0</v>
      </c>
      <c r="D154" s="350"/>
      <c r="E154" s="84"/>
      <c r="F154" s="7"/>
      <c r="G154" s="7"/>
      <c r="H154" s="7"/>
      <c r="I154" s="7"/>
      <c r="J154" s="7"/>
      <c r="K154" s="7"/>
      <c r="L154" s="7"/>
    </row>
    <row r="155" spans="1:12" s="3" customFormat="1" ht="23.25" customHeight="1" x14ac:dyDescent="0.15">
      <c r="A155" s="351" t="s">
        <v>243</v>
      </c>
      <c r="B155" s="85" t="s">
        <v>244</v>
      </c>
      <c r="C155" s="346">
        <f>[11]B!C143</f>
        <v>0</v>
      </c>
      <c r="D155" s="352"/>
      <c r="E155" s="86"/>
      <c r="F155" s="7"/>
      <c r="G155" s="7"/>
      <c r="H155" s="7"/>
      <c r="I155" s="7"/>
      <c r="J155" s="7"/>
      <c r="K155" s="7"/>
      <c r="L155" s="7"/>
    </row>
    <row r="156" spans="1:12" s="3" customFormat="1" ht="14.1" customHeight="1" x14ac:dyDescent="0.15">
      <c r="A156" s="351" t="s">
        <v>245</v>
      </c>
      <c r="B156" s="85" t="s">
        <v>246</v>
      </c>
      <c r="C156" s="346">
        <f>[11]B!C144</f>
        <v>0</v>
      </c>
      <c r="D156" s="352"/>
      <c r="E156" s="86"/>
      <c r="F156" s="7"/>
      <c r="G156" s="7"/>
      <c r="H156" s="7"/>
      <c r="I156" s="7"/>
      <c r="J156" s="7"/>
      <c r="K156" s="7"/>
      <c r="L156" s="7"/>
    </row>
    <row r="157" spans="1:12" s="3" customFormat="1" ht="14.1" customHeight="1" x14ac:dyDescent="0.15">
      <c r="A157" s="351" t="s">
        <v>247</v>
      </c>
      <c r="B157" s="85" t="s">
        <v>248</v>
      </c>
      <c r="C157" s="346">
        <f>[11]B!C145</f>
        <v>0</v>
      </c>
      <c r="D157" s="352"/>
      <c r="E157" s="86"/>
      <c r="F157" s="7"/>
      <c r="G157" s="7"/>
      <c r="H157" s="7"/>
      <c r="I157" s="7"/>
      <c r="J157" s="7"/>
      <c r="K157" s="7"/>
      <c r="L157" s="7"/>
    </row>
    <row r="158" spans="1:12" s="3" customFormat="1" ht="24" customHeight="1" x14ac:dyDescent="0.15">
      <c r="A158" s="351" t="s">
        <v>249</v>
      </c>
      <c r="B158" s="85" t="s">
        <v>250</v>
      </c>
      <c r="C158" s="346">
        <f>[11]B!C146</f>
        <v>0</v>
      </c>
      <c r="D158" s="352"/>
      <c r="E158" s="86"/>
      <c r="F158" s="7"/>
      <c r="G158" s="7"/>
      <c r="H158" s="7"/>
      <c r="I158" s="7"/>
      <c r="J158" s="7"/>
      <c r="K158" s="7"/>
      <c r="L158" s="7"/>
    </row>
    <row r="159" spans="1:12" s="3" customFormat="1" ht="15" customHeight="1" x14ac:dyDescent="0.15">
      <c r="A159" s="338"/>
      <c r="B159" s="87" t="s">
        <v>251</v>
      </c>
      <c r="C159" s="353">
        <f>(C141+C142+C153)</f>
        <v>5482</v>
      </c>
      <c r="D159" s="353">
        <f>(D141+D142)</f>
        <v>5169</v>
      </c>
      <c r="E159" s="51">
        <f>(E141+E142)</f>
        <v>241230950</v>
      </c>
      <c r="F159" s="7"/>
      <c r="G159" s="7"/>
      <c r="H159" s="7"/>
      <c r="I159" s="7"/>
      <c r="J159" s="7"/>
      <c r="K159" s="7"/>
      <c r="L159" s="7"/>
    </row>
    <row r="160" spans="1:12" s="12" customFormat="1" ht="24.95" customHeight="1" x14ac:dyDescent="0.15">
      <c r="A160" s="68" t="s">
        <v>252</v>
      </c>
      <c r="B160" s="88"/>
      <c r="C160" s="339"/>
      <c r="D160" s="339"/>
      <c r="E160" s="77"/>
      <c r="F160" s="11"/>
      <c r="G160" s="11"/>
      <c r="H160" s="11"/>
      <c r="I160" s="11"/>
      <c r="J160" s="11"/>
      <c r="K160" s="11"/>
      <c r="L160" s="11"/>
    </row>
    <row r="161" spans="1:14" s="3" customFormat="1" ht="35.1" customHeight="1" x14ac:dyDescent="0.15">
      <c r="A161" s="13" t="s">
        <v>4</v>
      </c>
      <c r="B161" s="13" t="s">
        <v>5</v>
      </c>
      <c r="C161" s="39" t="s">
        <v>6</v>
      </c>
      <c r="D161" s="39" t="s">
        <v>7</v>
      </c>
      <c r="E161" s="39" t="s">
        <v>8</v>
      </c>
      <c r="F161" s="7"/>
      <c r="G161" s="7"/>
      <c r="H161" s="7"/>
      <c r="I161" s="7"/>
      <c r="J161" s="7"/>
      <c r="K161" s="7"/>
      <c r="L161" s="7"/>
    </row>
    <row r="162" spans="1:14" s="3" customFormat="1" ht="15" customHeight="1" x14ac:dyDescent="0.15">
      <c r="A162" s="295" t="s">
        <v>253</v>
      </c>
      <c r="B162" s="43" t="s">
        <v>254</v>
      </c>
      <c r="C162" s="354">
        <f>[11]B!C62</f>
        <v>273</v>
      </c>
      <c r="D162" s="354">
        <f>[11]B!$E$62</f>
        <v>273</v>
      </c>
      <c r="E162" s="79">
        <f>[11]B!$AL$62</f>
        <v>245700</v>
      </c>
      <c r="F162" s="7"/>
      <c r="G162" s="7"/>
      <c r="H162" s="7"/>
      <c r="I162" s="7"/>
      <c r="J162" s="7"/>
      <c r="K162" s="7"/>
      <c r="L162" s="7"/>
    </row>
    <row r="163" spans="1:14" s="3" customFormat="1" ht="15" customHeight="1" x14ac:dyDescent="0.15">
      <c r="A163" s="312" t="s">
        <v>255</v>
      </c>
      <c r="B163" s="65" t="s">
        <v>256</v>
      </c>
      <c r="C163" s="326">
        <f>SUM([11]B!$C$63+[11]B!$C$64)</f>
        <v>0</v>
      </c>
      <c r="D163" s="355">
        <f>SUM([11]B!$E$63+[11]B!$E$64)</f>
        <v>0</v>
      </c>
      <c r="E163" s="79">
        <f>SUM([11]B!$AL$63+[11]B!$AL$64)</f>
        <v>0</v>
      </c>
      <c r="F163" s="7"/>
      <c r="G163" s="7"/>
      <c r="H163" s="7"/>
      <c r="I163" s="7"/>
      <c r="J163" s="7"/>
      <c r="K163" s="7"/>
      <c r="L163" s="7"/>
    </row>
    <row r="164" spans="1:14" s="3" customFormat="1" ht="15" customHeight="1" x14ac:dyDescent="0.15">
      <c r="A164" s="89"/>
      <c r="B164" s="90" t="s">
        <v>257</v>
      </c>
      <c r="C164" s="356">
        <f>SUM(C162:C163)</f>
        <v>273</v>
      </c>
      <c r="D164" s="356">
        <f>SUM(D162:D163)</f>
        <v>273</v>
      </c>
      <c r="E164" s="91">
        <f>SUM(E162:E163)</f>
        <v>245700</v>
      </c>
      <c r="F164" s="7"/>
      <c r="G164" s="7"/>
      <c r="H164" s="7"/>
      <c r="I164" s="7"/>
      <c r="J164" s="7"/>
      <c r="K164" s="7"/>
      <c r="L164" s="7"/>
    </row>
    <row r="165" spans="1:14" s="3" customFormat="1" ht="24.95" customHeight="1" x14ac:dyDescent="0.15">
      <c r="A165" s="68" t="s">
        <v>258</v>
      </c>
      <c r="B165" s="92"/>
      <c r="C165" s="357"/>
      <c r="D165" s="357"/>
      <c r="E165" s="93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" customFormat="1" ht="35.1" customHeight="1" x14ac:dyDescent="0.15">
      <c r="A166" s="13" t="s">
        <v>4</v>
      </c>
      <c r="B166" s="13" t="s">
        <v>5</v>
      </c>
      <c r="C166" s="39" t="s">
        <v>6</v>
      </c>
      <c r="D166" s="94" t="s">
        <v>7</v>
      </c>
      <c r="E166" s="39" t="s">
        <v>8</v>
      </c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" customFormat="1" ht="15" customHeight="1" x14ac:dyDescent="0.15">
      <c r="A167" s="295">
        <v>1101004</v>
      </c>
      <c r="B167" s="43" t="s">
        <v>259</v>
      </c>
      <c r="C167" s="320">
        <f>[11]B!C1085</f>
        <v>0</v>
      </c>
      <c r="D167" s="358">
        <f>[11]B!$E$1085</f>
        <v>0</v>
      </c>
      <c r="E167" s="79">
        <f>[11]B!$AL$1085</f>
        <v>0</v>
      </c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" customFormat="1" ht="15" customHeight="1" x14ac:dyDescent="0.15">
      <c r="A168" s="299">
        <v>1101006</v>
      </c>
      <c r="B168" s="45" t="s">
        <v>260</v>
      </c>
      <c r="C168" s="359">
        <f>[11]B!C1086</f>
        <v>0</v>
      </c>
      <c r="D168" s="360">
        <f>[11]B!$E$1086</f>
        <v>0</v>
      </c>
      <c r="E168" s="79">
        <f>[11]B!$AL$1086</f>
        <v>0</v>
      </c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" customFormat="1" ht="15" customHeight="1" x14ac:dyDescent="0.15">
      <c r="A169" s="299">
        <v>1701001</v>
      </c>
      <c r="B169" s="45" t="s">
        <v>261</v>
      </c>
      <c r="C169" s="360">
        <f>[11]B!C1788</f>
        <v>1075</v>
      </c>
      <c r="D169" s="360">
        <f>[11]B!$E$1788</f>
        <v>1065</v>
      </c>
      <c r="E169" s="79">
        <f>[11]B!$AL$1788</f>
        <v>6219600</v>
      </c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" customFormat="1" ht="24" customHeight="1" x14ac:dyDescent="0.15">
      <c r="A170" s="299">
        <v>1701003</v>
      </c>
      <c r="B170" s="45" t="s">
        <v>262</v>
      </c>
      <c r="C170" s="360">
        <f>[11]B!C1789</f>
        <v>7</v>
      </c>
      <c r="D170" s="360">
        <f>[11]B!$E$1789</f>
        <v>7</v>
      </c>
      <c r="E170" s="79">
        <f>[11]B!$AL$1789</f>
        <v>115080</v>
      </c>
      <c r="F170" s="7"/>
      <c r="G170" s="7"/>
      <c r="H170" s="7"/>
      <c r="I170" s="7"/>
      <c r="J170" s="7"/>
      <c r="K170" s="7"/>
      <c r="L170" s="7"/>
      <c r="M170" s="7"/>
      <c r="N170" s="7"/>
    </row>
    <row r="171" spans="1:14" s="3" customFormat="1" ht="24" customHeight="1" x14ac:dyDescent="0.15">
      <c r="A171" s="299" t="s">
        <v>263</v>
      </c>
      <c r="B171" s="45" t="s">
        <v>264</v>
      </c>
      <c r="C171" s="360">
        <f>[11]B!C1790</f>
        <v>8</v>
      </c>
      <c r="D171" s="360">
        <f>[11]B!$E$1790</f>
        <v>8</v>
      </c>
      <c r="E171" s="79">
        <f>[11]B!$AL$1790</f>
        <v>223040</v>
      </c>
      <c r="F171" s="7"/>
      <c r="G171" s="7"/>
      <c r="H171" s="7"/>
      <c r="I171" s="7"/>
      <c r="J171" s="7"/>
      <c r="K171" s="7"/>
      <c r="L171" s="7"/>
      <c r="M171" s="7"/>
      <c r="N171" s="7"/>
    </row>
    <row r="172" spans="1:14" s="3" customFormat="1" ht="15" customHeight="1" x14ac:dyDescent="0.15">
      <c r="A172" s="299" t="s">
        <v>265</v>
      </c>
      <c r="B172" s="45" t="s">
        <v>266</v>
      </c>
      <c r="C172" s="360">
        <f>[11]B!C1791</f>
        <v>0</v>
      </c>
      <c r="D172" s="360">
        <f>[11]B!$E$1791</f>
        <v>0</v>
      </c>
      <c r="E172" s="79">
        <f>[11]B!$AL$1791</f>
        <v>0</v>
      </c>
      <c r="F172" s="7"/>
      <c r="G172" s="7"/>
      <c r="H172" s="7"/>
      <c r="I172" s="7"/>
      <c r="J172" s="7"/>
      <c r="K172" s="7"/>
      <c r="L172" s="7"/>
      <c r="M172" s="7"/>
      <c r="N172" s="7"/>
    </row>
    <row r="173" spans="1:14" s="3" customFormat="1" ht="15" customHeight="1" x14ac:dyDescent="0.15">
      <c r="A173" s="299" t="s">
        <v>267</v>
      </c>
      <c r="B173" s="45" t="s">
        <v>268</v>
      </c>
      <c r="C173" s="360">
        <f>[11]B!C1792</f>
        <v>61</v>
      </c>
      <c r="D173" s="360">
        <f>[11]B!$E$1792</f>
        <v>61</v>
      </c>
      <c r="E173" s="79">
        <f>[11]B!$AL$1792</f>
        <v>3617910</v>
      </c>
      <c r="F173" s="7"/>
      <c r="G173" s="7"/>
      <c r="H173" s="7"/>
      <c r="I173" s="7"/>
      <c r="J173" s="7"/>
      <c r="K173" s="7"/>
      <c r="L173" s="7"/>
      <c r="M173" s="7"/>
      <c r="N173" s="7"/>
    </row>
    <row r="174" spans="1:14" s="3" customFormat="1" ht="24" customHeight="1" x14ac:dyDescent="0.15">
      <c r="A174" s="299" t="s">
        <v>269</v>
      </c>
      <c r="B174" s="45" t="s">
        <v>270</v>
      </c>
      <c r="C174" s="360">
        <f>[11]B!C1793</f>
        <v>0</v>
      </c>
      <c r="D174" s="360">
        <f>[11]B!$E$1793</f>
        <v>0</v>
      </c>
      <c r="E174" s="79">
        <f>[11]B!$AL$1793</f>
        <v>0</v>
      </c>
      <c r="F174" s="7"/>
      <c r="G174" s="7"/>
      <c r="H174" s="7"/>
      <c r="I174" s="7"/>
      <c r="J174" s="7"/>
      <c r="K174" s="7"/>
      <c r="L174" s="7"/>
      <c r="M174" s="7"/>
      <c r="N174" s="7"/>
    </row>
    <row r="175" spans="1:14" s="3" customFormat="1" ht="15" customHeight="1" x14ac:dyDescent="0.15">
      <c r="A175" s="299" t="s">
        <v>271</v>
      </c>
      <c r="B175" s="45" t="s">
        <v>272</v>
      </c>
      <c r="C175" s="360">
        <f>[11]B!C1794</f>
        <v>0</v>
      </c>
      <c r="D175" s="360">
        <f>[11]B!$E$1794</f>
        <v>0</v>
      </c>
      <c r="E175" s="79">
        <f>[11]B!$AL$1794</f>
        <v>0</v>
      </c>
      <c r="F175" s="7"/>
      <c r="G175" s="7"/>
      <c r="H175" s="7"/>
      <c r="I175" s="7"/>
      <c r="J175" s="7"/>
      <c r="K175" s="7"/>
      <c r="L175" s="7"/>
      <c r="M175" s="7"/>
      <c r="N175" s="7"/>
    </row>
    <row r="176" spans="1:14" s="3" customFormat="1" ht="15" customHeight="1" x14ac:dyDescent="0.15">
      <c r="A176" s="299" t="s">
        <v>273</v>
      </c>
      <c r="B176" s="45" t="s">
        <v>274</v>
      </c>
      <c r="C176" s="360">
        <f>[11]B!C1795</f>
        <v>0</v>
      </c>
      <c r="D176" s="360">
        <f>[11]B!$E$1795</f>
        <v>0</v>
      </c>
      <c r="E176" s="79">
        <f>[11]B!$AL$1795</f>
        <v>0</v>
      </c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3" customFormat="1" ht="15" customHeight="1" x14ac:dyDescent="0.15">
      <c r="A177" s="299" t="s">
        <v>275</v>
      </c>
      <c r="B177" s="45" t="s">
        <v>276</v>
      </c>
      <c r="C177" s="360">
        <f>[11]B!C1796</f>
        <v>0</v>
      </c>
      <c r="D177" s="360">
        <f>[11]B!$E$1796</f>
        <v>0</v>
      </c>
      <c r="E177" s="79">
        <f>[11]B!$AL$1796</f>
        <v>0</v>
      </c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3" customFormat="1" ht="15" customHeight="1" x14ac:dyDescent="0.15">
      <c r="A178" s="299" t="s">
        <v>277</v>
      </c>
      <c r="B178" s="45" t="s">
        <v>278</v>
      </c>
      <c r="C178" s="360">
        <f>[11]B!C1797</f>
        <v>0</v>
      </c>
      <c r="D178" s="360">
        <f>[11]B!$E$1797</f>
        <v>0</v>
      </c>
      <c r="E178" s="79">
        <f>[11]B!$AL$1797</f>
        <v>0</v>
      </c>
      <c r="F178" s="7"/>
      <c r="G178" s="7"/>
      <c r="H178" s="7"/>
      <c r="I178" s="7"/>
      <c r="J178" s="7"/>
      <c r="K178" s="7"/>
      <c r="L178" s="7"/>
      <c r="M178" s="7"/>
      <c r="N178" s="7"/>
    </row>
    <row r="179" spans="1:14" s="3" customFormat="1" ht="15" customHeight="1" x14ac:dyDescent="0.15">
      <c r="A179" s="299" t="s">
        <v>279</v>
      </c>
      <c r="B179" s="45" t="s">
        <v>280</v>
      </c>
      <c r="C179" s="360">
        <f>[11]B!C1798</f>
        <v>0</v>
      </c>
      <c r="D179" s="360">
        <f>[11]B!$E$1798</f>
        <v>0</v>
      </c>
      <c r="E179" s="79">
        <f>[11]B!$AL$1798</f>
        <v>0</v>
      </c>
      <c r="F179" s="7"/>
      <c r="G179" s="7"/>
      <c r="H179" s="7"/>
      <c r="I179" s="7"/>
      <c r="J179" s="7"/>
      <c r="K179" s="7"/>
      <c r="L179" s="7"/>
      <c r="M179" s="7"/>
      <c r="N179" s="7"/>
    </row>
    <row r="180" spans="1:14" s="3" customFormat="1" ht="15" customHeight="1" x14ac:dyDescent="0.15">
      <c r="A180" s="299" t="s">
        <v>281</v>
      </c>
      <c r="B180" s="45" t="s">
        <v>282</v>
      </c>
      <c r="C180" s="360">
        <f>[11]B!C1799</f>
        <v>0</v>
      </c>
      <c r="D180" s="360">
        <f>[11]B!$E$1799</f>
        <v>0</v>
      </c>
      <c r="E180" s="79">
        <f>[11]B!$AL$1799</f>
        <v>0</v>
      </c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3" customFormat="1" ht="15" customHeight="1" x14ac:dyDescent="0.15">
      <c r="A181" s="299" t="s">
        <v>283</v>
      </c>
      <c r="B181" s="45" t="s">
        <v>284</v>
      </c>
      <c r="C181" s="360">
        <f>[11]B!C1800</f>
        <v>0</v>
      </c>
      <c r="D181" s="360">
        <f>[11]B!$E$1800</f>
        <v>0</v>
      </c>
      <c r="E181" s="79">
        <f>[11]B!$AL$1800</f>
        <v>0</v>
      </c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3" customFormat="1" ht="15" customHeight="1" x14ac:dyDescent="0.15">
      <c r="A182" s="299" t="s">
        <v>285</v>
      </c>
      <c r="B182" s="45" t="s">
        <v>286</v>
      </c>
      <c r="C182" s="360">
        <f>[11]B!C1801</f>
        <v>0</v>
      </c>
      <c r="D182" s="360">
        <f>[11]B!$E$1801</f>
        <v>0</v>
      </c>
      <c r="E182" s="79">
        <f>[11]B!$AL$1801</f>
        <v>0</v>
      </c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3" customFormat="1" ht="24" customHeight="1" x14ac:dyDescent="0.15">
      <c r="A183" s="299" t="s">
        <v>287</v>
      </c>
      <c r="B183" s="45" t="s">
        <v>288</v>
      </c>
      <c r="C183" s="360">
        <f>[11]B!C1802</f>
        <v>0</v>
      </c>
      <c r="D183" s="360">
        <f>[11]B!$E$1802</f>
        <v>0</v>
      </c>
      <c r="E183" s="79">
        <f>[11]B!$AL$1802</f>
        <v>0</v>
      </c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3" customFormat="1" ht="15" customHeight="1" x14ac:dyDescent="0.15">
      <c r="A184" s="299" t="s">
        <v>289</v>
      </c>
      <c r="B184" s="45" t="s">
        <v>290</v>
      </c>
      <c r="C184" s="360">
        <f>[11]B!C1803</f>
        <v>0</v>
      </c>
      <c r="D184" s="360">
        <f>[11]B!$E$1803</f>
        <v>0</v>
      </c>
      <c r="E184" s="79">
        <f>[11]B!$AL$1803</f>
        <v>0</v>
      </c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3" customFormat="1" ht="15" customHeight="1" x14ac:dyDescent="0.15">
      <c r="A185" s="299" t="s">
        <v>291</v>
      </c>
      <c r="B185" s="45" t="s">
        <v>292</v>
      </c>
      <c r="C185" s="360">
        <f>[11]B!C1804</f>
        <v>0</v>
      </c>
      <c r="D185" s="360">
        <f>[11]B!$E$1804</f>
        <v>0</v>
      </c>
      <c r="E185" s="79">
        <f>[11]B!$AL$1804</f>
        <v>0</v>
      </c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3" customFormat="1" ht="15" customHeight="1" x14ac:dyDescent="0.15">
      <c r="A186" s="299" t="s">
        <v>293</v>
      </c>
      <c r="B186" s="45" t="s">
        <v>294</v>
      </c>
      <c r="C186" s="360">
        <f>[11]B!C1805</f>
        <v>0</v>
      </c>
      <c r="D186" s="360">
        <f>[11]B!$E$1805</f>
        <v>0</v>
      </c>
      <c r="E186" s="79">
        <f>[11]B!$AL$1805</f>
        <v>0</v>
      </c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3" customFormat="1" ht="15" customHeight="1" x14ac:dyDescent="0.15">
      <c r="A187" s="299" t="s">
        <v>295</v>
      </c>
      <c r="B187" s="45" t="s">
        <v>296</v>
      </c>
      <c r="C187" s="360">
        <f>[11]B!C1806</f>
        <v>0</v>
      </c>
      <c r="D187" s="360">
        <f>[11]B!$E$1806</f>
        <v>0</v>
      </c>
      <c r="E187" s="79">
        <f>[11]B!$AL$1806</f>
        <v>0</v>
      </c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3" customFormat="1" ht="15" customHeight="1" x14ac:dyDescent="0.15">
      <c r="A188" s="299" t="s">
        <v>297</v>
      </c>
      <c r="B188" s="45" t="s">
        <v>298</v>
      </c>
      <c r="C188" s="360">
        <f>[11]B!C1807</f>
        <v>0</v>
      </c>
      <c r="D188" s="360">
        <f>[11]B!$E$1807</f>
        <v>0</v>
      </c>
      <c r="E188" s="79">
        <f>[11]B!$AL$1807</f>
        <v>0</v>
      </c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3" customFormat="1" ht="15" customHeight="1" x14ac:dyDescent="0.15">
      <c r="A189" s="299" t="s">
        <v>299</v>
      </c>
      <c r="B189" s="45" t="s">
        <v>300</v>
      </c>
      <c r="C189" s="360">
        <f>[11]B!C1808</f>
        <v>0</v>
      </c>
      <c r="D189" s="360">
        <f>[11]B!$E$1808</f>
        <v>0</v>
      </c>
      <c r="E189" s="79">
        <f>[11]B!$AL$1808</f>
        <v>0</v>
      </c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3" customFormat="1" ht="15" customHeight="1" x14ac:dyDescent="0.15">
      <c r="A190" s="299">
        <v>1701035</v>
      </c>
      <c r="B190" s="45" t="s">
        <v>301</v>
      </c>
      <c r="C190" s="360">
        <f>[11]B!C1809</f>
        <v>0</v>
      </c>
      <c r="D190" s="360">
        <f>[11]B!$E$1809</f>
        <v>0</v>
      </c>
      <c r="E190" s="79">
        <f>[11]B!$AL$1809</f>
        <v>0</v>
      </c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3" customFormat="1" ht="15" customHeight="1" x14ac:dyDescent="0.15">
      <c r="A191" s="299" t="s">
        <v>302</v>
      </c>
      <c r="B191" s="45" t="s">
        <v>303</v>
      </c>
      <c r="C191" s="360">
        <f>[11]B!C1810</f>
        <v>0</v>
      </c>
      <c r="D191" s="360">
        <f>[11]B!$E$1810</f>
        <v>0</v>
      </c>
      <c r="E191" s="79">
        <f>[11]B!$AL$1810</f>
        <v>0</v>
      </c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3" customFormat="1" ht="15" customHeight="1" x14ac:dyDescent="0.15">
      <c r="A192" s="299" t="s">
        <v>304</v>
      </c>
      <c r="B192" s="45" t="s">
        <v>305</v>
      </c>
      <c r="C192" s="360">
        <f>[11]B!C1811</f>
        <v>0</v>
      </c>
      <c r="D192" s="360">
        <f>[11]B!$E$1811</f>
        <v>0</v>
      </c>
      <c r="E192" s="79">
        <f>[11]B!$AL$1811</f>
        <v>0</v>
      </c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3" customFormat="1" ht="15" customHeight="1" x14ac:dyDescent="0.15">
      <c r="A193" s="299">
        <v>1801001</v>
      </c>
      <c r="B193" s="45" t="s">
        <v>306</v>
      </c>
      <c r="C193" s="360">
        <f>[11]B!C2059</f>
        <v>26</v>
      </c>
      <c r="D193" s="360">
        <f>[11]B!$E$2059</f>
        <v>26</v>
      </c>
      <c r="E193" s="79">
        <f>[11]B!$AL$2059</f>
        <v>1046760</v>
      </c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3" customFormat="1" ht="15" customHeight="1" x14ac:dyDescent="0.15">
      <c r="A194" s="299">
        <v>1801003</v>
      </c>
      <c r="B194" s="45" t="s">
        <v>307</v>
      </c>
      <c r="C194" s="360">
        <f>[11]B!C2060</f>
        <v>0</v>
      </c>
      <c r="D194" s="360">
        <f>[11]B!$E$2060</f>
        <v>0</v>
      </c>
      <c r="E194" s="79">
        <f>[11]B!$AL$2060</f>
        <v>0</v>
      </c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3" customFormat="1" ht="15" customHeight="1" x14ac:dyDescent="0.15">
      <c r="A195" s="299">
        <v>1801006</v>
      </c>
      <c r="B195" s="45" t="s">
        <v>308</v>
      </c>
      <c r="C195" s="360">
        <f>[11]B!C2061</f>
        <v>17</v>
      </c>
      <c r="D195" s="360">
        <f>[11]B!$E$2061</f>
        <v>17</v>
      </c>
      <c r="E195" s="79">
        <f>[11]B!$AL$2061</f>
        <v>879410</v>
      </c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3" customFormat="1" ht="15" customHeight="1" x14ac:dyDescent="0.15">
      <c r="A196" s="299">
        <v>1401001</v>
      </c>
      <c r="B196" s="45" t="s">
        <v>309</v>
      </c>
      <c r="C196" s="360">
        <f>[11]B!C1504</f>
        <v>0</v>
      </c>
      <c r="D196" s="360">
        <f>[11]B!$E$1504</f>
        <v>0</v>
      </c>
      <c r="E196" s="79">
        <f>[11]B!$AL$1504</f>
        <v>0</v>
      </c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3" customFormat="1" ht="24" customHeight="1" x14ac:dyDescent="0.15">
      <c r="A197" s="299">
        <v>1101113</v>
      </c>
      <c r="B197" s="45" t="s">
        <v>310</v>
      </c>
      <c r="C197" s="360">
        <f>[11]B!C1087</f>
        <v>0</v>
      </c>
      <c r="D197" s="360">
        <f>[11]B!$E$1087</f>
        <v>0</v>
      </c>
      <c r="E197" s="79">
        <f>[11]B!$AL$1087</f>
        <v>0</v>
      </c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3" customFormat="1" ht="24" customHeight="1" x14ac:dyDescent="0.15">
      <c r="A198" s="299">
        <v>1101140</v>
      </c>
      <c r="B198" s="45" t="s">
        <v>311</v>
      </c>
      <c r="C198" s="360">
        <f>[11]B!C1088</f>
        <v>0</v>
      </c>
      <c r="D198" s="360">
        <f>[11]B!$E$1088</f>
        <v>0</v>
      </c>
      <c r="E198" s="79">
        <f>[11]B!$AL$1088</f>
        <v>0</v>
      </c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3" customFormat="1" ht="15" customHeight="1" x14ac:dyDescent="0.15">
      <c r="A199" s="299">
        <v>1101141</v>
      </c>
      <c r="B199" s="45" t="s">
        <v>312</v>
      </c>
      <c r="C199" s="360">
        <f>[11]B!C1089</f>
        <v>2</v>
      </c>
      <c r="D199" s="360">
        <f>[11]B!$E$1089</f>
        <v>2</v>
      </c>
      <c r="E199" s="79">
        <f>[11]B!$AL$1089</f>
        <v>532440</v>
      </c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3" customFormat="1" ht="15" customHeight="1" x14ac:dyDescent="0.15">
      <c r="A200" s="312">
        <v>1101142</v>
      </c>
      <c r="B200" s="65" t="s">
        <v>313</v>
      </c>
      <c r="C200" s="360">
        <f>[11]B!C1090</f>
        <v>0</v>
      </c>
      <c r="D200" s="361">
        <f>[11]B!$E$1090</f>
        <v>0</v>
      </c>
      <c r="E200" s="79">
        <f>[11]B!$AL$1090</f>
        <v>0</v>
      </c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3" customFormat="1" ht="15" customHeight="1" x14ac:dyDescent="0.15">
      <c r="A201" s="338"/>
      <c r="B201" s="66" t="s">
        <v>314</v>
      </c>
      <c r="C201" s="362">
        <f>SUM(C167:C200)</f>
        <v>1196</v>
      </c>
      <c r="D201" s="362">
        <f>SUM(D167:D200)</f>
        <v>1186</v>
      </c>
      <c r="E201" s="95">
        <f>SUM(E167:E200)</f>
        <v>12634240</v>
      </c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3" customFormat="1" ht="24.95" customHeight="1" x14ac:dyDescent="0.15">
      <c r="A202" s="96" t="s">
        <v>315</v>
      </c>
      <c r="B202" s="97"/>
      <c r="C202" s="363"/>
      <c r="D202" s="363"/>
      <c r="E202" s="98"/>
      <c r="F202" s="7"/>
      <c r="G202" s="7"/>
      <c r="H202" s="7"/>
      <c r="I202" s="7"/>
      <c r="J202" s="7"/>
      <c r="K202" s="7"/>
      <c r="L202" s="7"/>
      <c r="M202" s="7"/>
      <c r="N202" s="7"/>
    </row>
    <row r="203" spans="1:14" s="3" customFormat="1" ht="30" customHeight="1" x14ac:dyDescent="0.15">
      <c r="A203" s="13" t="s">
        <v>4</v>
      </c>
      <c r="B203" s="13" t="s">
        <v>5</v>
      </c>
      <c r="C203" s="14" t="s">
        <v>6</v>
      </c>
      <c r="D203" s="39" t="s">
        <v>7</v>
      </c>
      <c r="E203" s="39" t="s">
        <v>8</v>
      </c>
      <c r="F203" s="7"/>
      <c r="G203" s="7"/>
      <c r="H203" s="7"/>
      <c r="I203" s="7"/>
      <c r="J203" s="7"/>
      <c r="K203" s="7"/>
      <c r="L203" s="7"/>
      <c r="M203" s="7"/>
      <c r="N203" s="7"/>
    </row>
    <row r="204" spans="1:14" s="3" customFormat="1" ht="15" customHeight="1" x14ac:dyDescent="0.15">
      <c r="A204" s="310"/>
      <c r="B204" s="99" t="s">
        <v>316</v>
      </c>
      <c r="C204" s="345">
        <f>[11]B!C947</f>
        <v>0</v>
      </c>
      <c r="D204" s="364">
        <f>[11]B!E947</f>
        <v>0</v>
      </c>
      <c r="E204" s="30">
        <f>[11]B!$AL$947</f>
        <v>0</v>
      </c>
      <c r="F204" s="7"/>
      <c r="G204" s="7"/>
      <c r="H204" s="7"/>
      <c r="I204" s="7"/>
      <c r="J204" s="7"/>
      <c r="K204" s="7"/>
      <c r="L204" s="7"/>
      <c r="M204" s="7"/>
      <c r="N204" s="7"/>
    </row>
    <row r="205" spans="1:14" s="3" customFormat="1" ht="15" customHeight="1" x14ac:dyDescent="0.15">
      <c r="A205" s="310"/>
      <c r="B205" s="99" t="s">
        <v>317</v>
      </c>
      <c r="C205" s="365">
        <f>[11]B!C2900</f>
        <v>0</v>
      </c>
      <c r="D205" s="366"/>
      <c r="E205" s="100"/>
      <c r="F205" s="7"/>
      <c r="G205" s="7"/>
      <c r="H205" s="7"/>
      <c r="I205" s="7"/>
      <c r="J205" s="7"/>
      <c r="K205" s="7"/>
      <c r="L205" s="7"/>
    </row>
    <row r="206" spans="1:14" s="3" customFormat="1" ht="15" customHeight="1" x14ac:dyDescent="0.15">
      <c r="A206" s="299"/>
      <c r="B206" s="101" t="s">
        <v>318</v>
      </c>
      <c r="C206" s="346">
        <f>[11]B!C2901</f>
        <v>0</v>
      </c>
      <c r="D206" s="350"/>
      <c r="E206" s="84"/>
      <c r="F206" s="7"/>
      <c r="G206" s="7"/>
      <c r="H206" s="7"/>
      <c r="I206" s="7"/>
      <c r="J206" s="7"/>
      <c r="K206" s="7"/>
      <c r="L206" s="7"/>
    </row>
    <row r="207" spans="1:14" s="3" customFormat="1" ht="15" customHeight="1" x14ac:dyDescent="0.15">
      <c r="A207" s="299"/>
      <c r="B207" s="101" t="s">
        <v>319</v>
      </c>
      <c r="C207" s="346">
        <f>[11]B!$C$2902</f>
        <v>0</v>
      </c>
      <c r="D207" s="350"/>
      <c r="E207" s="84"/>
      <c r="F207" s="7"/>
      <c r="G207" s="7"/>
      <c r="H207" s="7"/>
      <c r="I207" s="7"/>
      <c r="J207" s="7"/>
      <c r="K207" s="7"/>
      <c r="L207" s="7"/>
    </row>
    <row r="208" spans="1:14" s="3" customFormat="1" ht="15" customHeight="1" x14ac:dyDescent="0.15">
      <c r="A208" s="299"/>
      <c r="B208" s="101" t="s">
        <v>320</v>
      </c>
      <c r="C208" s="346">
        <f>[11]B!$C$2903</f>
        <v>0</v>
      </c>
      <c r="D208" s="350"/>
      <c r="E208" s="84"/>
      <c r="F208" s="7"/>
      <c r="G208" s="7"/>
      <c r="H208" s="7"/>
      <c r="I208" s="7"/>
      <c r="J208" s="7"/>
      <c r="K208" s="7"/>
      <c r="L208" s="7"/>
    </row>
    <row r="209" spans="1:12" s="3" customFormat="1" ht="15" customHeight="1" x14ac:dyDescent="0.15">
      <c r="A209" s="299"/>
      <c r="B209" s="101" t="s">
        <v>321</v>
      </c>
      <c r="C209" s="346">
        <f>[11]B!$C$2904</f>
        <v>0</v>
      </c>
      <c r="D209" s="350"/>
      <c r="E209" s="84"/>
      <c r="F209" s="7"/>
      <c r="G209" s="7"/>
      <c r="H209" s="7"/>
      <c r="I209" s="7"/>
      <c r="J209" s="7"/>
      <c r="K209" s="7"/>
      <c r="L209" s="7"/>
    </row>
    <row r="210" spans="1:12" s="3" customFormat="1" ht="15" customHeight="1" x14ac:dyDescent="0.15">
      <c r="A210" s="299"/>
      <c r="B210" s="101" t="s">
        <v>322</v>
      </c>
      <c r="C210" s="346">
        <f>[11]B!$C$2905</f>
        <v>0</v>
      </c>
      <c r="D210" s="350"/>
      <c r="E210" s="84"/>
      <c r="F210" s="7"/>
      <c r="G210" s="7"/>
      <c r="H210" s="7"/>
      <c r="I210" s="7"/>
      <c r="J210" s="7"/>
      <c r="K210" s="7"/>
      <c r="L210" s="7"/>
    </row>
    <row r="211" spans="1:12" s="3" customFormat="1" ht="15" customHeight="1" x14ac:dyDescent="0.15">
      <c r="A211" s="312"/>
      <c r="B211" s="102" t="s">
        <v>323</v>
      </c>
      <c r="C211" s="347">
        <f>[11]B!$C$2906</f>
        <v>0</v>
      </c>
      <c r="D211" s="367"/>
      <c r="E211" s="103"/>
      <c r="F211" s="7"/>
      <c r="G211" s="7"/>
      <c r="H211" s="7"/>
      <c r="I211" s="7"/>
      <c r="J211" s="7"/>
      <c r="K211" s="7"/>
      <c r="L211" s="7"/>
    </row>
    <row r="212" spans="1:12" s="3" customFormat="1" ht="15" customHeight="1" x14ac:dyDescent="0.15">
      <c r="A212" s="338"/>
      <c r="B212" s="104" t="s">
        <v>105</v>
      </c>
      <c r="C212" s="368">
        <f>SUM(C204:C211)</f>
        <v>0</v>
      </c>
      <c r="D212" s="368">
        <f>SUM(D204:D211)</f>
        <v>0</v>
      </c>
      <c r="E212" s="368">
        <f t="shared" ref="E212" si="2">SUM(E204:E211)</f>
        <v>0</v>
      </c>
      <c r="F212" s="7"/>
      <c r="G212" s="7"/>
      <c r="H212" s="7"/>
      <c r="I212" s="7"/>
      <c r="J212" s="7"/>
      <c r="K212" s="7"/>
      <c r="L212" s="7"/>
    </row>
    <row r="213" spans="1:12" s="3" customFormat="1" ht="24.95" customHeight="1" x14ac:dyDescent="0.15">
      <c r="A213" s="96" t="s">
        <v>324</v>
      </c>
      <c r="B213" s="97"/>
      <c r="C213" s="369"/>
      <c r="D213" s="369"/>
      <c r="E213" s="105"/>
      <c r="F213" s="7"/>
      <c r="G213" s="7"/>
      <c r="H213" s="7"/>
      <c r="I213" s="7"/>
      <c r="J213" s="7"/>
      <c r="K213" s="7"/>
      <c r="L213" s="7"/>
    </row>
    <row r="214" spans="1:12" s="3" customFormat="1" ht="30" customHeight="1" x14ac:dyDescent="0.15">
      <c r="A214" s="13" t="s">
        <v>4</v>
      </c>
      <c r="B214" s="106" t="s">
        <v>325</v>
      </c>
      <c r="C214" s="39" t="s">
        <v>6</v>
      </c>
      <c r="D214" s="94" t="s">
        <v>7</v>
      </c>
      <c r="E214" s="39" t="s">
        <v>8</v>
      </c>
      <c r="F214" s="7"/>
      <c r="G214" s="7"/>
      <c r="H214" s="7"/>
      <c r="I214" s="7"/>
      <c r="J214" s="7"/>
      <c r="K214" s="7"/>
      <c r="L214" s="7"/>
    </row>
    <row r="215" spans="1:12" s="3" customFormat="1" ht="15" customHeight="1" x14ac:dyDescent="0.15">
      <c r="A215" s="295">
        <v>3003001</v>
      </c>
      <c r="B215" s="107" t="s">
        <v>326</v>
      </c>
      <c r="C215" s="370">
        <f>[11]B!C2909</f>
        <v>6</v>
      </c>
      <c r="D215" s="371">
        <f>[11]B!$E$2909</f>
        <v>6</v>
      </c>
      <c r="E215" s="30">
        <f>[11]B!$AL$2909</f>
        <v>49380</v>
      </c>
      <c r="F215" s="7"/>
      <c r="G215" s="7"/>
      <c r="H215" s="7"/>
      <c r="I215" s="7"/>
      <c r="J215" s="7"/>
      <c r="K215" s="7"/>
      <c r="L215" s="7"/>
    </row>
    <row r="216" spans="1:12" s="3" customFormat="1" ht="15" customHeight="1" x14ac:dyDescent="0.15">
      <c r="A216" s="299" t="s">
        <v>327</v>
      </c>
      <c r="B216" s="101" t="s">
        <v>328</v>
      </c>
      <c r="C216" s="372">
        <f>[11]B!C2910</f>
        <v>0</v>
      </c>
      <c r="D216" s="373">
        <f>[11]B!$E$2910</f>
        <v>0</v>
      </c>
      <c r="E216" s="31">
        <f>[11]B!$AL$2910</f>
        <v>0</v>
      </c>
      <c r="F216" s="7"/>
      <c r="G216" s="7"/>
      <c r="H216" s="7"/>
      <c r="I216" s="7"/>
      <c r="J216" s="7"/>
      <c r="K216" s="7"/>
      <c r="L216" s="7"/>
    </row>
    <row r="217" spans="1:12" s="3" customFormat="1" ht="15" customHeight="1" x14ac:dyDescent="0.15">
      <c r="A217" s="299" t="s">
        <v>329</v>
      </c>
      <c r="B217" s="101" t="s">
        <v>330</v>
      </c>
      <c r="C217" s="372">
        <f>[11]B!C2911</f>
        <v>0</v>
      </c>
      <c r="D217" s="372">
        <f>[11]B!$E$2911</f>
        <v>0</v>
      </c>
      <c r="E217" s="31">
        <f>[11]B!$AL$2911</f>
        <v>0</v>
      </c>
      <c r="F217" s="7"/>
      <c r="G217" s="7"/>
      <c r="H217" s="7"/>
      <c r="I217" s="7"/>
      <c r="J217" s="7"/>
      <c r="K217" s="7"/>
      <c r="L217" s="7"/>
    </row>
    <row r="218" spans="1:12" s="3" customFormat="1" ht="15" customHeight="1" x14ac:dyDescent="0.15">
      <c r="A218" s="299" t="s">
        <v>331</v>
      </c>
      <c r="B218" s="101" t="s">
        <v>332</v>
      </c>
      <c r="C218" s="372">
        <f>[11]B!C2912</f>
        <v>0</v>
      </c>
      <c r="D218" s="372">
        <f>[11]B!$E$2912</f>
        <v>0</v>
      </c>
      <c r="E218" s="31">
        <f>[11]B!$AL$2912</f>
        <v>0</v>
      </c>
      <c r="F218" s="7"/>
      <c r="G218" s="7"/>
      <c r="H218" s="7"/>
      <c r="I218" s="7"/>
      <c r="J218" s="7"/>
      <c r="K218" s="7"/>
      <c r="L218" s="7"/>
    </row>
    <row r="219" spans="1:12" s="3" customFormat="1" ht="15" customHeight="1" x14ac:dyDescent="0.15">
      <c r="A219" s="312" t="s">
        <v>333</v>
      </c>
      <c r="B219" s="102" t="s">
        <v>334</v>
      </c>
      <c r="C219" s="374">
        <f>[11]B!C2913</f>
        <v>0</v>
      </c>
      <c r="D219" s="374">
        <f>[11]B!$E$2913</f>
        <v>0</v>
      </c>
      <c r="E219" s="108">
        <f>[11]B!$AL$2913</f>
        <v>0</v>
      </c>
      <c r="F219" s="7"/>
      <c r="G219" s="7"/>
      <c r="H219" s="7"/>
      <c r="I219" s="7"/>
      <c r="J219" s="7"/>
      <c r="K219" s="7"/>
      <c r="L219" s="7"/>
    </row>
    <row r="220" spans="1:12" s="3" customFormat="1" ht="15" customHeight="1" x14ac:dyDescent="0.15">
      <c r="A220" s="338"/>
      <c r="B220" s="109" t="s">
        <v>335</v>
      </c>
      <c r="C220" s="375">
        <f>SUM(C215:C219)</f>
        <v>6</v>
      </c>
      <c r="D220" s="375">
        <f>SUM(D215:D219)</f>
        <v>6</v>
      </c>
      <c r="E220" s="95">
        <f>SUM(E215:E219)</f>
        <v>49380</v>
      </c>
      <c r="F220" s="7"/>
      <c r="G220" s="7"/>
      <c r="H220" s="7"/>
      <c r="I220" s="7"/>
      <c r="J220" s="7"/>
      <c r="K220" s="7"/>
      <c r="L220" s="7"/>
    </row>
    <row r="221" spans="1:12" s="111" customFormat="1" ht="24.95" customHeight="1" x14ac:dyDescent="0.15">
      <c r="A221" s="576" t="s">
        <v>336</v>
      </c>
      <c r="B221" s="576"/>
      <c r="C221" s="376"/>
      <c r="D221" s="376"/>
      <c r="E221" s="110"/>
    </row>
    <row r="222" spans="1:12" s="3" customFormat="1" ht="35.1" customHeight="1" x14ac:dyDescent="0.15">
      <c r="A222" s="13" t="s">
        <v>4</v>
      </c>
      <c r="B222" s="106" t="s">
        <v>337</v>
      </c>
      <c r="C222" s="39" t="s">
        <v>6</v>
      </c>
      <c r="D222" s="94" t="s">
        <v>7</v>
      </c>
      <c r="E222" s="39" t="s">
        <v>8</v>
      </c>
      <c r="F222" s="7"/>
      <c r="G222" s="7"/>
      <c r="H222" s="7"/>
      <c r="I222" s="7"/>
      <c r="J222" s="7"/>
      <c r="K222" s="7"/>
      <c r="L222" s="7"/>
    </row>
    <row r="223" spans="1:12" s="3" customFormat="1" ht="15" customHeight="1" x14ac:dyDescent="0.15">
      <c r="A223" s="295">
        <v>2401061</v>
      </c>
      <c r="B223" s="107" t="s">
        <v>338</v>
      </c>
      <c r="C223" s="370">
        <f>[11]B!$C$2753</f>
        <v>179</v>
      </c>
      <c r="D223" s="370">
        <f>[11]B!$E$2753</f>
        <v>179</v>
      </c>
      <c r="E223" s="30">
        <f>[11]B!$AL$2753</f>
        <v>3938000</v>
      </c>
      <c r="F223" s="7"/>
      <c r="G223" s="7"/>
      <c r="H223" s="7"/>
      <c r="I223" s="7"/>
      <c r="J223" s="7"/>
      <c r="K223" s="7"/>
      <c r="L223" s="7"/>
    </row>
    <row r="224" spans="1:12" s="3" customFormat="1" ht="15" customHeight="1" x14ac:dyDescent="0.15">
      <c r="A224" s="299" t="s">
        <v>339</v>
      </c>
      <c r="B224" s="101" t="s">
        <v>340</v>
      </c>
      <c r="C224" s="372">
        <f>[11]B!$C$2754</f>
        <v>181</v>
      </c>
      <c r="D224" s="372">
        <f>[11]B!$E$2754</f>
        <v>181</v>
      </c>
      <c r="E224" s="31">
        <f>[11]B!$AL$2754</f>
        <v>12528820</v>
      </c>
      <c r="F224" s="7"/>
      <c r="G224" s="7"/>
      <c r="H224" s="7"/>
      <c r="I224" s="7"/>
      <c r="J224" s="7"/>
      <c r="K224" s="7"/>
      <c r="L224" s="7"/>
    </row>
    <row r="225" spans="1:22" s="3" customFormat="1" ht="15" customHeight="1" x14ac:dyDescent="0.15">
      <c r="A225" s="299" t="s">
        <v>341</v>
      </c>
      <c r="B225" s="101" t="s">
        <v>342</v>
      </c>
      <c r="C225" s="372">
        <f>[11]B!$C$2755</f>
        <v>0</v>
      </c>
      <c r="D225" s="372">
        <f>[11]B!$E$2755</f>
        <v>0</v>
      </c>
      <c r="E225" s="31">
        <f>[11]B!$AL$2755</f>
        <v>0</v>
      </c>
      <c r="F225" s="7"/>
      <c r="G225" s="7"/>
      <c r="H225" s="7"/>
      <c r="I225" s="7"/>
      <c r="J225" s="7"/>
      <c r="K225" s="7"/>
      <c r="L225" s="7"/>
    </row>
    <row r="226" spans="1:22" s="3" customFormat="1" ht="15" customHeight="1" x14ac:dyDescent="0.15">
      <c r="A226" s="299" t="s">
        <v>343</v>
      </c>
      <c r="B226" s="101" t="s">
        <v>344</v>
      </c>
      <c r="C226" s="372">
        <f>[11]B!$C$2756</f>
        <v>305</v>
      </c>
      <c r="D226" s="372">
        <f>[11]B!$E$2756</f>
        <v>295</v>
      </c>
      <c r="E226" s="31">
        <f>[11]B!$AL$2756</f>
        <v>890900</v>
      </c>
      <c r="F226" s="7"/>
      <c r="G226" s="7"/>
      <c r="H226" s="7"/>
      <c r="I226" s="7"/>
      <c r="J226" s="7"/>
      <c r="K226" s="7"/>
      <c r="L226" s="7"/>
    </row>
    <row r="227" spans="1:22" s="3" customFormat="1" ht="15" customHeight="1" x14ac:dyDescent="0.15">
      <c r="A227" s="299" t="s">
        <v>345</v>
      </c>
      <c r="B227" s="101" t="s">
        <v>346</v>
      </c>
      <c r="C227" s="372">
        <f>[11]B!$C$2757</f>
        <v>0</v>
      </c>
      <c r="D227" s="372">
        <f>[11]B!$E$2757</f>
        <v>0</v>
      </c>
      <c r="E227" s="31">
        <f>[11]B!$AL$2757</f>
        <v>0</v>
      </c>
      <c r="F227" s="7"/>
      <c r="G227" s="7"/>
      <c r="H227" s="7"/>
      <c r="I227" s="7"/>
      <c r="J227" s="7"/>
      <c r="K227" s="7"/>
      <c r="L227" s="7"/>
    </row>
    <row r="228" spans="1:22" s="3" customFormat="1" ht="15" customHeight="1" x14ac:dyDescent="0.15">
      <c r="A228" s="299" t="s">
        <v>347</v>
      </c>
      <c r="B228" s="101" t="s">
        <v>348</v>
      </c>
      <c r="C228" s="372">
        <f>[11]B!$C$2758</f>
        <v>0</v>
      </c>
      <c r="D228" s="372">
        <f>[11]B!$E$2758</f>
        <v>0</v>
      </c>
      <c r="E228" s="31">
        <f>[11]B!$AL$2758</f>
        <v>0</v>
      </c>
      <c r="F228" s="7"/>
      <c r="G228" s="7"/>
      <c r="H228" s="7"/>
      <c r="I228" s="7"/>
      <c r="J228" s="7"/>
      <c r="K228" s="7"/>
      <c r="L228" s="7"/>
      <c r="V228" s="112"/>
    </row>
    <row r="229" spans="1:22" s="3" customFormat="1" ht="15" customHeight="1" x14ac:dyDescent="0.15">
      <c r="A229" s="312" t="s">
        <v>349</v>
      </c>
      <c r="B229" s="102" t="s">
        <v>350</v>
      </c>
      <c r="C229" s="374">
        <f>[11]B!$C$2759</f>
        <v>0</v>
      </c>
      <c r="D229" s="374">
        <f>[11]B!$E$2759</f>
        <v>0</v>
      </c>
      <c r="E229" s="108">
        <f>[11]B!$AL$2759</f>
        <v>0</v>
      </c>
      <c r="F229" s="7"/>
      <c r="G229" s="7"/>
      <c r="H229" s="7"/>
      <c r="I229" s="7"/>
      <c r="J229" s="7"/>
      <c r="K229" s="7"/>
      <c r="L229" s="7"/>
      <c r="V229" s="112"/>
    </row>
    <row r="230" spans="1:22" s="3" customFormat="1" ht="15" customHeight="1" x14ac:dyDescent="0.15">
      <c r="A230" s="338"/>
      <c r="B230" s="109" t="s">
        <v>351</v>
      </c>
      <c r="C230" s="377">
        <f>SUM(C223:C229)</f>
        <v>665</v>
      </c>
      <c r="D230" s="377">
        <f>SUM(D223:D229)</f>
        <v>655</v>
      </c>
      <c r="E230" s="95">
        <f>SUM(E223:E229)</f>
        <v>17357720</v>
      </c>
      <c r="F230" s="7"/>
      <c r="G230" s="7"/>
      <c r="H230" s="7"/>
      <c r="I230" s="7"/>
      <c r="J230" s="7"/>
      <c r="K230" s="7"/>
      <c r="L230" s="7"/>
      <c r="V230" s="112"/>
    </row>
    <row r="231" spans="1:22" s="114" customFormat="1" ht="24.95" customHeight="1" x14ac:dyDescent="0.15">
      <c r="A231" s="574" t="s">
        <v>352</v>
      </c>
      <c r="B231" s="574"/>
      <c r="C231" s="378"/>
      <c r="D231" s="378"/>
      <c r="E231" s="93"/>
      <c r="F231" s="379"/>
      <c r="G231" s="379"/>
      <c r="H231" s="379"/>
      <c r="I231" s="379"/>
      <c r="J231" s="379"/>
      <c r="K231" s="379"/>
      <c r="L231" s="379"/>
      <c r="M231" s="379"/>
      <c r="N231" s="379"/>
      <c r="O231" s="113"/>
      <c r="V231" s="115"/>
    </row>
    <row r="232" spans="1:22" ht="35.1" customHeight="1" x14ac:dyDescent="0.15">
      <c r="A232" s="13" t="s">
        <v>4</v>
      </c>
      <c r="B232" s="13" t="s">
        <v>5</v>
      </c>
      <c r="C232" s="39" t="s">
        <v>6</v>
      </c>
      <c r="D232" s="94" t="s">
        <v>7</v>
      </c>
      <c r="E232" s="39" t="s">
        <v>8</v>
      </c>
      <c r="F232" s="380"/>
      <c r="G232" s="380"/>
      <c r="H232" s="380"/>
      <c r="I232" s="380"/>
      <c r="J232" s="380"/>
      <c r="K232" s="380"/>
      <c r="L232" s="380"/>
      <c r="M232" s="380"/>
      <c r="N232" s="380"/>
      <c r="O232" s="116"/>
      <c r="V232" s="117"/>
    </row>
    <row r="233" spans="1:22" ht="15" customHeight="1" x14ac:dyDescent="0.15">
      <c r="A233" s="295">
        <v>2004103</v>
      </c>
      <c r="B233" s="107" t="s">
        <v>353</v>
      </c>
      <c r="C233" s="370">
        <f>[11]B!$C$2427</f>
        <v>42</v>
      </c>
      <c r="D233" s="370">
        <f>[11]B!$E$2427</f>
        <v>38</v>
      </c>
      <c r="E233" s="30">
        <f>[11]B!$AL$2427</f>
        <v>5850480</v>
      </c>
      <c r="F233" s="380"/>
      <c r="G233" s="380"/>
      <c r="H233" s="380"/>
      <c r="I233" s="380"/>
      <c r="J233" s="380"/>
      <c r="K233" s="380"/>
      <c r="L233" s="380"/>
      <c r="M233" s="380"/>
      <c r="N233" s="380"/>
      <c r="O233" s="116"/>
      <c r="V233" s="117"/>
    </row>
    <row r="234" spans="1:22" ht="15" customHeight="1" x14ac:dyDescent="0.15">
      <c r="A234" s="312" t="s">
        <v>354</v>
      </c>
      <c r="B234" s="102" t="s">
        <v>355</v>
      </c>
      <c r="C234" s="372">
        <f>[11]B!$C$2428</f>
        <v>0</v>
      </c>
      <c r="D234" s="372">
        <f>[11]B!$E$2428</f>
        <v>0</v>
      </c>
      <c r="E234" s="31">
        <f>[11]B!$AL$2428</f>
        <v>0</v>
      </c>
      <c r="F234" s="380"/>
      <c r="G234" s="380"/>
      <c r="H234" s="380"/>
      <c r="I234" s="380"/>
      <c r="J234" s="380"/>
      <c r="K234" s="380"/>
      <c r="L234" s="380"/>
      <c r="M234" s="380"/>
      <c r="N234" s="380"/>
      <c r="O234" s="116"/>
      <c r="V234" s="117"/>
    </row>
    <row r="235" spans="1:22" ht="23.25" customHeight="1" x14ac:dyDescent="0.15">
      <c r="A235" s="351">
        <v>2004003</v>
      </c>
      <c r="B235" s="102" t="s">
        <v>356</v>
      </c>
      <c r="C235" s="374">
        <f>[11]B!C2431</f>
        <v>0</v>
      </c>
      <c r="D235" s="374">
        <f>[11]B!E2431</f>
        <v>0</v>
      </c>
      <c r="E235" s="108">
        <f>[11]B!$AL$2431</f>
        <v>0</v>
      </c>
      <c r="F235" s="380"/>
      <c r="G235" s="380"/>
      <c r="H235" s="380"/>
      <c r="I235" s="380"/>
      <c r="J235" s="380"/>
      <c r="K235" s="380"/>
      <c r="L235" s="380"/>
      <c r="M235" s="380"/>
      <c r="N235" s="380"/>
      <c r="O235" s="116"/>
      <c r="V235" s="117"/>
    </row>
    <row r="236" spans="1:22" ht="15" customHeight="1" x14ac:dyDescent="0.15">
      <c r="A236" s="338"/>
      <c r="B236" s="109" t="s">
        <v>357</v>
      </c>
      <c r="C236" s="375">
        <f>SUM(C233:C235)</f>
        <v>42</v>
      </c>
      <c r="D236" s="375">
        <f>SUM(D233:D235)</f>
        <v>38</v>
      </c>
      <c r="E236" s="95">
        <f>SUM(E233:E235)</f>
        <v>5850480</v>
      </c>
      <c r="F236" s="380"/>
      <c r="G236" s="380"/>
      <c r="H236" s="380"/>
      <c r="I236" s="380"/>
      <c r="J236" s="380"/>
      <c r="K236" s="380"/>
      <c r="L236" s="380"/>
      <c r="M236" s="380"/>
      <c r="N236" s="380"/>
      <c r="O236" s="116"/>
      <c r="V236" s="117"/>
    </row>
    <row r="237" spans="1:22" s="114" customFormat="1" ht="24.95" customHeight="1" x14ac:dyDescent="0.15">
      <c r="A237" s="574" t="s">
        <v>358</v>
      </c>
      <c r="B237" s="574"/>
      <c r="C237" s="381"/>
      <c r="D237" s="381"/>
      <c r="E237" s="93"/>
      <c r="F237" s="379"/>
      <c r="G237" s="379"/>
      <c r="H237" s="379"/>
      <c r="I237" s="379"/>
      <c r="J237" s="379"/>
      <c r="K237" s="379"/>
      <c r="L237" s="379"/>
      <c r="M237" s="379"/>
      <c r="N237" s="379"/>
      <c r="O237" s="379"/>
      <c r="P237" s="379"/>
      <c r="Q237" s="113"/>
      <c r="V237" s="118"/>
    </row>
    <row r="238" spans="1:22" ht="35.1" customHeight="1" x14ac:dyDescent="0.15">
      <c r="A238" s="13"/>
      <c r="B238" s="13" t="s">
        <v>359</v>
      </c>
      <c r="C238" s="39" t="s">
        <v>6</v>
      </c>
      <c r="D238" s="94" t="s">
        <v>7</v>
      </c>
      <c r="E238" s="14" t="s">
        <v>8</v>
      </c>
      <c r="F238" s="380"/>
      <c r="G238" s="380"/>
      <c r="H238" s="380"/>
      <c r="I238" s="380"/>
      <c r="J238" s="380"/>
      <c r="K238" s="380"/>
      <c r="L238" s="380"/>
      <c r="M238" s="380"/>
      <c r="N238" s="380"/>
      <c r="O238" s="380"/>
      <c r="P238" s="380"/>
      <c r="Q238" s="116"/>
    </row>
    <row r="239" spans="1:22" ht="15" customHeight="1" x14ac:dyDescent="0.15">
      <c r="A239" s="295" t="s">
        <v>360</v>
      </c>
      <c r="B239" s="107" t="s">
        <v>361</v>
      </c>
      <c r="C239" s="345">
        <f>[11]B!$C$2780</f>
        <v>496</v>
      </c>
      <c r="D239" s="345">
        <f>[11]B!$E$2780</f>
        <v>496</v>
      </c>
      <c r="E239" s="30">
        <f>[11]B!$AL$2780</f>
        <v>2342830</v>
      </c>
      <c r="F239" s="380"/>
      <c r="G239" s="380"/>
      <c r="H239" s="380"/>
      <c r="I239" s="380"/>
      <c r="J239" s="380"/>
      <c r="K239" s="380"/>
      <c r="L239" s="380"/>
      <c r="M239" s="380"/>
      <c r="N239" s="380"/>
      <c r="O239" s="380"/>
      <c r="P239" s="380"/>
      <c r="Q239" s="116"/>
    </row>
    <row r="240" spans="1:22" ht="15" customHeight="1" x14ac:dyDescent="0.15">
      <c r="A240" s="299" t="s">
        <v>362</v>
      </c>
      <c r="B240" s="101" t="s">
        <v>363</v>
      </c>
      <c r="C240" s="346">
        <f>[11]B!C2806+[11]B!C2839+[11]B!C2840</f>
        <v>209</v>
      </c>
      <c r="D240" s="346">
        <f>[11]B!E2806+[11]B!E2839+[11]B!E2840</f>
        <v>209</v>
      </c>
      <c r="E240" s="31">
        <f>[11]B!$AL$2806+[11]B!AL2839+[11]B!AL2840</f>
        <v>4892710</v>
      </c>
      <c r="F240" s="380"/>
      <c r="G240" s="380"/>
      <c r="H240" s="380"/>
      <c r="I240" s="380"/>
      <c r="J240" s="380"/>
      <c r="K240" s="380"/>
      <c r="L240" s="380"/>
      <c r="M240" s="380"/>
      <c r="N240" s="380"/>
      <c r="O240" s="380"/>
      <c r="P240" s="380"/>
      <c r="Q240" s="116"/>
    </row>
    <row r="241" spans="1:17" ht="15" customHeight="1" x14ac:dyDescent="0.15">
      <c r="A241" s="299" t="s">
        <v>364</v>
      </c>
      <c r="B241" s="101" t="s">
        <v>365</v>
      </c>
      <c r="C241" s="346">
        <f>[11]B!$C$2843</f>
        <v>16</v>
      </c>
      <c r="D241" s="346">
        <f>[11]B!$C$2843</f>
        <v>16</v>
      </c>
      <c r="E241" s="31">
        <f>[11]B!$AL$2843</f>
        <v>474720</v>
      </c>
      <c r="F241" s="380"/>
      <c r="G241" s="380"/>
      <c r="H241" s="380"/>
      <c r="I241" s="380"/>
      <c r="J241" s="380"/>
      <c r="K241" s="380"/>
      <c r="L241" s="380"/>
      <c r="M241" s="380"/>
      <c r="N241" s="380"/>
      <c r="O241" s="380"/>
      <c r="P241" s="380"/>
      <c r="Q241" s="116"/>
    </row>
    <row r="242" spans="1:17" ht="15" customHeight="1" x14ac:dyDescent="0.15">
      <c r="A242" s="312"/>
      <c r="B242" s="102" t="s">
        <v>366</v>
      </c>
      <c r="C242" s="347">
        <f>[11]B!$C$2893</f>
        <v>0</v>
      </c>
      <c r="D242" s="367"/>
      <c r="E242" s="36"/>
      <c r="F242" s="380"/>
      <c r="G242" s="380"/>
      <c r="H242" s="380"/>
      <c r="I242" s="380"/>
      <c r="J242" s="380"/>
      <c r="K242" s="380"/>
      <c r="L242" s="380"/>
      <c r="M242" s="380"/>
      <c r="N242" s="380"/>
      <c r="O242" s="380"/>
      <c r="P242" s="380"/>
      <c r="Q242" s="116"/>
    </row>
    <row r="243" spans="1:17" ht="15" customHeight="1" x14ac:dyDescent="0.15">
      <c r="A243" s="338"/>
      <c r="B243" s="109" t="s">
        <v>367</v>
      </c>
      <c r="C243" s="382">
        <f>SUM(C239:C242)</f>
        <v>721</v>
      </c>
      <c r="D243" s="382">
        <f>SUM(D239:D241)</f>
        <v>721</v>
      </c>
      <c r="E243" s="119">
        <f>SUM(E239:E241)</f>
        <v>7710260</v>
      </c>
      <c r="F243" s="380"/>
      <c r="G243" s="380"/>
      <c r="H243" s="380"/>
      <c r="I243" s="380"/>
      <c r="J243" s="380"/>
      <c r="K243" s="380"/>
      <c r="L243" s="380"/>
      <c r="M243" s="380"/>
      <c r="N243" s="380"/>
      <c r="O243" s="380"/>
      <c r="P243" s="380"/>
      <c r="Q243" s="116"/>
    </row>
    <row r="244" spans="1:17" ht="15" customHeight="1" x14ac:dyDescent="0.15">
      <c r="A244" s="577" t="s">
        <v>368</v>
      </c>
      <c r="B244" s="577"/>
      <c r="C244" s="383"/>
      <c r="D244" s="383"/>
      <c r="E244" s="120"/>
      <c r="F244" s="380"/>
      <c r="G244" s="380"/>
      <c r="H244" s="380"/>
      <c r="I244" s="380"/>
      <c r="J244" s="380"/>
      <c r="K244" s="380"/>
      <c r="L244" s="380"/>
      <c r="M244" s="380"/>
      <c r="N244" s="380"/>
      <c r="O244" s="380"/>
      <c r="P244" s="380"/>
      <c r="Q244" s="116"/>
    </row>
    <row r="245" spans="1:17" ht="32.25" customHeight="1" x14ac:dyDescent="0.15">
      <c r="A245" s="13" t="s">
        <v>4</v>
      </c>
      <c r="B245" s="13" t="s">
        <v>5</v>
      </c>
      <c r="C245" s="39" t="s">
        <v>6</v>
      </c>
      <c r="D245" s="94" t="s">
        <v>7</v>
      </c>
      <c r="E245" s="39" t="s">
        <v>8</v>
      </c>
      <c r="F245" s="380"/>
      <c r="G245" s="380"/>
      <c r="H245" s="380"/>
      <c r="I245" s="380"/>
      <c r="J245" s="380"/>
      <c r="K245" s="380"/>
      <c r="L245" s="380"/>
      <c r="M245" s="380"/>
      <c r="N245" s="380"/>
      <c r="O245" s="380"/>
      <c r="P245" s="380"/>
      <c r="Q245" s="116"/>
    </row>
    <row r="246" spans="1:17" ht="15" customHeight="1" x14ac:dyDescent="0.15">
      <c r="A246" s="295">
        <v>1901023</v>
      </c>
      <c r="B246" s="107" t="s">
        <v>369</v>
      </c>
      <c r="C246" s="345">
        <f>[11]B!$C$2249</f>
        <v>0</v>
      </c>
      <c r="D246" s="345">
        <f>[11]B!$E$2249</f>
        <v>0</v>
      </c>
      <c r="E246" s="121">
        <f>[11]B!$AL$2249</f>
        <v>0</v>
      </c>
      <c r="F246" s="380"/>
      <c r="G246" s="380"/>
      <c r="H246" s="380"/>
      <c r="I246" s="380"/>
      <c r="J246" s="380"/>
      <c r="K246" s="380"/>
      <c r="L246" s="380"/>
      <c r="M246" s="380"/>
      <c r="N246" s="380"/>
      <c r="O246" s="380"/>
      <c r="P246" s="380"/>
      <c r="Q246" s="116"/>
    </row>
    <row r="247" spans="1:17" ht="15" customHeight="1" x14ac:dyDescent="0.15">
      <c r="A247" s="299">
        <v>1901024</v>
      </c>
      <c r="B247" s="101" t="s">
        <v>370</v>
      </c>
      <c r="C247" s="346">
        <f>[11]B!$C$2250</f>
        <v>0</v>
      </c>
      <c r="D247" s="346">
        <f>[11]B!$E$2250</f>
        <v>0</v>
      </c>
      <c r="E247" s="18">
        <f>[11]B!$AL$2250</f>
        <v>0</v>
      </c>
      <c r="F247" s="380"/>
      <c r="G247" s="380"/>
      <c r="H247" s="380"/>
      <c r="I247" s="380"/>
      <c r="J247" s="380"/>
      <c r="K247" s="380"/>
      <c r="L247" s="380"/>
      <c r="M247" s="380"/>
      <c r="N247" s="380"/>
      <c r="O247" s="380"/>
      <c r="P247" s="380"/>
      <c r="Q247" s="116"/>
    </row>
    <row r="248" spans="1:17" ht="15" customHeight="1" x14ac:dyDescent="0.15">
      <c r="A248" s="299" t="s">
        <v>371</v>
      </c>
      <c r="B248" s="101" t="s">
        <v>372</v>
      </c>
      <c r="C248" s="346">
        <f>[11]B!$C$2251</f>
        <v>0</v>
      </c>
      <c r="D248" s="346">
        <f>[11]B!$E$2251</f>
        <v>0</v>
      </c>
      <c r="E248" s="18">
        <f>[11]B!$AL$2251</f>
        <v>0</v>
      </c>
      <c r="F248" s="380"/>
      <c r="G248" s="380"/>
      <c r="H248" s="380"/>
      <c r="I248" s="380"/>
      <c r="J248" s="380"/>
      <c r="K248" s="380"/>
      <c r="L248" s="380"/>
      <c r="M248" s="380"/>
      <c r="N248" s="380"/>
      <c r="O248" s="380"/>
      <c r="P248" s="380"/>
      <c r="Q248" s="116"/>
    </row>
    <row r="249" spans="1:17" ht="15" customHeight="1" x14ac:dyDescent="0.15">
      <c r="A249" s="299" t="s">
        <v>373</v>
      </c>
      <c r="B249" s="101" t="s">
        <v>374</v>
      </c>
      <c r="C249" s="346">
        <f>[11]B!$C$2252</f>
        <v>0</v>
      </c>
      <c r="D249" s="346">
        <f>[11]B!$E$2252</f>
        <v>0</v>
      </c>
      <c r="E249" s="18">
        <f>[11]B!$AL$2252</f>
        <v>0</v>
      </c>
      <c r="F249" s="380"/>
      <c r="G249" s="380"/>
      <c r="H249" s="380"/>
      <c r="I249" s="380"/>
      <c r="J249" s="380"/>
      <c r="K249" s="380"/>
      <c r="L249" s="380"/>
      <c r="M249" s="380"/>
      <c r="N249" s="380"/>
      <c r="O249" s="380"/>
      <c r="P249" s="380"/>
      <c r="Q249" s="116"/>
    </row>
    <row r="250" spans="1:17" ht="15" customHeight="1" x14ac:dyDescent="0.15">
      <c r="A250" s="299">
        <v>1901126</v>
      </c>
      <c r="B250" s="101" t="s">
        <v>375</v>
      </c>
      <c r="C250" s="346">
        <f>[11]B!$C$2253</f>
        <v>0</v>
      </c>
      <c r="D250" s="346">
        <f>[11]B!$E$2253</f>
        <v>0</v>
      </c>
      <c r="E250" s="18">
        <f>[11]B!$AL$2253</f>
        <v>0</v>
      </c>
      <c r="F250" s="380"/>
      <c r="G250" s="380"/>
      <c r="H250" s="380"/>
      <c r="I250" s="380"/>
      <c r="J250" s="380"/>
      <c r="K250" s="380"/>
      <c r="L250" s="380"/>
      <c r="M250" s="380"/>
      <c r="N250" s="380"/>
      <c r="O250" s="380"/>
      <c r="P250" s="380"/>
      <c r="Q250" s="116"/>
    </row>
    <row r="251" spans="1:17" ht="15" customHeight="1" x14ac:dyDescent="0.15">
      <c r="A251" s="299" t="s">
        <v>376</v>
      </c>
      <c r="B251" s="101" t="s">
        <v>377</v>
      </c>
      <c r="C251" s="346">
        <f>[11]B!$C$2254</f>
        <v>0</v>
      </c>
      <c r="D251" s="346">
        <f>[11]B!$E$2254</f>
        <v>0</v>
      </c>
      <c r="E251" s="18">
        <f>[11]B!$AL$2254</f>
        <v>0</v>
      </c>
      <c r="F251" s="380"/>
      <c r="G251" s="380"/>
      <c r="H251" s="380"/>
      <c r="I251" s="380"/>
      <c r="J251" s="380"/>
      <c r="K251" s="380"/>
      <c r="L251" s="380"/>
      <c r="M251" s="380"/>
      <c r="N251" s="380"/>
      <c r="O251" s="380"/>
      <c r="P251" s="380"/>
      <c r="Q251" s="116"/>
    </row>
    <row r="252" spans="1:17" ht="15" customHeight="1" x14ac:dyDescent="0.15">
      <c r="A252" s="299" t="s">
        <v>378</v>
      </c>
      <c r="B252" s="101" t="s">
        <v>379</v>
      </c>
      <c r="C252" s="346">
        <f>[11]B!$C$2255</f>
        <v>0</v>
      </c>
      <c r="D252" s="346">
        <f>[11]B!$E$2255</f>
        <v>0</v>
      </c>
      <c r="E252" s="18">
        <f>[11]B!$AL$2255</f>
        <v>0</v>
      </c>
      <c r="F252" s="380"/>
      <c r="G252" s="380"/>
      <c r="H252" s="380"/>
      <c r="I252" s="380"/>
      <c r="J252" s="380"/>
      <c r="K252" s="380"/>
      <c r="L252" s="380"/>
      <c r="M252" s="380"/>
      <c r="N252" s="380"/>
      <c r="O252" s="380"/>
      <c r="P252" s="380"/>
      <c r="Q252" s="116"/>
    </row>
    <row r="253" spans="1:17" ht="15" customHeight="1" x14ac:dyDescent="0.15">
      <c r="A253" s="312">
        <v>1901029</v>
      </c>
      <c r="B253" s="102" t="s">
        <v>380</v>
      </c>
      <c r="C253" s="347">
        <f>[11]B!$C$2256</f>
        <v>0</v>
      </c>
      <c r="D253" s="347">
        <f>[11]B!$E$2256</f>
        <v>0</v>
      </c>
      <c r="E253" s="122">
        <f>[11]B!$AL$2256</f>
        <v>0</v>
      </c>
      <c r="F253" s="380"/>
      <c r="G253" s="380"/>
      <c r="H253" s="380"/>
      <c r="I253" s="380"/>
      <c r="J253" s="380"/>
      <c r="K253" s="380"/>
      <c r="L253" s="380"/>
      <c r="M253" s="380"/>
      <c r="N253" s="380"/>
      <c r="O253" s="380"/>
      <c r="P253" s="380"/>
      <c r="Q253" s="116"/>
    </row>
    <row r="254" spans="1:17" ht="15" customHeight="1" x14ac:dyDescent="0.15">
      <c r="A254" s="351"/>
      <c r="B254" s="123" t="s">
        <v>381</v>
      </c>
      <c r="C254" s="124">
        <f>SUM(C246:C253)</f>
        <v>0</v>
      </c>
      <c r="D254" s="124">
        <f>SUM(D246:D253)</f>
        <v>0</v>
      </c>
      <c r="E254" s="119">
        <f>SUM(E246:E253)</f>
        <v>0</v>
      </c>
      <c r="F254" s="380"/>
      <c r="G254" s="380"/>
      <c r="H254" s="380"/>
      <c r="I254" s="380"/>
      <c r="J254" s="380"/>
      <c r="K254" s="380"/>
      <c r="L254" s="380"/>
      <c r="M254" s="380"/>
      <c r="N254" s="380"/>
      <c r="O254" s="380"/>
      <c r="P254" s="380"/>
      <c r="Q254" s="116"/>
    </row>
    <row r="255" spans="1:17" ht="15" customHeight="1" x14ac:dyDescent="0.15">
      <c r="A255" s="125"/>
      <c r="B255" s="126"/>
      <c r="C255" s="383"/>
      <c r="D255" s="383"/>
      <c r="E255" s="120"/>
      <c r="F255" s="380"/>
      <c r="G255" s="380"/>
      <c r="H255" s="380"/>
      <c r="I255" s="380"/>
      <c r="J255" s="380"/>
      <c r="K255" s="380"/>
      <c r="L255" s="380"/>
      <c r="M255" s="380"/>
      <c r="N255" s="380"/>
      <c r="O255" s="380"/>
      <c r="P255" s="380"/>
      <c r="Q255" s="116"/>
    </row>
    <row r="256" spans="1:17" s="111" customFormat="1" ht="24.95" customHeight="1" x14ac:dyDescent="0.15">
      <c r="A256" s="574" t="s">
        <v>382</v>
      </c>
      <c r="B256" s="574"/>
      <c r="C256" s="378"/>
      <c r="D256" s="378"/>
      <c r="E256" s="93"/>
    </row>
    <row r="257" spans="1:14" s="3" customFormat="1" ht="35.1" customHeight="1" x14ac:dyDescent="0.15">
      <c r="A257" s="13" t="s">
        <v>4</v>
      </c>
      <c r="B257" s="127" t="s">
        <v>5</v>
      </c>
      <c r="C257" s="39" t="s">
        <v>6</v>
      </c>
      <c r="D257" s="94" t="s">
        <v>7</v>
      </c>
      <c r="E257" s="39" t="s">
        <v>8</v>
      </c>
      <c r="F257" s="7"/>
      <c r="G257" s="7"/>
      <c r="H257" s="7"/>
      <c r="I257" s="7"/>
      <c r="J257" s="7"/>
      <c r="K257" s="7"/>
      <c r="L257" s="7"/>
      <c r="M257" s="7"/>
      <c r="N257" s="7"/>
    </row>
    <row r="258" spans="1:14" s="3" customFormat="1" ht="15" customHeight="1" x14ac:dyDescent="0.15">
      <c r="A258" s="295"/>
      <c r="B258" s="107" t="s">
        <v>383</v>
      </c>
      <c r="C258" s="354">
        <f>[11]B!$C$103</f>
        <v>0</v>
      </c>
      <c r="D258" s="384"/>
      <c r="E258" s="128"/>
      <c r="F258" s="7"/>
      <c r="G258" s="7"/>
      <c r="H258" s="7"/>
      <c r="I258" s="7"/>
      <c r="J258" s="7"/>
      <c r="K258" s="7"/>
      <c r="L258" s="7"/>
      <c r="M258" s="7"/>
      <c r="N258" s="7"/>
    </row>
    <row r="259" spans="1:14" s="3" customFormat="1" ht="15" customHeight="1" x14ac:dyDescent="0.15">
      <c r="A259" s="299"/>
      <c r="B259" s="101" t="s">
        <v>384</v>
      </c>
      <c r="C259" s="297">
        <f>[11]B!$C$104</f>
        <v>0</v>
      </c>
      <c r="D259" s="309"/>
      <c r="E259" s="35"/>
      <c r="F259" s="7"/>
      <c r="G259" s="7"/>
      <c r="H259" s="7"/>
      <c r="I259" s="7"/>
      <c r="J259" s="7"/>
      <c r="K259" s="7"/>
      <c r="L259" s="7"/>
      <c r="M259" s="7"/>
      <c r="N259" s="7"/>
    </row>
    <row r="260" spans="1:14" s="3" customFormat="1" ht="15" customHeight="1" x14ac:dyDescent="0.15">
      <c r="A260" s="299"/>
      <c r="B260" s="101" t="s">
        <v>385</v>
      </c>
      <c r="C260" s="297">
        <f>[11]B!$C$105</f>
        <v>0</v>
      </c>
      <c r="D260" s="309"/>
      <c r="E260" s="35"/>
      <c r="F260" s="7"/>
      <c r="G260" s="7"/>
      <c r="H260" s="7"/>
      <c r="I260" s="7"/>
      <c r="J260" s="7"/>
      <c r="K260" s="7"/>
      <c r="L260" s="7"/>
      <c r="M260" s="7"/>
      <c r="N260" s="7"/>
    </row>
    <row r="261" spans="1:14" s="3" customFormat="1" ht="15" customHeight="1" x14ac:dyDescent="0.15">
      <c r="A261" s="299"/>
      <c r="B261" s="101" t="s">
        <v>386</v>
      </c>
      <c r="C261" s="297">
        <f>[11]B!$C$106</f>
        <v>0</v>
      </c>
      <c r="D261" s="309"/>
      <c r="E261" s="35"/>
      <c r="F261" s="7"/>
      <c r="G261" s="7"/>
      <c r="H261" s="7"/>
      <c r="I261" s="7"/>
      <c r="J261" s="7"/>
      <c r="K261" s="7"/>
      <c r="L261" s="7"/>
      <c r="M261" s="7"/>
      <c r="N261" s="7"/>
    </row>
    <row r="262" spans="1:14" s="3" customFormat="1" ht="15" customHeight="1" x14ac:dyDescent="0.15">
      <c r="A262" s="299"/>
      <c r="B262" s="101" t="s">
        <v>387</v>
      </c>
      <c r="C262" s="297">
        <f>[11]B!$C$107</f>
        <v>0</v>
      </c>
      <c r="D262" s="309"/>
      <c r="E262" s="35"/>
      <c r="F262" s="7"/>
      <c r="G262" s="7"/>
      <c r="H262" s="7"/>
      <c r="I262" s="7"/>
      <c r="J262" s="7"/>
      <c r="K262" s="7"/>
      <c r="L262" s="7"/>
      <c r="M262" s="7"/>
      <c r="N262" s="7"/>
    </row>
    <row r="263" spans="1:14" s="3" customFormat="1" ht="15" customHeight="1" x14ac:dyDescent="0.15">
      <c r="A263" s="299"/>
      <c r="B263" s="101" t="s">
        <v>388</v>
      </c>
      <c r="C263" s="297">
        <f>[11]B!$C$108</f>
        <v>0</v>
      </c>
      <c r="D263" s="309"/>
      <c r="E263" s="35"/>
      <c r="F263" s="7"/>
      <c r="G263" s="7"/>
      <c r="H263" s="7"/>
      <c r="I263" s="7"/>
      <c r="J263" s="7"/>
      <c r="K263" s="7"/>
      <c r="L263" s="7"/>
      <c r="M263" s="7"/>
      <c r="N263" s="7"/>
    </row>
    <row r="264" spans="1:14" s="3" customFormat="1" ht="15" customHeight="1" x14ac:dyDescent="0.15">
      <c r="A264" s="299"/>
      <c r="B264" s="101" t="s">
        <v>389</v>
      </c>
      <c r="C264" s="297">
        <f>[11]B!$C$109</f>
        <v>0</v>
      </c>
      <c r="D264" s="309"/>
      <c r="E264" s="35"/>
      <c r="F264" s="7"/>
      <c r="G264" s="7"/>
      <c r="H264" s="7"/>
      <c r="I264" s="7"/>
      <c r="J264" s="7"/>
      <c r="K264" s="7"/>
      <c r="L264" s="7"/>
      <c r="M264" s="7"/>
      <c r="N264" s="7"/>
    </row>
    <row r="265" spans="1:14" s="3" customFormat="1" ht="15" customHeight="1" x14ac:dyDescent="0.15">
      <c r="A265" s="299"/>
      <c r="B265" s="101" t="s">
        <v>390</v>
      </c>
      <c r="C265" s="297">
        <f>[11]B!$C$110</f>
        <v>0</v>
      </c>
      <c r="D265" s="309"/>
      <c r="E265" s="35"/>
      <c r="F265" s="7"/>
      <c r="G265" s="7"/>
      <c r="H265" s="7"/>
      <c r="I265" s="7"/>
      <c r="J265" s="7"/>
      <c r="K265" s="7"/>
      <c r="L265" s="7"/>
      <c r="M265" s="7"/>
      <c r="N265" s="7"/>
    </row>
    <row r="266" spans="1:14" s="3" customFormat="1" ht="15" customHeight="1" x14ac:dyDescent="0.15">
      <c r="A266" s="299"/>
      <c r="B266" s="101" t="s">
        <v>391</v>
      </c>
      <c r="C266" s="297">
        <f>[11]B!$C$111</f>
        <v>0</v>
      </c>
      <c r="D266" s="309"/>
      <c r="E266" s="35"/>
      <c r="F266" s="7"/>
      <c r="G266" s="7"/>
      <c r="H266" s="7"/>
      <c r="I266" s="7"/>
      <c r="J266" s="7"/>
      <c r="K266" s="7"/>
      <c r="L266" s="7"/>
      <c r="M266" s="7"/>
      <c r="N266" s="7"/>
    </row>
    <row r="267" spans="1:14" s="3" customFormat="1" ht="15" customHeight="1" x14ac:dyDescent="0.15">
      <c r="A267" s="299"/>
      <c r="B267" s="101" t="s">
        <v>392</v>
      </c>
      <c r="C267" s="297">
        <f>[11]B!$C$112</f>
        <v>0</v>
      </c>
      <c r="D267" s="309"/>
      <c r="E267" s="35"/>
      <c r="F267" s="7"/>
      <c r="G267" s="7"/>
      <c r="H267" s="7"/>
      <c r="I267" s="7"/>
      <c r="J267" s="7"/>
      <c r="K267" s="7"/>
      <c r="L267" s="7"/>
      <c r="M267" s="7"/>
      <c r="N267" s="7"/>
    </row>
    <row r="268" spans="1:14" s="3" customFormat="1" ht="15" customHeight="1" x14ac:dyDescent="0.15">
      <c r="A268" s="299">
        <v>1802100</v>
      </c>
      <c r="B268" s="101" t="s">
        <v>393</v>
      </c>
      <c r="C268" s="297">
        <f>[11]B!$C$2110</f>
        <v>0</v>
      </c>
      <c r="D268" s="297">
        <f>[11]B!$C$2110</f>
        <v>0</v>
      </c>
      <c r="E268" s="53">
        <f>[11]B!$AL$2110</f>
        <v>0</v>
      </c>
      <c r="F268" s="7"/>
      <c r="G268" s="7"/>
      <c r="H268" s="7"/>
      <c r="I268" s="7"/>
      <c r="J268" s="7"/>
      <c r="K268" s="7"/>
      <c r="L268" s="7"/>
      <c r="M268" s="7"/>
      <c r="N268" s="7"/>
    </row>
    <row r="269" spans="1:14" s="3" customFormat="1" ht="15" customHeight="1" x14ac:dyDescent="0.15">
      <c r="A269" s="299"/>
      <c r="B269" s="101" t="s">
        <v>394</v>
      </c>
      <c r="C269" s="297">
        <f>[11]B!$C$1904</f>
        <v>0</v>
      </c>
      <c r="D269" s="309"/>
      <c r="E269" s="35"/>
      <c r="F269" s="7"/>
      <c r="G269" s="7"/>
      <c r="H269" s="7"/>
      <c r="I269" s="7"/>
      <c r="J269" s="7"/>
      <c r="K269" s="7"/>
      <c r="L269" s="7"/>
      <c r="M269" s="7"/>
      <c r="N269" s="7"/>
    </row>
    <row r="270" spans="1:14" s="3" customFormat="1" ht="15" customHeight="1" x14ac:dyDescent="0.15">
      <c r="A270" s="299">
        <v>1902003</v>
      </c>
      <c r="B270" s="101" t="s">
        <v>395</v>
      </c>
      <c r="C270" s="297">
        <f>[11]B!$C$2263</f>
        <v>0</v>
      </c>
      <c r="D270" s="297">
        <f>[11]B!$C$2263</f>
        <v>0</v>
      </c>
      <c r="E270" s="53">
        <f>[11]B!$AL$2263</f>
        <v>0</v>
      </c>
      <c r="F270" s="7"/>
      <c r="G270" s="7"/>
      <c r="H270" s="7"/>
      <c r="I270" s="7"/>
      <c r="J270" s="7"/>
      <c r="K270" s="7"/>
      <c r="L270" s="7"/>
      <c r="M270" s="7"/>
      <c r="N270" s="7"/>
    </row>
    <row r="271" spans="1:14" s="3" customFormat="1" ht="15" customHeight="1" x14ac:dyDescent="0.15">
      <c r="A271" s="312"/>
      <c r="B271" s="102" t="s">
        <v>396</v>
      </c>
      <c r="C271" s="355">
        <f>[11]B!$C$113</f>
        <v>0</v>
      </c>
      <c r="D271" s="385"/>
      <c r="E271" s="36"/>
      <c r="F271" s="7"/>
      <c r="G271" s="7"/>
      <c r="H271" s="7"/>
      <c r="I271" s="7"/>
      <c r="J271" s="7"/>
      <c r="K271" s="7"/>
      <c r="L271" s="7"/>
      <c r="M271" s="7"/>
      <c r="N271" s="7"/>
    </row>
    <row r="272" spans="1:14" s="3" customFormat="1" ht="15" customHeight="1" x14ac:dyDescent="0.15">
      <c r="A272" s="338"/>
      <c r="B272" s="109" t="s">
        <v>397</v>
      </c>
      <c r="C272" s="386">
        <f>SUM(C258:C271)</f>
        <v>0</v>
      </c>
      <c r="D272" s="386">
        <f t="shared" ref="D272:E272" si="3">SUM(D258:D271)</f>
        <v>0</v>
      </c>
      <c r="E272" s="386">
        <f t="shared" si="3"/>
        <v>0</v>
      </c>
      <c r="F272" s="7"/>
      <c r="G272" s="7"/>
      <c r="H272" s="7"/>
      <c r="I272" s="7"/>
      <c r="J272" s="7"/>
      <c r="K272" s="7"/>
      <c r="L272" s="7"/>
      <c r="M272" s="7"/>
      <c r="N272" s="7"/>
    </row>
    <row r="273" spans="1:20" s="63" customFormat="1" ht="24.95" customHeight="1" x14ac:dyDescent="0.15">
      <c r="A273" s="129" t="s">
        <v>398</v>
      </c>
      <c r="B273" s="130"/>
      <c r="C273" s="387"/>
      <c r="D273" s="387"/>
      <c r="E273" s="131"/>
    </row>
    <row r="274" spans="1:20" s="63" customFormat="1" ht="35.1" customHeight="1" x14ac:dyDescent="0.15">
      <c r="A274" s="13" t="s">
        <v>4</v>
      </c>
      <c r="B274" s="13" t="s">
        <v>5</v>
      </c>
      <c r="C274" s="94" t="s">
        <v>399</v>
      </c>
      <c r="D274" s="94" t="s">
        <v>7</v>
      </c>
      <c r="E274" s="39" t="s">
        <v>8</v>
      </c>
    </row>
    <row r="275" spans="1:20" s="63" customFormat="1" ht="15" customHeight="1" x14ac:dyDescent="0.15">
      <c r="A275" s="295">
        <v>3001001</v>
      </c>
      <c r="B275" s="107" t="s">
        <v>400</v>
      </c>
      <c r="C275" s="388">
        <f>[11]B!$C$2896</f>
        <v>23</v>
      </c>
      <c r="D275" s="388">
        <f>[11]B!$E$2896</f>
        <v>23</v>
      </c>
      <c r="E275" s="30">
        <f>[11]B!$AL$2896</f>
        <v>530150</v>
      </c>
    </row>
    <row r="276" spans="1:20" s="63" customFormat="1" ht="15" customHeight="1" x14ac:dyDescent="0.15">
      <c r="A276" s="312" t="s">
        <v>401</v>
      </c>
      <c r="B276" s="102" t="s">
        <v>402</v>
      </c>
      <c r="C276" s="389">
        <f>[11]B!$C$2897</f>
        <v>0</v>
      </c>
      <c r="D276" s="389">
        <f>[11]B!$E$2897</f>
        <v>0</v>
      </c>
      <c r="E276" s="108">
        <f>[11]B!$AL$2897</f>
        <v>0</v>
      </c>
    </row>
    <row r="277" spans="1:20" s="63" customFormat="1" ht="15" customHeight="1" x14ac:dyDescent="0.15">
      <c r="A277" s="338"/>
      <c r="B277" s="102" t="s">
        <v>403</v>
      </c>
      <c r="C277" s="332">
        <f>SUM(C275:C276)</f>
        <v>23</v>
      </c>
      <c r="D277" s="332">
        <f>SUM(D275:D276)</f>
        <v>23</v>
      </c>
      <c r="E277" s="119">
        <f>SUM(E275:E276)</f>
        <v>530150</v>
      </c>
    </row>
    <row r="278" spans="1:20" s="63" customFormat="1" ht="24.95" customHeight="1" x14ac:dyDescent="0.15">
      <c r="A278" s="96" t="s">
        <v>404</v>
      </c>
      <c r="B278" s="92"/>
      <c r="C278" s="381"/>
      <c r="D278" s="381"/>
      <c r="E278" s="93"/>
    </row>
    <row r="279" spans="1:20" s="63" customFormat="1" ht="35.1" customHeight="1" x14ac:dyDescent="0.15">
      <c r="A279" s="13" t="s">
        <v>4</v>
      </c>
      <c r="B279" s="106" t="s">
        <v>5</v>
      </c>
      <c r="C279" s="94" t="s">
        <v>399</v>
      </c>
      <c r="D279" s="94" t="s">
        <v>7</v>
      </c>
      <c r="E279" s="39" t="s">
        <v>8</v>
      </c>
    </row>
    <row r="280" spans="1:20" s="63" customFormat="1" ht="15" customHeight="1" x14ac:dyDescent="0.15">
      <c r="A280" s="338" t="s">
        <v>405</v>
      </c>
      <c r="B280" s="102" t="s">
        <v>406</v>
      </c>
      <c r="C280" s="390">
        <f>[11]B!$C$1029</f>
        <v>1207</v>
      </c>
      <c r="D280" s="390">
        <f>[11]B!$E$1029</f>
        <v>1105</v>
      </c>
      <c r="E280" s="132">
        <f>[11]B!$AL$1029</f>
        <v>8698480</v>
      </c>
    </row>
    <row r="281" spans="1:20" s="63" customFormat="1" ht="15" customHeight="1" x14ac:dyDescent="0.15">
      <c r="A281" s="338" t="s">
        <v>405</v>
      </c>
      <c r="B281" s="102" t="s">
        <v>407</v>
      </c>
      <c r="C281" s="390">
        <f>[11]B!C1036</f>
        <v>0</v>
      </c>
      <c r="D281" s="385"/>
      <c r="E281" s="36"/>
    </row>
    <row r="282" spans="1:20" s="3" customFormat="1" ht="25.5" customHeight="1" x14ac:dyDescent="0.15">
      <c r="A282" s="9" t="s">
        <v>408</v>
      </c>
      <c r="B282" s="133"/>
      <c r="C282" s="63"/>
      <c r="D282" s="63"/>
      <c r="E282" s="63"/>
      <c r="F282" s="7"/>
      <c r="G282" s="7"/>
      <c r="H282" s="7"/>
      <c r="I282" s="7"/>
      <c r="J282" s="7"/>
      <c r="K282" s="7"/>
      <c r="L282" s="7"/>
      <c r="M282" s="7"/>
      <c r="N282" s="7"/>
    </row>
    <row r="283" spans="1:20" ht="24.95" customHeight="1" x14ac:dyDescent="0.15">
      <c r="A283" s="12" t="s">
        <v>409</v>
      </c>
    </row>
    <row r="284" spans="1:20" ht="24" customHeight="1" x14ac:dyDescent="0.15">
      <c r="A284" s="579" t="s">
        <v>107</v>
      </c>
      <c r="B284" s="580"/>
      <c r="C284" s="604" t="s">
        <v>410</v>
      </c>
      <c r="D284" s="607" t="s">
        <v>411</v>
      </c>
      <c r="E284" s="608"/>
      <c r="F284" s="608"/>
      <c r="G284" s="608"/>
      <c r="H284" s="609" t="s">
        <v>412</v>
      </c>
      <c r="I284" s="610"/>
      <c r="J284" s="611"/>
      <c r="K284" s="612" t="s">
        <v>413</v>
      </c>
      <c r="L284" s="613"/>
      <c r="M284" s="614"/>
      <c r="N284" s="632" t="s">
        <v>414</v>
      </c>
      <c r="O284" s="635" t="s">
        <v>415</v>
      </c>
      <c r="P284" s="636"/>
      <c r="Q284" s="585" t="s">
        <v>416</v>
      </c>
      <c r="R284" s="585" t="s">
        <v>417</v>
      </c>
    </row>
    <row r="285" spans="1:20" ht="18" customHeight="1" x14ac:dyDescent="0.15">
      <c r="A285" s="600"/>
      <c r="B285" s="601"/>
      <c r="C285" s="605"/>
      <c r="D285" s="588" t="s">
        <v>418</v>
      </c>
      <c r="E285" s="590" t="s">
        <v>419</v>
      </c>
      <c r="F285" s="591"/>
      <c r="G285" s="592" t="s">
        <v>420</v>
      </c>
      <c r="H285" s="594" t="s">
        <v>421</v>
      </c>
      <c r="I285" s="596" t="s">
        <v>422</v>
      </c>
      <c r="J285" s="598" t="s">
        <v>423</v>
      </c>
      <c r="K285" s="615" t="s">
        <v>424</v>
      </c>
      <c r="L285" s="616" t="s">
        <v>425</v>
      </c>
      <c r="M285" s="617" t="s">
        <v>426</v>
      </c>
      <c r="N285" s="633"/>
      <c r="O285" s="627" t="s">
        <v>427</v>
      </c>
      <c r="P285" s="628" t="s">
        <v>428</v>
      </c>
      <c r="Q285" s="586"/>
      <c r="R285" s="586"/>
    </row>
    <row r="286" spans="1:20" ht="18" customHeight="1" x14ac:dyDescent="0.15">
      <c r="A286" s="602"/>
      <c r="B286" s="603"/>
      <c r="C286" s="606"/>
      <c r="D286" s="589"/>
      <c r="E286" s="134" t="s">
        <v>429</v>
      </c>
      <c r="F286" s="134" t="s">
        <v>430</v>
      </c>
      <c r="G286" s="593"/>
      <c r="H286" s="595"/>
      <c r="I286" s="597"/>
      <c r="J286" s="599"/>
      <c r="K286" s="615"/>
      <c r="L286" s="616"/>
      <c r="M286" s="617"/>
      <c r="N286" s="634"/>
      <c r="O286" s="627"/>
      <c r="P286" s="628"/>
      <c r="Q286" s="587"/>
      <c r="R286" s="587"/>
    </row>
    <row r="287" spans="1:20" s="41" customFormat="1" ht="15" customHeight="1" x14ac:dyDescent="0.25">
      <c r="A287" s="581" t="s">
        <v>108</v>
      </c>
      <c r="B287" s="584"/>
      <c r="C287" s="391">
        <f>+C288+C289+C290+C291+C292+C293+C297+C298+C299</f>
        <v>95042</v>
      </c>
      <c r="D287" s="391">
        <f t="shared" ref="D287:P287" si="4">+D288+D289+D290+D291+D292+D293+D297+D298+D299</f>
        <v>91960</v>
      </c>
      <c r="E287" s="391">
        <f t="shared" si="4"/>
        <v>91960</v>
      </c>
      <c r="F287" s="391">
        <f t="shared" si="4"/>
        <v>0</v>
      </c>
      <c r="G287" s="391">
        <f t="shared" si="4"/>
        <v>3082</v>
      </c>
      <c r="H287" s="391">
        <f t="shared" si="4"/>
        <v>34871</v>
      </c>
      <c r="I287" s="391">
        <f t="shared" si="4"/>
        <v>30281</v>
      </c>
      <c r="J287" s="391">
        <f t="shared" si="4"/>
        <v>29890</v>
      </c>
      <c r="K287" s="391">
        <f t="shared" si="4"/>
        <v>0</v>
      </c>
      <c r="L287" s="391">
        <f t="shared" si="4"/>
        <v>0</v>
      </c>
      <c r="M287" s="391">
        <f t="shared" si="4"/>
        <v>0</v>
      </c>
      <c r="N287" s="391">
        <f t="shared" si="4"/>
        <v>0</v>
      </c>
      <c r="O287" s="391">
        <f t="shared" si="4"/>
        <v>0</v>
      </c>
      <c r="P287" s="391">
        <f t="shared" si="4"/>
        <v>230</v>
      </c>
      <c r="Q287" s="391">
        <f>+Q288+Q289+Q290+Q291+Q292+Q293+Q297+Q298+Q299</f>
        <v>0</v>
      </c>
      <c r="R287" s="391">
        <v>0</v>
      </c>
      <c r="S287" s="135"/>
      <c r="T287" s="135"/>
    </row>
    <row r="288" spans="1:20" ht="15" customHeight="1" x14ac:dyDescent="0.15">
      <c r="A288" s="42" t="s">
        <v>109</v>
      </c>
      <c r="B288" s="136" t="s">
        <v>110</v>
      </c>
      <c r="C288" s="392">
        <f>[11]B!C218</f>
        <v>37353</v>
      </c>
      <c r="D288" s="392">
        <f>[11]B!D218</f>
        <v>35725</v>
      </c>
      <c r="E288" s="392">
        <f>[11]B!E218</f>
        <v>35725</v>
      </c>
      <c r="F288" s="392">
        <f>[11]B!F218</f>
        <v>0</v>
      </c>
      <c r="G288" s="392">
        <f>[11]B!G218</f>
        <v>1628</v>
      </c>
      <c r="H288" s="392">
        <f>[11]B!AA218</f>
        <v>16958</v>
      </c>
      <c r="I288" s="392">
        <f>[11]B!AB218</f>
        <v>6243</v>
      </c>
      <c r="J288" s="392">
        <f>[11]B!AC218</f>
        <v>14152</v>
      </c>
      <c r="K288" s="392">
        <f>[11]B!AD218</f>
        <v>0</v>
      </c>
      <c r="L288" s="392">
        <f>[11]B!AE218</f>
        <v>0</v>
      </c>
      <c r="M288" s="392">
        <f>[11]B!AF218</f>
        <v>0</v>
      </c>
      <c r="N288" s="392">
        <f>[11]B!AG218</f>
        <v>0</v>
      </c>
      <c r="O288" s="392">
        <f>[11]B!AH218</f>
        <v>0</v>
      </c>
      <c r="P288" s="392">
        <f>[11]B!AI218</f>
        <v>4</v>
      </c>
      <c r="Q288" s="392">
        <f>[11]B!AJ218</f>
        <v>0</v>
      </c>
      <c r="R288" s="393"/>
      <c r="S288" s="137"/>
      <c r="T288" s="137"/>
    </row>
    <row r="289" spans="1:20" ht="15" customHeight="1" x14ac:dyDescent="0.15">
      <c r="A289" s="554" t="s">
        <v>111</v>
      </c>
      <c r="B289" s="138" t="s">
        <v>112</v>
      </c>
      <c r="C289" s="394">
        <f>[11]B!C283</f>
        <v>36401</v>
      </c>
      <c r="D289" s="394">
        <f>[11]B!D283</f>
        <v>35281</v>
      </c>
      <c r="E289" s="394">
        <f>[11]B!E283</f>
        <v>35281</v>
      </c>
      <c r="F289" s="394">
        <f>[11]B!F283</f>
        <v>0</v>
      </c>
      <c r="G289" s="394">
        <f>[11]B!G283</f>
        <v>1120</v>
      </c>
      <c r="H289" s="394">
        <f>[11]B!AA283</f>
        <v>14797</v>
      </c>
      <c r="I289" s="394">
        <f>[11]B!AB283</f>
        <v>8717</v>
      </c>
      <c r="J289" s="394">
        <f>[11]B!AC283</f>
        <v>12887</v>
      </c>
      <c r="K289" s="394">
        <f>[11]B!AD283</f>
        <v>0</v>
      </c>
      <c r="L289" s="394">
        <f>[11]B!AE283</f>
        <v>0</v>
      </c>
      <c r="M289" s="394">
        <f>[11]B!AF283</f>
        <v>0</v>
      </c>
      <c r="N289" s="394">
        <f>[11]B!AG283</f>
        <v>0</v>
      </c>
      <c r="O289" s="394">
        <f>[11]B!AH283</f>
        <v>0</v>
      </c>
      <c r="P289" s="394">
        <f>[11]B!AI283</f>
        <v>39</v>
      </c>
      <c r="Q289" s="394">
        <f>[11]B!AJ283</f>
        <v>0</v>
      </c>
      <c r="R289" s="395"/>
      <c r="S289" s="137"/>
      <c r="T289" s="137"/>
    </row>
    <row r="290" spans="1:20" ht="15" customHeight="1" x14ac:dyDescent="0.15">
      <c r="A290" s="554" t="s">
        <v>113</v>
      </c>
      <c r="B290" s="138" t="s">
        <v>114</v>
      </c>
      <c r="C290" s="394">
        <f>[11]B!C327</f>
        <v>1904</v>
      </c>
      <c r="D290" s="394">
        <f>[11]B!D327</f>
        <v>1890</v>
      </c>
      <c r="E290" s="394">
        <f>[11]B!E327</f>
        <v>1890</v>
      </c>
      <c r="F290" s="394">
        <f>[11]B!F327</f>
        <v>0</v>
      </c>
      <c r="G290" s="394">
        <f>[11]B!G327</f>
        <v>14</v>
      </c>
      <c r="H290" s="394">
        <f>[11]B!AA327</f>
        <v>218</v>
      </c>
      <c r="I290" s="394">
        <f>[11]B!AB327</f>
        <v>1651</v>
      </c>
      <c r="J290" s="394">
        <f>[11]B!AC327</f>
        <v>35</v>
      </c>
      <c r="K290" s="394">
        <f>[11]B!AD327</f>
        <v>0</v>
      </c>
      <c r="L290" s="394">
        <f>[11]B!AE327</f>
        <v>0</v>
      </c>
      <c r="M290" s="394">
        <f>[11]B!AF327</f>
        <v>0</v>
      </c>
      <c r="N290" s="394">
        <f>[11]B!AG327</f>
        <v>0</v>
      </c>
      <c r="O290" s="394">
        <f>[11]B!AH327</f>
        <v>0</v>
      </c>
      <c r="P290" s="394">
        <f>[11]B!AI327</f>
        <v>18</v>
      </c>
      <c r="Q290" s="394">
        <f>[11]B!AJ327</f>
        <v>0</v>
      </c>
      <c r="R290" s="395"/>
      <c r="S290" s="137"/>
      <c r="T290" s="137"/>
    </row>
    <row r="291" spans="1:20" ht="15" customHeight="1" x14ac:dyDescent="0.15">
      <c r="A291" s="554" t="s">
        <v>115</v>
      </c>
      <c r="B291" s="138" t="s">
        <v>116</v>
      </c>
      <c r="C291" s="394">
        <f>[11]B!C338</f>
        <v>0</v>
      </c>
      <c r="D291" s="394">
        <f>[11]B!D338</f>
        <v>0</v>
      </c>
      <c r="E291" s="394">
        <f>[11]B!E338</f>
        <v>0</v>
      </c>
      <c r="F291" s="394">
        <f>[11]B!F338</f>
        <v>0</v>
      </c>
      <c r="G291" s="394">
        <f>[11]B!G338</f>
        <v>0</v>
      </c>
      <c r="H291" s="394">
        <f>[11]B!AA338</f>
        <v>0</v>
      </c>
      <c r="I291" s="394">
        <f>[11]B!AB338</f>
        <v>0</v>
      </c>
      <c r="J291" s="394">
        <f>[11]B!AC338</f>
        <v>0</v>
      </c>
      <c r="K291" s="394">
        <f>[11]B!AD338</f>
        <v>0</v>
      </c>
      <c r="L291" s="394">
        <f>[11]B!AE338</f>
        <v>0</v>
      </c>
      <c r="M291" s="394">
        <f>[11]B!AF338</f>
        <v>0</v>
      </c>
      <c r="N291" s="394">
        <f>[11]B!AG338</f>
        <v>0</v>
      </c>
      <c r="O291" s="394">
        <f>[11]B!AH338</f>
        <v>0</v>
      </c>
      <c r="P291" s="394">
        <f>[11]B!AI338</f>
        <v>1</v>
      </c>
      <c r="Q291" s="394">
        <f>[11]B!AJ338</f>
        <v>0</v>
      </c>
      <c r="R291" s="395"/>
      <c r="S291" s="137"/>
      <c r="T291" s="137"/>
    </row>
    <row r="292" spans="1:20" ht="15" customHeight="1" x14ac:dyDescent="0.15">
      <c r="A292" s="139" t="s">
        <v>117</v>
      </c>
      <c r="B292" s="140" t="s">
        <v>118</v>
      </c>
      <c r="C292" s="396">
        <f>[11]B!C413</f>
        <v>2737</v>
      </c>
      <c r="D292" s="396">
        <f>[11]B!D413</f>
        <v>2650</v>
      </c>
      <c r="E292" s="396">
        <f>[11]B!E413</f>
        <v>2650</v>
      </c>
      <c r="F292" s="396">
        <f>[11]B!F413</f>
        <v>0</v>
      </c>
      <c r="G292" s="396">
        <f>[11]B!G413</f>
        <v>87</v>
      </c>
      <c r="H292" s="396">
        <f>[11]B!AA413</f>
        <v>1134</v>
      </c>
      <c r="I292" s="396">
        <f>[11]B!AB413</f>
        <v>534</v>
      </c>
      <c r="J292" s="396">
        <f>[11]B!AC413</f>
        <v>1069</v>
      </c>
      <c r="K292" s="396">
        <f>[11]B!AD413</f>
        <v>0</v>
      </c>
      <c r="L292" s="396">
        <f>[11]B!AE413</f>
        <v>0</v>
      </c>
      <c r="M292" s="396">
        <f>[11]B!AF413</f>
        <v>0</v>
      </c>
      <c r="N292" s="396">
        <f>[11]B!AG413</f>
        <v>0</v>
      </c>
      <c r="O292" s="396">
        <f>[11]B!AH413</f>
        <v>0</v>
      </c>
      <c r="P292" s="396">
        <f>[11]B!AI413</f>
        <v>120</v>
      </c>
      <c r="Q292" s="396">
        <f>[11]B!AJ413</f>
        <v>0</v>
      </c>
      <c r="R292" s="397"/>
      <c r="S292" s="137"/>
      <c r="T292" s="137"/>
    </row>
    <row r="293" spans="1:20" ht="15" customHeight="1" x14ac:dyDescent="0.15">
      <c r="A293" s="629" t="s">
        <v>119</v>
      </c>
      <c r="B293" s="4" t="s">
        <v>120</v>
      </c>
      <c r="C293" s="398">
        <f>SUM(C294:C296)</f>
        <v>14983</v>
      </c>
      <c r="D293" s="399">
        <f>SUM(D294:D296)</f>
        <v>14774</v>
      </c>
      <c r="E293" s="400">
        <f t="shared" ref="E293:P293" si="5">SUM(E294:E296)</f>
        <v>14774</v>
      </c>
      <c r="F293" s="401">
        <f t="shared" si="5"/>
        <v>0</v>
      </c>
      <c r="G293" s="402">
        <f t="shared" si="5"/>
        <v>209</v>
      </c>
      <c r="H293" s="402">
        <f t="shared" si="5"/>
        <v>1451</v>
      </c>
      <c r="I293" s="402">
        <f t="shared" si="5"/>
        <v>12570</v>
      </c>
      <c r="J293" s="402">
        <f t="shared" si="5"/>
        <v>962</v>
      </c>
      <c r="K293" s="402">
        <f t="shared" si="5"/>
        <v>0</v>
      </c>
      <c r="L293" s="402">
        <f t="shared" si="5"/>
        <v>0</v>
      </c>
      <c r="M293" s="402">
        <f t="shared" si="5"/>
        <v>0</v>
      </c>
      <c r="N293" s="402">
        <f t="shared" si="5"/>
        <v>0</v>
      </c>
      <c r="O293" s="402">
        <f t="shared" si="5"/>
        <v>0</v>
      </c>
      <c r="P293" s="402">
        <f t="shared" si="5"/>
        <v>48</v>
      </c>
      <c r="Q293" s="403">
        <f>SUM(Q294:Q296)</f>
        <v>0</v>
      </c>
      <c r="R293" s="404">
        <v>0</v>
      </c>
      <c r="S293" s="137"/>
      <c r="T293" s="137"/>
    </row>
    <row r="294" spans="1:20" ht="15" customHeight="1" x14ac:dyDescent="0.15">
      <c r="A294" s="629"/>
      <c r="B294" s="141" t="s">
        <v>121</v>
      </c>
      <c r="C294" s="392">
        <f>[11]B!C464</f>
        <v>2683</v>
      </c>
      <c r="D294" s="392">
        <f>[11]B!D464</f>
        <v>2629</v>
      </c>
      <c r="E294" s="392">
        <f>[11]B!E464</f>
        <v>2629</v>
      </c>
      <c r="F294" s="392">
        <f>[11]B!F464</f>
        <v>0</v>
      </c>
      <c r="G294" s="392">
        <f>[11]B!G464</f>
        <v>54</v>
      </c>
      <c r="H294" s="392">
        <f>[11]B!AA464</f>
        <v>875</v>
      </c>
      <c r="I294" s="392">
        <f>[11]B!AB464</f>
        <v>1556</v>
      </c>
      <c r="J294" s="392">
        <f>[11]B!AC464</f>
        <v>252</v>
      </c>
      <c r="K294" s="392">
        <f>[11]B!AD464</f>
        <v>0</v>
      </c>
      <c r="L294" s="392">
        <f>[11]B!AE464</f>
        <v>0</v>
      </c>
      <c r="M294" s="392">
        <f>[11]B!AF464</f>
        <v>0</v>
      </c>
      <c r="N294" s="392">
        <f>[11]B!AG464</f>
        <v>0</v>
      </c>
      <c r="O294" s="392">
        <f>[11]B!AH464</f>
        <v>0</v>
      </c>
      <c r="P294" s="392">
        <f>[11]B!AI464</f>
        <v>4</v>
      </c>
      <c r="Q294" s="392">
        <f>[11]B!AJ464</f>
        <v>0</v>
      </c>
      <c r="R294" s="393"/>
      <c r="S294" s="137"/>
      <c r="T294" s="137"/>
    </row>
    <row r="295" spans="1:20" ht="15" customHeight="1" x14ac:dyDescent="0.15">
      <c r="A295" s="629"/>
      <c r="B295" s="54" t="s">
        <v>122</v>
      </c>
      <c r="C295" s="394">
        <f>[11]B!C483</f>
        <v>5</v>
      </c>
      <c r="D295" s="394">
        <f>[11]B!D483</f>
        <v>5</v>
      </c>
      <c r="E295" s="394">
        <f>[11]B!E483</f>
        <v>5</v>
      </c>
      <c r="F295" s="394">
        <f>[11]B!F483</f>
        <v>0</v>
      </c>
      <c r="G295" s="394">
        <f>[11]B!G483</f>
        <v>0</v>
      </c>
      <c r="H295" s="394">
        <f>[11]B!AA483</f>
        <v>1</v>
      </c>
      <c r="I295" s="394">
        <f>[11]B!AB483</f>
        <v>4</v>
      </c>
      <c r="J295" s="394">
        <f>[11]B!AC483</f>
        <v>0</v>
      </c>
      <c r="K295" s="394">
        <f>[11]B!AD483</f>
        <v>0</v>
      </c>
      <c r="L295" s="394">
        <f>[11]B!AE483</f>
        <v>0</v>
      </c>
      <c r="M295" s="394">
        <f>[11]B!AF483</f>
        <v>0</v>
      </c>
      <c r="N295" s="394">
        <f>[11]B!AG483</f>
        <v>0</v>
      </c>
      <c r="O295" s="394">
        <f>[11]B!AH483</f>
        <v>0</v>
      </c>
      <c r="P295" s="394">
        <f>[11]B!AI483</f>
        <v>0</v>
      </c>
      <c r="Q295" s="394">
        <f>[11]B!AJ483</f>
        <v>0</v>
      </c>
      <c r="R295" s="395"/>
      <c r="S295" s="137"/>
      <c r="T295" s="137"/>
    </row>
    <row r="296" spans="1:20" ht="15" customHeight="1" x14ac:dyDescent="0.15">
      <c r="A296" s="630"/>
      <c r="B296" s="142" t="s">
        <v>123</v>
      </c>
      <c r="C296" s="405">
        <f>[11]B!C511</f>
        <v>12295</v>
      </c>
      <c r="D296" s="405">
        <f>[11]B!D511</f>
        <v>12140</v>
      </c>
      <c r="E296" s="405">
        <f>[11]B!E511</f>
        <v>12140</v>
      </c>
      <c r="F296" s="405">
        <f>[11]B!F511</f>
        <v>0</v>
      </c>
      <c r="G296" s="405">
        <f>[11]B!G511</f>
        <v>155</v>
      </c>
      <c r="H296" s="405">
        <f>[11]B!AA511</f>
        <v>575</v>
      </c>
      <c r="I296" s="405">
        <f>[11]B!AB511</f>
        <v>11010</v>
      </c>
      <c r="J296" s="405">
        <f>[11]B!AC511</f>
        <v>710</v>
      </c>
      <c r="K296" s="405">
        <f>[11]B!AD511</f>
        <v>0</v>
      </c>
      <c r="L296" s="405">
        <f>[11]B!AE511</f>
        <v>0</v>
      </c>
      <c r="M296" s="405">
        <f>[11]B!AF511</f>
        <v>0</v>
      </c>
      <c r="N296" s="405">
        <f>[11]B!AG511</f>
        <v>0</v>
      </c>
      <c r="O296" s="405">
        <f>[11]B!AH511</f>
        <v>0</v>
      </c>
      <c r="P296" s="405">
        <f>[11]B!AI511</f>
        <v>44</v>
      </c>
      <c r="Q296" s="405">
        <f>[11]B!AJ511</f>
        <v>0</v>
      </c>
      <c r="R296" s="406"/>
      <c r="S296" s="137"/>
      <c r="T296" s="137"/>
    </row>
    <row r="297" spans="1:20" ht="15" customHeight="1" x14ac:dyDescent="0.15">
      <c r="A297" s="42" t="s">
        <v>124</v>
      </c>
      <c r="B297" s="136" t="s">
        <v>125</v>
      </c>
      <c r="C297" s="392">
        <f>[11]B!C521</f>
        <v>0</v>
      </c>
      <c r="D297" s="392">
        <f>[11]B!D521</f>
        <v>0</v>
      </c>
      <c r="E297" s="392">
        <f>[11]B!E521</f>
        <v>0</v>
      </c>
      <c r="F297" s="392">
        <f>[11]B!F521</f>
        <v>0</v>
      </c>
      <c r="G297" s="392">
        <f>[11]B!G521</f>
        <v>0</v>
      </c>
      <c r="H297" s="392">
        <f>[11]B!AA521</f>
        <v>0</v>
      </c>
      <c r="I297" s="392">
        <f>[11]B!AB521</f>
        <v>0</v>
      </c>
      <c r="J297" s="392">
        <f>[11]B!AC521</f>
        <v>0</v>
      </c>
      <c r="K297" s="392">
        <f>[11]B!AD521</f>
        <v>0</v>
      </c>
      <c r="L297" s="392">
        <f>[11]B!AE521</f>
        <v>0</v>
      </c>
      <c r="M297" s="392">
        <f>[11]B!AF521</f>
        <v>0</v>
      </c>
      <c r="N297" s="392">
        <f>[11]B!AG521</f>
        <v>0</v>
      </c>
      <c r="O297" s="392">
        <f>[11]B!AH521</f>
        <v>0</v>
      </c>
      <c r="P297" s="392">
        <f>[11]B!AI521</f>
        <v>0</v>
      </c>
      <c r="Q297" s="392">
        <f>[11]B!AJ521</f>
        <v>0</v>
      </c>
      <c r="R297" s="393"/>
      <c r="S297" s="137"/>
      <c r="T297" s="137"/>
    </row>
    <row r="298" spans="1:20" s="56" customFormat="1" ht="15" customHeight="1" x14ac:dyDescent="0.15">
      <c r="A298" s="554" t="s">
        <v>126</v>
      </c>
      <c r="B298" s="45" t="s">
        <v>127</v>
      </c>
      <c r="C298" s="394">
        <f>[11]B!C575</f>
        <v>81</v>
      </c>
      <c r="D298" s="394">
        <f>[11]B!D575</f>
        <v>74</v>
      </c>
      <c r="E298" s="394">
        <f>[11]B!E575</f>
        <v>74</v>
      </c>
      <c r="F298" s="394">
        <f>[11]B!F575</f>
        <v>0</v>
      </c>
      <c r="G298" s="394">
        <f>[11]B!G575</f>
        <v>7</v>
      </c>
      <c r="H298" s="394">
        <f>[11]B!AA575</f>
        <v>30</v>
      </c>
      <c r="I298" s="394">
        <f>[11]B!AB575</f>
        <v>16</v>
      </c>
      <c r="J298" s="394">
        <f>[11]B!AC575</f>
        <v>35</v>
      </c>
      <c r="K298" s="394">
        <f>[11]B!AD575</f>
        <v>0</v>
      </c>
      <c r="L298" s="394">
        <f>[11]B!AE575</f>
        <v>0</v>
      </c>
      <c r="M298" s="394">
        <f>[11]B!AF575</f>
        <v>0</v>
      </c>
      <c r="N298" s="394">
        <f>[11]B!AG575</f>
        <v>0</v>
      </c>
      <c r="O298" s="394">
        <f>[11]B!AH575</f>
        <v>0</v>
      </c>
      <c r="P298" s="394">
        <f>[11]B!AI575</f>
        <v>0</v>
      </c>
      <c r="Q298" s="394">
        <f>[11]B!AJ575</f>
        <v>0</v>
      </c>
      <c r="R298" s="395"/>
      <c r="S298" s="137"/>
      <c r="T298" s="137"/>
    </row>
    <row r="299" spans="1:20" ht="15" customHeight="1" x14ac:dyDescent="0.15">
      <c r="A299" s="554" t="s">
        <v>128</v>
      </c>
      <c r="B299" s="45" t="s">
        <v>129</v>
      </c>
      <c r="C299" s="396">
        <f>[11]B!C607</f>
        <v>1583</v>
      </c>
      <c r="D299" s="396">
        <f>[11]B!D607</f>
        <v>1566</v>
      </c>
      <c r="E299" s="396">
        <f>[11]B!E607</f>
        <v>1566</v>
      </c>
      <c r="F299" s="396">
        <f>[11]B!F607</f>
        <v>0</v>
      </c>
      <c r="G299" s="396">
        <f>[11]B!G607</f>
        <v>17</v>
      </c>
      <c r="H299" s="396">
        <f>[11]B!AA607</f>
        <v>283</v>
      </c>
      <c r="I299" s="396">
        <f>[11]B!AB607</f>
        <v>550</v>
      </c>
      <c r="J299" s="396">
        <f>[11]B!AC607</f>
        <v>750</v>
      </c>
      <c r="K299" s="396">
        <f>[11]B!AD607</f>
        <v>0</v>
      </c>
      <c r="L299" s="396">
        <f>[11]B!AE607</f>
        <v>0</v>
      </c>
      <c r="M299" s="396">
        <f>[11]B!AF607</f>
        <v>0</v>
      </c>
      <c r="N299" s="396">
        <f>[11]B!AG607</f>
        <v>0</v>
      </c>
      <c r="O299" s="396">
        <f>[11]B!AH607</f>
        <v>0</v>
      </c>
      <c r="P299" s="396">
        <f>[11]B!AI607</f>
        <v>0</v>
      </c>
      <c r="Q299" s="396">
        <f>[11]B!AJ607</f>
        <v>0</v>
      </c>
      <c r="R299" s="397"/>
      <c r="S299" s="137"/>
      <c r="T299" s="137"/>
    </row>
    <row r="300" spans="1:20" s="3" customFormat="1" ht="15" customHeight="1" x14ac:dyDescent="0.15">
      <c r="A300" s="581" t="s">
        <v>130</v>
      </c>
      <c r="B300" s="584"/>
      <c r="C300" s="407">
        <f t="shared" ref="C300:P300" si="6">+C301+C302+C303+C304+C308+C309</f>
        <v>3940</v>
      </c>
      <c r="D300" s="408">
        <f t="shared" si="6"/>
        <v>3931</v>
      </c>
      <c r="E300" s="400">
        <f t="shared" si="6"/>
        <v>3931</v>
      </c>
      <c r="F300" s="401">
        <f t="shared" si="6"/>
        <v>0</v>
      </c>
      <c r="G300" s="402">
        <f t="shared" si="6"/>
        <v>9</v>
      </c>
      <c r="H300" s="400">
        <f t="shared" si="6"/>
        <v>760</v>
      </c>
      <c r="I300" s="409">
        <f t="shared" si="6"/>
        <v>1000</v>
      </c>
      <c r="J300" s="401">
        <f t="shared" si="6"/>
        <v>2180</v>
      </c>
      <c r="K300" s="400">
        <f t="shared" si="6"/>
        <v>0</v>
      </c>
      <c r="L300" s="409">
        <f t="shared" si="6"/>
        <v>0</v>
      </c>
      <c r="M300" s="401">
        <f t="shared" si="6"/>
        <v>0</v>
      </c>
      <c r="N300" s="401">
        <f t="shared" si="6"/>
        <v>0</v>
      </c>
      <c r="O300" s="410">
        <f t="shared" si="6"/>
        <v>0</v>
      </c>
      <c r="P300" s="411">
        <f t="shared" si="6"/>
        <v>19</v>
      </c>
      <c r="Q300" s="412">
        <f>+Q301+Q302+Q303+Q304+Q308+Q309</f>
        <v>0</v>
      </c>
      <c r="R300" s="413">
        <f>+R301+R302+R303</f>
        <v>0</v>
      </c>
      <c r="S300" s="143"/>
      <c r="T300" s="143"/>
    </row>
    <row r="301" spans="1:20" ht="15" customHeight="1" x14ac:dyDescent="0.15">
      <c r="A301" s="42" t="s">
        <v>131</v>
      </c>
      <c r="B301" s="43" t="s">
        <v>132</v>
      </c>
      <c r="C301" s="392">
        <f>[11]B!C669</f>
        <v>2347</v>
      </c>
      <c r="D301" s="392">
        <f>[11]B!D669</f>
        <v>2343</v>
      </c>
      <c r="E301" s="392">
        <f>[11]B!E669</f>
        <v>2343</v>
      </c>
      <c r="F301" s="392">
        <f>[11]B!F669</f>
        <v>0</v>
      </c>
      <c r="G301" s="392">
        <f>[11]B!G669</f>
        <v>4</v>
      </c>
      <c r="H301" s="414">
        <f>[11]B!AA669</f>
        <v>266</v>
      </c>
      <c r="I301" s="414">
        <f>[11]B!AB669</f>
        <v>558</v>
      </c>
      <c r="J301" s="414">
        <f>[11]B!AC669</f>
        <v>1523</v>
      </c>
      <c r="K301" s="414">
        <f>[11]B!AD669</f>
        <v>0</v>
      </c>
      <c r="L301" s="414">
        <f>[11]B!AE669</f>
        <v>0</v>
      </c>
      <c r="M301" s="414">
        <f>[11]B!AF669</f>
        <v>0</v>
      </c>
      <c r="N301" s="414">
        <f>[11]B!AG669</f>
        <v>0</v>
      </c>
      <c r="O301" s="414">
        <f>[11]B!AH669</f>
        <v>0</v>
      </c>
      <c r="P301" s="414">
        <f>[11]B!AI669</f>
        <v>0</v>
      </c>
      <c r="Q301" s="414">
        <f>[11]B!AJ669</f>
        <v>0</v>
      </c>
      <c r="R301" s="415"/>
      <c r="S301" s="137"/>
      <c r="T301" s="137"/>
    </row>
    <row r="302" spans="1:20" ht="15" customHeight="1" x14ac:dyDescent="0.15">
      <c r="A302" s="139" t="s">
        <v>133</v>
      </c>
      <c r="B302" s="144" t="s">
        <v>134</v>
      </c>
      <c r="C302" s="394">
        <f>[11]B!C692</f>
        <v>0</v>
      </c>
      <c r="D302" s="394">
        <f>[11]B!D692</f>
        <v>0</v>
      </c>
      <c r="E302" s="394">
        <f>[11]B!E692</f>
        <v>0</v>
      </c>
      <c r="F302" s="394">
        <f>[11]B!F692</f>
        <v>0</v>
      </c>
      <c r="G302" s="394">
        <f>[11]B!G692</f>
        <v>0</v>
      </c>
      <c r="H302" s="416">
        <f>[11]B!AA692</f>
        <v>0</v>
      </c>
      <c r="I302" s="416">
        <f>[11]B!AB692</f>
        <v>0</v>
      </c>
      <c r="J302" s="416">
        <f>[11]B!AC692</f>
        <v>0</v>
      </c>
      <c r="K302" s="416">
        <f>[11]B!AD692</f>
        <v>0</v>
      </c>
      <c r="L302" s="416">
        <f>[11]B!AE692</f>
        <v>0</v>
      </c>
      <c r="M302" s="416">
        <f>[11]B!AF692</f>
        <v>0</v>
      </c>
      <c r="N302" s="416">
        <f>[11]B!AG692</f>
        <v>0</v>
      </c>
      <c r="O302" s="416">
        <f>[11]B!AH692</f>
        <v>0</v>
      </c>
      <c r="P302" s="416">
        <f>[11]B!AI692</f>
        <v>0</v>
      </c>
      <c r="Q302" s="416">
        <f>[11]B!AJ692</f>
        <v>0</v>
      </c>
      <c r="R302" s="417"/>
      <c r="S302" s="137"/>
      <c r="T302" s="137"/>
    </row>
    <row r="303" spans="1:20" ht="15" customHeight="1" x14ac:dyDescent="0.15">
      <c r="A303" s="560" t="s">
        <v>135</v>
      </c>
      <c r="B303" s="145" t="s">
        <v>136</v>
      </c>
      <c r="C303" s="396">
        <f>[11]B!C722</f>
        <v>844</v>
      </c>
      <c r="D303" s="396">
        <f>[11]B!D722</f>
        <v>844</v>
      </c>
      <c r="E303" s="396">
        <f>[11]B!E722</f>
        <v>844</v>
      </c>
      <c r="F303" s="396">
        <f>[11]B!F722</f>
        <v>0</v>
      </c>
      <c r="G303" s="396">
        <f>[11]B!G722</f>
        <v>0</v>
      </c>
      <c r="H303" s="418">
        <f>[11]B!AA722</f>
        <v>176</v>
      </c>
      <c r="I303" s="418">
        <f>[11]B!AB722</f>
        <v>81</v>
      </c>
      <c r="J303" s="418">
        <f>[11]B!AC722</f>
        <v>587</v>
      </c>
      <c r="K303" s="418">
        <f>[11]B!AD722</f>
        <v>0</v>
      </c>
      <c r="L303" s="418">
        <f>[11]B!AE722</f>
        <v>0</v>
      </c>
      <c r="M303" s="418">
        <f>[11]B!AF722</f>
        <v>0</v>
      </c>
      <c r="N303" s="418">
        <f>[11]B!AG722</f>
        <v>0</v>
      </c>
      <c r="O303" s="418">
        <f>[11]B!AH722</f>
        <v>0</v>
      </c>
      <c r="P303" s="418">
        <f>[11]B!AI722</f>
        <v>6</v>
      </c>
      <c r="Q303" s="418">
        <f>[11]B!AJ722</f>
        <v>0</v>
      </c>
      <c r="R303" s="419"/>
      <c r="S303" s="137"/>
      <c r="T303" s="137"/>
    </row>
    <row r="304" spans="1:20" ht="15" customHeight="1" x14ac:dyDescent="0.15">
      <c r="A304" s="631" t="s">
        <v>113</v>
      </c>
      <c r="B304" s="43" t="s">
        <v>137</v>
      </c>
      <c r="C304" s="420">
        <f t="shared" ref="C304:Q304" si="7">SUM(C305:C307)</f>
        <v>741</v>
      </c>
      <c r="D304" s="320">
        <f t="shared" si="7"/>
        <v>736</v>
      </c>
      <c r="E304" s="354">
        <f t="shared" si="7"/>
        <v>736</v>
      </c>
      <c r="F304" s="421">
        <f t="shared" si="7"/>
        <v>0</v>
      </c>
      <c r="G304" s="422">
        <f t="shared" si="7"/>
        <v>5</v>
      </c>
      <c r="H304" s="423">
        <f t="shared" si="7"/>
        <v>318</v>
      </c>
      <c r="I304" s="424">
        <f t="shared" si="7"/>
        <v>353</v>
      </c>
      <c r="J304" s="425">
        <f t="shared" si="7"/>
        <v>70</v>
      </c>
      <c r="K304" s="423">
        <f t="shared" si="7"/>
        <v>0</v>
      </c>
      <c r="L304" s="424">
        <f t="shared" si="7"/>
        <v>0</v>
      </c>
      <c r="M304" s="425">
        <f t="shared" si="7"/>
        <v>0</v>
      </c>
      <c r="N304" s="425">
        <f t="shared" si="7"/>
        <v>0</v>
      </c>
      <c r="O304" s="426">
        <f t="shared" si="7"/>
        <v>0</v>
      </c>
      <c r="P304" s="427">
        <f t="shared" si="7"/>
        <v>0</v>
      </c>
      <c r="Q304" s="428">
        <f t="shared" si="7"/>
        <v>0</v>
      </c>
      <c r="R304" s="429">
        <f>SUM(R305:R308)</f>
        <v>0</v>
      </c>
      <c r="S304" s="137"/>
      <c r="T304" s="137"/>
    </row>
    <row r="305" spans="1:22" ht="15" customHeight="1" x14ac:dyDescent="0.15">
      <c r="A305" s="631"/>
      <c r="B305" s="54" t="s">
        <v>138</v>
      </c>
      <c r="C305" s="392">
        <f>[11]B!C746-[11]B!C724-[11]B!C725</f>
        <v>621</v>
      </c>
      <c r="D305" s="392">
        <f>[11]B!D746-[11]B!D724-[11]B!D725</f>
        <v>616</v>
      </c>
      <c r="E305" s="392">
        <f>[11]B!E746-[11]B!E724-[11]B!E725</f>
        <v>616</v>
      </c>
      <c r="F305" s="392">
        <f>[11]B!F746-[11]B!F724-[11]B!F725</f>
        <v>0</v>
      </c>
      <c r="G305" s="392">
        <f>[11]B!G746-[11]B!G724-[11]B!G725</f>
        <v>5</v>
      </c>
      <c r="H305" s="414">
        <f>[11]B!AA746-[11]B!AA724-[11]B!AA725</f>
        <v>260</v>
      </c>
      <c r="I305" s="414">
        <f>[11]B!AB746-[11]B!AB724-[11]B!AB725</f>
        <v>338</v>
      </c>
      <c r="J305" s="414">
        <f>[11]B!AC746-[11]B!AC724-[11]B!AC725</f>
        <v>23</v>
      </c>
      <c r="K305" s="414">
        <f>[11]B!AD746-[11]B!AD724-[11]B!AD725</f>
        <v>0</v>
      </c>
      <c r="L305" s="414">
        <f>[11]B!AE746-[11]B!AE724-[11]B!AE725</f>
        <v>0</v>
      </c>
      <c r="M305" s="414">
        <f>[11]B!AF746-[11]B!AF724-[11]B!AF725</f>
        <v>0</v>
      </c>
      <c r="N305" s="414">
        <f>[11]B!AG746-[11]B!AG724-[11]B!AG725</f>
        <v>0</v>
      </c>
      <c r="O305" s="414">
        <f>[11]B!AH746-[11]B!AH724-[11]B!AH725</f>
        <v>0</v>
      </c>
      <c r="P305" s="414">
        <f>[11]B!AI746-[11]B!AI724-[11]B!AI725</f>
        <v>0</v>
      </c>
      <c r="Q305" s="414">
        <f>[11]B!AJ746-[11]B!AJ724-[11]B!AJ725</f>
        <v>0</v>
      </c>
      <c r="R305" s="415"/>
      <c r="S305" s="137"/>
      <c r="T305" s="137"/>
    </row>
    <row r="306" spans="1:22" ht="15" customHeight="1" x14ac:dyDescent="0.15">
      <c r="A306" s="631"/>
      <c r="B306" s="54" t="s">
        <v>139</v>
      </c>
      <c r="C306" s="394">
        <f>[11]B!C724</f>
        <v>3</v>
      </c>
      <c r="D306" s="394">
        <f>[11]B!D724</f>
        <v>3</v>
      </c>
      <c r="E306" s="394">
        <f>[11]B!E724</f>
        <v>3</v>
      </c>
      <c r="F306" s="394">
        <f>[11]B!F724</f>
        <v>0</v>
      </c>
      <c r="G306" s="394">
        <f>[11]B!G724</f>
        <v>0</v>
      </c>
      <c r="H306" s="416">
        <f>[11]B!AA724</f>
        <v>0</v>
      </c>
      <c r="I306" s="416">
        <f>[11]B!AB724</f>
        <v>3</v>
      </c>
      <c r="J306" s="416">
        <f>[11]B!AC724</f>
        <v>0</v>
      </c>
      <c r="K306" s="416">
        <f>[11]B!AD724</f>
        <v>0</v>
      </c>
      <c r="L306" s="416">
        <f>[11]B!AE724</f>
        <v>0</v>
      </c>
      <c r="M306" s="416">
        <f>[11]B!AF724</f>
        <v>0</v>
      </c>
      <c r="N306" s="416">
        <f>[11]B!AG724</f>
        <v>0</v>
      </c>
      <c r="O306" s="416">
        <f>[11]B!AH724</f>
        <v>0</v>
      </c>
      <c r="P306" s="416">
        <f>[11]B!AI724</f>
        <v>0</v>
      </c>
      <c r="Q306" s="416">
        <f>[11]B!AJ724</f>
        <v>0</v>
      </c>
      <c r="R306" s="417"/>
      <c r="S306" s="137"/>
      <c r="T306" s="137"/>
    </row>
    <row r="307" spans="1:22" ht="15" customHeight="1" x14ac:dyDescent="0.15">
      <c r="A307" s="631"/>
      <c r="B307" s="142" t="s">
        <v>140</v>
      </c>
      <c r="C307" s="396">
        <f>[11]B!C725</f>
        <v>117</v>
      </c>
      <c r="D307" s="396">
        <f>[11]B!D725</f>
        <v>117</v>
      </c>
      <c r="E307" s="396">
        <f>[11]B!E725</f>
        <v>117</v>
      </c>
      <c r="F307" s="396">
        <f>[11]B!F725</f>
        <v>0</v>
      </c>
      <c r="G307" s="396">
        <f>[11]B!G725</f>
        <v>0</v>
      </c>
      <c r="H307" s="418">
        <f>[11]B!AA725</f>
        <v>58</v>
      </c>
      <c r="I307" s="418">
        <f>[11]B!AB725</f>
        <v>12</v>
      </c>
      <c r="J307" s="418">
        <f>[11]B!AC725</f>
        <v>47</v>
      </c>
      <c r="K307" s="418">
        <f>[11]B!AD725</f>
        <v>0</v>
      </c>
      <c r="L307" s="418">
        <f>[11]B!AE725</f>
        <v>0</v>
      </c>
      <c r="M307" s="418">
        <f>[11]B!AF725</f>
        <v>0</v>
      </c>
      <c r="N307" s="418">
        <f>[11]B!AG725</f>
        <v>0</v>
      </c>
      <c r="O307" s="418">
        <f>[11]B!AH725</f>
        <v>0</v>
      </c>
      <c r="P307" s="418">
        <f>[11]B!AI725</f>
        <v>0</v>
      </c>
      <c r="Q307" s="418">
        <f>[11]B!AJ725</f>
        <v>0</v>
      </c>
      <c r="R307" s="419"/>
      <c r="S307" s="137"/>
      <c r="T307" s="137"/>
    </row>
    <row r="308" spans="1:22" ht="15" customHeight="1" x14ac:dyDescent="0.15">
      <c r="A308" s="42" t="s">
        <v>115</v>
      </c>
      <c r="B308" s="146" t="s">
        <v>141</v>
      </c>
      <c r="C308" s="430">
        <f>[11]B!C779</f>
        <v>0</v>
      </c>
      <c r="D308" s="430">
        <f>[11]B!D779</f>
        <v>0</v>
      </c>
      <c r="E308" s="430">
        <f>[11]B!E779</f>
        <v>0</v>
      </c>
      <c r="F308" s="430">
        <f>[11]B!F779</f>
        <v>0</v>
      </c>
      <c r="G308" s="430">
        <f>[11]B!G779</f>
        <v>0</v>
      </c>
      <c r="H308" s="431">
        <f>[11]B!AA779</f>
        <v>0</v>
      </c>
      <c r="I308" s="431">
        <f>[11]B!AB779</f>
        <v>0</v>
      </c>
      <c r="J308" s="431">
        <f>[11]B!AC779</f>
        <v>0</v>
      </c>
      <c r="K308" s="431">
        <f>[11]B!AD779</f>
        <v>0</v>
      </c>
      <c r="L308" s="431">
        <f>[11]B!AE779</f>
        <v>0</v>
      </c>
      <c r="M308" s="431">
        <f>[11]B!AF779</f>
        <v>0</v>
      </c>
      <c r="N308" s="431">
        <f>[11]B!AG779</f>
        <v>0</v>
      </c>
      <c r="O308" s="431">
        <f>[11]B!AH779</f>
        <v>0</v>
      </c>
      <c r="P308" s="431">
        <f>[11]B!AI779</f>
        <v>13</v>
      </c>
      <c r="Q308" s="431">
        <f>[11]B!AJ779</f>
        <v>0</v>
      </c>
      <c r="R308" s="432"/>
      <c r="S308" s="137"/>
      <c r="T308" s="137"/>
    </row>
    <row r="309" spans="1:22" s="60" customFormat="1" ht="15" customHeight="1" x14ac:dyDescent="0.15">
      <c r="A309" s="139"/>
      <c r="B309" s="147" t="s">
        <v>142</v>
      </c>
      <c r="C309" s="396">
        <f>[11]B!C837</f>
        <v>8</v>
      </c>
      <c r="D309" s="396">
        <f>[11]B!D837</f>
        <v>8</v>
      </c>
      <c r="E309" s="396">
        <f>[11]B!E837</f>
        <v>8</v>
      </c>
      <c r="F309" s="396">
        <f>[11]B!F837</f>
        <v>0</v>
      </c>
      <c r="G309" s="396">
        <f>[11]B!G837</f>
        <v>0</v>
      </c>
      <c r="H309" s="418">
        <f>[11]B!AA837</f>
        <v>0</v>
      </c>
      <c r="I309" s="418">
        <f>[11]B!AB837</f>
        <v>8</v>
      </c>
      <c r="J309" s="418">
        <f>[11]B!AC837</f>
        <v>0</v>
      </c>
      <c r="K309" s="418">
        <f>[11]B!AD837</f>
        <v>0</v>
      </c>
      <c r="L309" s="418">
        <f>[11]B!AE837</f>
        <v>0</v>
      </c>
      <c r="M309" s="418">
        <f>[11]B!AF837</f>
        <v>0</v>
      </c>
      <c r="N309" s="418">
        <f>[11]B!AG837</f>
        <v>0</v>
      </c>
      <c r="O309" s="418">
        <f>[11]B!AH837</f>
        <v>0</v>
      </c>
      <c r="P309" s="418">
        <f>[11]B!AI837</f>
        <v>0</v>
      </c>
      <c r="Q309" s="418">
        <f>[11]B!AJ837</f>
        <v>0</v>
      </c>
      <c r="R309" s="397"/>
      <c r="S309" s="117"/>
      <c r="T309" s="117"/>
    </row>
    <row r="310" spans="1:22" s="60" customFormat="1" ht="15" customHeight="1" x14ac:dyDescent="0.15">
      <c r="A310" s="618" t="s">
        <v>431</v>
      </c>
      <c r="B310" s="619"/>
      <c r="C310" s="392">
        <f>[11]B!C533</f>
        <v>6248</v>
      </c>
      <c r="D310" s="392">
        <f>[11]B!D533</f>
        <v>6023</v>
      </c>
      <c r="E310" s="392">
        <f>[11]B!E533</f>
        <v>6023</v>
      </c>
      <c r="F310" s="392">
        <f>[11]B!F533</f>
        <v>0</v>
      </c>
      <c r="G310" s="392">
        <f>[11]B!G533</f>
        <v>225</v>
      </c>
      <c r="H310" s="414">
        <f>[11]B!AA533</f>
        <v>3845</v>
      </c>
      <c r="I310" s="414">
        <f>[11]B!AB533</f>
        <v>1113</v>
      </c>
      <c r="J310" s="414">
        <f>[11]B!AC533</f>
        <v>1290</v>
      </c>
      <c r="K310" s="414">
        <f>[11]B!AD533</f>
        <v>0</v>
      </c>
      <c r="L310" s="414">
        <f>[11]B!AE533</f>
        <v>0</v>
      </c>
      <c r="M310" s="414">
        <f>[11]B!AF533</f>
        <v>0</v>
      </c>
      <c r="N310" s="414">
        <f>[11]B!AG533</f>
        <v>0</v>
      </c>
      <c r="O310" s="414">
        <f>[11]B!AH533</f>
        <v>0</v>
      </c>
      <c r="P310" s="414">
        <f>[11]B!AI533</f>
        <v>1</v>
      </c>
      <c r="Q310" s="414">
        <f>[11]B!AJ533</f>
        <v>0</v>
      </c>
      <c r="R310" s="393"/>
      <c r="S310" s="117"/>
      <c r="T310" s="117"/>
    </row>
    <row r="311" spans="1:22" s="3" customFormat="1" ht="15" customHeight="1" x14ac:dyDescent="0.15">
      <c r="A311" s="620" t="s">
        <v>143</v>
      </c>
      <c r="B311" s="621"/>
      <c r="C311" s="433">
        <f>[11]B!C1051</f>
        <v>0</v>
      </c>
      <c r="D311" s="433">
        <f>[11]B!D1051</f>
        <v>0</v>
      </c>
      <c r="E311" s="433">
        <f>[11]B!E1051</f>
        <v>0</v>
      </c>
      <c r="F311" s="433">
        <f>[11]B!F1051</f>
        <v>0</v>
      </c>
      <c r="G311" s="433">
        <f>[11]B!G1051</f>
        <v>0</v>
      </c>
      <c r="H311" s="434">
        <f>[11]B!AA1051</f>
        <v>0</v>
      </c>
      <c r="I311" s="434">
        <f>[11]B!AB1051</f>
        <v>0</v>
      </c>
      <c r="J311" s="434">
        <f>[11]B!AC1051</f>
        <v>0</v>
      </c>
      <c r="K311" s="434">
        <f>[11]B!AD1051</f>
        <v>0</v>
      </c>
      <c r="L311" s="434">
        <f>[11]B!AE1051</f>
        <v>0</v>
      </c>
      <c r="M311" s="434">
        <f>[11]B!AF1051</f>
        <v>0</v>
      </c>
      <c r="N311" s="434">
        <f>[11]B!AG1051</f>
        <v>0</v>
      </c>
      <c r="O311" s="434">
        <f>[11]B!AH1051</f>
        <v>0</v>
      </c>
      <c r="P311" s="434">
        <f>[11]B!AI1051</f>
        <v>678</v>
      </c>
      <c r="Q311" s="434">
        <f>[11]B!AJ1051</f>
        <v>0</v>
      </c>
      <c r="R311" s="435"/>
      <c r="S311" s="143"/>
      <c r="T311" s="143"/>
    </row>
    <row r="312" spans="1:22" s="149" customFormat="1" ht="22.5" customHeight="1" x14ac:dyDescent="0.15">
      <c r="A312" s="12" t="s">
        <v>432</v>
      </c>
      <c r="B312" s="148"/>
      <c r="C312" s="148"/>
      <c r="R312" s="150"/>
      <c r="S312" s="150"/>
      <c r="T312" s="150"/>
    </row>
    <row r="313" spans="1:22" ht="24" customHeight="1" x14ac:dyDescent="0.15">
      <c r="A313" s="622" t="s">
        <v>433</v>
      </c>
      <c r="B313" s="623"/>
      <c r="C313" s="604" t="s">
        <v>410</v>
      </c>
      <c r="D313" s="607" t="s">
        <v>434</v>
      </c>
      <c r="E313" s="608"/>
      <c r="F313" s="608"/>
      <c r="G313" s="624"/>
      <c r="H313" s="625" t="s">
        <v>412</v>
      </c>
      <c r="I313" s="625"/>
      <c r="J313" s="626"/>
      <c r="K313" s="637" t="s">
        <v>413</v>
      </c>
      <c r="L313" s="637"/>
      <c r="M313" s="637"/>
      <c r="N313" s="632" t="s">
        <v>414</v>
      </c>
      <c r="O313" s="635" t="s">
        <v>415</v>
      </c>
      <c r="P313" s="636"/>
      <c r="Q313" s="585" t="s">
        <v>416</v>
      </c>
    </row>
    <row r="314" spans="1:22" ht="18" customHeight="1" x14ac:dyDescent="0.15">
      <c r="A314" s="622"/>
      <c r="B314" s="623"/>
      <c r="C314" s="605"/>
      <c r="D314" s="638" t="s">
        <v>418</v>
      </c>
      <c r="E314" s="640" t="s">
        <v>419</v>
      </c>
      <c r="F314" s="641"/>
      <c r="G314" s="638" t="s">
        <v>420</v>
      </c>
      <c r="H314" s="594" t="s">
        <v>421</v>
      </c>
      <c r="I314" s="596" t="s">
        <v>422</v>
      </c>
      <c r="J314" s="598" t="s">
        <v>423</v>
      </c>
      <c r="K314" s="615" t="s">
        <v>424</v>
      </c>
      <c r="L314" s="616" t="s">
        <v>425</v>
      </c>
      <c r="M314" s="617" t="s">
        <v>426</v>
      </c>
      <c r="N314" s="633"/>
      <c r="O314" s="627" t="s">
        <v>427</v>
      </c>
      <c r="P314" s="628" t="s">
        <v>428</v>
      </c>
      <c r="Q314" s="586"/>
      <c r="R314" s="151"/>
    </row>
    <row r="315" spans="1:22" ht="18" customHeight="1" x14ac:dyDescent="0.15">
      <c r="A315" s="622"/>
      <c r="B315" s="623"/>
      <c r="C315" s="606"/>
      <c r="D315" s="639"/>
      <c r="E315" s="152" t="s">
        <v>429</v>
      </c>
      <c r="F315" s="134" t="s">
        <v>430</v>
      </c>
      <c r="G315" s="639"/>
      <c r="H315" s="595"/>
      <c r="I315" s="597"/>
      <c r="J315" s="599"/>
      <c r="K315" s="615"/>
      <c r="L315" s="616"/>
      <c r="M315" s="617"/>
      <c r="N315" s="634"/>
      <c r="O315" s="627"/>
      <c r="P315" s="628"/>
      <c r="Q315" s="587"/>
      <c r="R315" s="151"/>
      <c r="U315" s="137"/>
      <c r="V315" s="137"/>
    </row>
    <row r="316" spans="1:22" ht="14.25" customHeight="1" x14ac:dyDescent="0.15">
      <c r="A316" s="153" t="s">
        <v>435</v>
      </c>
      <c r="B316" s="154"/>
      <c r="C316" s="155"/>
      <c r="D316" s="156"/>
      <c r="E316" s="157"/>
      <c r="F316" s="158"/>
      <c r="G316" s="159"/>
      <c r="H316" s="157"/>
      <c r="I316" s="160"/>
      <c r="J316" s="161"/>
      <c r="K316" s="162"/>
      <c r="L316" s="160"/>
      <c r="M316" s="161"/>
      <c r="N316" s="163"/>
      <c r="O316" s="162"/>
      <c r="P316" s="158"/>
      <c r="Q316" s="164"/>
      <c r="R316" s="165"/>
      <c r="U316" s="137"/>
    </row>
    <row r="317" spans="1:22" ht="15" customHeight="1" x14ac:dyDescent="0.15">
      <c r="A317" s="166" t="s">
        <v>436</v>
      </c>
      <c r="B317" s="167"/>
      <c r="C317" s="155"/>
      <c r="D317" s="156"/>
      <c r="E317" s="157"/>
      <c r="F317" s="158"/>
      <c r="G317" s="159"/>
      <c r="H317" s="157"/>
      <c r="I317" s="160"/>
      <c r="J317" s="161"/>
      <c r="K317" s="162"/>
      <c r="L317" s="160"/>
      <c r="M317" s="161"/>
      <c r="N317" s="163"/>
      <c r="O317" s="162"/>
      <c r="P317" s="158"/>
      <c r="Q317" s="164"/>
      <c r="R317" s="168"/>
      <c r="U317" s="137"/>
    </row>
    <row r="318" spans="1:22" ht="15" customHeight="1" x14ac:dyDescent="0.15">
      <c r="A318" s="646" t="s">
        <v>437</v>
      </c>
      <c r="B318" s="647"/>
      <c r="C318" s="436">
        <f>SUM([11]B!C844,[11]B!C851,[11]B!C855,[11]B!C862,[11]B!C871)</f>
        <v>0</v>
      </c>
      <c r="D318" s="436">
        <f>SUM([11]B!D844,[11]B!D851,[11]B!D855,[11]B!D862,[11]B!D871)</f>
        <v>0</v>
      </c>
      <c r="E318" s="437">
        <f>SUM([11]B!E844,[11]B!E851,[11]B!E855,[11]B!E862,[11]B!E871)</f>
        <v>0</v>
      </c>
      <c r="F318" s="437">
        <f>SUM([11]B!F844,[11]B!F851,[11]B!F855,[11]B!F862,[11]B!F871)</f>
        <v>0</v>
      </c>
      <c r="G318" s="437">
        <f>SUM([11]B!G844,[11]B!G851,[11]B!G855,[11]B!G862,[11]B!G871)</f>
        <v>0</v>
      </c>
      <c r="H318" s="437">
        <f>SUM([11]B!AA844,[11]B!AA851,[11]B!AA855,[11]B!AA862,[11]B!AA871)</f>
        <v>0</v>
      </c>
      <c r="I318" s="437">
        <f>SUM([11]B!AB844,[11]B!AB851,[11]B!AB855,[11]B!AB862,[11]B!AB871)</f>
        <v>0</v>
      </c>
      <c r="J318" s="437">
        <f>SUM([11]B!AC844,[11]B!AC851,[11]B!AC855,[11]B!AC862,[11]B!AC871)</f>
        <v>0</v>
      </c>
      <c r="K318" s="437">
        <f>SUM([11]B!AD844,[11]B!AD851,[11]B!AD855,[11]B!AD862,[11]B!AD871)</f>
        <v>0</v>
      </c>
      <c r="L318" s="437">
        <f>SUM([11]B!AE844,[11]B!AE851,[11]B!AE855,[11]B!AE862,[11]B!AE871)</f>
        <v>0</v>
      </c>
      <c r="M318" s="437">
        <f>SUM([11]B!AF844,[11]B!AF851,[11]B!AF855,[11]B!AF862,[11]B!AF871)</f>
        <v>0</v>
      </c>
      <c r="N318" s="437">
        <f>SUM([11]B!AG844,[11]B!AG851,[11]B!AG855,[11]B!AG862,[11]B!AG871)</f>
        <v>0</v>
      </c>
      <c r="O318" s="437">
        <f>SUM([11]B!AH844,[11]B!AH851,[11]B!AH855,[11]B!AH862,[11]B!AH871)</f>
        <v>0</v>
      </c>
      <c r="P318" s="437">
        <f>SUM([11]B!AI844,[11]B!AI851,[11]B!AI855,[11]B!AI862,[11]B!AI871)</f>
        <v>20</v>
      </c>
      <c r="Q318" s="437">
        <f>SUM([11]B!AJ844,[11]B!AJ851,[11]B!AJ855,[11]B!AJ862,[11]B!AJ871)</f>
        <v>0</v>
      </c>
      <c r="R318" s="169"/>
      <c r="U318" s="137"/>
    </row>
    <row r="319" spans="1:22" ht="15" customHeight="1" x14ac:dyDescent="0.15">
      <c r="A319" s="642" t="s">
        <v>438</v>
      </c>
      <c r="B319" s="643"/>
      <c r="C319" s="438">
        <f>SUM([11]B!C875,[11]B!C879,[11]B!C883,[11]B!C891,[11]B!C894,[11]B!C897)</f>
        <v>0</v>
      </c>
      <c r="D319" s="438">
        <f>SUM([11]B!D875,[11]B!D879,[11]B!D883,[11]B!D891,[11]B!D894,[11]B!D897)</f>
        <v>0</v>
      </c>
      <c r="E319" s="374">
        <f>SUM([11]B!E875,[11]B!E879,[11]B!E883,[11]B!E891,[11]B!E894,[11]B!E897)</f>
        <v>0</v>
      </c>
      <c r="F319" s="374">
        <f>SUM([11]B!F875,[11]B!F879,[11]B!F883,[11]B!F891,[11]B!F894,[11]B!F897)</f>
        <v>0</v>
      </c>
      <c r="G319" s="374">
        <f>SUM([11]B!G875,[11]B!G879,[11]B!G883,[11]B!G891,[11]B!G894,[11]B!G897)</f>
        <v>0</v>
      </c>
      <c r="H319" s="374">
        <f>SUM([11]B!AA875,[11]B!AA879,[11]B!AA883,[11]B!AA891,[11]B!AA894,[11]B!AA897)</f>
        <v>0</v>
      </c>
      <c r="I319" s="374">
        <f>SUM([11]B!AB875,[11]B!AB879,[11]B!AB883,[11]B!AB891,[11]B!AB894,[11]B!AB897)</f>
        <v>0</v>
      </c>
      <c r="J319" s="374">
        <f>SUM([11]B!AC875,[11]B!AC879,[11]B!AC883,[11]B!AC891,[11]B!AC894,[11]B!AC897)</f>
        <v>0</v>
      </c>
      <c r="K319" s="374">
        <f>SUM([11]B!AD875,[11]B!AD879,[11]B!AD883,[11]B!AD891,[11]B!AD894,[11]B!AD897)</f>
        <v>0</v>
      </c>
      <c r="L319" s="374">
        <f>SUM([11]B!AE875,[11]B!AE879,[11]B!AE883,[11]B!AE891,[11]B!AE894,[11]B!AE897)</f>
        <v>0</v>
      </c>
      <c r="M319" s="374">
        <f>SUM([11]B!AF875,[11]B!AF879,[11]B!AF883,[11]B!AF891,[11]B!AF894,[11]B!AF897)</f>
        <v>0</v>
      </c>
      <c r="N319" s="374">
        <f>SUM([11]B!AG875,[11]B!AG879,[11]B!AG883,[11]B!AG891,[11]B!AG894,[11]B!AG897)</f>
        <v>0</v>
      </c>
      <c r="O319" s="374">
        <f>SUM([11]B!AH875,[11]B!AH879,[11]B!AH883,[11]B!AH891,[11]B!AH894,[11]B!AH897)</f>
        <v>0</v>
      </c>
      <c r="P319" s="374">
        <f>SUM([11]B!AI875,[11]B!AI879,[11]B!AI883,[11]B!AI891,[11]B!AI894,[11]B!AI897)</f>
        <v>0</v>
      </c>
      <c r="Q319" s="374">
        <f>SUM([11]B!AJ875,[11]B!AJ879,[11]B!AJ883,[11]B!AJ891,[11]B!AJ894,[11]B!AJ897)</f>
        <v>0</v>
      </c>
      <c r="R319" s="41"/>
      <c r="U319" s="137"/>
    </row>
    <row r="320" spans="1:22" ht="15" customHeight="1" x14ac:dyDescent="0.15">
      <c r="A320" s="170" t="s">
        <v>439</v>
      </c>
      <c r="B320" s="171"/>
      <c r="C320" s="439"/>
      <c r="D320" s="440"/>
      <c r="E320" s="441"/>
      <c r="F320" s="442"/>
      <c r="G320" s="443"/>
      <c r="H320" s="441"/>
      <c r="I320" s="444"/>
      <c r="J320" s="442"/>
      <c r="K320" s="441"/>
      <c r="L320" s="444"/>
      <c r="M320" s="442"/>
      <c r="N320" s="445"/>
      <c r="O320" s="441"/>
      <c r="P320" s="442"/>
      <c r="Q320" s="446"/>
      <c r="R320" s="169"/>
      <c r="U320" s="137"/>
    </row>
    <row r="321" spans="1:24" ht="15" customHeight="1" x14ac:dyDescent="0.15">
      <c r="A321" s="644" t="s">
        <v>440</v>
      </c>
      <c r="B321" s="645"/>
      <c r="C321" s="353">
        <f>[11]B!C905</f>
        <v>0</v>
      </c>
      <c r="D321" s="353">
        <f>[11]B!D905</f>
        <v>0</v>
      </c>
      <c r="E321" s="390">
        <f>[11]B!E905</f>
        <v>0</v>
      </c>
      <c r="F321" s="390">
        <f>[11]B!F905</f>
        <v>0</v>
      </c>
      <c r="G321" s="390">
        <f>[11]B!G905</f>
        <v>0</v>
      </c>
      <c r="H321" s="390">
        <f>[11]B!AA905</f>
        <v>0</v>
      </c>
      <c r="I321" s="390">
        <f>[11]B!AB905</f>
        <v>0</v>
      </c>
      <c r="J321" s="390">
        <f>[11]B!AC905</f>
        <v>0</v>
      </c>
      <c r="K321" s="390">
        <f>[11]B!AD905</f>
        <v>0</v>
      </c>
      <c r="L321" s="390">
        <f>[11]B!AE905</f>
        <v>0</v>
      </c>
      <c r="M321" s="390">
        <f>[11]B!AF905</f>
        <v>0</v>
      </c>
      <c r="N321" s="390">
        <f>[11]B!AG905</f>
        <v>0</v>
      </c>
      <c r="O321" s="390">
        <f>[11]B!AH905</f>
        <v>0</v>
      </c>
      <c r="P321" s="390">
        <f>[11]B!AI905</f>
        <v>0</v>
      </c>
      <c r="Q321" s="390">
        <f>[11]B!AJ905</f>
        <v>0</v>
      </c>
      <c r="R321" s="169"/>
      <c r="U321" s="137"/>
    </row>
    <row r="322" spans="1:24" ht="15" customHeight="1" x14ac:dyDescent="0.15">
      <c r="A322" s="172" t="s">
        <v>441</v>
      </c>
      <c r="B322" s="173"/>
      <c r="C322" s="439"/>
      <c r="D322" s="440"/>
      <c r="E322" s="441"/>
      <c r="F322" s="442"/>
      <c r="G322" s="443"/>
      <c r="H322" s="441"/>
      <c r="I322" s="444"/>
      <c r="J322" s="442"/>
      <c r="K322" s="441"/>
      <c r="L322" s="444"/>
      <c r="M322" s="442"/>
      <c r="N322" s="445"/>
      <c r="O322" s="441"/>
      <c r="P322" s="442"/>
      <c r="Q322" s="446"/>
      <c r="R322" s="169"/>
      <c r="U322" s="137"/>
    </row>
    <row r="323" spans="1:24" ht="15" customHeight="1" x14ac:dyDescent="0.15">
      <c r="A323" s="646" t="s">
        <v>442</v>
      </c>
      <c r="B323" s="647"/>
      <c r="C323" s="447">
        <f>[11]B!C911</f>
        <v>0</v>
      </c>
      <c r="D323" s="447">
        <f>[11]B!D911</f>
        <v>0</v>
      </c>
      <c r="E323" s="448">
        <f>[11]B!E911</f>
        <v>0</v>
      </c>
      <c r="F323" s="448">
        <f>[11]B!F911</f>
        <v>0</v>
      </c>
      <c r="G323" s="448">
        <f>[11]B!G911</f>
        <v>0</v>
      </c>
      <c r="H323" s="448">
        <f>[11]B!AA911</f>
        <v>0</v>
      </c>
      <c r="I323" s="448">
        <f>[11]B!AB911</f>
        <v>0</v>
      </c>
      <c r="J323" s="448">
        <f>[11]B!AC911</f>
        <v>0</v>
      </c>
      <c r="K323" s="448">
        <f>[11]B!AD911</f>
        <v>0</v>
      </c>
      <c r="L323" s="448">
        <f>[11]B!AE911</f>
        <v>0</v>
      </c>
      <c r="M323" s="448">
        <f>[11]B!AF911</f>
        <v>0</v>
      </c>
      <c r="N323" s="448">
        <f>[11]B!AG911</f>
        <v>0</v>
      </c>
      <c r="O323" s="448">
        <f>[11]B!AH911</f>
        <v>0</v>
      </c>
      <c r="P323" s="448">
        <f>[11]B!AI911</f>
        <v>0</v>
      </c>
      <c r="Q323" s="448">
        <f>[11]B!AJ911</f>
        <v>0</v>
      </c>
      <c r="R323" s="169"/>
      <c r="U323" s="137"/>
    </row>
    <row r="324" spans="1:24" ht="15" customHeight="1" x14ac:dyDescent="0.15">
      <c r="A324" s="648" t="s">
        <v>443</v>
      </c>
      <c r="B324" s="649"/>
      <c r="C324" s="449">
        <f>[11]B!C927</f>
        <v>0</v>
      </c>
      <c r="D324" s="449">
        <f>[11]B!D927</f>
        <v>0</v>
      </c>
      <c r="E324" s="450">
        <f>[11]B!E927</f>
        <v>0</v>
      </c>
      <c r="F324" s="450">
        <f>[11]B!F927</f>
        <v>0</v>
      </c>
      <c r="G324" s="450">
        <f>[11]B!G927</f>
        <v>0</v>
      </c>
      <c r="H324" s="450">
        <f>[11]B!AA927</f>
        <v>0</v>
      </c>
      <c r="I324" s="450">
        <f>[11]B!AB927</f>
        <v>0</v>
      </c>
      <c r="J324" s="450">
        <f>[11]B!AC927</f>
        <v>0</v>
      </c>
      <c r="K324" s="450">
        <f>[11]B!AD927</f>
        <v>0</v>
      </c>
      <c r="L324" s="450">
        <f>[11]B!AE927</f>
        <v>0</v>
      </c>
      <c r="M324" s="450">
        <f>[11]B!AF927</f>
        <v>0</v>
      </c>
      <c r="N324" s="450">
        <f>[11]B!AG927</f>
        <v>0</v>
      </c>
      <c r="O324" s="450">
        <f>[11]B!AH927</f>
        <v>0</v>
      </c>
      <c r="P324" s="450">
        <f>[11]B!AI927</f>
        <v>0</v>
      </c>
      <c r="Q324" s="450">
        <f>[11]B!AJ927</f>
        <v>0</v>
      </c>
      <c r="R324" s="169"/>
      <c r="U324" s="137"/>
    </row>
    <row r="325" spans="1:24" ht="15" customHeight="1" x14ac:dyDescent="0.15">
      <c r="A325" s="648" t="s">
        <v>444</v>
      </c>
      <c r="B325" s="649"/>
      <c r="C325" s="451">
        <f>[11]B!C950</f>
        <v>0</v>
      </c>
      <c r="D325" s="451">
        <f>[11]B!D950</f>
        <v>0</v>
      </c>
      <c r="E325" s="452">
        <f>[11]B!E950</f>
        <v>0</v>
      </c>
      <c r="F325" s="452">
        <f>[11]B!F950</f>
        <v>0</v>
      </c>
      <c r="G325" s="452">
        <f>[11]B!G950</f>
        <v>0</v>
      </c>
      <c r="H325" s="452">
        <f>[11]B!AA950</f>
        <v>0</v>
      </c>
      <c r="I325" s="452">
        <f>[11]B!AB950</f>
        <v>0</v>
      </c>
      <c r="J325" s="452">
        <f>[11]B!AC950</f>
        <v>0</v>
      </c>
      <c r="K325" s="452">
        <f>[11]B!AD950</f>
        <v>0</v>
      </c>
      <c r="L325" s="452">
        <f>[11]B!AE950</f>
        <v>0</v>
      </c>
      <c r="M325" s="452">
        <f>[11]B!AF950</f>
        <v>0</v>
      </c>
      <c r="N325" s="452">
        <f>[11]B!AG950</f>
        <v>0</v>
      </c>
      <c r="O325" s="452">
        <f>[11]B!AH950</f>
        <v>0</v>
      </c>
      <c r="P325" s="452">
        <f>[11]B!AI950</f>
        <v>0</v>
      </c>
      <c r="Q325" s="452">
        <f>[11]B!AJ950</f>
        <v>0</v>
      </c>
      <c r="R325" s="169"/>
      <c r="U325" s="137"/>
    </row>
    <row r="326" spans="1:24" ht="15" customHeight="1" x14ac:dyDescent="0.15">
      <c r="A326" s="650" t="s">
        <v>445</v>
      </c>
      <c r="B326" s="651"/>
      <c r="C326" s="453">
        <f>SUM(C318+C319+C321+C323+C324+C325)</f>
        <v>0</v>
      </c>
      <c r="D326" s="453">
        <f t="shared" ref="D326:Q326" si="8">SUM(D318+D319+D321+D323+D324+D325)</f>
        <v>0</v>
      </c>
      <c r="E326" s="453">
        <f t="shared" si="8"/>
        <v>0</v>
      </c>
      <c r="F326" s="453">
        <f t="shared" si="8"/>
        <v>0</v>
      </c>
      <c r="G326" s="453">
        <f t="shared" si="8"/>
        <v>0</v>
      </c>
      <c r="H326" s="453">
        <f t="shared" si="8"/>
        <v>0</v>
      </c>
      <c r="I326" s="453">
        <f t="shared" si="8"/>
        <v>0</v>
      </c>
      <c r="J326" s="453">
        <f t="shared" si="8"/>
        <v>0</v>
      </c>
      <c r="K326" s="453">
        <f t="shared" si="8"/>
        <v>0</v>
      </c>
      <c r="L326" s="453">
        <f t="shared" si="8"/>
        <v>0</v>
      </c>
      <c r="M326" s="453">
        <f t="shared" si="8"/>
        <v>0</v>
      </c>
      <c r="N326" s="453">
        <f t="shared" si="8"/>
        <v>0</v>
      </c>
      <c r="O326" s="453">
        <f t="shared" si="8"/>
        <v>0</v>
      </c>
      <c r="P326" s="453">
        <f t="shared" si="8"/>
        <v>20</v>
      </c>
      <c r="Q326" s="453">
        <f t="shared" si="8"/>
        <v>0</v>
      </c>
      <c r="R326" s="169"/>
      <c r="U326" s="137"/>
    </row>
    <row r="327" spans="1:24" s="177" customFormat="1" ht="24.95" customHeight="1" x14ac:dyDescent="0.15">
      <c r="A327" s="174" t="s">
        <v>446</v>
      </c>
      <c r="B327" s="175"/>
      <c r="C327" s="175"/>
      <c r="D327" s="454"/>
      <c r="E327" s="454"/>
      <c r="F327" s="454"/>
      <c r="G327" s="454"/>
      <c r="H327" s="454"/>
      <c r="I327" s="454"/>
      <c r="J327" s="454"/>
      <c r="K327" s="454"/>
      <c r="L327" s="454"/>
      <c r="M327" s="454"/>
      <c r="N327" s="454"/>
      <c r="O327" s="455"/>
      <c r="P327" s="455"/>
      <c r="Q327" s="455"/>
      <c r="R327" s="455"/>
      <c r="S327" s="176"/>
      <c r="X327" s="5"/>
    </row>
    <row r="328" spans="1:24" ht="24" customHeight="1" x14ac:dyDescent="0.15">
      <c r="A328" s="678" t="s">
        <v>447</v>
      </c>
      <c r="B328" s="679"/>
      <c r="C328" s="604" t="s">
        <v>410</v>
      </c>
      <c r="D328" s="654" t="s">
        <v>434</v>
      </c>
      <c r="E328" s="654"/>
      <c r="F328" s="654"/>
      <c r="G328" s="654"/>
      <c r="H328" s="625" t="s">
        <v>412</v>
      </c>
      <c r="I328" s="625"/>
      <c r="J328" s="626"/>
      <c r="K328" s="637" t="s">
        <v>413</v>
      </c>
      <c r="L328" s="637"/>
      <c r="M328" s="637"/>
      <c r="N328" s="632" t="s">
        <v>414</v>
      </c>
      <c r="O328" s="635" t="s">
        <v>415</v>
      </c>
      <c r="P328" s="636"/>
      <c r="Q328" s="585" t="s">
        <v>416</v>
      </c>
      <c r="S328" s="151"/>
    </row>
    <row r="329" spans="1:24" ht="18" customHeight="1" x14ac:dyDescent="0.15">
      <c r="A329" s="678"/>
      <c r="B329" s="679"/>
      <c r="C329" s="605"/>
      <c r="D329" s="588" t="s">
        <v>448</v>
      </c>
      <c r="E329" s="590" t="s">
        <v>419</v>
      </c>
      <c r="F329" s="591"/>
      <c r="G329" s="652" t="s">
        <v>449</v>
      </c>
      <c r="H329" s="594" t="s">
        <v>421</v>
      </c>
      <c r="I329" s="596" t="s">
        <v>422</v>
      </c>
      <c r="J329" s="598" t="s">
        <v>423</v>
      </c>
      <c r="K329" s="615" t="s">
        <v>424</v>
      </c>
      <c r="L329" s="616" t="s">
        <v>425</v>
      </c>
      <c r="M329" s="617" t="s">
        <v>426</v>
      </c>
      <c r="N329" s="633"/>
      <c r="O329" s="627" t="s">
        <v>427</v>
      </c>
      <c r="P329" s="628" t="s">
        <v>428</v>
      </c>
      <c r="Q329" s="586"/>
    </row>
    <row r="330" spans="1:24" ht="18" customHeight="1" x14ac:dyDescent="0.15">
      <c r="A330" s="678"/>
      <c r="B330" s="679"/>
      <c r="C330" s="606"/>
      <c r="D330" s="589"/>
      <c r="E330" s="152" t="s">
        <v>429</v>
      </c>
      <c r="F330" s="134" t="s">
        <v>430</v>
      </c>
      <c r="G330" s="653"/>
      <c r="H330" s="595"/>
      <c r="I330" s="597"/>
      <c r="J330" s="599"/>
      <c r="K330" s="615"/>
      <c r="L330" s="616"/>
      <c r="M330" s="617"/>
      <c r="N330" s="634"/>
      <c r="O330" s="627"/>
      <c r="P330" s="628"/>
      <c r="Q330" s="587"/>
    </row>
    <row r="331" spans="1:24" ht="15" customHeight="1" x14ac:dyDescent="0.15">
      <c r="A331" s="456">
        <v>1901023</v>
      </c>
      <c r="B331" s="457" t="s">
        <v>369</v>
      </c>
      <c r="C331" s="458">
        <f>[11]B!C2249</f>
        <v>0</v>
      </c>
      <c r="D331" s="458">
        <f>[11]B!D2249</f>
        <v>0</v>
      </c>
      <c r="E331" s="459">
        <f>[11]B!E2249</f>
        <v>0</v>
      </c>
      <c r="F331" s="459">
        <f>[11]B!F2249</f>
        <v>0</v>
      </c>
      <c r="G331" s="459">
        <f>[11]B!G2249</f>
        <v>0</v>
      </c>
      <c r="H331" s="460">
        <f>[11]B!AA2249</f>
        <v>0</v>
      </c>
      <c r="I331" s="460">
        <f>[11]B!AB2249</f>
        <v>0</v>
      </c>
      <c r="J331" s="460">
        <f>[11]B!AC2249</f>
        <v>0</v>
      </c>
      <c r="K331" s="460">
        <f>[11]B!AD2249</f>
        <v>0</v>
      </c>
      <c r="L331" s="460">
        <f>[11]B!AE2249</f>
        <v>0</v>
      </c>
      <c r="M331" s="460">
        <f>[11]B!AF2249</f>
        <v>0</v>
      </c>
      <c r="N331" s="460">
        <f>[11]B!AG2249</f>
        <v>0</v>
      </c>
      <c r="O331" s="460">
        <f>[11]B!AH2249</f>
        <v>0</v>
      </c>
      <c r="P331" s="460">
        <f>[11]B!AI2249</f>
        <v>0</v>
      </c>
      <c r="Q331" s="460">
        <f>[11]B!AJ2249</f>
        <v>0</v>
      </c>
      <c r="R331" s="169"/>
    </row>
    <row r="332" spans="1:24" ht="15" customHeight="1" x14ac:dyDescent="0.15">
      <c r="A332" s="461">
        <v>1901024</v>
      </c>
      <c r="B332" s="462" t="s">
        <v>370</v>
      </c>
      <c r="C332" s="458">
        <f>[11]B!C2250</f>
        <v>0</v>
      </c>
      <c r="D332" s="458">
        <f>[11]B!D2250</f>
        <v>0</v>
      </c>
      <c r="E332" s="459">
        <f>[11]B!E2250</f>
        <v>0</v>
      </c>
      <c r="F332" s="459">
        <f>[11]B!F2250</f>
        <v>0</v>
      </c>
      <c r="G332" s="459">
        <f>[11]B!G2250</f>
        <v>0</v>
      </c>
      <c r="H332" s="460">
        <f>[11]B!AA2250</f>
        <v>0</v>
      </c>
      <c r="I332" s="460">
        <f>[11]B!AB2250</f>
        <v>0</v>
      </c>
      <c r="J332" s="460">
        <f>[11]B!AC2250</f>
        <v>0</v>
      </c>
      <c r="K332" s="460">
        <f>[11]B!AD2250</f>
        <v>0</v>
      </c>
      <c r="L332" s="460">
        <f>[11]B!AE2250</f>
        <v>0</v>
      </c>
      <c r="M332" s="460">
        <f>[11]B!AF2250</f>
        <v>0</v>
      </c>
      <c r="N332" s="460">
        <f>[11]B!AG2250</f>
        <v>0</v>
      </c>
      <c r="O332" s="460">
        <f>[11]B!AH2250</f>
        <v>0</v>
      </c>
      <c r="P332" s="460">
        <f>[11]B!AI2250</f>
        <v>0</v>
      </c>
      <c r="Q332" s="460">
        <f>[11]B!AJ2250</f>
        <v>0</v>
      </c>
      <c r="R332" s="169"/>
    </row>
    <row r="333" spans="1:24" ht="15" customHeight="1" x14ac:dyDescent="0.15">
      <c r="A333" s="461">
        <v>1901025</v>
      </c>
      <c r="B333" s="462" t="s">
        <v>450</v>
      </c>
      <c r="C333" s="458">
        <f>[11]B!C2251</f>
        <v>0</v>
      </c>
      <c r="D333" s="458">
        <f>[11]B!D2251</f>
        <v>0</v>
      </c>
      <c r="E333" s="459">
        <f>[11]B!E2251</f>
        <v>0</v>
      </c>
      <c r="F333" s="459">
        <f>[11]B!F2251</f>
        <v>0</v>
      </c>
      <c r="G333" s="459">
        <f>[11]B!G2251</f>
        <v>0</v>
      </c>
      <c r="H333" s="460">
        <f>[11]B!AA2251</f>
        <v>0</v>
      </c>
      <c r="I333" s="460">
        <f>[11]B!AB2251</f>
        <v>0</v>
      </c>
      <c r="J333" s="460">
        <f>[11]B!AC2251</f>
        <v>0</v>
      </c>
      <c r="K333" s="460">
        <f>[11]B!AD2251</f>
        <v>0</v>
      </c>
      <c r="L333" s="460">
        <f>[11]B!AE2251</f>
        <v>0</v>
      </c>
      <c r="M333" s="460">
        <f>[11]B!AF2251</f>
        <v>0</v>
      </c>
      <c r="N333" s="460">
        <f>[11]B!AG2251</f>
        <v>0</v>
      </c>
      <c r="O333" s="460">
        <f>[11]B!AH2251</f>
        <v>0</v>
      </c>
      <c r="P333" s="460">
        <f>[11]B!AI2251</f>
        <v>0</v>
      </c>
      <c r="Q333" s="460">
        <f>[11]B!AJ2251</f>
        <v>0</v>
      </c>
      <c r="R333" s="169"/>
    </row>
    <row r="334" spans="1:24" ht="15" customHeight="1" x14ac:dyDescent="0.15">
      <c r="A334" s="461">
        <v>1901026</v>
      </c>
      <c r="B334" s="462" t="s">
        <v>374</v>
      </c>
      <c r="C334" s="458">
        <f>[11]B!C2252</f>
        <v>0</v>
      </c>
      <c r="D334" s="458">
        <f>[11]B!D2252</f>
        <v>0</v>
      </c>
      <c r="E334" s="459">
        <f>[11]B!E2252</f>
        <v>0</v>
      </c>
      <c r="F334" s="459">
        <f>[11]B!F2252</f>
        <v>0</v>
      </c>
      <c r="G334" s="459">
        <f>[11]B!G2252</f>
        <v>0</v>
      </c>
      <c r="H334" s="460">
        <f>[11]B!AA2252</f>
        <v>0</v>
      </c>
      <c r="I334" s="460">
        <f>[11]B!AB2252</f>
        <v>0</v>
      </c>
      <c r="J334" s="460">
        <f>[11]B!AC2252</f>
        <v>0</v>
      </c>
      <c r="K334" s="460">
        <f>[11]B!AD2252</f>
        <v>0</v>
      </c>
      <c r="L334" s="460">
        <f>[11]B!AE2252</f>
        <v>0</v>
      </c>
      <c r="M334" s="460">
        <f>[11]B!AF2252</f>
        <v>0</v>
      </c>
      <c r="N334" s="460">
        <f>[11]B!AG2252</f>
        <v>0</v>
      </c>
      <c r="O334" s="460">
        <f>[11]B!AH2252</f>
        <v>0</v>
      </c>
      <c r="P334" s="460">
        <f>[11]B!AI2252</f>
        <v>0</v>
      </c>
      <c r="Q334" s="460">
        <f>[11]B!AJ2252</f>
        <v>0</v>
      </c>
      <c r="R334" s="169"/>
    </row>
    <row r="335" spans="1:24" ht="15" customHeight="1" x14ac:dyDescent="0.15">
      <c r="A335" s="461">
        <v>1901126</v>
      </c>
      <c r="B335" s="462" t="s">
        <v>375</v>
      </c>
      <c r="C335" s="458">
        <f>[11]B!C2253</f>
        <v>0</v>
      </c>
      <c r="D335" s="458">
        <f>[11]B!D2253</f>
        <v>0</v>
      </c>
      <c r="E335" s="459">
        <f>[11]B!E2253</f>
        <v>0</v>
      </c>
      <c r="F335" s="459">
        <f>[11]B!F2253</f>
        <v>0</v>
      </c>
      <c r="G335" s="459">
        <f>[11]B!G2253</f>
        <v>0</v>
      </c>
      <c r="H335" s="460">
        <f>[11]B!AA2253</f>
        <v>0</v>
      </c>
      <c r="I335" s="460">
        <f>[11]B!AB2253</f>
        <v>0</v>
      </c>
      <c r="J335" s="460">
        <f>[11]B!AC2253</f>
        <v>0</v>
      </c>
      <c r="K335" s="460">
        <f>[11]B!AD2253</f>
        <v>0</v>
      </c>
      <c r="L335" s="460">
        <f>[11]B!AE2253</f>
        <v>0</v>
      </c>
      <c r="M335" s="460">
        <f>[11]B!AF2253</f>
        <v>0</v>
      </c>
      <c r="N335" s="460">
        <f>[11]B!AG2253</f>
        <v>0</v>
      </c>
      <c r="O335" s="460">
        <f>[11]B!AH2253</f>
        <v>0</v>
      </c>
      <c r="P335" s="460">
        <f>[11]B!AI2253</f>
        <v>0</v>
      </c>
      <c r="Q335" s="460">
        <f>[11]B!AJ2253</f>
        <v>0</v>
      </c>
      <c r="R335" s="169"/>
    </row>
    <row r="336" spans="1:24" ht="15" customHeight="1" x14ac:dyDescent="0.15">
      <c r="A336" s="461">
        <v>1901027</v>
      </c>
      <c r="B336" s="462" t="s">
        <v>451</v>
      </c>
      <c r="C336" s="458">
        <f>[11]B!C2254</f>
        <v>0</v>
      </c>
      <c r="D336" s="458">
        <f>[11]B!D2254</f>
        <v>0</v>
      </c>
      <c r="E336" s="459">
        <f>[11]B!E2254</f>
        <v>0</v>
      </c>
      <c r="F336" s="459">
        <f>[11]B!F2254</f>
        <v>0</v>
      </c>
      <c r="G336" s="459">
        <f>[11]B!G2254</f>
        <v>0</v>
      </c>
      <c r="H336" s="460">
        <f>[11]B!AA2254</f>
        <v>0</v>
      </c>
      <c r="I336" s="460">
        <f>[11]B!AB2254</f>
        <v>0</v>
      </c>
      <c r="J336" s="460">
        <f>[11]B!AC2254</f>
        <v>0</v>
      </c>
      <c r="K336" s="460">
        <f>[11]B!AD2254</f>
        <v>0</v>
      </c>
      <c r="L336" s="460">
        <f>[11]B!AE2254</f>
        <v>0</v>
      </c>
      <c r="M336" s="460">
        <f>[11]B!AF2254</f>
        <v>0</v>
      </c>
      <c r="N336" s="460">
        <f>[11]B!AG2254</f>
        <v>0</v>
      </c>
      <c r="O336" s="460">
        <f>[11]B!AH2254</f>
        <v>0</v>
      </c>
      <c r="P336" s="460">
        <f>[11]B!AI2254</f>
        <v>0</v>
      </c>
      <c r="Q336" s="460">
        <f>[11]B!AJ2254</f>
        <v>0</v>
      </c>
      <c r="R336" s="169"/>
    </row>
    <row r="337" spans="1:18" ht="15" customHeight="1" x14ac:dyDescent="0.15">
      <c r="A337" s="461">
        <v>1901028</v>
      </c>
      <c r="B337" s="462" t="s">
        <v>379</v>
      </c>
      <c r="C337" s="458">
        <f>[11]B!C2255</f>
        <v>0</v>
      </c>
      <c r="D337" s="458">
        <f>[11]B!D2255</f>
        <v>0</v>
      </c>
      <c r="E337" s="459">
        <f>[11]B!E2255</f>
        <v>0</v>
      </c>
      <c r="F337" s="459">
        <f>[11]B!F2255</f>
        <v>0</v>
      </c>
      <c r="G337" s="459">
        <f>[11]B!G2255</f>
        <v>0</v>
      </c>
      <c r="H337" s="460">
        <f>[11]B!AA2255</f>
        <v>0</v>
      </c>
      <c r="I337" s="460">
        <f>[11]B!AB2255</f>
        <v>0</v>
      </c>
      <c r="J337" s="460">
        <f>[11]B!AC2255</f>
        <v>0</v>
      </c>
      <c r="K337" s="460">
        <f>[11]B!AD2255</f>
        <v>0</v>
      </c>
      <c r="L337" s="460">
        <f>[11]B!AE2255</f>
        <v>0</v>
      </c>
      <c r="M337" s="460">
        <f>[11]B!AF2255</f>
        <v>0</v>
      </c>
      <c r="N337" s="460">
        <f>[11]B!AG2255</f>
        <v>0</v>
      </c>
      <c r="O337" s="460">
        <f>[11]B!AH2255</f>
        <v>0</v>
      </c>
      <c r="P337" s="460">
        <f>[11]B!AI2255</f>
        <v>0</v>
      </c>
      <c r="Q337" s="460">
        <f>[11]B!AJ2255</f>
        <v>0</v>
      </c>
      <c r="R337" s="169"/>
    </row>
    <row r="338" spans="1:18" ht="15" customHeight="1" x14ac:dyDescent="0.15">
      <c r="A338" s="463">
        <v>1901029</v>
      </c>
      <c r="B338" s="464" t="s">
        <v>380</v>
      </c>
      <c r="C338" s="458">
        <f>[11]B!C2256</f>
        <v>0</v>
      </c>
      <c r="D338" s="458">
        <f>[11]B!D2256</f>
        <v>0</v>
      </c>
      <c r="E338" s="459">
        <f>[11]B!E2256</f>
        <v>0</v>
      </c>
      <c r="F338" s="459">
        <f>[11]B!F2256</f>
        <v>0</v>
      </c>
      <c r="G338" s="459">
        <f>[11]B!G2256</f>
        <v>0</v>
      </c>
      <c r="H338" s="460">
        <f>[11]B!AA2256</f>
        <v>0</v>
      </c>
      <c r="I338" s="460">
        <f>[11]B!AB2256</f>
        <v>0</v>
      </c>
      <c r="J338" s="460">
        <f>[11]B!AC2256</f>
        <v>0</v>
      </c>
      <c r="K338" s="460">
        <f>[11]B!AD2256</f>
        <v>0</v>
      </c>
      <c r="L338" s="460">
        <f>[11]B!AE2256</f>
        <v>0</v>
      </c>
      <c r="M338" s="460">
        <f>[11]B!AF2256</f>
        <v>0</v>
      </c>
      <c r="N338" s="460">
        <f>[11]B!AG2256</f>
        <v>0</v>
      </c>
      <c r="O338" s="460">
        <f>[11]B!AH2256</f>
        <v>0</v>
      </c>
      <c r="P338" s="460">
        <f>[11]B!AI2256</f>
        <v>0</v>
      </c>
      <c r="Q338" s="460">
        <f>[11]B!AJ2256</f>
        <v>0</v>
      </c>
      <c r="R338" s="169"/>
    </row>
    <row r="339" spans="1:18" s="402" customFormat="1" ht="15" customHeight="1" x14ac:dyDescent="0.15">
      <c r="A339" s="655" t="s">
        <v>410</v>
      </c>
      <c r="B339" s="656"/>
      <c r="C339" s="465">
        <f>SUM(C331:C338)</f>
        <v>0</v>
      </c>
      <c r="D339" s="466">
        <f>SUM(D331:D338)</f>
        <v>0</v>
      </c>
      <c r="E339" s="467">
        <f t="shared" ref="E339:Q339" si="9">SUM(E331:E338)</f>
        <v>0</v>
      </c>
      <c r="F339" s="467">
        <f t="shared" si="9"/>
        <v>0</v>
      </c>
      <c r="G339" s="467">
        <f t="shared" si="9"/>
        <v>0</v>
      </c>
      <c r="H339" s="467">
        <f t="shared" si="9"/>
        <v>0</v>
      </c>
      <c r="I339" s="467">
        <f t="shared" si="9"/>
        <v>0</v>
      </c>
      <c r="J339" s="467">
        <f t="shared" si="9"/>
        <v>0</v>
      </c>
      <c r="K339" s="467">
        <f t="shared" si="9"/>
        <v>0</v>
      </c>
      <c r="L339" s="467">
        <f t="shared" si="9"/>
        <v>0</v>
      </c>
      <c r="M339" s="467">
        <f t="shared" si="9"/>
        <v>0</v>
      </c>
      <c r="N339" s="467">
        <f t="shared" si="9"/>
        <v>0</v>
      </c>
      <c r="O339" s="467">
        <f t="shared" si="9"/>
        <v>0</v>
      </c>
      <c r="P339" s="453">
        <f t="shared" si="9"/>
        <v>0</v>
      </c>
      <c r="Q339" s="453">
        <f t="shared" si="9"/>
        <v>0</v>
      </c>
      <c r="R339" s="169"/>
    </row>
    <row r="340" spans="1:18" ht="24.95" customHeight="1" x14ac:dyDescent="0.15">
      <c r="A340" s="657" t="s">
        <v>452</v>
      </c>
      <c r="B340" s="657"/>
      <c r="C340" s="178"/>
      <c r="D340" s="468"/>
      <c r="E340" s="468"/>
      <c r="F340" s="468"/>
      <c r="G340" s="468"/>
      <c r="H340" s="468"/>
      <c r="I340" s="468"/>
      <c r="J340" s="468"/>
      <c r="K340" s="468"/>
      <c r="L340" s="468"/>
      <c r="M340" s="468"/>
      <c r="N340" s="179"/>
      <c r="O340" s="380"/>
      <c r="P340" s="380"/>
    </row>
    <row r="341" spans="1:18" ht="15" customHeight="1" x14ac:dyDescent="0.15">
      <c r="A341" s="579" t="s">
        <v>453</v>
      </c>
      <c r="B341" s="658"/>
      <c r="C341" s="661" t="s">
        <v>6</v>
      </c>
      <c r="D341" s="664" t="s">
        <v>418</v>
      </c>
      <c r="E341" s="667" t="s">
        <v>454</v>
      </c>
      <c r="F341" s="667"/>
      <c r="G341" s="667"/>
      <c r="H341" s="667"/>
      <c r="I341" s="667"/>
      <c r="J341" s="668"/>
      <c r="K341" s="669" t="s">
        <v>455</v>
      </c>
      <c r="L341" s="672" t="s">
        <v>413</v>
      </c>
      <c r="M341" s="673"/>
      <c r="N341" s="674"/>
      <c r="O341" s="632" t="s">
        <v>414</v>
      </c>
      <c r="P341" s="681" t="s">
        <v>415</v>
      </c>
      <c r="Q341" s="682"/>
      <c r="R341" s="585" t="s">
        <v>416</v>
      </c>
    </row>
    <row r="342" spans="1:18" ht="15" customHeight="1" x14ac:dyDescent="0.15">
      <c r="A342" s="600"/>
      <c r="B342" s="659"/>
      <c r="C342" s="662"/>
      <c r="D342" s="665"/>
      <c r="E342" s="685" t="s">
        <v>456</v>
      </c>
      <c r="F342" s="686"/>
      <c r="G342" s="686"/>
      <c r="H342" s="686" t="s">
        <v>457</v>
      </c>
      <c r="I342" s="686"/>
      <c r="J342" s="686"/>
      <c r="K342" s="670"/>
      <c r="L342" s="675"/>
      <c r="M342" s="676"/>
      <c r="N342" s="677"/>
      <c r="O342" s="633"/>
      <c r="P342" s="683"/>
      <c r="Q342" s="684"/>
      <c r="R342" s="586"/>
    </row>
    <row r="343" spans="1:18" ht="45" customHeight="1" x14ac:dyDescent="0.15">
      <c r="A343" s="602"/>
      <c r="B343" s="660"/>
      <c r="C343" s="663"/>
      <c r="D343" s="666"/>
      <c r="E343" s="180" t="s">
        <v>429</v>
      </c>
      <c r="F343" s="181" t="s">
        <v>430</v>
      </c>
      <c r="G343" s="559" t="s">
        <v>449</v>
      </c>
      <c r="H343" s="180" t="s">
        <v>429</v>
      </c>
      <c r="I343" s="181" t="s">
        <v>430</v>
      </c>
      <c r="J343" s="559" t="s">
        <v>449</v>
      </c>
      <c r="K343" s="671"/>
      <c r="L343" s="183" t="s">
        <v>424</v>
      </c>
      <c r="M343" s="184" t="s">
        <v>425</v>
      </c>
      <c r="N343" s="185" t="s">
        <v>426</v>
      </c>
      <c r="O343" s="634"/>
      <c r="P343" s="469" t="s">
        <v>427</v>
      </c>
      <c r="Q343" s="470" t="s">
        <v>428</v>
      </c>
      <c r="R343" s="587"/>
    </row>
    <row r="344" spans="1:18" ht="15" customHeight="1" x14ac:dyDescent="0.15">
      <c r="A344" s="186" t="s">
        <v>458</v>
      </c>
      <c r="B344" s="187" t="s">
        <v>459</v>
      </c>
      <c r="C344" s="320">
        <f>[11]B!$C$1216</f>
        <v>3</v>
      </c>
      <c r="D344" s="458">
        <f>[11]B!H1216</f>
        <v>3</v>
      </c>
      <c r="E344" s="459">
        <f>[11]B!I1216</f>
        <v>0</v>
      </c>
      <c r="F344" s="459">
        <f>[11]B!J1216</f>
        <v>3</v>
      </c>
      <c r="G344" s="459">
        <f>[11]B!K1216</f>
        <v>0</v>
      </c>
      <c r="H344" s="459">
        <f>[11]B!L1216</f>
        <v>0</v>
      </c>
      <c r="I344" s="459">
        <f>[11]B!M1216</f>
        <v>0</v>
      </c>
      <c r="J344" s="459">
        <f>[11]B!N1216</f>
        <v>0</v>
      </c>
      <c r="K344" s="471"/>
      <c r="L344" s="459">
        <f>[11]B!AD1216</f>
        <v>0</v>
      </c>
      <c r="M344" s="459">
        <f>[11]B!AE1216</f>
        <v>0</v>
      </c>
      <c r="N344" s="459">
        <f>[11]B!AF1216</f>
        <v>0</v>
      </c>
      <c r="O344" s="459">
        <f>[11]B!AG1216</f>
        <v>0</v>
      </c>
      <c r="P344" s="459">
        <f>[11]B!AH1216</f>
        <v>0</v>
      </c>
      <c r="Q344" s="459">
        <f>[11]B!AI1216</f>
        <v>0</v>
      </c>
      <c r="R344" s="459">
        <f>[11]B!AJ1216</f>
        <v>3</v>
      </c>
    </row>
    <row r="345" spans="1:18" ht="15" customHeight="1" x14ac:dyDescent="0.15">
      <c r="A345" s="188" t="s">
        <v>460</v>
      </c>
      <c r="B345" s="189" t="s">
        <v>461</v>
      </c>
      <c r="C345" s="458">
        <f>[11]B!C1352</f>
        <v>94</v>
      </c>
      <c r="D345" s="458">
        <f>[11]B!H1352</f>
        <v>91</v>
      </c>
      <c r="E345" s="460">
        <f>[11]B!I1352</f>
        <v>91</v>
      </c>
      <c r="F345" s="460">
        <f>[11]B!J1352</f>
        <v>0</v>
      </c>
      <c r="G345" s="460">
        <f>[11]B!K1352</f>
        <v>0</v>
      </c>
      <c r="H345" s="460">
        <f>[11]B!L1352</f>
        <v>3</v>
      </c>
      <c r="I345" s="460">
        <f>[11]B!M1352</f>
        <v>0</v>
      </c>
      <c r="J345" s="460">
        <f>[11]B!N1352</f>
        <v>0</v>
      </c>
      <c r="K345" s="460">
        <v>12</v>
      </c>
      <c r="L345" s="460">
        <f>[11]B!AD1352</f>
        <v>1</v>
      </c>
      <c r="M345" s="460">
        <f>[11]B!AE1352</f>
        <v>0</v>
      </c>
      <c r="N345" s="460">
        <f>[11]B!AF1352</f>
        <v>0</v>
      </c>
      <c r="O345" s="460">
        <f>[11]B!AG1352</f>
        <v>0</v>
      </c>
      <c r="P345" s="460">
        <f>[11]B!AH1352</f>
        <v>0</v>
      </c>
      <c r="Q345" s="460">
        <f>[11]B!AI1352</f>
        <v>0</v>
      </c>
      <c r="R345" s="460">
        <f>[11]B!AJ1352</f>
        <v>0</v>
      </c>
    </row>
    <row r="346" spans="1:18" ht="15" customHeight="1" x14ac:dyDescent="0.15">
      <c r="A346" s="188" t="s">
        <v>113</v>
      </c>
      <c r="B346" s="189" t="s">
        <v>462</v>
      </c>
      <c r="C346" s="458">
        <f>[11]B!C1502</f>
        <v>32</v>
      </c>
      <c r="D346" s="458">
        <f>[11]B!H1502</f>
        <v>26</v>
      </c>
      <c r="E346" s="460">
        <f>[11]B!I1502</f>
        <v>21</v>
      </c>
      <c r="F346" s="460">
        <f>[11]B!J1502</f>
        <v>5</v>
      </c>
      <c r="G346" s="460">
        <f>[11]B!K1502</f>
        <v>2</v>
      </c>
      <c r="H346" s="460">
        <f>[11]B!L1502</f>
        <v>3</v>
      </c>
      <c r="I346" s="460">
        <f>[11]B!M1502</f>
        <v>1</v>
      </c>
      <c r="J346" s="460">
        <f>[11]B!N1502</f>
        <v>0</v>
      </c>
      <c r="K346" s="460">
        <v>17</v>
      </c>
      <c r="L346" s="460">
        <f>[11]B!AD1502</f>
        <v>0</v>
      </c>
      <c r="M346" s="460">
        <f>[11]B!AE1502</f>
        <v>0</v>
      </c>
      <c r="N346" s="460">
        <f>[11]B!AF1502</f>
        <v>0</v>
      </c>
      <c r="O346" s="460">
        <f>[11]B!AG1502</f>
        <v>0</v>
      </c>
      <c r="P346" s="460">
        <f>[11]B!AH1502</f>
        <v>0</v>
      </c>
      <c r="Q346" s="460">
        <f>[11]B!AI1502</f>
        <v>0</v>
      </c>
      <c r="R346" s="460">
        <f>[11]B!AJ1502</f>
        <v>6</v>
      </c>
    </row>
    <row r="347" spans="1:18" ht="15" customHeight="1" x14ac:dyDescent="0.15">
      <c r="A347" s="188" t="s">
        <v>115</v>
      </c>
      <c r="B347" s="189" t="s">
        <v>463</v>
      </c>
      <c r="C347" s="458">
        <f>[11]B!C1566</f>
        <v>14</v>
      </c>
      <c r="D347" s="458">
        <f>[11]B!H1566</f>
        <v>12</v>
      </c>
      <c r="E347" s="460">
        <f>[11]B!I1566</f>
        <v>12</v>
      </c>
      <c r="F347" s="460">
        <f>[11]B!J1566</f>
        <v>0</v>
      </c>
      <c r="G347" s="460">
        <f>[11]B!K1566</f>
        <v>0</v>
      </c>
      <c r="H347" s="460">
        <f>[11]B!L1566</f>
        <v>2</v>
      </c>
      <c r="I347" s="460">
        <f>[11]B!M1566</f>
        <v>0</v>
      </c>
      <c r="J347" s="460">
        <f>[11]B!N1566</f>
        <v>0</v>
      </c>
      <c r="K347" s="460">
        <v>10</v>
      </c>
      <c r="L347" s="460">
        <f>[11]B!AD1566</f>
        <v>0</v>
      </c>
      <c r="M347" s="460">
        <f>[11]B!AE1566</f>
        <v>0</v>
      </c>
      <c r="N347" s="460">
        <f>[11]B!AF1566</f>
        <v>0</v>
      </c>
      <c r="O347" s="460">
        <f>[11]B!AG1566</f>
        <v>0</v>
      </c>
      <c r="P347" s="460">
        <f>[11]B!AH1566</f>
        <v>0</v>
      </c>
      <c r="Q347" s="460">
        <f>[11]B!AI1566</f>
        <v>0</v>
      </c>
      <c r="R347" s="460">
        <f>[11]B!AJ1566</f>
        <v>0</v>
      </c>
    </row>
    <row r="348" spans="1:18" ht="15" customHeight="1" x14ac:dyDescent="0.15">
      <c r="A348" s="188" t="s">
        <v>117</v>
      </c>
      <c r="B348" s="189" t="s">
        <v>464</v>
      </c>
      <c r="C348" s="458">
        <f>[11]B!C1635</f>
        <v>37</v>
      </c>
      <c r="D348" s="458">
        <f>[11]B!H1635</f>
        <v>32</v>
      </c>
      <c r="E348" s="460">
        <f>[11]B!I1635</f>
        <v>32</v>
      </c>
      <c r="F348" s="460">
        <f>[11]B!J1635</f>
        <v>0</v>
      </c>
      <c r="G348" s="460">
        <f>[11]B!K1635</f>
        <v>1</v>
      </c>
      <c r="H348" s="460">
        <f>[11]B!L1635</f>
        <v>3</v>
      </c>
      <c r="I348" s="460">
        <f>[11]B!M1635</f>
        <v>0</v>
      </c>
      <c r="J348" s="460">
        <f>[11]B!N1635</f>
        <v>1</v>
      </c>
      <c r="K348" s="460">
        <v>36</v>
      </c>
      <c r="L348" s="460">
        <f>[11]B!AD1635</f>
        <v>0</v>
      </c>
      <c r="M348" s="460">
        <f>[11]B!AE1635</f>
        <v>0</v>
      </c>
      <c r="N348" s="460">
        <f>[11]B!AF1635</f>
        <v>0</v>
      </c>
      <c r="O348" s="460">
        <f>[11]B!AG1635</f>
        <v>0</v>
      </c>
      <c r="P348" s="460">
        <f>[11]B!AH1635</f>
        <v>0</v>
      </c>
      <c r="Q348" s="460">
        <f>[11]B!AI1635</f>
        <v>0</v>
      </c>
      <c r="R348" s="460">
        <f>[11]B!AJ1635</f>
        <v>0</v>
      </c>
    </row>
    <row r="349" spans="1:18" ht="15" customHeight="1" x14ac:dyDescent="0.15">
      <c r="A349" s="188" t="s">
        <v>465</v>
      </c>
      <c r="B349" s="189" t="s">
        <v>466</v>
      </c>
      <c r="C349" s="458">
        <f>[11]B!C1680</f>
        <v>56</v>
      </c>
      <c r="D349" s="458">
        <f>[11]B!H1680</f>
        <v>51</v>
      </c>
      <c r="E349" s="460">
        <f>[11]B!I1680</f>
        <v>47</v>
      </c>
      <c r="F349" s="460">
        <f>[11]B!J1680</f>
        <v>4</v>
      </c>
      <c r="G349" s="460">
        <f>[11]B!K1680</f>
        <v>3</v>
      </c>
      <c r="H349" s="460">
        <f>[11]B!L1680</f>
        <v>2</v>
      </c>
      <c r="I349" s="460">
        <f>[11]B!M1680</f>
        <v>0</v>
      </c>
      <c r="J349" s="460">
        <f>[11]B!N1680</f>
        <v>0</v>
      </c>
      <c r="K349" s="460">
        <v>56</v>
      </c>
      <c r="L349" s="460">
        <f>[11]B!AD1680</f>
        <v>0</v>
      </c>
      <c r="M349" s="460">
        <f>[11]B!AE1680</f>
        <v>0</v>
      </c>
      <c r="N349" s="460">
        <f>[11]B!AF1680</f>
        <v>0</v>
      </c>
      <c r="O349" s="460">
        <f>[11]B!AG1680</f>
        <v>0</v>
      </c>
      <c r="P349" s="460">
        <f>[11]B!AH1680</f>
        <v>0</v>
      </c>
      <c r="Q349" s="460">
        <f>[11]B!AI1680</f>
        <v>0</v>
      </c>
      <c r="R349" s="460">
        <f>[11]B!AJ1680</f>
        <v>5</v>
      </c>
    </row>
    <row r="350" spans="1:18" ht="15" customHeight="1" x14ac:dyDescent="0.15">
      <c r="A350" s="188" t="s">
        <v>124</v>
      </c>
      <c r="B350" s="189" t="s">
        <v>467</v>
      </c>
      <c r="C350" s="472">
        <f>[11]B!C1914</f>
        <v>2</v>
      </c>
      <c r="D350" s="472">
        <f>[11]B!H1914</f>
        <v>2</v>
      </c>
      <c r="E350" s="460">
        <f>[11]B!I1914</f>
        <v>1</v>
      </c>
      <c r="F350" s="460">
        <f>[11]B!J1914</f>
        <v>1</v>
      </c>
      <c r="G350" s="460">
        <f>[11]B!K1914</f>
        <v>0</v>
      </c>
      <c r="H350" s="460">
        <f>[11]B!L1914</f>
        <v>0</v>
      </c>
      <c r="I350" s="460">
        <f>[11]B!M1914</f>
        <v>0</v>
      </c>
      <c r="J350" s="460">
        <f>[11]B!N1914</f>
        <v>0</v>
      </c>
      <c r="K350" s="460">
        <v>0</v>
      </c>
      <c r="L350" s="460">
        <f>[11]B!AD1914</f>
        <v>0</v>
      </c>
      <c r="M350" s="460">
        <f>[11]B!AE1914</f>
        <v>0</v>
      </c>
      <c r="N350" s="460">
        <f>[11]B!AF1914</f>
        <v>0</v>
      </c>
      <c r="O350" s="460">
        <f>[11]B!AG1914</f>
        <v>0</v>
      </c>
      <c r="P350" s="460">
        <f>[11]B!AH1914</f>
        <v>0</v>
      </c>
      <c r="Q350" s="460">
        <f>[11]B!AI1914</f>
        <v>0</v>
      </c>
      <c r="R350" s="460">
        <f>[11]B!AJ1914</f>
        <v>1</v>
      </c>
    </row>
    <row r="351" spans="1:18" ht="15" customHeight="1" x14ac:dyDescent="0.15">
      <c r="A351" s="188" t="s">
        <v>468</v>
      </c>
      <c r="B351" s="189" t="s">
        <v>469</v>
      </c>
      <c r="C351" s="472">
        <f>[11]B!C1983</f>
        <v>7</v>
      </c>
      <c r="D351" s="472">
        <f>[11]B!H1983</f>
        <v>6</v>
      </c>
      <c r="E351" s="460">
        <f>[11]B!I1983</f>
        <v>6</v>
      </c>
      <c r="F351" s="460">
        <f>[11]B!J1983</f>
        <v>0</v>
      </c>
      <c r="G351" s="460">
        <f>[11]B!K1983</f>
        <v>0</v>
      </c>
      <c r="H351" s="460">
        <f>[11]B!L1983</f>
        <v>1</v>
      </c>
      <c r="I351" s="460">
        <f>[11]B!M1983</f>
        <v>0</v>
      </c>
      <c r="J351" s="460">
        <f>[11]B!N1983</f>
        <v>0</v>
      </c>
      <c r="K351" s="460">
        <v>2</v>
      </c>
      <c r="L351" s="460">
        <f>[11]B!AD1983</f>
        <v>0</v>
      </c>
      <c r="M351" s="460">
        <f>[11]B!AE1983</f>
        <v>0</v>
      </c>
      <c r="N351" s="460">
        <f>[11]B!AF1983</f>
        <v>0</v>
      </c>
      <c r="O351" s="460">
        <f>[11]B!AG1983</f>
        <v>0</v>
      </c>
      <c r="P351" s="460">
        <f>[11]B!AH1983</f>
        <v>0</v>
      </c>
      <c r="Q351" s="460">
        <f>[11]B!AI1983</f>
        <v>0</v>
      </c>
      <c r="R351" s="460">
        <f>[11]B!AJ1983</f>
        <v>0</v>
      </c>
    </row>
    <row r="352" spans="1:18" ht="15" customHeight="1" x14ac:dyDescent="0.15">
      <c r="A352" s="188" t="s">
        <v>470</v>
      </c>
      <c r="B352" s="189" t="s">
        <v>471</v>
      </c>
      <c r="C352" s="472">
        <f>[11]B!C2176</f>
        <v>178</v>
      </c>
      <c r="D352" s="472">
        <f>[11]B!H2176</f>
        <v>149</v>
      </c>
      <c r="E352" s="460">
        <f>[11]B!I2176</f>
        <v>122</v>
      </c>
      <c r="F352" s="460">
        <f>[11]B!J2176</f>
        <v>27</v>
      </c>
      <c r="G352" s="460">
        <f>[11]B!K2176</f>
        <v>4</v>
      </c>
      <c r="H352" s="460">
        <f>[11]B!L2176</f>
        <v>20</v>
      </c>
      <c r="I352" s="460">
        <f>[11]B!M2176</f>
        <v>5</v>
      </c>
      <c r="J352" s="460">
        <f>[11]B!N2176</f>
        <v>0</v>
      </c>
      <c r="K352" s="473"/>
      <c r="L352" s="460">
        <f>[11]B!AD2176</f>
        <v>0</v>
      </c>
      <c r="M352" s="460">
        <f>[11]B!AE2176</f>
        <v>0</v>
      </c>
      <c r="N352" s="460">
        <f>[11]B!AF2176</f>
        <v>0</v>
      </c>
      <c r="O352" s="460">
        <f>[11]B!AG2176</f>
        <v>0</v>
      </c>
      <c r="P352" s="460">
        <f>[11]B!AH2176</f>
        <v>0</v>
      </c>
      <c r="Q352" s="460">
        <f>[11]B!AI2176</f>
        <v>0</v>
      </c>
      <c r="R352" s="460">
        <f>[11]B!AJ2176</f>
        <v>29</v>
      </c>
    </row>
    <row r="353" spans="1:28" ht="15" customHeight="1" x14ac:dyDescent="0.15">
      <c r="A353" s="188" t="s">
        <v>472</v>
      </c>
      <c r="B353" s="189" t="s">
        <v>473</v>
      </c>
      <c r="C353" s="458">
        <f>[11]B!C2218</f>
        <v>8</v>
      </c>
      <c r="D353" s="458">
        <f>[11]B!H2218</f>
        <v>6</v>
      </c>
      <c r="E353" s="460">
        <f>[11]B!I2218</f>
        <v>5</v>
      </c>
      <c r="F353" s="460">
        <f>[11]B!J2218</f>
        <v>1</v>
      </c>
      <c r="G353" s="460">
        <f>[11]B!K2218</f>
        <v>0</v>
      </c>
      <c r="H353" s="460">
        <f>[11]B!L2218</f>
        <v>2</v>
      </c>
      <c r="I353" s="460">
        <f>[11]B!M2218</f>
        <v>0</v>
      </c>
      <c r="J353" s="460">
        <f>[11]B!N2218</f>
        <v>0</v>
      </c>
      <c r="K353" s="460">
        <v>1</v>
      </c>
      <c r="L353" s="460">
        <f>[11]B!AD2218</f>
        <v>0</v>
      </c>
      <c r="M353" s="460">
        <f>[11]B!AE2218</f>
        <v>0</v>
      </c>
      <c r="N353" s="460">
        <f>[11]B!AF2218</f>
        <v>0</v>
      </c>
      <c r="O353" s="460">
        <f>[11]B!AG2218</f>
        <v>0</v>
      </c>
      <c r="P353" s="460">
        <f>[11]B!AH2218</f>
        <v>0</v>
      </c>
      <c r="Q353" s="460">
        <f>[11]B!AI2218</f>
        <v>0</v>
      </c>
      <c r="R353" s="460">
        <f>[11]B!AJ2218</f>
        <v>1</v>
      </c>
    </row>
    <row r="354" spans="1:28" ht="15" customHeight="1" x14ac:dyDescent="0.15">
      <c r="A354" s="188" t="s">
        <v>474</v>
      </c>
      <c r="B354" s="189" t="s">
        <v>475</v>
      </c>
      <c r="C354" s="458">
        <f>[11]B!C2342</f>
        <v>38</v>
      </c>
      <c r="D354" s="458">
        <f>[11]B!H2342</f>
        <v>37</v>
      </c>
      <c r="E354" s="460">
        <f>[11]B!I2342</f>
        <v>22</v>
      </c>
      <c r="F354" s="460">
        <f>[11]B!J2342</f>
        <v>15</v>
      </c>
      <c r="G354" s="460">
        <f>[11]B!K2342</f>
        <v>1</v>
      </c>
      <c r="H354" s="460">
        <f>[11]B!L2342</f>
        <v>0</v>
      </c>
      <c r="I354" s="460">
        <f>[11]B!M2342</f>
        <v>0</v>
      </c>
      <c r="J354" s="460">
        <f>[11]B!N2342</f>
        <v>0</v>
      </c>
      <c r="K354" s="459">
        <v>1</v>
      </c>
      <c r="L354" s="460">
        <f>[11]B!AD2342</f>
        <v>1</v>
      </c>
      <c r="M354" s="460">
        <f>[11]B!AE2342</f>
        <v>0</v>
      </c>
      <c r="N354" s="460">
        <f>[11]B!AF2342</f>
        <v>0</v>
      </c>
      <c r="O354" s="460">
        <f>[11]B!AG2342</f>
        <v>0</v>
      </c>
      <c r="P354" s="460">
        <f>[11]B!AH2342</f>
        <v>0</v>
      </c>
      <c r="Q354" s="460">
        <f>[11]B!AI2342</f>
        <v>0</v>
      </c>
      <c r="R354" s="460">
        <f>[11]B!AJ2342</f>
        <v>16</v>
      </c>
    </row>
    <row r="355" spans="1:28" ht="15" customHeight="1" x14ac:dyDescent="0.15">
      <c r="A355" s="188" t="s">
        <v>476</v>
      </c>
      <c r="B355" s="189" t="s">
        <v>477</v>
      </c>
      <c r="C355" s="458">
        <f>[11]B!C2377</f>
        <v>9</v>
      </c>
      <c r="D355" s="458">
        <f>[11]B!H2377</f>
        <v>9</v>
      </c>
      <c r="E355" s="460">
        <f>[11]B!I2377</f>
        <v>9</v>
      </c>
      <c r="F355" s="460">
        <f>[11]B!J2377</f>
        <v>0</v>
      </c>
      <c r="G355" s="460">
        <f>[11]B!K2377</f>
        <v>0</v>
      </c>
      <c r="H355" s="460">
        <f>[11]B!L2377</f>
        <v>0</v>
      </c>
      <c r="I355" s="460">
        <f>[11]B!M2377</f>
        <v>0</v>
      </c>
      <c r="J355" s="460">
        <f>[11]B!N2377</f>
        <v>0</v>
      </c>
      <c r="K355" s="459">
        <v>1</v>
      </c>
      <c r="L355" s="460">
        <f>[11]B!AD2377</f>
        <v>0</v>
      </c>
      <c r="M355" s="460">
        <f>[11]B!AE2377</f>
        <v>0</v>
      </c>
      <c r="N355" s="460">
        <f>[11]B!AF2377</f>
        <v>0</v>
      </c>
      <c r="O355" s="460">
        <f>[11]B!AG2377</f>
        <v>0</v>
      </c>
      <c r="P355" s="460">
        <f>[11]B!AH2377</f>
        <v>0</v>
      </c>
      <c r="Q355" s="460">
        <f>[11]B!AI2377</f>
        <v>0</v>
      </c>
      <c r="R355" s="460">
        <f>[11]B!AJ2377</f>
        <v>0</v>
      </c>
    </row>
    <row r="356" spans="1:28" ht="15" customHeight="1" x14ac:dyDescent="0.15">
      <c r="A356" s="188" t="s">
        <v>478</v>
      </c>
      <c r="B356" s="189" t="s">
        <v>479</v>
      </c>
      <c r="C356" s="458">
        <f>[11]B!C2414</f>
        <v>50</v>
      </c>
      <c r="D356" s="458">
        <f>[11]B!H2414</f>
        <v>44</v>
      </c>
      <c r="E356" s="460">
        <f>[11]B!I2414</f>
        <v>23</v>
      </c>
      <c r="F356" s="460">
        <f>[11]B!J2414</f>
        <v>21</v>
      </c>
      <c r="G356" s="460">
        <f>[11]B!K2414</f>
        <v>0</v>
      </c>
      <c r="H356" s="460">
        <f>[11]B!L2414</f>
        <v>6</v>
      </c>
      <c r="I356" s="460">
        <f>[11]B!M2414</f>
        <v>0</v>
      </c>
      <c r="J356" s="460">
        <f>[11]B!N2414</f>
        <v>0</v>
      </c>
      <c r="K356" s="459">
        <v>1</v>
      </c>
      <c r="L356" s="460">
        <f>[11]B!AD2414</f>
        <v>0</v>
      </c>
      <c r="M356" s="460">
        <f>[11]B!AE2414</f>
        <v>0</v>
      </c>
      <c r="N356" s="460">
        <f>[11]B!AF2414</f>
        <v>0</v>
      </c>
      <c r="O356" s="460">
        <f>[11]B!AG2414</f>
        <v>0</v>
      </c>
      <c r="P356" s="460">
        <f>[11]B!AH2414</f>
        <v>0</v>
      </c>
      <c r="Q356" s="460">
        <f>[11]B!AI2414</f>
        <v>0</v>
      </c>
      <c r="R356" s="460">
        <f>[11]B!AJ2414</f>
        <v>21</v>
      </c>
    </row>
    <row r="357" spans="1:28" ht="15" customHeight="1" x14ac:dyDescent="0.15">
      <c r="A357" s="190" t="s">
        <v>480</v>
      </c>
      <c r="B357" s="189" t="s">
        <v>481</v>
      </c>
      <c r="C357" s="474">
        <f>SUM(C358:C360)</f>
        <v>84</v>
      </c>
      <c r="D357" s="474">
        <f t="shared" ref="D357:J357" si="10">SUM(D358:D360)</f>
        <v>82</v>
      </c>
      <c r="E357" s="475">
        <f t="shared" si="10"/>
        <v>24</v>
      </c>
      <c r="F357" s="475">
        <f t="shared" si="10"/>
        <v>58</v>
      </c>
      <c r="G357" s="475">
        <f t="shared" si="10"/>
        <v>2</v>
      </c>
      <c r="H357" s="475">
        <f t="shared" si="10"/>
        <v>0</v>
      </c>
      <c r="I357" s="475">
        <f t="shared" si="10"/>
        <v>0</v>
      </c>
      <c r="J357" s="475">
        <f t="shared" si="10"/>
        <v>0</v>
      </c>
      <c r="K357" s="473"/>
      <c r="L357" s="475">
        <f>SUM(L358:L360)</f>
        <v>0</v>
      </c>
      <c r="M357" s="475">
        <f t="shared" ref="M357:R357" si="11">SUM(M358:M360)</f>
        <v>0</v>
      </c>
      <c r="N357" s="475">
        <f t="shared" si="11"/>
        <v>0</v>
      </c>
      <c r="O357" s="475">
        <f t="shared" si="11"/>
        <v>0</v>
      </c>
      <c r="P357" s="475">
        <f t="shared" si="11"/>
        <v>0</v>
      </c>
      <c r="Q357" s="475">
        <f t="shared" si="11"/>
        <v>0</v>
      </c>
      <c r="R357" s="475">
        <f t="shared" si="11"/>
        <v>57</v>
      </c>
    </row>
    <row r="358" spans="1:28" ht="15" customHeight="1" x14ac:dyDescent="0.15">
      <c r="A358" s="191"/>
      <c r="B358" s="76" t="s">
        <v>184</v>
      </c>
      <c r="C358" s="474">
        <f>[11]B!C2420</f>
        <v>83</v>
      </c>
      <c r="D358" s="474">
        <f>[11]B!H2420</f>
        <v>81</v>
      </c>
      <c r="E358" s="460">
        <f>[11]B!I2420</f>
        <v>23</v>
      </c>
      <c r="F358" s="460">
        <f>[11]B!J2420</f>
        <v>58</v>
      </c>
      <c r="G358" s="460">
        <f>[11]B!K2420</f>
        <v>2</v>
      </c>
      <c r="H358" s="460">
        <f>[11]B!L2420</f>
        <v>0</v>
      </c>
      <c r="I358" s="460">
        <f>[11]B!M2420</f>
        <v>0</v>
      </c>
      <c r="J358" s="460">
        <f>[11]B!N2420</f>
        <v>0</v>
      </c>
      <c r="K358" s="473"/>
      <c r="L358" s="460">
        <f>[11]B!AD2420</f>
        <v>0</v>
      </c>
      <c r="M358" s="460">
        <f>[11]B!AE2420</f>
        <v>0</v>
      </c>
      <c r="N358" s="460">
        <f>[11]B!AF2420</f>
        <v>0</v>
      </c>
      <c r="O358" s="460">
        <f>[11]B!AG2420</f>
        <v>0</v>
      </c>
      <c r="P358" s="460">
        <f>[11]B!AH2420</f>
        <v>0</v>
      </c>
      <c r="Q358" s="460">
        <f>[11]B!AI2420</f>
        <v>0</v>
      </c>
      <c r="R358" s="460">
        <f>[11]B!AJ2420</f>
        <v>57</v>
      </c>
    </row>
    <row r="359" spans="1:28" ht="15" customHeight="1" x14ac:dyDescent="0.15">
      <c r="A359" s="191"/>
      <c r="B359" s="76" t="s">
        <v>185</v>
      </c>
      <c r="C359" s="474">
        <f>[11]B!C2421</f>
        <v>1</v>
      </c>
      <c r="D359" s="474">
        <f>[11]B!H2421</f>
        <v>1</v>
      </c>
      <c r="E359" s="460">
        <f>[11]B!I2421</f>
        <v>1</v>
      </c>
      <c r="F359" s="460">
        <f>[11]B!J2421</f>
        <v>0</v>
      </c>
      <c r="G359" s="460">
        <f>[11]B!K2421</f>
        <v>0</v>
      </c>
      <c r="H359" s="460">
        <f>[11]B!L2421</f>
        <v>0</v>
      </c>
      <c r="I359" s="460">
        <f>[11]B!M2421</f>
        <v>0</v>
      </c>
      <c r="J359" s="460">
        <f>[11]B!N2421</f>
        <v>0</v>
      </c>
      <c r="K359" s="473"/>
      <c r="L359" s="460">
        <f>[11]B!AD2421</f>
        <v>0</v>
      </c>
      <c r="M359" s="460">
        <f>[11]B!AE2421</f>
        <v>0</v>
      </c>
      <c r="N359" s="460">
        <f>[11]B!AF2421</f>
        <v>0</v>
      </c>
      <c r="O359" s="460">
        <f>[11]B!AG2421</f>
        <v>0</v>
      </c>
      <c r="P359" s="460">
        <f>[11]B!AH2421</f>
        <v>0</v>
      </c>
      <c r="Q359" s="460">
        <f>[11]B!AI2421</f>
        <v>0</v>
      </c>
      <c r="R359" s="460">
        <f>[11]B!AJ2421</f>
        <v>0</v>
      </c>
    </row>
    <row r="360" spans="1:28" ht="15" customHeight="1" x14ac:dyDescent="0.15">
      <c r="A360" s="191"/>
      <c r="B360" s="76" t="s">
        <v>186</v>
      </c>
      <c r="C360" s="327">
        <f>SUM([11]B!C2422:C2426)</f>
        <v>0</v>
      </c>
      <c r="D360" s="327">
        <f>SUM([11]B!H2422:H2426)</f>
        <v>0</v>
      </c>
      <c r="E360" s="476">
        <f>SUM([11]B!I2422:I2426)</f>
        <v>0</v>
      </c>
      <c r="F360" s="476">
        <f>SUM([11]B!J2422:J2426)</f>
        <v>0</v>
      </c>
      <c r="G360" s="476">
        <f>SUM([11]B!K2422:K2426)</f>
        <v>0</v>
      </c>
      <c r="H360" s="476">
        <f>SUM([11]B!L2422:L2426)</f>
        <v>0</v>
      </c>
      <c r="I360" s="476">
        <f>SUM([11]B!M2422:M2426)</f>
        <v>0</v>
      </c>
      <c r="J360" s="476">
        <f>SUM([11]B!N2422:N2426)</f>
        <v>0</v>
      </c>
      <c r="K360" s="473"/>
      <c r="L360" s="476">
        <f>SUM([11]B!AD2422:AD2426)</f>
        <v>0</v>
      </c>
      <c r="M360" s="476">
        <f>SUM([11]B!AE2422:AE2426)</f>
        <v>0</v>
      </c>
      <c r="N360" s="476">
        <f>SUM([11]B!AF2422:AF2426)</f>
        <v>0</v>
      </c>
      <c r="O360" s="476">
        <f>SUM([11]B!AG2422:AG2426)</f>
        <v>0</v>
      </c>
      <c r="P360" s="476">
        <f>SUM([11]B!AH2422:AH2426)</f>
        <v>0</v>
      </c>
      <c r="Q360" s="476">
        <f>SUM([11]B!AI2422:AI2426)</f>
        <v>0</v>
      </c>
      <c r="R360" s="476">
        <f>SUM([11]B!AJ2422:AJ2426)</f>
        <v>0</v>
      </c>
    </row>
    <row r="361" spans="1:28" ht="15" customHeight="1" x14ac:dyDescent="0.15">
      <c r="A361" s="188" t="s">
        <v>482</v>
      </c>
      <c r="B361" s="189" t="s">
        <v>483</v>
      </c>
      <c r="C361" s="458">
        <f>[11]B!C2660</f>
        <v>90</v>
      </c>
      <c r="D361" s="458">
        <f>[11]B!H2660</f>
        <v>83</v>
      </c>
      <c r="E361" s="460">
        <f>[11]B!I2660</f>
        <v>75</v>
      </c>
      <c r="F361" s="460">
        <f>[11]B!J2660</f>
        <v>8</v>
      </c>
      <c r="G361" s="460">
        <f>[11]B!K2660</f>
        <v>2</v>
      </c>
      <c r="H361" s="460">
        <f>[11]B!L2660</f>
        <v>5</v>
      </c>
      <c r="I361" s="460">
        <f>[11]B!M2660</f>
        <v>0</v>
      </c>
      <c r="J361" s="460">
        <f>[11]B!N2660</f>
        <v>0</v>
      </c>
      <c r="K361" s="459">
        <v>8</v>
      </c>
      <c r="L361" s="460">
        <f>[11]B!AD2660</f>
        <v>0</v>
      </c>
      <c r="M361" s="460">
        <f>[11]B!AE2660</f>
        <v>0</v>
      </c>
      <c r="N361" s="460">
        <f>[11]B!AF2660</f>
        <v>0</v>
      </c>
      <c r="O361" s="460">
        <f>[11]B!AG2660</f>
        <v>0</v>
      </c>
      <c r="P361" s="460">
        <f>[11]B!AH2660</f>
        <v>0</v>
      </c>
      <c r="Q361" s="460">
        <f>[11]B!AI2660</f>
        <v>0</v>
      </c>
      <c r="R361" s="460">
        <f>[11]B!AJ2660</f>
        <v>7</v>
      </c>
    </row>
    <row r="362" spans="1:28" ht="15" customHeight="1" x14ac:dyDescent="0.15">
      <c r="A362" s="188" t="s">
        <v>484</v>
      </c>
      <c r="B362" s="189" t="s">
        <v>485</v>
      </c>
      <c r="C362" s="477">
        <f>SUM([11]B!C2843+[11]B!C2816)</f>
        <v>16</v>
      </c>
      <c r="D362" s="477">
        <f>SUM([11]B!H2843+[11]B!H2816)</f>
        <v>12</v>
      </c>
      <c r="E362" s="476">
        <f>SUM([11]B!I2843+[11]B!I2816)</f>
        <v>12</v>
      </c>
      <c r="F362" s="476">
        <f>SUM([11]B!J2843+[11]B!J2816)</f>
        <v>0</v>
      </c>
      <c r="G362" s="476">
        <f>SUM([11]B!K2843+[11]B!K2816)</f>
        <v>0</v>
      </c>
      <c r="H362" s="476">
        <f>SUM([11]B!L2843+[11]B!L2816)</f>
        <v>4</v>
      </c>
      <c r="I362" s="476">
        <f>SUM([11]B!M2843+[11]B!M2816)</f>
        <v>0</v>
      </c>
      <c r="J362" s="476">
        <f>SUM([11]B!N2843+[11]B!N2816)</f>
        <v>0</v>
      </c>
      <c r="K362" s="459">
        <v>15</v>
      </c>
      <c r="L362" s="476">
        <f>SUM([11]B!AD2843+[11]B!AD2816)</f>
        <v>0</v>
      </c>
      <c r="M362" s="476">
        <f>SUM([11]B!AE2843+[11]B!AE2816)</f>
        <v>0</v>
      </c>
      <c r="N362" s="476">
        <f>SUM([11]B!AF2843+[11]B!AF2816)</f>
        <v>0</v>
      </c>
      <c r="O362" s="476">
        <f>SUM([11]B!AG2843+[11]B!AG2816)</f>
        <v>0</v>
      </c>
      <c r="P362" s="476">
        <f>SUM([11]B!AH2843+[11]B!AH2816)</f>
        <v>0</v>
      </c>
      <c r="Q362" s="476">
        <f>SUM([11]B!AI2843+[11]B!AI2816)</f>
        <v>0</v>
      </c>
      <c r="R362" s="476">
        <f>SUM([11]B!AJ2843+[11]B!AJ2816)</f>
        <v>0</v>
      </c>
    </row>
    <row r="363" spans="1:28" ht="15" customHeight="1" x14ac:dyDescent="0.15">
      <c r="A363" s="192" t="s">
        <v>484</v>
      </c>
      <c r="B363" s="193" t="s">
        <v>486</v>
      </c>
      <c r="C363" s="478">
        <f>[11]B!C2672</f>
        <v>6</v>
      </c>
      <c r="D363" s="458">
        <f>[11]B!H2672</f>
        <v>6</v>
      </c>
      <c r="E363" s="479">
        <f>[11]B!I2672</f>
        <v>6</v>
      </c>
      <c r="F363" s="479">
        <f>[11]B!J2672</f>
        <v>0</v>
      </c>
      <c r="G363" s="479">
        <f>[11]B!K2672</f>
        <v>0</v>
      </c>
      <c r="H363" s="479">
        <f>[11]B!L2672</f>
        <v>0</v>
      </c>
      <c r="I363" s="479">
        <f>[11]B!M2672</f>
        <v>0</v>
      </c>
      <c r="J363" s="479">
        <f>[11]B!N2672</f>
        <v>0</v>
      </c>
      <c r="K363" s="480"/>
      <c r="L363" s="479">
        <f>[11]B!AD2672</f>
        <v>0</v>
      </c>
      <c r="M363" s="479">
        <f>[11]B!AE2672</f>
        <v>0</v>
      </c>
      <c r="N363" s="479">
        <f>[11]B!AF2672</f>
        <v>0</v>
      </c>
      <c r="O363" s="479">
        <f>[11]B!AG2672</f>
        <v>0</v>
      </c>
      <c r="P363" s="479">
        <f>[11]B!AH2672</f>
        <v>0</v>
      </c>
      <c r="Q363" s="479">
        <f>[11]B!AI2672</f>
        <v>0</v>
      </c>
      <c r="R363" s="479">
        <f>[11]B!AJ2672</f>
        <v>0</v>
      </c>
    </row>
    <row r="364" spans="1:28" s="3" customFormat="1" ht="15" customHeight="1" x14ac:dyDescent="0.15">
      <c r="A364" s="678" t="s">
        <v>487</v>
      </c>
      <c r="B364" s="678"/>
      <c r="C364" s="465">
        <f>SUM(C344:C357)+C361+C362+C363</f>
        <v>724</v>
      </c>
      <c r="D364" s="465">
        <f t="shared" ref="D364:J364" si="12">SUM(D344:D357)+D361+D362+D363</f>
        <v>651</v>
      </c>
      <c r="E364" s="465">
        <f t="shared" si="12"/>
        <v>508</v>
      </c>
      <c r="F364" s="465">
        <f t="shared" si="12"/>
        <v>143</v>
      </c>
      <c r="G364" s="465">
        <f t="shared" si="12"/>
        <v>15</v>
      </c>
      <c r="H364" s="465">
        <f t="shared" si="12"/>
        <v>51</v>
      </c>
      <c r="I364" s="465">
        <f t="shared" si="12"/>
        <v>6</v>
      </c>
      <c r="J364" s="465">
        <f t="shared" si="12"/>
        <v>1</v>
      </c>
      <c r="K364" s="465">
        <f>SUM(K345:K351)+K361+K362+K353+K354+K355+K356</f>
        <v>160</v>
      </c>
      <c r="L364" s="465">
        <f t="shared" ref="L364:R364" si="13">SUM(L344:L357)+L361+L362+L363</f>
        <v>2</v>
      </c>
      <c r="M364" s="465">
        <f t="shared" si="13"/>
        <v>0</v>
      </c>
      <c r="N364" s="465">
        <f t="shared" si="13"/>
        <v>0</v>
      </c>
      <c r="O364" s="465">
        <f t="shared" si="13"/>
        <v>0</v>
      </c>
      <c r="P364" s="465">
        <f t="shared" si="13"/>
        <v>0</v>
      </c>
      <c r="Q364" s="465">
        <f t="shared" si="13"/>
        <v>0</v>
      </c>
      <c r="R364" s="465">
        <f t="shared" si="13"/>
        <v>146</v>
      </c>
    </row>
    <row r="365" spans="1:28" ht="24.95" customHeight="1" x14ac:dyDescent="0.15">
      <c r="A365" s="680" t="s">
        <v>488</v>
      </c>
      <c r="B365" s="680"/>
      <c r="C365" s="680"/>
      <c r="D365" s="680"/>
      <c r="E365" s="680"/>
      <c r="F365" s="680"/>
    </row>
    <row r="366" spans="1:28" ht="42" customHeight="1" x14ac:dyDescent="0.15">
      <c r="A366" s="579" t="s">
        <v>489</v>
      </c>
      <c r="B366" s="658"/>
      <c r="C366" s="604" t="s">
        <v>410</v>
      </c>
      <c r="D366" s="604" t="s">
        <v>490</v>
      </c>
      <c r="E366" s="632" t="s">
        <v>491</v>
      </c>
      <c r="F366" s="632" t="s">
        <v>492</v>
      </c>
      <c r="G366" s="469" t="s">
        <v>493</v>
      </c>
      <c r="H366" s="469" t="s">
        <v>494</v>
      </c>
      <c r="I366" s="469" t="s">
        <v>495</v>
      </c>
      <c r="J366" s="481" t="s">
        <v>495</v>
      </c>
    </row>
    <row r="367" spans="1:28" ht="32.25" customHeight="1" x14ac:dyDescent="0.15">
      <c r="A367" s="602"/>
      <c r="B367" s="660"/>
      <c r="C367" s="606"/>
      <c r="D367" s="606"/>
      <c r="E367" s="634"/>
      <c r="F367" s="634"/>
      <c r="G367" s="482" t="s">
        <v>491</v>
      </c>
      <c r="H367" s="482" t="s">
        <v>492</v>
      </c>
      <c r="I367" s="482" t="s">
        <v>491</v>
      </c>
      <c r="J367" s="483" t="s">
        <v>492</v>
      </c>
    </row>
    <row r="368" spans="1:28" ht="15" customHeight="1" x14ac:dyDescent="0.15">
      <c r="A368" s="646" t="s">
        <v>496</v>
      </c>
      <c r="B368" s="692"/>
      <c r="C368" s="484">
        <f>SUM(E368,F368)</f>
        <v>197</v>
      </c>
      <c r="D368" s="485">
        <v>111</v>
      </c>
      <c r="E368" s="486">
        <f>SUM([11]B!P1216,[11]B!P1352,[11]B!P1502,[11]B!P1566,[11]B!P1635,[11]B!P1680,[11]B!P1901,[11]B!P1913,[11]B!P1983,[11]B!P2176,[11]B!P2218,[11]B!P2342,[11]B!P2377,[11]B!P2414,[11]B!P2429,[11]B!P2660,[11]B!P2672,[11]B!P2843)</f>
        <v>13</v>
      </c>
      <c r="F368" s="486">
        <f>SUM([11]B!Q1216,[11]B!Q1352,[11]B!Q1502,[11]B!Q1566,[11]B!Q1635,[11]B!Q1680,[11]B!Q1901,[11]B!Q1913,[11]B!Q1983,[11]B!Q2176,[11]B!Q2218,[11]B!Q2342,[11]B!Q2377,[11]B!Q2414,[11]B!Q2429,[11]B!Q2660,[11]B!Q2672,[11]B!Q2843,[11]B!Q2676,[11]B!Q2702)</f>
        <v>184</v>
      </c>
      <c r="G368" s="485"/>
      <c r="H368" s="487"/>
      <c r="I368" s="487"/>
      <c r="J368" s="488"/>
      <c r="K368" s="165" t="str">
        <f>AA368</f>
        <v/>
      </c>
      <c r="AA368" s="194" t="str">
        <f>IF(C368&lt;D368,"Beneficiarios MAI no puede ser mayor al TOTAL","")</f>
        <v/>
      </c>
      <c r="AB368" s="194">
        <f>IF(C368&lt;D368,1,0)</f>
        <v>0</v>
      </c>
    </row>
    <row r="369" spans="1:28" ht="15" customHeight="1" x14ac:dyDescent="0.15">
      <c r="A369" s="693" t="s">
        <v>497</v>
      </c>
      <c r="B369" s="694"/>
      <c r="C369" s="489">
        <f>SUM(E369,F369)</f>
        <v>155</v>
      </c>
      <c r="D369" s="490">
        <v>105</v>
      </c>
      <c r="E369" s="491">
        <f>SUM([11]B!S1216,[11]B!S1352,[11]B!S1502,[11]B!S1566,[11]B!S1635,[11]B!S1680,[11]B!S1901,[11]B!S1913,[11]B!S1983,[11]B!S2176,[11]B!S2218,[11]B!S2342,[11]B!S2377,[11]B!S2414,[11]B!S2429,[11]B!S2660,[11]B!S2672,[11]B!S2843)</f>
        <v>14</v>
      </c>
      <c r="F369" s="491">
        <f>SUM([11]B!T1216,[11]B!T1352,[11]B!T1502,[11]B!T1566,[11]B!T1635,[11]B!T1680,[11]B!T1901,[11]B!T1913,[11]B!T1983,[11]B!T2176,[11]B!T2218,[11]B!T2342,[11]B!T2377,[11]B!T2414,[11]B!T2429,[11]B!T2660,[11]B!T2672,[11]B!T2843)</f>
        <v>141</v>
      </c>
      <c r="G369" s="490"/>
      <c r="H369" s="492"/>
      <c r="I369" s="492"/>
      <c r="J369" s="492"/>
      <c r="K369" s="165" t="str">
        <f>AA369</f>
        <v/>
      </c>
      <c r="AA369" s="194" t="str">
        <f>IF(C369&lt;D369,"Beneficiarios MAI no puede ser mayor al TOTAL","")</f>
        <v/>
      </c>
      <c r="AB369" s="194">
        <f>IF(C369&lt;D369,1,0)</f>
        <v>0</v>
      </c>
    </row>
    <row r="370" spans="1:28" ht="15" customHeight="1" x14ac:dyDescent="0.15">
      <c r="A370" s="695" t="s">
        <v>498</v>
      </c>
      <c r="B370" s="195" t="s">
        <v>499</v>
      </c>
      <c r="C370" s="484">
        <f>SUM(E370,F370)</f>
        <v>212</v>
      </c>
      <c r="D370" s="485">
        <v>197</v>
      </c>
      <c r="E370" s="486">
        <f>SUM([11]B!Y1216,[11]B!Y1352,[11]B!Y1502,[11]B!Y1566,[11]B!Y1635,[11]B!Y1680,[11]B!Y1901,[11]B!Y1913,[11]B!Y1983,[11]B!Y2176,[11]B!Y2218,[11]B!Y2342,[11]B!Y2377,[11]B!Y2414,[11]B!Y2429,[11]B!Y2660,[11]B!Y2672,[11]B!Y2843)</f>
        <v>25</v>
      </c>
      <c r="F370" s="486">
        <f>SUM([11]B!Z1216,[11]B!Z1352,[11]B!Z1502,[11]B!Z1566,[11]B!Z1635,[11]B!Z1680,[11]B!Z1901,[11]B!Z1913,[11]B!Z1983,[11]B!Z2176,[11]B!Z2218,[11]B!Z2342,[11]B!Z2377,[11]B!Z2414,[11]B!Z2429,[11]B!Z2660,[11]B!Z2672,[11]B!Z2843)</f>
        <v>187</v>
      </c>
      <c r="G370" s="485"/>
      <c r="H370" s="487"/>
      <c r="I370" s="487"/>
      <c r="J370" s="487"/>
      <c r="K370" s="165" t="str">
        <f>AA370</f>
        <v/>
      </c>
      <c r="AA370" s="194" t="str">
        <f>IF(C370&lt;D370,"Beneficiarios MAI no puede ser mayor al TOTAL","")</f>
        <v/>
      </c>
      <c r="AB370" s="194">
        <f>IF(C370&lt;D370,1,0)</f>
        <v>0</v>
      </c>
    </row>
    <row r="371" spans="1:28" ht="15" customHeight="1" x14ac:dyDescent="0.15">
      <c r="A371" s="696"/>
      <c r="B371" s="196" t="s">
        <v>500</v>
      </c>
      <c r="C371" s="493">
        <f>SUM(E371,F371)</f>
        <v>0</v>
      </c>
      <c r="D371" s="494"/>
      <c r="E371" s="495">
        <f>SUM([11]B!V1216,[11]B!V1352,[11]B!V1502,[11]B!V1566,[11]B!V1635,[11]B!V1680,[11]B!V1901,[11]B!V1913,[11]B!V1983,[11]B!V2176,[11]B!V2218,[11]B!V2342,[11]B!V2377,[11]B!V2414,[11]B!V2429,[11]B!V2660,[11]B!V2672,[11]B!V2843)</f>
        <v>0</v>
      </c>
      <c r="F371" s="495">
        <f>SUM([11]B!W1216,[11]B!W1352,[11]B!W1502,[11]B!W1566,[11]B!W1635,[11]B!W1680,[11]B!W1901,[11]B!W1913,[11]B!W1983,[11]B!W2176,[11]B!W2218,[11]B!W2342,[11]B!W2377,[11]B!W2414,[11]B!W2429,[11]B!W2660,[11]B!W2672,[11]B!W2843)</f>
        <v>0</v>
      </c>
      <c r="G371" s="494"/>
      <c r="H371" s="496"/>
      <c r="I371" s="496"/>
      <c r="J371" s="496"/>
      <c r="K371" s="165" t="str">
        <f>AA371</f>
        <v/>
      </c>
      <c r="AA371" s="194" t="str">
        <f>IF(C371&lt;D371,"Beneficiarios MAI no puede ser mayor al TOTAL","")</f>
        <v/>
      </c>
      <c r="AB371" s="194">
        <f>IF(C371&lt;D371,1,0)</f>
        <v>0</v>
      </c>
    </row>
    <row r="372" spans="1:28" ht="24.95" customHeight="1" x14ac:dyDescent="0.15">
      <c r="A372" s="680" t="s">
        <v>501</v>
      </c>
      <c r="B372" s="680"/>
      <c r="C372" s="197"/>
      <c r="D372" s="197"/>
      <c r="E372" s="2"/>
      <c r="F372" s="2"/>
      <c r="G372" s="380"/>
      <c r="H372" s="380"/>
      <c r="I372" s="380"/>
      <c r="J372" s="380"/>
      <c r="K372" s="380"/>
      <c r="L372" s="380"/>
      <c r="M372" s="380"/>
      <c r="N372" s="380"/>
      <c r="O372" s="380"/>
      <c r="P372" s="380"/>
      <c r="Q372" s="380"/>
      <c r="R372" s="380"/>
      <c r="S372" s="380"/>
      <c r="T372" s="380"/>
      <c r="U372" s="116"/>
    </row>
    <row r="373" spans="1:28" ht="29.25" customHeight="1" x14ac:dyDescent="0.15">
      <c r="A373" s="697" t="s">
        <v>502</v>
      </c>
      <c r="B373" s="698"/>
      <c r="C373" s="604" t="s">
        <v>6</v>
      </c>
      <c r="D373" s="664" t="s">
        <v>7</v>
      </c>
      <c r="E373" s="380"/>
      <c r="F373" s="380"/>
      <c r="G373" s="380"/>
      <c r="H373" s="380"/>
      <c r="I373" s="380"/>
      <c r="J373" s="380"/>
      <c r="K373" s="380"/>
      <c r="L373" s="380"/>
      <c r="M373" s="380"/>
      <c r="N373" s="380"/>
      <c r="O373" s="380"/>
      <c r="P373" s="116"/>
    </row>
    <row r="374" spans="1:28" ht="20.25" customHeight="1" x14ac:dyDescent="0.15">
      <c r="A374" s="699"/>
      <c r="B374" s="700"/>
      <c r="C374" s="606"/>
      <c r="D374" s="666"/>
      <c r="E374" s="380"/>
      <c r="F374" s="380"/>
      <c r="G374" s="380"/>
      <c r="H374" s="380"/>
      <c r="I374" s="380"/>
      <c r="J374" s="380"/>
      <c r="K374" s="380"/>
      <c r="L374" s="380"/>
      <c r="M374" s="380"/>
      <c r="N374" s="380"/>
      <c r="O374" s="380"/>
      <c r="P374" s="116"/>
    </row>
    <row r="375" spans="1:28" ht="15" customHeight="1" x14ac:dyDescent="0.15">
      <c r="A375" s="687" t="s">
        <v>503</v>
      </c>
      <c r="B375" s="688"/>
      <c r="C375" s="497">
        <f>[11]B!C2664</f>
        <v>7</v>
      </c>
      <c r="D375" s="498">
        <f>[11]B!H2664</f>
        <v>7</v>
      </c>
      <c r="E375" s="380"/>
      <c r="F375" s="380"/>
      <c r="G375" s="380"/>
      <c r="H375" s="380"/>
      <c r="I375" s="380"/>
      <c r="J375" s="380"/>
      <c r="K375" s="380"/>
      <c r="L375" s="380"/>
      <c r="M375" s="380"/>
      <c r="N375" s="380"/>
      <c r="O375" s="380"/>
      <c r="P375" s="116"/>
    </row>
    <row r="376" spans="1:28" ht="15" customHeight="1" x14ac:dyDescent="0.15">
      <c r="A376" s="689" t="s">
        <v>504</v>
      </c>
      <c r="B376" s="689"/>
      <c r="C376" s="499">
        <f>SUM([11]B!C2663+[11]B!C2665)</f>
        <v>3</v>
      </c>
      <c r="D376" s="500">
        <f>[11]B!H2663+[11]B!H2665</f>
        <v>3</v>
      </c>
      <c r="E376" s="380"/>
      <c r="F376" s="380"/>
      <c r="G376" s="380"/>
      <c r="H376" s="380"/>
      <c r="I376" s="380"/>
      <c r="J376" s="380"/>
      <c r="K376" s="380"/>
      <c r="L376" s="380"/>
      <c r="M376" s="380"/>
      <c r="N376" s="380"/>
      <c r="O376" s="380"/>
      <c r="P376" s="116"/>
    </row>
    <row r="377" spans="1:28" ht="24.95" customHeight="1" x14ac:dyDescent="0.15">
      <c r="A377" s="690" t="s">
        <v>505</v>
      </c>
      <c r="B377" s="690"/>
      <c r="C377" s="198"/>
      <c r="D377" s="501"/>
      <c r="E377" s="501"/>
      <c r="F377" s="380"/>
      <c r="G377" s="380"/>
      <c r="H377" s="380"/>
      <c r="I377" s="380"/>
      <c r="J377" s="380"/>
      <c r="K377" s="380"/>
      <c r="L377" s="380"/>
      <c r="M377" s="380"/>
      <c r="N377" s="380"/>
      <c r="O377" s="380"/>
      <c r="P377" s="380"/>
      <c r="Q377" s="380"/>
      <c r="R377" s="116"/>
    </row>
    <row r="378" spans="1:28" ht="15" customHeight="1" x14ac:dyDescent="0.15">
      <c r="A378" s="691" t="s">
        <v>433</v>
      </c>
      <c r="B378" s="691"/>
      <c r="C378" s="604" t="s">
        <v>410</v>
      </c>
      <c r="D378" s="607" t="s">
        <v>434</v>
      </c>
      <c r="E378" s="608"/>
      <c r="F378" s="608"/>
      <c r="G378" s="608"/>
      <c r="H378" s="609" t="s">
        <v>412</v>
      </c>
      <c r="I378" s="610"/>
      <c r="J378" s="611"/>
      <c r="K378" s="701" t="s">
        <v>413</v>
      </c>
      <c r="L378" s="637"/>
      <c r="M378" s="637"/>
      <c r="N378" s="632" t="s">
        <v>414</v>
      </c>
      <c r="O378" s="635" t="s">
        <v>415</v>
      </c>
      <c r="P378" s="636"/>
      <c r="Q378" s="585" t="s">
        <v>416</v>
      </c>
    </row>
    <row r="379" spans="1:28" s="63" customFormat="1" ht="32.25" customHeight="1" x14ac:dyDescent="0.15">
      <c r="A379" s="691"/>
      <c r="B379" s="691"/>
      <c r="C379" s="605"/>
      <c r="D379" s="588" t="s">
        <v>418</v>
      </c>
      <c r="E379" s="702" t="s">
        <v>419</v>
      </c>
      <c r="F379" s="702"/>
      <c r="G379" s="592" t="s">
        <v>449</v>
      </c>
      <c r="H379" s="594" t="s">
        <v>421</v>
      </c>
      <c r="I379" s="596" t="s">
        <v>422</v>
      </c>
      <c r="J379" s="598" t="s">
        <v>423</v>
      </c>
      <c r="K379" s="615" t="s">
        <v>506</v>
      </c>
      <c r="L379" s="616" t="s">
        <v>425</v>
      </c>
      <c r="M379" s="617" t="s">
        <v>426</v>
      </c>
      <c r="N379" s="633"/>
      <c r="O379" s="627" t="s">
        <v>427</v>
      </c>
      <c r="P379" s="628" t="s">
        <v>428</v>
      </c>
      <c r="Q379" s="586"/>
    </row>
    <row r="380" spans="1:28" s="63" customFormat="1" ht="20.25" customHeight="1" x14ac:dyDescent="0.15">
      <c r="A380" s="691"/>
      <c r="B380" s="691"/>
      <c r="C380" s="606"/>
      <c r="D380" s="589"/>
      <c r="E380" s="152" t="s">
        <v>429</v>
      </c>
      <c r="F380" s="134" t="s">
        <v>430</v>
      </c>
      <c r="G380" s="593"/>
      <c r="H380" s="595"/>
      <c r="I380" s="597"/>
      <c r="J380" s="599"/>
      <c r="K380" s="615"/>
      <c r="L380" s="616"/>
      <c r="M380" s="617"/>
      <c r="N380" s="634"/>
      <c r="O380" s="627"/>
      <c r="P380" s="628"/>
      <c r="Q380" s="587"/>
    </row>
    <row r="381" spans="1:28" ht="15" customHeight="1" x14ac:dyDescent="0.15">
      <c r="A381" s="703" t="s">
        <v>507</v>
      </c>
      <c r="B381" s="199" t="s">
        <v>508</v>
      </c>
      <c r="C381" s="200">
        <f>[11]B!C1091+SUM([11]B!C1093:C1127)</f>
        <v>3</v>
      </c>
      <c r="D381" s="200">
        <f>[11]B!D1091+SUM([11]B!D1093:D1127)</f>
        <v>3</v>
      </c>
      <c r="E381" s="201">
        <f>[11]B!E1091+SUM([11]B!E1093:E1127)</f>
        <v>3</v>
      </c>
      <c r="F381" s="201">
        <f>[11]B!F1091+SUM([11]B!F1093:F1127)</f>
        <v>0</v>
      </c>
      <c r="G381" s="201">
        <f>[11]B!G1091+SUM([11]B!G1093:G1127)</f>
        <v>0</v>
      </c>
      <c r="H381" s="201">
        <f>[11]B!AA1091+SUM([11]B!AA1093:AA1127)</f>
        <v>3</v>
      </c>
      <c r="I381" s="201">
        <f>[11]B!AB1091+SUM([11]B!AB1093:AB1127)</f>
        <v>0</v>
      </c>
      <c r="J381" s="201">
        <f>[11]B!AC1091+SUM([11]B!AC1093:AC1127)</f>
        <v>0</v>
      </c>
      <c r="K381" s="201">
        <f>[11]B!AD1091+SUM([11]B!AD1093:AD1127)</f>
        <v>0</v>
      </c>
      <c r="L381" s="201">
        <f>[11]B!AE1091+SUM([11]B!AE1093:AE1127)</f>
        <v>0</v>
      </c>
      <c r="M381" s="201">
        <f>[11]B!AF1091+SUM([11]B!AF1093:AF1127)</f>
        <v>0</v>
      </c>
      <c r="N381" s="201">
        <f>[11]B!AG1091+SUM([11]B!AG1093:AG1127)</f>
        <v>0</v>
      </c>
      <c r="O381" s="201">
        <f>[11]B!AH1091+SUM([11]B!AH1093:AH1127)</f>
        <v>0</v>
      </c>
      <c r="P381" s="201">
        <f>[11]B!AI1091+SUM([11]B!AI1093:AI1127)</f>
        <v>0</v>
      </c>
      <c r="Q381" s="202">
        <f>[11]B!AJ1091+SUM([11]B!AJ1093:AJ1127)</f>
        <v>0</v>
      </c>
    </row>
    <row r="382" spans="1:28" ht="15" customHeight="1" x14ac:dyDescent="0.15">
      <c r="A382" s="631"/>
      <c r="B382" s="203" t="s">
        <v>509</v>
      </c>
      <c r="C382" s="502">
        <f>SUM([11]B!C1128:C1144)</f>
        <v>0</v>
      </c>
      <c r="D382" s="502">
        <f>SUM([11]B!D1128:D1144)</f>
        <v>0</v>
      </c>
      <c r="E382" s="503">
        <f>SUM([11]B!E1128:E1144)</f>
        <v>0</v>
      </c>
      <c r="F382" s="503">
        <f>SUM([11]B!F1128:F1144)</f>
        <v>0</v>
      </c>
      <c r="G382" s="503">
        <f>SUM([11]B!G1128:G1144)</f>
        <v>0</v>
      </c>
      <c r="H382" s="503">
        <f>SUM([11]B!AA1128:AA1144)</f>
        <v>0</v>
      </c>
      <c r="I382" s="503">
        <f>SUM([11]B!AB1128:AB1144)</f>
        <v>0</v>
      </c>
      <c r="J382" s="503">
        <f>SUM([11]B!AC1128:AC1144)</f>
        <v>0</v>
      </c>
      <c r="K382" s="503">
        <f>SUM([11]B!AD1128:AD1144)</f>
        <v>0</v>
      </c>
      <c r="L382" s="503">
        <f>SUM([11]B!AE1128:AE1144)</f>
        <v>0</v>
      </c>
      <c r="M382" s="503">
        <f>SUM([11]B!AF1128:AF1144)</f>
        <v>0</v>
      </c>
      <c r="N382" s="503">
        <f>SUM([11]B!AG1128:AG1144)</f>
        <v>0</v>
      </c>
      <c r="O382" s="503">
        <f>SUM([11]B!AH1128:AH1144)</f>
        <v>0</v>
      </c>
      <c r="P382" s="503">
        <f>SUM([11]B!AI1128:AI1144)</f>
        <v>0</v>
      </c>
      <c r="Q382" s="503">
        <f>SUM([11]B!AJ1128:AJ1144)</f>
        <v>0</v>
      </c>
    </row>
    <row r="383" spans="1:28" ht="15" customHeight="1" x14ac:dyDescent="0.15">
      <c r="A383" s="704"/>
      <c r="B383" s="558" t="s">
        <v>410</v>
      </c>
      <c r="C383" s="205">
        <f>SUM(C381:C382)</f>
        <v>3</v>
      </c>
      <c r="D383" s="504">
        <f>SUM(D381:D382)</f>
        <v>3</v>
      </c>
      <c r="E383" s="505">
        <f t="shared" ref="E383:Q383" si="14">SUM(E381:E382)</f>
        <v>3</v>
      </c>
      <c r="F383" s="506">
        <f t="shared" si="14"/>
        <v>0</v>
      </c>
      <c r="G383" s="507">
        <f t="shared" si="14"/>
        <v>0</v>
      </c>
      <c r="H383" s="505">
        <f t="shared" si="14"/>
        <v>3</v>
      </c>
      <c r="I383" s="508">
        <f t="shared" si="14"/>
        <v>0</v>
      </c>
      <c r="J383" s="506">
        <f t="shared" si="14"/>
        <v>0</v>
      </c>
      <c r="K383" s="505">
        <f t="shared" si="14"/>
        <v>0</v>
      </c>
      <c r="L383" s="508">
        <f t="shared" si="14"/>
        <v>0</v>
      </c>
      <c r="M383" s="506">
        <f t="shared" si="14"/>
        <v>0</v>
      </c>
      <c r="N383" s="506">
        <f t="shared" si="14"/>
        <v>0</v>
      </c>
      <c r="O383" s="505">
        <f t="shared" si="14"/>
        <v>0</v>
      </c>
      <c r="P383" s="506">
        <f t="shared" si="14"/>
        <v>0</v>
      </c>
      <c r="Q383" s="504">
        <f t="shared" si="14"/>
        <v>0</v>
      </c>
    </row>
    <row r="384" spans="1:28" ht="15" customHeight="1" x14ac:dyDescent="0.15">
      <c r="A384" s="703" t="s">
        <v>510</v>
      </c>
      <c r="B384" s="206" t="s">
        <v>508</v>
      </c>
      <c r="C384" s="207">
        <f>[11]B!C1218+SUM([11]B!C1221:C1258)</f>
        <v>1370</v>
      </c>
      <c r="D384" s="207">
        <f>[11]B!D1218+SUM([11]B!D1221:D1258)</f>
        <v>1369</v>
      </c>
      <c r="E384" s="208">
        <f>[11]B!E1218+SUM([11]B!E1221:E1258)</f>
        <v>1369</v>
      </c>
      <c r="F384" s="208">
        <f>[11]B!F1218+SUM([11]B!F1221:F1258)</f>
        <v>0</v>
      </c>
      <c r="G384" s="208">
        <f>[11]B!G1218+SUM([11]B!G1221:G1258)</f>
        <v>1</v>
      </c>
      <c r="H384" s="208">
        <f>[11]B!AA1218+SUM([11]B!AA1221:AA1258)</f>
        <v>15</v>
      </c>
      <c r="I384" s="208">
        <f>[11]B!AB1218+SUM([11]B!AB1221:AB1258)</f>
        <v>1355</v>
      </c>
      <c r="J384" s="208">
        <f>[11]B!AC1218+SUM([11]B!AC1221:AC1258)</f>
        <v>0</v>
      </c>
      <c r="K384" s="208">
        <f>[11]B!AD1218+SUM([11]B!AD1221:AD1258)</f>
        <v>0</v>
      </c>
      <c r="L384" s="208">
        <f>[11]B!AE1218+SUM([11]B!AE1221:AE1258)</f>
        <v>0</v>
      </c>
      <c r="M384" s="208">
        <f>[11]B!AF1218+SUM([11]B!AF1221:AF1258)</f>
        <v>0</v>
      </c>
      <c r="N384" s="208">
        <f>[11]B!AG1218+SUM([11]B!AG1221:AG1258)</f>
        <v>0</v>
      </c>
      <c r="O384" s="208">
        <f>[11]B!AH1218+SUM([11]B!AH1221:AH1258)</f>
        <v>0</v>
      </c>
      <c r="P384" s="208">
        <f>[11]B!AI1218+SUM([11]B!AI1221:AI1258)</f>
        <v>0</v>
      </c>
      <c r="Q384" s="209">
        <f>[11]B!AJ1218+SUM([11]B!AJ1221:AJ1258)</f>
        <v>0</v>
      </c>
    </row>
    <row r="385" spans="1:17" ht="15" customHeight="1" x14ac:dyDescent="0.15">
      <c r="A385" s="631"/>
      <c r="B385" s="210" t="s">
        <v>509</v>
      </c>
      <c r="C385" s="507">
        <f>SUM([11]B!C1259:C1270)</f>
        <v>54</v>
      </c>
      <c r="D385" s="507">
        <f>SUM([11]B!D1259:D1270)</f>
        <v>54</v>
      </c>
      <c r="E385" s="509">
        <f>SUM([11]B!E1259:E1270)</f>
        <v>54</v>
      </c>
      <c r="F385" s="509">
        <f>SUM([11]B!F1259:F1270)</f>
        <v>0</v>
      </c>
      <c r="G385" s="509">
        <f>SUM([11]B!G1259:G1270)</f>
        <v>0</v>
      </c>
      <c r="H385" s="509">
        <f>SUM([11]B!AA1259:AA1270)</f>
        <v>0</v>
      </c>
      <c r="I385" s="509">
        <f>SUM([11]B!AB1259:AB1270)</f>
        <v>54</v>
      </c>
      <c r="J385" s="509">
        <f>SUM([11]B!AC1259:AC1270)</f>
        <v>0</v>
      </c>
      <c r="K385" s="509">
        <f>SUM([11]B!AD1259:AD1270)</f>
        <v>0</v>
      </c>
      <c r="L385" s="509">
        <f>SUM([11]B!AE1259:AE1270)</f>
        <v>0</v>
      </c>
      <c r="M385" s="509">
        <f>SUM([11]B!AF1259:AF1270)</f>
        <v>0</v>
      </c>
      <c r="N385" s="509">
        <f>SUM([11]B!AG1259:AG1270)</f>
        <v>0</v>
      </c>
      <c r="O385" s="509">
        <f>SUM([11]B!AH1259:AH1270)</f>
        <v>0</v>
      </c>
      <c r="P385" s="509">
        <f>SUM([11]B!AI1259:AI1270)</f>
        <v>1</v>
      </c>
      <c r="Q385" s="510">
        <f>SUM([11]B!AJ1259:AJ1270)</f>
        <v>0</v>
      </c>
    </row>
    <row r="386" spans="1:17" ht="15" customHeight="1" x14ac:dyDescent="0.15">
      <c r="A386" s="704"/>
      <c r="B386" s="558" t="s">
        <v>410</v>
      </c>
      <c r="C386" s="507">
        <f>SUM(C384:C385)</f>
        <v>1424</v>
      </c>
      <c r="D386" s="507">
        <f t="shared" ref="D386:Q386" si="15">SUM(D384:D385)</f>
        <v>1423</v>
      </c>
      <c r="E386" s="507">
        <f t="shared" si="15"/>
        <v>1423</v>
      </c>
      <c r="F386" s="507">
        <f t="shared" si="15"/>
        <v>0</v>
      </c>
      <c r="G386" s="507">
        <f t="shared" si="15"/>
        <v>1</v>
      </c>
      <c r="H386" s="507">
        <f t="shared" si="15"/>
        <v>15</v>
      </c>
      <c r="I386" s="507">
        <f t="shared" si="15"/>
        <v>1409</v>
      </c>
      <c r="J386" s="507">
        <f t="shared" si="15"/>
        <v>0</v>
      </c>
      <c r="K386" s="507">
        <f t="shared" si="15"/>
        <v>0</v>
      </c>
      <c r="L386" s="507">
        <f t="shared" si="15"/>
        <v>0</v>
      </c>
      <c r="M386" s="507">
        <f t="shared" si="15"/>
        <v>0</v>
      </c>
      <c r="N386" s="507">
        <f t="shared" si="15"/>
        <v>0</v>
      </c>
      <c r="O386" s="507">
        <f t="shared" si="15"/>
        <v>0</v>
      </c>
      <c r="P386" s="507">
        <f t="shared" si="15"/>
        <v>1</v>
      </c>
      <c r="Q386" s="504">
        <f t="shared" si="15"/>
        <v>0</v>
      </c>
    </row>
    <row r="387" spans="1:17" ht="15" customHeight="1" x14ac:dyDescent="0.15">
      <c r="A387" s="703" t="s">
        <v>511</v>
      </c>
      <c r="B387" s="206" t="s">
        <v>508</v>
      </c>
      <c r="C387" s="507">
        <f>SUM([11]B!C1354:C1401)</f>
        <v>203</v>
      </c>
      <c r="D387" s="507">
        <f>SUM([11]B!D1354:D1401)</f>
        <v>197</v>
      </c>
      <c r="E387" s="509">
        <f>SUM([11]B!E1354:E1401)</f>
        <v>197</v>
      </c>
      <c r="F387" s="509">
        <f>SUM([11]B!F1354:F1401)</f>
        <v>0</v>
      </c>
      <c r="G387" s="509">
        <f>SUM([11]B!G1354:G1401)</f>
        <v>6</v>
      </c>
      <c r="H387" s="509">
        <f>SUM([11]B!AA1354:AA1401)</f>
        <v>0</v>
      </c>
      <c r="I387" s="509">
        <f>SUM([11]B!AB1354:AB1401)</f>
        <v>200</v>
      </c>
      <c r="J387" s="509">
        <f>SUM([11]B!AC1354:AC1401)</f>
        <v>3</v>
      </c>
      <c r="K387" s="509">
        <f>SUM([11]B!AD1354:AD1401)</f>
        <v>0</v>
      </c>
      <c r="L387" s="509">
        <f>SUM([11]B!AE1354:AE1401)</f>
        <v>0</v>
      </c>
      <c r="M387" s="509">
        <f>SUM([11]B!AF1354:AF1401)</f>
        <v>0</v>
      </c>
      <c r="N387" s="509">
        <f>SUM([11]B!AG1354:AG1401)</f>
        <v>0</v>
      </c>
      <c r="O387" s="509">
        <f>SUM([11]B!AH1354:AH1401)</f>
        <v>0</v>
      </c>
      <c r="P387" s="509">
        <f>SUM([11]B!AI1354:AI1401)</f>
        <v>0</v>
      </c>
      <c r="Q387" s="510">
        <f>SUM([11]B!AJ1354:AJ1401)</f>
        <v>0</v>
      </c>
    </row>
    <row r="388" spans="1:17" ht="15" customHeight="1" x14ac:dyDescent="0.15">
      <c r="A388" s="631"/>
      <c r="B388" s="203" t="s">
        <v>509</v>
      </c>
      <c r="C388" s="507">
        <f>SUM([11]B!C1402:C1423)</f>
        <v>1</v>
      </c>
      <c r="D388" s="507">
        <f>SUM([11]B!D1402:D1423)</f>
        <v>1</v>
      </c>
      <c r="E388" s="509">
        <f>SUM([11]B!E1402:E1423)</f>
        <v>1</v>
      </c>
      <c r="F388" s="509">
        <f>SUM([11]B!F1402:F1423)</f>
        <v>0</v>
      </c>
      <c r="G388" s="509">
        <f>SUM([11]B!G1402:G1423)</f>
        <v>0</v>
      </c>
      <c r="H388" s="509">
        <f>SUM([11]B!AA1402:AA1423)</f>
        <v>1</v>
      </c>
      <c r="I388" s="509">
        <f>SUM([11]B!AB1402:AB1423)</f>
        <v>0</v>
      </c>
      <c r="J388" s="509">
        <f>SUM([11]B!AC1402:AC1423)</f>
        <v>0</v>
      </c>
      <c r="K388" s="509">
        <f>SUM([11]B!AD1402:AD1423)</f>
        <v>0</v>
      </c>
      <c r="L388" s="509">
        <f>SUM([11]B!AE1402:AE1423)</f>
        <v>0</v>
      </c>
      <c r="M388" s="509">
        <f>SUM([11]B!AF1402:AF1423)</f>
        <v>0</v>
      </c>
      <c r="N388" s="509">
        <f>SUM([11]B!AG1402:AG1423)</f>
        <v>0</v>
      </c>
      <c r="O388" s="509">
        <f>SUM([11]B!AH1402:AH1423)</f>
        <v>0</v>
      </c>
      <c r="P388" s="509">
        <f>SUM([11]B!AI1402:AI1423)</f>
        <v>0</v>
      </c>
      <c r="Q388" s="510">
        <f>SUM([11]B!AJ1402:AJ1423)</f>
        <v>0</v>
      </c>
    </row>
    <row r="389" spans="1:17" ht="15" customHeight="1" x14ac:dyDescent="0.15">
      <c r="A389" s="704"/>
      <c r="B389" s="558" t="s">
        <v>410</v>
      </c>
      <c r="C389" s="507">
        <f>SUM(C387:C388)</f>
        <v>204</v>
      </c>
      <c r="D389" s="507">
        <f t="shared" ref="D389:Q389" si="16">SUM(D387:D388)</f>
        <v>198</v>
      </c>
      <c r="E389" s="507">
        <f t="shared" si="16"/>
        <v>198</v>
      </c>
      <c r="F389" s="507">
        <f t="shared" si="16"/>
        <v>0</v>
      </c>
      <c r="G389" s="507">
        <f t="shared" si="16"/>
        <v>6</v>
      </c>
      <c r="H389" s="507">
        <f t="shared" si="16"/>
        <v>1</v>
      </c>
      <c r="I389" s="507">
        <f t="shared" si="16"/>
        <v>200</v>
      </c>
      <c r="J389" s="507">
        <f t="shared" si="16"/>
        <v>3</v>
      </c>
      <c r="K389" s="507">
        <f t="shared" si="16"/>
        <v>0</v>
      </c>
      <c r="L389" s="507">
        <f t="shared" si="16"/>
        <v>0</v>
      </c>
      <c r="M389" s="507">
        <f t="shared" si="16"/>
        <v>0</v>
      </c>
      <c r="N389" s="507">
        <f t="shared" si="16"/>
        <v>0</v>
      </c>
      <c r="O389" s="507">
        <f t="shared" si="16"/>
        <v>0</v>
      </c>
      <c r="P389" s="507">
        <f t="shared" si="16"/>
        <v>0</v>
      </c>
      <c r="Q389" s="504">
        <f t="shared" si="16"/>
        <v>0</v>
      </c>
    </row>
    <row r="390" spans="1:17" ht="24.75" customHeight="1" x14ac:dyDescent="0.15">
      <c r="A390" s="560" t="s">
        <v>512</v>
      </c>
      <c r="B390" s="211" t="s">
        <v>508</v>
      </c>
      <c r="C390" s="507">
        <f>[11]B!C1504</f>
        <v>0</v>
      </c>
      <c r="D390" s="507">
        <f>[11]B!D1504</f>
        <v>0</v>
      </c>
      <c r="E390" s="509">
        <f>[11]B!E1504</f>
        <v>0</v>
      </c>
      <c r="F390" s="509">
        <f>[11]B!F1504</f>
        <v>0</v>
      </c>
      <c r="G390" s="509">
        <f>[11]B!G1504</f>
        <v>0</v>
      </c>
      <c r="H390" s="509">
        <f>[11]B!AA1504</f>
        <v>0</v>
      </c>
      <c r="I390" s="509">
        <f>[11]B!AB1504</f>
        <v>0</v>
      </c>
      <c r="J390" s="509">
        <f>[11]B!AC1504</f>
        <v>0</v>
      </c>
      <c r="K390" s="509">
        <f>[11]B!AD1504</f>
        <v>0</v>
      </c>
      <c r="L390" s="509">
        <f>[11]B!AE1504</f>
        <v>0</v>
      </c>
      <c r="M390" s="509">
        <f>[11]B!AF1504</f>
        <v>0</v>
      </c>
      <c r="N390" s="509">
        <f>[11]B!AG1504</f>
        <v>0</v>
      </c>
      <c r="O390" s="509">
        <f>[11]B!AH1504</f>
        <v>0</v>
      </c>
      <c r="P390" s="509">
        <f>[11]B!AI1504</f>
        <v>0</v>
      </c>
      <c r="Q390" s="510">
        <f>[11]B!AJ1504</f>
        <v>0</v>
      </c>
    </row>
    <row r="391" spans="1:17" ht="24.75" customHeight="1" x14ac:dyDescent="0.15">
      <c r="A391" s="212" t="s">
        <v>513</v>
      </c>
      <c r="B391" s="210" t="s">
        <v>508</v>
      </c>
      <c r="C391" s="507">
        <f>[11]B!C1653</f>
        <v>1095</v>
      </c>
      <c r="D391" s="507">
        <f>[11]B!D1653</f>
        <v>1095</v>
      </c>
      <c r="E391" s="509">
        <f>[11]B!E1653</f>
        <v>1095</v>
      </c>
      <c r="F391" s="509">
        <f>[11]B!F1653</f>
        <v>0</v>
      </c>
      <c r="G391" s="509">
        <f>[11]B!G1653</f>
        <v>0</v>
      </c>
      <c r="H391" s="509">
        <f>[11]B!AA1653</f>
        <v>1095</v>
      </c>
      <c r="I391" s="509">
        <f>[11]B!AB1653</f>
        <v>0</v>
      </c>
      <c r="J391" s="509">
        <f>[11]B!AC1653</f>
        <v>0</v>
      </c>
      <c r="K391" s="509">
        <f>[11]B!AD1653</f>
        <v>0</v>
      </c>
      <c r="L391" s="509">
        <f>[11]B!AE1653</f>
        <v>0</v>
      </c>
      <c r="M391" s="509">
        <f>[11]B!AF1653</f>
        <v>0</v>
      </c>
      <c r="N391" s="509">
        <f>[11]B!AG1653</f>
        <v>0</v>
      </c>
      <c r="O391" s="509">
        <f>[11]B!AH1653</f>
        <v>0</v>
      </c>
      <c r="P391" s="509">
        <f>[11]B!AI1653</f>
        <v>0</v>
      </c>
      <c r="Q391" s="510">
        <f>[11]B!AJ1653</f>
        <v>0</v>
      </c>
    </row>
    <row r="392" spans="1:17" ht="15" customHeight="1" x14ac:dyDescent="0.15">
      <c r="A392" s="703" t="s">
        <v>514</v>
      </c>
      <c r="B392" s="213" t="s">
        <v>508</v>
      </c>
      <c r="C392" s="511">
        <f>SUM([11]B!C1682:C1690,[11]B!C1694:C1697,[11]B!C1701,[11]B!C1704:C1742,[11]B!C1753:C1758)+[11]B!C1812</f>
        <v>21283</v>
      </c>
      <c r="D392" s="511">
        <f>SUM([11]B!D1682:D1690,[11]B!D1694:D1697,[11]B!D1701,[11]B!D1704:D1742,[11]B!D1753:D1758)+[11]B!D1812</f>
        <v>20628</v>
      </c>
      <c r="E392" s="512">
        <f>SUM([11]B!E1682:E1690,[11]B!E1694:E1697,[11]B!E1701,[11]B!E1704:E1742,[11]B!E1753:E1758)+[11]B!E1812</f>
        <v>20628</v>
      </c>
      <c r="F392" s="512">
        <f>SUM([11]B!F1682:F1690,[11]B!F1694:F1697,[11]B!F1701,[11]B!F1704:F1742,[11]B!F1753:F1758)+[11]B!F1812</f>
        <v>0</v>
      </c>
      <c r="G392" s="512">
        <f>SUM([11]B!G1682:G1690,[11]B!G1694:G1697,[11]B!G1701,[11]B!G1704:G1742,[11]B!G1753:G1758)+[11]B!G1812</f>
        <v>655</v>
      </c>
      <c r="H392" s="512">
        <f>SUM([11]B!AA1682:AA1690,[11]B!AA1694:AA1697,[11]B!AA1701,[11]B!AA1704:AA1742,[11]B!AA1753:AA1758)+[11]B!AA1812</f>
        <v>19404</v>
      </c>
      <c r="I392" s="512">
        <f>SUM([11]B!AB1682:AB1690,[11]B!AB1694:AB1697,[11]B!AB1701,[11]B!AB1704:AB1742,[11]B!AB1753:AB1758)+[11]B!AB1812</f>
        <v>932</v>
      </c>
      <c r="J392" s="512">
        <f>SUM([11]B!AC1682:AC1690,[11]B!AC1694:AC1697,[11]B!AC1701,[11]B!AC1704:AC1742,[11]B!AC1753:AC1758)+[11]B!AC1812</f>
        <v>947</v>
      </c>
      <c r="K392" s="512">
        <f>SUM([11]B!AD1682:AD1690,[11]B!AD1694:AD1697,[11]B!AD1701,[11]B!AD1704:AD1742,[11]B!AD1753:AD1758)+[11]B!AD1812</f>
        <v>0</v>
      </c>
      <c r="L392" s="512">
        <f>SUM([11]B!AE1682:AE1690,[11]B!AE1694:AE1697,[11]B!AE1701,[11]B!AE1704:AE1742,[11]B!AE1753:AE1758)+[11]B!AE1812</f>
        <v>0</v>
      </c>
      <c r="M392" s="512">
        <f>SUM([11]B!AF1682:AF1690,[11]B!AF1694:AF1697,[11]B!AF1701,[11]B!AF1704:AF1742,[11]B!AF1753:AF1758)+[11]B!AF1812</f>
        <v>0</v>
      </c>
      <c r="N392" s="512">
        <f>SUM([11]B!AG1682:AG1690,[11]B!AG1694:AG1697,[11]B!AG1701,[11]B!AG1704:AG1742,[11]B!AG1753:AG1758)+[11]B!AG1812</f>
        <v>0</v>
      </c>
      <c r="O392" s="512">
        <f>SUM([11]B!AH1682:AH1690,[11]B!AH1694:AH1697,[11]B!AH1701,[11]B!AH1704:AH1742,[11]B!AH1753:AH1758)+[11]B!AH1812</f>
        <v>0</v>
      </c>
      <c r="P392" s="512">
        <f>SUM([11]B!AI1682:AI1690,[11]B!AI1694:AI1697,[11]B!AI1701,[11]B!AI1704:AI1742,[11]B!AI1753:AI1758)+[11]B!AI1812</f>
        <v>0</v>
      </c>
      <c r="Q392" s="513">
        <f>SUM([11]B!AJ1682:AJ1690,[11]B!AJ1694:AJ1697,[11]B!AJ1701,[11]B!AJ1704:AJ1742,[11]B!AJ1753:AJ1758)+[11]B!AJ1812</f>
        <v>0</v>
      </c>
    </row>
    <row r="393" spans="1:17" ht="15" customHeight="1" x14ac:dyDescent="0.15">
      <c r="A393" s="631"/>
      <c r="B393" s="203" t="s">
        <v>509</v>
      </c>
      <c r="C393" s="514">
        <f>SUM([11]B!C1691:C1693,[11]B!C1695:C1696,[11]B!C1701:C1703,[11]B!C1743:C1752,[11]B!C1759:C1785,[11]B!C1815)</f>
        <v>2472</v>
      </c>
      <c r="D393" s="514">
        <f>SUM([11]B!D1691:D1693,[11]B!D1695:D1696,[11]B!D1701:D1703,[11]B!D1743:D1752,[11]B!D1759:D1785,[11]B!D1815)</f>
        <v>2452</v>
      </c>
      <c r="E393" s="515">
        <f>SUM([11]B!E1691:E1693,[11]B!E1695:E1696,[11]B!E1701:E1703,[11]B!E1743:E1752,[11]B!E1759:E1785,[11]B!E1815)</f>
        <v>2452</v>
      </c>
      <c r="F393" s="515">
        <f>SUM([11]B!F1691:F1693,[11]B!F1695:F1696,[11]B!F1701:F1703,[11]B!F1743:F1752,[11]B!F1759:F1785,[11]B!F1815)</f>
        <v>0</v>
      </c>
      <c r="G393" s="515">
        <f>SUM([11]B!G1691:G1693,[11]B!G1695:G1696,[11]B!G1701:G1703,[11]B!G1743:G1752,[11]B!G1759:G1785,[11]B!G1815)</f>
        <v>20</v>
      </c>
      <c r="H393" s="515">
        <f>SUM([11]B!AA1691:AA1693,[11]B!AA1695:AA1696,[11]B!AA1701:AA1703,[11]B!AA1743:AA1752,[11]B!AA1759:AA1785,[11]B!AA1815)</f>
        <v>2132</v>
      </c>
      <c r="I393" s="515">
        <f>SUM([11]B!AB1691:AB1693,[11]B!AB1695:AB1696,[11]B!AB1701:AB1703,[11]B!AB1743:AB1752,[11]B!AB1759:AB1785,[11]B!AB1815)</f>
        <v>0</v>
      </c>
      <c r="J393" s="515">
        <f>SUM([11]B!AC1691:AC1693,[11]B!AC1695:AC1696,[11]B!AC1701:AC1703,[11]B!AC1743:AC1752,[11]B!AC1759:AC1785,[11]B!AC1815)</f>
        <v>340</v>
      </c>
      <c r="K393" s="515">
        <f>SUM([11]B!AD1691:AD1693,[11]B!AD1695:AD1696,[11]B!AD1701:AD1703,[11]B!AD1743:AD1752,[11]B!AD1759:AD1785,[11]B!AD1815)</f>
        <v>0</v>
      </c>
      <c r="L393" s="515">
        <f>SUM([11]B!AE1691:AE1693,[11]B!AE1695:AE1696,[11]B!AE1701:AE1703,[11]B!AE1743:AE1752,[11]B!AE1759:AE1785,[11]B!AE1815)</f>
        <v>0</v>
      </c>
      <c r="M393" s="515">
        <f>SUM([11]B!AF1691:AF1693,[11]B!AF1695:AF1696,[11]B!AF1701:AF1703,[11]B!AF1743:AF1752,[11]B!AF1759:AF1785,[11]B!AF1815)</f>
        <v>0</v>
      </c>
      <c r="N393" s="515">
        <f>SUM([11]B!AG1691:AG1693,[11]B!AG1695:AG1696,[11]B!AG1701:AG1703,[11]B!AG1743:AG1752,[11]B!AG1759:AG1785,[11]B!AG1815)</f>
        <v>0</v>
      </c>
      <c r="O393" s="515">
        <f>SUM([11]B!AH1691:AH1693,[11]B!AH1695:AH1696,[11]B!AH1701:AH1703,[11]B!AH1743:AH1752,[11]B!AH1759:AH1785,[11]B!AH1815)</f>
        <v>0</v>
      </c>
      <c r="P393" s="515">
        <f>SUM([11]B!AI1691:AI1693,[11]B!AI1695:AI1696,[11]B!AI1701:AI1703,[11]B!AI1743:AI1752,[11]B!AI1759:AI1785,[11]B!AI1815)</f>
        <v>0</v>
      </c>
      <c r="Q393" s="503">
        <f>SUM([11]B!AJ1691:AJ1693,[11]B!AJ1695:AJ1696,[11]B!AJ1701:AJ1703,[11]B!AJ1743:AJ1752,[11]B!AJ1759:AJ1785,[11]B!AJ1815)</f>
        <v>0</v>
      </c>
    </row>
    <row r="394" spans="1:17" ht="15" customHeight="1" x14ac:dyDescent="0.15">
      <c r="A394" s="704"/>
      <c r="B394" s="558" t="s">
        <v>410</v>
      </c>
      <c r="C394" s="205">
        <f t="shared" ref="C394:Q394" si="17">SUM(C392:C393)</f>
        <v>23755</v>
      </c>
      <c r="D394" s="504">
        <f t="shared" si="17"/>
        <v>23080</v>
      </c>
      <c r="E394" s="505">
        <f t="shared" si="17"/>
        <v>23080</v>
      </c>
      <c r="F394" s="506">
        <f t="shared" si="17"/>
        <v>0</v>
      </c>
      <c r="G394" s="507">
        <f t="shared" si="17"/>
        <v>675</v>
      </c>
      <c r="H394" s="505">
        <f t="shared" si="17"/>
        <v>21536</v>
      </c>
      <c r="I394" s="508">
        <f t="shared" si="17"/>
        <v>932</v>
      </c>
      <c r="J394" s="506">
        <f t="shared" si="17"/>
        <v>1287</v>
      </c>
      <c r="K394" s="505">
        <f t="shared" si="17"/>
        <v>0</v>
      </c>
      <c r="L394" s="508">
        <f t="shared" si="17"/>
        <v>0</v>
      </c>
      <c r="M394" s="506">
        <f t="shared" si="17"/>
        <v>0</v>
      </c>
      <c r="N394" s="506">
        <f>SUM(N392:N393)</f>
        <v>0</v>
      </c>
      <c r="O394" s="505">
        <f t="shared" si="17"/>
        <v>0</v>
      </c>
      <c r="P394" s="506">
        <f t="shared" si="17"/>
        <v>0</v>
      </c>
      <c r="Q394" s="504">
        <f t="shared" si="17"/>
        <v>0</v>
      </c>
    </row>
    <row r="395" spans="1:17" ht="15" customHeight="1" x14ac:dyDescent="0.15">
      <c r="A395" s="631" t="s">
        <v>515</v>
      </c>
      <c r="B395" s="213" t="s">
        <v>508</v>
      </c>
      <c r="C395" s="516">
        <f>SUM([11]B!C1985:C1998,[11]B!C2000:C2033,[11]B!C2059:C2061)</f>
        <v>204</v>
      </c>
      <c r="D395" s="516">
        <f>SUM([11]B!D1985:D1998,[11]B!D2000:D2033,[11]B!D2059:D2061)</f>
        <v>204</v>
      </c>
      <c r="E395" s="517">
        <f>SUM([11]B!E1985:E1998,[11]B!E2000:E2033,[11]B!E2059:E2061)</f>
        <v>204</v>
      </c>
      <c r="F395" s="517">
        <f>SUM([11]B!F1985:F1998,[11]B!F2000:F2033,[11]B!F2059:F2061)</f>
        <v>0</v>
      </c>
      <c r="G395" s="517">
        <f>SUM([11]B!G1985:G1998,[11]B!G2000:G2033,[11]B!G2059:G2061)</f>
        <v>0</v>
      </c>
      <c r="H395" s="517">
        <f>SUM([11]B!AA1985:AA1998,[11]B!AA2000:AA2033,[11]B!AA2059:AA2061)</f>
        <v>126</v>
      </c>
      <c r="I395" s="517">
        <f>SUM([11]B!AB1985:AB1998,[11]B!AB2000:AB2033,[11]B!AB2059:AB2061)</f>
        <v>77</v>
      </c>
      <c r="J395" s="517">
        <f>SUM([11]B!AC1985:AC1998,[11]B!AC2000:AC2033,[11]B!AC2059:AC2061)</f>
        <v>1</v>
      </c>
      <c r="K395" s="517">
        <f>SUM([11]B!AD1985:AD1998,[11]B!AD2000:AD2033,[11]B!AD2059:AD2061)</f>
        <v>0</v>
      </c>
      <c r="L395" s="517">
        <f>SUM([11]B!AE1985:AE1998,[11]B!AE2000:AE2033,[11]B!AE2059:AE2061)</f>
        <v>0</v>
      </c>
      <c r="M395" s="517">
        <f>SUM([11]B!AF1985:AF1998,[11]B!AF2000:AF2033,[11]B!AF2059:AF2061)</f>
        <v>0</v>
      </c>
      <c r="N395" s="517">
        <f>SUM([11]B!AG1985:AG1998,[11]B!AG2000:AG2033,[11]B!AG2059:AG2061)</f>
        <v>0</v>
      </c>
      <c r="O395" s="517">
        <f>SUM([11]B!AH1985:AH1998,[11]B!AH2000:AH2033,[11]B!AH2059:AH2061)</f>
        <v>0</v>
      </c>
      <c r="P395" s="517">
        <f>SUM([11]B!AI1985:AI1998,[11]B!AI2000:AI2033,[11]B!AI2059:AI2061)</f>
        <v>11</v>
      </c>
      <c r="Q395" s="518">
        <f>SUM([11]B!AJ1985:AJ1998,[11]B!AJ2000:AJ2033,[11]B!AJ2059:AJ2061)</f>
        <v>0</v>
      </c>
    </row>
    <row r="396" spans="1:17" ht="15" customHeight="1" x14ac:dyDescent="0.15">
      <c r="A396" s="631"/>
      <c r="B396" s="203" t="s">
        <v>509</v>
      </c>
      <c r="C396" s="514">
        <f>SUM([11]B!C1999,[11]B!C2034:C2055)</f>
        <v>22</v>
      </c>
      <c r="D396" s="514">
        <f>SUM([11]B!D1999,[11]B!D2034:D2055)</f>
        <v>22</v>
      </c>
      <c r="E396" s="515">
        <f>SUM([11]B!E1999,[11]B!E2034:E2055)</f>
        <v>22</v>
      </c>
      <c r="F396" s="515">
        <f>SUM([11]B!F1999,[11]B!F2034:F2055)</f>
        <v>0</v>
      </c>
      <c r="G396" s="515">
        <f>SUM([11]B!G1999,[11]B!G2034:G2055)</f>
        <v>0</v>
      </c>
      <c r="H396" s="515">
        <f>SUM([11]B!AA1999,[11]B!AA2034:AA2055)</f>
        <v>4</v>
      </c>
      <c r="I396" s="515">
        <f>SUM([11]B!AB1999,[11]B!AB2034:AB2055)</f>
        <v>1</v>
      </c>
      <c r="J396" s="515">
        <f>SUM([11]B!AC1999,[11]B!AC2034:AC2055)</f>
        <v>17</v>
      </c>
      <c r="K396" s="515">
        <f>SUM([11]B!AD1999,[11]B!AD2034:AD2055)</f>
        <v>0</v>
      </c>
      <c r="L396" s="515">
        <f>SUM([11]B!AE1999,[11]B!AE2034:AE2055)</f>
        <v>0</v>
      </c>
      <c r="M396" s="515">
        <f>SUM([11]B!AF1999,[11]B!AF2034:AF2055)</f>
        <v>0</v>
      </c>
      <c r="N396" s="515">
        <f>SUM([11]B!AG1999,[11]B!AG2034:AG2055)</f>
        <v>0</v>
      </c>
      <c r="O396" s="515">
        <f>SUM([11]B!AH1999,[11]B!AH2034:AH2055)</f>
        <v>0</v>
      </c>
      <c r="P396" s="515">
        <f>SUM([11]B!AI1999,[11]B!AI2034:AI2055)</f>
        <v>0</v>
      </c>
      <c r="Q396" s="503">
        <f>SUM([11]B!AJ1999,[11]B!AJ2034:AJ2055)</f>
        <v>0</v>
      </c>
    </row>
    <row r="397" spans="1:17" ht="15" customHeight="1" x14ac:dyDescent="0.15">
      <c r="A397" s="631"/>
      <c r="B397" s="558" t="s">
        <v>410</v>
      </c>
      <c r="C397" s="205">
        <f>SUM(C395:C396)</f>
        <v>226</v>
      </c>
      <c r="D397" s="504">
        <f t="shared" ref="D397:Q397" si="18">SUM(D395:D396)</f>
        <v>226</v>
      </c>
      <c r="E397" s="505">
        <f t="shared" si="18"/>
        <v>226</v>
      </c>
      <c r="F397" s="506">
        <f t="shared" si="18"/>
        <v>0</v>
      </c>
      <c r="G397" s="507">
        <f t="shared" si="18"/>
        <v>0</v>
      </c>
      <c r="H397" s="505">
        <f t="shared" si="18"/>
        <v>130</v>
      </c>
      <c r="I397" s="508">
        <f t="shared" si="18"/>
        <v>78</v>
      </c>
      <c r="J397" s="506">
        <f t="shared" si="18"/>
        <v>18</v>
      </c>
      <c r="K397" s="505">
        <f t="shared" si="18"/>
        <v>0</v>
      </c>
      <c r="L397" s="508">
        <f t="shared" si="18"/>
        <v>0</v>
      </c>
      <c r="M397" s="506">
        <f t="shared" si="18"/>
        <v>0</v>
      </c>
      <c r="N397" s="506">
        <f t="shared" si="18"/>
        <v>0</v>
      </c>
      <c r="O397" s="505">
        <f t="shared" si="18"/>
        <v>0</v>
      </c>
      <c r="P397" s="506">
        <f t="shared" si="18"/>
        <v>11</v>
      </c>
      <c r="Q397" s="504">
        <f t="shared" si="18"/>
        <v>0</v>
      </c>
    </row>
    <row r="398" spans="1:17" ht="15" customHeight="1" x14ac:dyDescent="0.15">
      <c r="A398" s="703" t="s">
        <v>516</v>
      </c>
      <c r="B398" s="206" t="s">
        <v>508</v>
      </c>
      <c r="C398" s="214">
        <f>SUM([11]B!C2220:C2241,[11]B!C2257:C2259)</f>
        <v>179</v>
      </c>
      <c r="D398" s="214">
        <f>SUM([11]B!D2220:D2241,[11]B!D2257:D2259)</f>
        <v>178</v>
      </c>
      <c r="E398" s="214">
        <f>SUM([11]B!E2220:E2241,[11]B!E2257:E2259)</f>
        <v>177</v>
      </c>
      <c r="F398" s="214">
        <f>SUM([11]B!F2220:F2241,[11]B!F2257:F2259)</f>
        <v>1</v>
      </c>
      <c r="G398" s="214">
        <f>SUM([11]B!G2220:G2241,[11]B!G2257:G2259)</f>
        <v>1</v>
      </c>
      <c r="H398" s="215">
        <f>SUM([11]B!AA2220:AA2241,[11]B!AA2257:AA2259)</f>
        <v>122</v>
      </c>
      <c r="I398" s="215">
        <f>SUM([11]B!AB2220:AB2241,[11]B!AB2257:AB2259)</f>
        <v>20</v>
      </c>
      <c r="J398" s="215">
        <f>SUM([11]B!AC2220:AC2241,[11]B!AC2257:AC2259)</f>
        <v>37</v>
      </c>
      <c r="K398" s="215">
        <f>SUM([11]B!AD2220:AD2241,[11]B!AD2257:AD2259)</f>
        <v>0</v>
      </c>
      <c r="L398" s="215">
        <f>SUM([11]B!AE2220:AE2241,[11]B!AE2257:AE2259)</f>
        <v>0</v>
      </c>
      <c r="M398" s="215">
        <f>SUM([11]B!AF2220:AF2241,[11]B!AF2257:AF2259)</f>
        <v>0</v>
      </c>
      <c r="N398" s="215">
        <f>SUM([11]B!AG2220:AG2241,[11]B!AG2257:AG2259)</f>
        <v>0</v>
      </c>
      <c r="O398" s="215">
        <f>SUM([11]B!AH2220:AH2241,[11]B!AH2257:AH2259)</f>
        <v>0</v>
      </c>
      <c r="P398" s="215">
        <f>SUM([11]B!AI2220:AI2241,[11]B!AI2257:AI2259)</f>
        <v>0</v>
      </c>
      <c r="Q398" s="216">
        <f>SUM([11]B!AJ2220:AJ2241,[11]B!AJ2257:AJ2259)</f>
        <v>1</v>
      </c>
    </row>
    <row r="399" spans="1:17" ht="15" customHeight="1" x14ac:dyDescent="0.15">
      <c r="A399" s="631"/>
      <c r="B399" s="203" t="s">
        <v>509</v>
      </c>
      <c r="C399" s="514">
        <f>SUM([11]B!C2242:C2245)</f>
        <v>212</v>
      </c>
      <c r="D399" s="514">
        <f>SUM([11]B!D2242:D2245)</f>
        <v>152</v>
      </c>
      <c r="E399" s="515">
        <f>SUM([11]B!E2242:E2245)</f>
        <v>152</v>
      </c>
      <c r="F399" s="515">
        <f>SUM([11]B!F2242:F2245)</f>
        <v>0</v>
      </c>
      <c r="G399" s="515">
        <f>SUM([11]B!G2242:G2245)</f>
        <v>60</v>
      </c>
      <c r="H399" s="515">
        <f>SUM([11]B!AA2242:AA2245)</f>
        <v>119</v>
      </c>
      <c r="I399" s="515">
        <f>SUM([11]B!AB2242:AB2245)</f>
        <v>0</v>
      </c>
      <c r="J399" s="515">
        <f>SUM([11]B!AC2242:AC2245)</f>
        <v>93</v>
      </c>
      <c r="K399" s="515">
        <f>SUM([11]B!AD2242:AD2245)</f>
        <v>0</v>
      </c>
      <c r="L399" s="515">
        <f>SUM([11]B!AE2242:AE2245)</f>
        <v>0</v>
      </c>
      <c r="M399" s="515">
        <f>SUM([11]B!AF2242:AF2245)</f>
        <v>0</v>
      </c>
      <c r="N399" s="515">
        <f>SUM([11]B!AG2242:AG2245)</f>
        <v>0</v>
      </c>
      <c r="O399" s="515">
        <f>SUM([11]B!AH2242:AH2245)</f>
        <v>0</v>
      </c>
      <c r="P399" s="515">
        <f>SUM([11]B!AI2242:AI2245)</f>
        <v>0</v>
      </c>
      <c r="Q399" s="503">
        <f>SUM([11]B!AJ2242:AJ2245)</f>
        <v>0</v>
      </c>
    </row>
    <row r="400" spans="1:17" ht="15" customHeight="1" x14ac:dyDescent="0.15">
      <c r="A400" s="704"/>
      <c r="B400" s="558" t="s">
        <v>410</v>
      </c>
      <c r="C400" s="507">
        <f>SUM(C398:C399)</f>
        <v>391</v>
      </c>
      <c r="D400" s="507">
        <f t="shared" ref="D400:Q400" si="19">SUM(D398:D399)</f>
        <v>330</v>
      </c>
      <c r="E400" s="507">
        <f t="shared" si="19"/>
        <v>329</v>
      </c>
      <c r="F400" s="507">
        <f t="shared" si="19"/>
        <v>1</v>
      </c>
      <c r="G400" s="507">
        <f t="shared" si="19"/>
        <v>61</v>
      </c>
      <c r="H400" s="507">
        <f>SUM(H398:H399)</f>
        <v>241</v>
      </c>
      <c r="I400" s="507">
        <f t="shared" si="19"/>
        <v>20</v>
      </c>
      <c r="J400" s="507">
        <f t="shared" si="19"/>
        <v>130</v>
      </c>
      <c r="K400" s="507">
        <f t="shared" si="19"/>
        <v>0</v>
      </c>
      <c r="L400" s="507">
        <f t="shared" si="19"/>
        <v>0</v>
      </c>
      <c r="M400" s="507">
        <f t="shared" si="19"/>
        <v>0</v>
      </c>
      <c r="N400" s="507">
        <f t="shared" si="19"/>
        <v>0</v>
      </c>
      <c r="O400" s="507">
        <f t="shared" si="19"/>
        <v>0</v>
      </c>
      <c r="P400" s="507">
        <f t="shared" si="19"/>
        <v>0</v>
      </c>
      <c r="Q400" s="504">
        <f t="shared" si="19"/>
        <v>1</v>
      </c>
    </row>
    <row r="401" spans="1:19" ht="15" customHeight="1" x14ac:dyDescent="0.15">
      <c r="A401" s="697" t="s">
        <v>517</v>
      </c>
      <c r="B401" s="211" t="s">
        <v>518</v>
      </c>
      <c r="C401" s="511">
        <f>SUM([11]B!C2416:C2418)+[11]B!C2363</f>
        <v>1040</v>
      </c>
      <c r="D401" s="511">
        <f>SUM([11]B!D2416:D2418)+[11]B!D2363</f>
        <v>828</v>
      </c>
      <c r="E401" s="512">
        <f>SUM([11]B!E2416:E2418)+[11]B!E2363</f>
        <v>826</v>
      </c>
      <c r="F401" s="512">
        <f>SUM([11]B!F2416:F2418)+[11]B!F2363</f>
        <v>2</v>
      </c>
      <c r="G401" s="512">
        <f>SUM([11]B!G2416:G2418)+[11]B!G2363</f>
        <v>212</v>
      </c>
      <c r="H401" s="512">
        <f>SUM([11]B!AA2416:AA2418)+[11]B!AA2363</f>
        <v>966</v>
      </c>
      <c r="I401" s="513">
        <f>SUM([11]B!AB2416:AB2418)+[11]B!AB2363</f>
        <v>33</v>
      </c>
      <c r="J401" s="513">
        <f>SUM([11]B!AC2416:AC2418)+[11]B!AC2363</f>
        <v>41</v>
      </c>
      <c r="K401" s="513">
        <f>SUM([11]B!AD2416:AD2418)+[11]B!AD2363</f>
        <v>0</v>
      </c>
      <c r="L401" s="513">
        <f>SUM([11]B!AE2416:AE2418)+[11]B!AE2363</f>
        <v>0</v>
      </c>
      <c r="M401" s="513">
        <f>SUM([11]B!AF2416:AF2418)+[11]B!AF2363</f>
        <v>0</v>
      </c>
      <c r="N401" s="513">
        <f>SUM([11]B!AG2416:AG2418)+[11]B!AG2363</f>
        <v>0</v>
      </c>
      <c r="O401" s="513">
        <f>SUM([11]B!AH2416:AH2418)+[11]B!AH2363</f>
        <v>0</v>
      </c>
      <c r="P401" s="513">
        <f>SUM([11]B!AI2416:AI2418)+[11]B!AI2363</f>
        <v>0</v>
      </c>
      <c r="Q401" s="513">
        <f>SUM([11]B!AJ2416:AJ2418)+[11]B!AJ2363</f>
        <v>2</v>
      </c>
    </row>
    <row r="402" spans="1:19" ht="15" customHeight="1" x14ac:dyDescent="0.15">
      <c r="A402" s="707"/>
      <c r="B402" s="217" t="s">
        <v>509</v>
      </c>
      <c r="C402" s="519">
        <f>[11]B!C2369</f>
        <v>0</v>
      </c>
      <c r="D402" s="519">
        <f>[11]B!D2369</f>
        <v>0</v>
      </c>
      <c r="E402" s="520">
        <f>[11]B!E2369</f>
        <v>0</v>
      </c>
      <c r="F402" s="520">
        <f>[11]B!F2369</f>
        <v>0</v>
      </c>
      <c r="G402" s="520">
        <f>[11]B!G2369</f>
        <v>0</v>
      </c>
      <c r="H402" s="520">
        <f>[11]B!AA2369</f>
        <v>0</v>
      </c>
      <c r="I402" s="503">
        <f>[11]B!AB2369</f>
        <v>0</v>
      </c>
      <c r="J402" s="503">
        <f>[11]B!AC2369</f>
        <v>0</v>
      </c>
      <c r="K402" s="503">
        <f>[11]B!AD2369</f>
        <v>0</v>
      </c>
      <c r="L402" s="503">
        <f>[11]B!AE2369</f>
        <v>0</v>
      </c>
      <c r="M402" s="503">
        <f>[11]B!AF2369</f>
        <v>0</v>
      </c>
      <c r="N402" s="503">
        <f>[11]B!AG2369</f>
        <v>0</v>
      </c>
      <c r="O402" s="503">
        <f>[11]B!AH2369</f>
        <v>0</v>
      </c>
      <c r="P402" s="503">
        <f>[11]B!AI2369</f>
        <v>0</v>
      </c>
      <c r="Q402" s="503">
        <f>[11]B!AJ2369</f>
        <v>0</v>
      </c>
    </row>
    <row r="403" spans="1:19" ht="15" customHeight="1" x14ac:dyDescent="0.15">
      <c r="A403" s="699"/>
      <c r="B403" s="558" t="s">
        <v>410</v>
      </c>
      <c r="C403" s="507">
        <f>SUM(C401:C402)</f>
        <v>1040</v>
      </c>
      <c r="D403" s="507">
        <f t="shared" ref="D403:Q403" si="20">SUM(D401:D402)</f>
        <v>828</v>
      </c>
      <c r="E403" s="507">
        <f t="shared" si="20"/>
        <v>826</v>
      </c>
      <c r="F403" s="507">
        <f t="shared" si="20"/>
        <v>2</v>
      </c>
      <c r="G403" s="507">
        <f t="shared" si="20"/>
        <v>212</v>
      </c>
      <c r="H403" s="507">
        <f t="shared" si="20"/>
        <v>966</v>
      </c>
      <c r="I403" s="507">
        <f t="shared" si="20"/>
        <v>33</v>
      </c>
      <c r="J403" s="507">
        <f t="shared" si="20"/>
        <v>41</v>
      </c>
      <c r="K403" s="507">
        <f t="shared" si="20"/>
        <v>0</v>
      </c>
      <c r="L403" s="507">
        <f t="shared" si="20"/>
        <v>0</v>
      </c>
      <c r="M403" s="507">
        <f t="shared" si="20"/>
        <v>0</v>
      </c>
      <c r="N403" s="507">
        <f t="shared" si="20"/>
        <v>0</v>
      </c>
      <c r="O403" s="507">
        <f t="shared" si="20"/>
        <v>0</v>
      </c>
      <c r="P403" s="507">
        <f t="shared" si="20"/>
        <v>0</v>
      </c>
      <c r="Q403" s="504">
        <f t="shared" si="20"/>
        <v>2</v>
      </c>
    </row>
    <row r="404" spans="1:19" ht="15" customHeight="1" x14ac:dyDescent="0.15">
      <c r="A404" s="703" t="s">
        <v>519</v>
      </c>
      <c r="B404" s="213" t="s">
        <v>508</v>
      </c>
      <c r="C404" s="511">
        <f>SUM([11]B!C2438:C2450,[11]B!C2684)</f>
        <v>190</v>
      </c>
      <c r="D404" s="511">
        <f>SUM([11]B!D2438:D2450,[11]B!D2684)</f>
        <v>190</v>
      </c>
      <c r="E404" s="512">
        <f>SUM([11]B!E2438:E2450,[11]B!E2684)</f>
        <v>190</v>
      </c>
      <c r="F404" s="512">
        <f>SUM([11]B!F2438:F2450,[11]B!F2684)</f>
        <v>0</v>
      </c>
      <c r="G404" s="512">
        <f>SUM([11]B!G2438:G2450,[11]B!G2684)</f>
        <v>0</v>
      </c>
      <c r="H404" s="512">
        <f>SUM([11]B!AA2438:AA2450,[11]B!AA2684)</f>
        <v>4</v>
      </c>
      <c r="I404" s="512">
        <f>SUM([11]B!AB2438:AB2450,[11]B!AB2684)</f>
        <v>151</v>
      </c>
      <c r="J404" s="512">
        <f>SUM([11]B!AC2438:AC2450,[11]B!AC2684)</f>
        <v>35</v>
      </c>
      <c r="K404" s="512">
        <f>SUM([11]B!AD2438:AD2450,[11]B!AD2684)</f>
        <v>0</v>
      </c>
      <c r="L404" s="512">
        <f>SUM([11]B!AE2438:AE2450,[11]B!AE2684)</f>
        <v>0</v>
      </c>
      <c r="M404" s="512">
        <f>SUM([11]B!AF2438:AF2450,[11]B!AF2684)</f>
        <v>0</v>
      </c>
      <c r="N404" s="512">
        <f>SUM([11]B!AG2438:AG2450,[11]B!AG2684)</f>
        <v>0</v>
      </c>
      <c r="O404" s="512">
        <f>SUM([11]B!AH2438:AH2450,[11]B!AH2684)</f>
        <v>0</v>
      </c>
      <c r="P404" s="512">
        <f>SUM([11]B!AI2438:AI2450,[11]B!AI2684)</f>
        <v>0</v>
      </c>
      <c r="Q404" s="513">
        <f>SUM([11]B!AJ2438:AJ2450,[11]B!AJ2684)</f>
        <v>0</v>
      </c>
    </row>
    <row r="405" spans="1:19" ht="15" customHeight="1" x14ac:dyDescent="0.15">
      <c r="A405" s="631"/>
      <c r="B405" s="203" t="s">
        <v>509</v>
      </c>
      <c r="C405" s="514">
        <f>SUM([11]B!C2435:C2437,[11]B!C2451:C2452)</f>
        <v>83</v>
      </c>
      <c r="D405" s="514">
        <f>SUM([11]B!D2435:D2437,[11]B!D2451:D2452)</f>
        <v>83</v>
      </c>
      <c r="E405" s="515">
        <f>SUM([11]B!E2435:E2437,[11]B!E2451:E2452)</f>
        <v>83</v>
      </c>
      <c r="F405" s="515">
        <f>SUM([11]B!F2435:F2437,[11]B!F2451:F2452)</f>
        <v>0</v>
      </c>
      <c r="G405" s="515">
        <f>SUM([11]B!G2435:G2437,[11]B!G2451:G2452)</f>
        <v>0</v>
      </c>
      <c r="H405" s="515">
        <f>SUM([11]B!AA2435:AA2437,[11]B!AA2451:AA2452)</f>
        <v>0</v>
      </c>
      <c r="I405" s="515">
        <f>SUM([11]B!AB2435:AB2437,[11]B!AB2451:AB2452)</f>
        <v>83</v>
      </c>
      <c r="J405" s="515">
        <f>SUM([11]B!AC2435:AC2437,[11]B!AC2451:AC2452)</f>
        <v>0</v>
      </c>
      <c r="K405" s="515">
        <f>SUM([11]B!AD2435:AD2437,[11]B!AD2451:AD2452)</f>
        <v>0</v>
      </c>
      <c r="L405" s="515">
        <f>SUM([11]B!AE2435:AE2437,[11]B!AE2451:AE2452)</f>
        <v>0</v>
      </c>
      <c r="M405" s="515">
        <f>SUM([11]B!AF2435:AF2437,[11]B!AF2451:AF2452)</f>
        <v>0</v>
      </c>
      <c r="N405" s="515">
        <f>SUM([11]B!AG2435:AG2437,[11]B!AG2451:AG2452)</f>
        <v>0</v>
      </c>
      <c r="O405" s="515">
        <f>SUM([11]B!AH2435:AH2437,[11]B!AH2451:AH2452)</f>
        <v>0</v>
      </c>
      <c r="P405" s="515">
        <f>SUM([11]B!AI2435:AI2437,[11]B!AI2451:AI2452)</f>
        <v>0</v>
      </c>
      <c r="Q405" s="503">
        <f>SUM([11]B!AJ2435:AJ2437,[11]B!AJ2451:AJ2452)</f>
        <v>0</v>
      </c>
    </row>
    <row r="406" spans="1:19" ht="15" customHeight="1" x14ac:dyDescent="0.15">
      <c r="A406" s="704"/>
      <c r="B406" s="558" t="s">
        <v>410</v>
      </c>
      <c r="C406" s="205">
        <f t="shared" ref="C406:Q406" si="21">SUM(C404:C405)</f>
        <v>273</v>
      </c>
      <c r="D406" s="504">
        <f t="shared" si="21"/>
        <v>273</v>
      </c>
      <c r="E406" s="505">
        <f t="shared" si="21"/>
        <v>273</v>
      </c>
      <c r="F406" s="506">
        <f t="shared" si="21"/>
        <v>0</v>
      </c>
      <c r="G406" s="507">
        <f t="shared" si="21"/>
        <v>0</v>
      </c>
      <c r="H406" s="505">
        <f t="shared" si="21"/>
        <v>4</v>
      </c>
      <c r="I406" s="508">
        <f t="shared" si="21"/>
        <v>234</v>
      </c>
      <c r="J406" s="506">
        <f t="shared" si="21"/>
        <v>35</v>
      </c>
      <c r="K406" s="505">
        <f t="shared" si="21"/>
        <v>0</v>
      </c>
      <c r="L406" s="508">
        <f t="shared" si="21"/>
        <v>0</v>
      </c>
      <c r="M406" s="506">
        <f t="shared" si="21"/>
        <v>0</v>
      </c>
      <c r="N406" s="506">
        <f t="shared" si="21"/>
        <v>0</v>
      </c>
      <c r="O406" s="505">
        <f t="shared" si="21"/>
        <v>0</v>
      </c>
      <c r="P406" s="506">
        <f t="shared" si="21"/>
        <v>0</v>
      </c>
      <c r="Q406" s="504">
        <f t="shared" si="21"/>
        <v>0</v>
      </c>
    </row>
    <row r="407" spans="1:19" ht="32.25" customHeight="1" x14ac:dyDescent="0.15">
      <c r="A407" s="218" t="s">
        <v>520</v>
      </c>
      <c r="B407" s="203" t="s">
        <v>509</v>
      </c>
      <c r="C407" s="507">
        <f>[11]B!C1011</f>
        <v>5368</v>
      </c>
      <c r="D407" s="507">
        <f>[11]B!D1011</f>
        <v>5368</v>
      </c>
      <c r="E407" s="509">
        <f>[11]B!E1011</f>
        <v>5368</v>
      </c>
      <c r="F407" s="509">
        <f>[11]B!F1011</f>
        <v>0</v>
      </c>
      <c r="G407" s="509">
        <f>[11]B!G1011</f>
        <v>0</v>
      </c>
      <c r="H407" s="509">
        <f>[11]B!AA1011</f>
        <v>3796</v>
      </c>
      <c r="I407" s="509">
        <f>[11]B!AB1011</f>
        <v>1572</v>
      </c>
      <c r="J407" s="509">
        <f>[11]B!AC1011</f>
        <v>0</v>
      </c>
      <c r="K407" s="509">
        <f>[11]B!AD1011</f>
        <v>0</v>
      </c>
      <c r="L407" s="509">
        <f>[11]B!AE1011</f>
        <v>0</v>
      </c>
      <c r="M407" s="509">
        <f>[11]B!AF1011</f>
        <v>0</v>
      </c>
      <c r="N407" s="509">
        <f>[11]B!AG1011</f>
        <v>0</v>
      </c>
      <c r="O407" s="509">
        <f>[11]B!AH1011</f>
        <v>0</v>
      </c>
      <c r="P407" s="509">
        <f>[11]B!AI1011</f>
        <v>0</v>
      </c>
      <c r="Q407" s="510">
        <f>[11]B!AJ1011</f>
        <v>0</v>
      </c>
    </row>
    <row r="408" spans="1:19" ht="15" customHeight="1" x14ac:dyDescent="0.15">
      <c r="A408" s="678" t="s">
        <v>521</v>
      </c>
      <c r="B408" s="219" t="s">
        <v>508</v>
      </c>
      <c r="C408" s="220">
        <f>D408+G408</f>
        <v>25567</v>
      </c>
      <c r="D408" s="516">
        <f>+D381+D384+D387+D390+D391+D392+D395+D398+D401+D404</f>
        <v>24692</v>
      </c>
      <c r="E408" s="516">
        <f t="shared" ref="E408:Q408" si="22">+E381+E384+E387+E390+E391+E392+E395+E398+E401+E404</f>
        <v>24689</v>
      </c>
      <c r="F408" s="516">
        <f t="shared" si="22"/>
        <v>3</v>
      </c>
      <c r="G408" s="516">
        <f t="shared" si="22"/>
        <v>875</v>
      </c>
      <c r="H408" s="516">
        <f t="shared" si="22"/>
        <v>21735</v>
      </c>
      <c r="I408" s="516">
        <f t="shared" si="22"/>
        <v>2768</v>
      </c>
      <c r="J408" s="516">
        <f t="shared" si="22"/>
        <v>1064</v>
      </c>
      <c r="K408" s="516">
        <f t="shared" si="22"/>
        <v>0</v>
      </c>
      <c r="L408" s="516">
        <f t="shared" si="22"/>
        <v>0</v>
      </c>
      <c r="M408" s="516">
        <f t="shared" si="22"/>
        <v>0</v>
      </c>
      <c r="N408" s="516">
        <f t="shared" si="22"/>
        <v>0</v>
      </c>
      <c r="O408" s="516">
        <f t="shared" si="22"/>
        <v>0</v>
      </c>
      <c r="P408" s="516">
        <f t="shared" si="22"/>
        <v>11</v>
      </c>
      <c r="Q408" s="521">
        <f t="shared" si="22"/>
        <v>3</v>
      </c>
    </row>
    <row r="409" spans="1:19" ht="15" customHeight="1" x14ac:dyDescent="0.15">
      <c r="A409" s="678"/>
      <c r="B409" s="221" t="s">
        <v>509</v>
      </c>
      <c r="C409" s="222">
        <f>D409+G409</f>
        <v>8212</v>
      </c>
      <c r="D409" s="514">
        <f>+D382+D385+D388+D393+D396+D399+D402+D405+D407</f>
        <v>8132</v>
      </c>
      <c r="E409" s="514">
        <f t="shared" ref="E409:Q409" si="23">+E382+E385+E388+E393+E396+E399+E402+E405+E407</f>
        <v>8132</v>
      </c>
      <c r="F409" s="514">
        <f t="shared" si="23"/>
        <v>0</v>
      </c>
      <c r="G409" s="514">
        <f t="shared" si="23"/>
        <v>80</v>
      </c>
      <c r="H409" s="514">
        <f t="shared" si="23"/>
        <v>6052</v>
      </c>
      <c r="I409" s="514">
        <f t="shared" si="23"/>
        <v>1710</v>
      </c>
      <c r="J409" s="514">
        <f t="shared" si="23"/>
        <v>450</v>
      </c>
      <c r="K409" s="514">
        <f t="shared" si="23"/>
        <v>0</v>
      </c>
      <c r="L409" s="514">
        <f t="shared" si="23"/>
        <v>0</v>
      </c>
      <c r="M409" s="514">
        <f t="shared" si="23"/>
        <v>0</v>
      </c>
      <c r="N409" s="514">
        <f t="shared" si="23"/>
        <v>0</v>
      </c>
      <c r="O409" s="514">
        <f t="shared" si="23"/>
        <v>0</v>
      </c>
      <c r="P409" s="514">
        <f t="shared" si="23"/>
        <v>1</v>
      </c>
      <c r="Q409" s="502">
        <f t="shared" si="23"/>
        <v>0</v>
      </c>
    </row>
    <row r="410" spans="1:19" ht="15" customHeight="1" x14ac:dyDescent="0.15">
      <c r="A410" s="678"/>
      <c r="B410" s="223" t="s">
        <v>522</v>
      </c>
      <c r="C410" s="205">
        <f>SUM(C408:C409)</f>
        <v>33779</v>
      </c>
      <c r="D410" s="504">
        <f>SUM(D408:D409)</f>
        <v>32824</v>
      </c>
      <c r="E410" s="505">
        <f>SUM(E408:E409)</f>
        <v>32821</v>
      </c>
      <c r="F410" s="506">
        <f>SUM(F408:F409)</f>
        <v>3</v>
      </c>
      <c r="G410" s="507">
        <f>SUM(G408:G409)</f>
        <v>955</v>
      </c>
      <c r="H410" s="507">
        <f t="shared" ref="H410:Q410" si="24">SUM(H408:H409)</f>
        <v>27787</v>
      </c>
      <c r="I410" s="507">
        <f t="shared" si="24"/>
        <v>4478</v>
      </c>
      <c r="J410" s="507">
        <f t="shared" si="24"/>
        <v>1514</v>
      </c>
      <c r="K410" s="507">
        <f t="shared" si="24"/>
        <v>0</v>
      </c>
      <c r="L410" s="507">
        <f t="shared" si="24"/>
        <v>0</v>
      </c>
      <c r="M410" s="507">
        <f t="shared" si="24"/>
        <v>0</v>
      </c>
      <c r="N410" s="507">
        <f>SUM(N408:N409)</f>
        <v>0</v>
      </c>
      <c r="O410" s="507">
        <f t="shared" si="24"/>
        <v>0</v>
      </c>
      <c r="P410" s="507">
        <f t="shared" si="24"/>
        <v>12</v>
      </c>
      <c r="Q410" s="504">
        <f t="shared" si="24"/>
        <v>3</v>
      </c>
    </row>
    <row r="411" spans="1:19" ht="27.75" customHeight="1" x14ac:dyDescent="0.15">
      <c r="A411" s="224" t="s">
        <v>523</v>
      </c>
      <c r="B411" s="555"/>
      <c r="E411" s="179"/>
      <c r="F411" s="226"/>
      <c r="G411" s="226"/>
      <c r="H411" s="226"/>
      <c r="I411" s="226"/>
      <c r="J411" s="226"/>
      <c r="K411" s="226"/>
      <c r="L411" s="226"/>
      <c r="M411" s="226"/>
      <c r="N411" s="226"/>
      <c r="O411" s="226"/>
      <c r="P411" s="522"/>
      <c r="Q411" s="522"/>
      <c r="R411" s="522"/>
      <c r="S411" s="226"/>
    </row>
    <row r="412" spans="1:19" ht="39.75" customHeight="1" x14ac:dyDescent="0.15">
      <c r="A412" s="708" t="s">
        <v>524</v>
      </c>
      <c r="B412" s="709"/>
      <c r="C412" s="556" t="s">
        <v>410</v>
      </c>
      <c r="D412" s="557" t="s">
        <v>7</v>
      </c>
      <c r="E412" s="39" t="s">
        <v>8</v>
      </c>
      <c r="F412" s="226"/>
      <c r="G412" s="226"/>
      <c r="H412" s="226"/>
      <c r="I412" s="226"/>
      <c r="J412" s="226"/>
      <c r="K412" s="226"/>
      <c r="L412" s="226"/>
      <c r="M412" s="522"/>
      <c r="N412" s="522"/>
      <c r="O412" s="522"/>
    </row>
    <row r="413" spans="1:19" ht="15" customHeight="1" x14ac:dyDescent="0.2">
      <c r="A413" s="710" t="s">
        <v>525</v>
      </c>
      <c r="B413" s="711"/>
      <c r="C413" s="523">
        <f>[11]B!C1073</f>
        <v>123</v>
      </c>
      <c r="D413" s="254">
        <f>[11]B!E1073</f>
        <v>123</v>
      </c>
      <c r="E413" s="229"/>
      <c r="F413" s="226"/>
      <c r="G413" s="226"/>
      <c r="H413" s="226"/>
      <c r="I413" s="226"/>
      <c r="J413" s="226"/>
      <c r="K413" s="226"/>
      <c r="L413" s="226"/>
      <c r="M413" s="522"/>
      <c r="N413" s="522"/>
      <c r="O413" s="522"/>
    </row>
    <row r="414" spans="1:19" ht="15" customHeight="1" x14ac:dyDescent="0.15">
      <c r="A414" s="705" t="s">
        <v>526</v>
      </c>
      <c r="B414" s="706"/>
      <c r="C414" s="523">
        <f>[11]B!C2741</f>
        <v>20</v>
      </c>
      <c r="D414" s="254">
        <f>[11]B!E2741</f>
        <v>16</v>
      </c>
      <c r="E414" s="18">
        <f>[11]B!AL2741</f>
        <v>534400</v>
      </c>
      <c r="F414" s="226"/>
      <c r="G414" s="226"/>
      <c r="H414" s="226"/>
      <c r="I414" s="226"/>
      <c r="J414" s="226"/>
      <c r="K414" s="226"/>
      <c r="L414" s="226"/>
      <c r="M414" s="522"/>
      <c r="N414" s="522"/>
      <c r="O414" s="522"/>
    </row>
    <row r="415" spans="1:19" ht="15" customHeight="1" x14ac:dyDescent="0.15">
      <c r="A415" s="705" t="s">
        <v>527</v>
      </c>
      <c r="B415" s="706"/>
      <c r="C415" s="523">
        <f>[11]B!C2751</f>
        <v>83</v>
      </c>
      <c r="D415" s="524">
        <f>[11]B!E2751</f>
        <v>23</v>
      </c>
      <c r="E415" s="20"/>
      <c r="F415" s="226"/>
      <c r="G415" s="226"/>
      <c r="H415" s="226"/>
      <c r="I415" s="226"/>
      <c r="J415" s="226"/>
      <c r="K415" s="226"/>
      <c r="L415" s="226"/>
      <c r="M415" s="522"/>
      <c r="N415" s="522"/>
      <c r="O415" s="522"/>
    </row>
    <row r="416" spans="1:19" ht="15" customHeight="1" x14ac:dyDescent="0.15">
      <c r="A416" s="705" t="s">
        <v>528</v>
      </c>
      <c r="B416" s="706"/>
      <c r="C416" s="523">
        <f>[11]B!C67</f>
        <v>337</v>
      </c>
      <c r="D416" s="254">
        <f>[11]B!E67</f>
        <v>312</v>
      </c>
      <c r="E416" s="18">
        <f>[11]B!AL67</f>
        <v>246480</v>
      </c>
      <c r="F416" s="226"/>
      <c r="G416" s="226"/>
      <c r="H416" s="226"/>
      <c r="I416" s="226"/>
      <c r="J416" s="226"/>
      <c r="K416" s="226"/>
      <c r="L416" s="226"/>
      <c r="M416" s="522"/>
      <c r="N416" s="522"/>
      <c r="O416" s="522"/>
    </row>
    <row r="417" spans="1:23" ht="15" customHeight="1" x14ac:dyDescent="0.15">
      <c r="A417" s="705" t="s">
        <v>529</v>
      </c>
      <c r="B417" s="706"/>
      <c r="C417" s="523">
        <f>[11]B!C73</f>
        <v>0</v>
      </c>
      <c r="D417" s="254">
        <f>[11]B!E73</f>
        <v>0</v>
      </c>
      <c r="E417" s="20"/>
      <c r="F417" s="226"/>
      <c r="G417" s="226"/>
      <c r="H417" s="226"/>
      <c r="I417" s="226"/>
      <c r="J417" s="226"/>
      <c r="K417" s="226"/>
      <c r="L417" s="226"/>
      <c r="M417" s="522"/>
      <c r="N417" s="522"/>
      <c r="O417" s="522"/>
    </row>
    <row r="418" spans="1:23" ht="15" customHeight="1" x14ac:dyDescent="0.15">
      <c r="A418" s="705" t="s">
        <v>530</v>
      </c>
      <c r="B418" s="706"/>
      <c r="C418" s="525">
        <f>[11]B!C68</f>
        <v>495</v>
      </c>
      <c r="D418" s="254">
        <f>[11]B!E68</f>
        <v>495</v>
      </c>
      <c r="E418" s="18">
        <f>[11]B!AL68</f>
        <v>8880300</v>
      </c>
      <c r="F418" s="226"/>
      <c r="G418" s="226"/>
      <c r="H418" s="226"/>
      <c r="I418" s="226"/>
      <c r="J418" s="226"/>
      <c r="K418" s="226"/>
      <c r="L418" s="226"/>
      <c r="M418" s="522"/>
      <c r="N418" s="522"/>
      <c r="O418" s="522"/>
    </row>
    <row r="419" spans="1:23" ht="15" customHeight="1" x14ac:dyDescent="0.15">
      <c r="A419" s="705" t="s">
        <v>531</v>
      </c>
      <c r="B419" s="706"/>
      <c r="C419" s="523">
        <f>[11]B!C69</f>
        <v>66</v>
      </c>
      <c r="D419" s="254">
        <f>[11]B!E69</f>
        <v>61</v>
      </c>
      <c r="E419" s="18">
        <f>[11]B!AL69</f>
        <v>2513810</v>
      </c>
      <c r="F419" s="226"/>
      <c r="G419" s="226"/>
      <c r="H419" s="226"/>
      <c r="I419" s="226"/>
      <c r="J419" s="226"/>
      <c r="K419" s="226"/>
      <c r="L419" s="226"/>
      <c r="M419" s="522"/>
      <c r="N419" s="522"/>
      <c r="O419" s="522"/>
    </row>
    <row r="420" spans="1:23" ht="15" customHeight="1" x14ac:dyDescent="0.15">
      <c r="A420" s="705" t="s">
        <v>532</v>
      </c>
      <c r="B420" s="706"/>
      <c r="C420" s="523">
        <f>[11]B!C71</f>
        <v>0</v>
      </c>
      <c r="D420" s="254">
        <f>[11]B!E71</f>
        <v>0</v>
      </c>
      <c r="E420" s="18">
        <f>[11]B!AL71</f>
        <v>0</v>
      </c>
      <c r="F420" s="230"/>
      <c r="G420" s="230"/>
      <c r="H420" s="230"/>
      <c r="I420" s="230"/>
      <c r="J420" s="230"/>
      <c r="K420" s="230"/>
      <c r="L420" s="230"/>
      <c r="M420" s="230"/>
      <c r="N420" s="230"/>
      <c r="O420" s="230"/>
    </row>
    <row r="421" spans="1:23" ht="15" customHeight="1" x14ac:dyDescent="0.15">
      <c r="A421" s="705" t="s">
        <v>533</v>
      </c>
      <c r="B421" s="706"/>
      <c r="C421" s="525">
        <f>[11]B!C70</f>
        <v>9676</v>
      </c>
      <c r="D421" s="254">
        <f>[11]B!E70</f>
        <v>9676</v>
      </c>
      <c r="E421" s="18">
        <f>[11]B!AL70</f>
        <v>23125640</v>
      </c>
      <c r="F421" s="231"/>
      <c r="G421" s="231"/>
      <c r="H421" s="231"/>
      <c r="I421" s="231"/>
      <c r="J421" s="231"/>
      <c r="K421" s="231"/>
      <c r="L421" s="231"/>
      <c r="M421" s="231"/>
      <c r="N421" s="231"/>
      <c r="O421" s="231"/>
    </row>
    <row r="422" spans="1:23" ht="15" customHeight="1" x14ac:dyDescent="0.2">
      <c r="A422" s="705" t="s">
        <v>534</v>
      </c>
      <c r="B422" s="706"/>
      <c r="C422" s="523">
        <f>[11]B!C2739</f>
        <v>21</v>
      </c>
      <c r="D422" s="254">
        <f>[11]B!E2739</f>
        <v>21</v>
      </c>
      <c r="E422" s="232"/>
      <c r="F422" s="231"/>
      <c r="G422" s="231"/>
      <c r="H422" s="231"/>
      <c r="I422" s="231"/>
      <c r="J422" s="231"/>
      <c r="K422" s="231"/>
      <c r="L422" s="231"/>
      <c r="M422" s="231"/>
      <c r="N422" s="231"/>
      <c r="O422" s="231"/>
    </row>
    <row r="423" spans="1:23" ht="15" customHeight="1" x14ac:dyDescent="0.15">
      <c r="A423" s="721" t="s">
        <v>535</v>
      </c>
      <c r="B423" s="722"/>
      <c r="C423" s="526">
        <f>SUM(C413:C422)</f>
        <v>10821</v>
      </c>
      <c r="D423" s="527">
        <f>SUM(D413:D422)</f>
        <v>10727</v>
      </c>
      <c r="E423" s="528">
        <f>SUM(E413:E422)</f>
        <v>35300630</v>
      </c>
      <c r="F423" s="231"/>
      <c r="G423" s="231"/>
      <c r="H423" s="231"/>
      <c r="I423" s="231"/>
      <c r="J423" s="231"/>
      <c r="K423" s="231"/>
      <c r="L423" s="231"/>
      <c r="M423" s="231"/>
      <c r="N423" s="231"/>
      <c r="O423" s="231"/>
    </row>
    <row r="424" spans="1:23" s="234" customFormat="1" ht="24.95" customHeight="1" x14ac:dyDescent="0.15">
      <c r="A424" s="224" t="s">
        <v>536</v>
      </c>
      <c r="B424" s="233"/>
      <c r="F424" s="5"/>
      <c r="N424" s="235"/>
      <c r="O424" s="235"/>
      <c r="P424" s="235"/>
      <c r="Q424" s="235"/>
      <c r="R424" s="235"/>
      <c r="S424" s="235"/>
      <c r="T424" s="236"/>
      <c r="U424" s="235"/>
      <c r="V424" s="235"/>
      <c r="W424" s="235"/>
    </row>
    <row r="425" spans="1:23" ht="24.75" customHeight="1" x14ac:dyDescent="0.15">
      <c r="A425" s="723" t="s">
        <v>537</v>
      </c>
      <c r="B425" s="724"/>
      <c r="C425" s="556" t="s">
        <v>410</v>
      </c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</row>
    <row r="426" spans="1:23" ht="14.1" customHeight="1" x14ac:dyDescent="0.15">
      <c r="A426" s="725" t="s">
        <v>538</v>
      </c>
      <c r="B426" s="726"/>
      <c r="C426" s="237">
        <v>15797</v>
      </c>
      <c r="D426" s="179"/>
      <c r="E426" s="151"/>
      <c r="H426" s="233"/>
      <c r="I426" s="233"/>
      <c r="J426" s="233"/>
      <c r="K426" s="233"/>
      <c r="L426" s="233"/>
      <c r="M426" s="233"/>
      <c r="N426" s="238"/>
      <c r="O426" s="238"/>
      <c r="P426" s="235"/>
      <c r="Q426" s="236"/>
      <c r="R426" s="236"/>
      <c r="S426" s="236"/>
      <c r="T426" s="236"/>
      <c r="U426" s="236"/>
      <c r="V426" s="236"/>
      <c r="W426" s="236"/>
    </row>
    <row r="427" spans="1:23" ht="24.95" customHeight="1" x14ac:dyDescent="0.15">
      <c r="A427" s="239" t="s">
        <v>539</v>
      </c>
      <c r="B427" s="240"/>
      <c r="C427" s="241"/>
      <c r="D427" s="501"/>
      <c r="E427" s="501"/>
      <c r="F427" s="501"/>
      <c r="G427" s="226"/>
      <c r="H427" s="226"/>
      <c r="I427" s="226"/>
      <c r="J427" s="226"/>
      <c r="K427" s="226"/>
      <c r="L427" s="226"/>
      <c r="M427" s="226"/>
      <c r="N427" s="231"/>
      <c r="O427" s="231"/>
      <c r="P427" s="236"/>
      <c r="Q427" s="236"/>
      <c r="R427" s="236"/>
      <c r="S427" s="236"/>
      <c r="T427" s="236"/>
      <c r="U427" s="236"/>
      <c r="V427" s="236"/>
      <c r="W427" s="236"/>
    </row>
    <row r="428" spans="1:23" ht="21.75" customHeight="1" x14ac:dyDescent="0.15">
      <c r="A428" s="242"/>
      <c r="B428" s="243"/>
      <c r="C428" s="529" t="s">
        <v>410</v>
      </c>
      <c r="D428" s="501"/>
      <c r="E428" s="501"/>
      <c r="F428" s="501"/>
      <c r="G428" s="226"/>
      <c r="H428" s="226"/>
      <c r="I428" s="226"/>
      <c r="J428" s="226"/>
      <c r="K428" s="226"/>
      <c r="L428" s="226"/>
      <c r="M428" s="226"/>
      <c r="N428" s="226"/>
      <c r="O428" s="226"/>
    </row>
    <row r="429" spans="1:23" ht="15" customHeight="1" x14ac:dyDescent="0.15">
      <c r="A429" s="727" t="s">
        <v>540</v>
      </c>
      <c r="B429" s="213" t="s">
        <v>541</v>
      </c>
      <c r="C429" s="530"/>
      <c r="D429" s="531"/>
      <c r="E429" s="501"/>
      <c r="F429" s="501"/>
      <c r="G429" s="226"/>
      <c r="H429" s="226"/>
      <c r="I429" s="226"/>
      <c r="J429" s="226"/>
      <c r="K429" s="226"/>
      <c r="L429" s="226"/>
      <c r="M429" s="226"/>
      <c r="N429" s="226"/>
      <c r="O429" s="226"/>
    </row>
    <row r="430" spans="1:23" ht="15" customHeight="1" x14ac:dyDescent="0.15">
      <c r="A430" s="727"/>
      <c r="B430" s="217" t="s">
        <v>542</v>
      </c>
      <c r="C430" s="532">
        <v>2021</v>
      </c>
      <c r="D430" s="531"/>
      <c r="E430" s="501"/>
      <c r="F430" s="501"/>
      <c r="G430" s="226"/>
      <c r="H430" s="226"/>
      <c r="I430" s="226"/>
      <c r="J430" s="226"/>
      <c r="K430" s="226"/>
      <c r="L430" s="226"/>
      <c r="M430" s="226"/>
      <c r="N430" s="226"/>
      <c r="O430" s="226"/>
    </row>
    <row r="431" spans="1:23" ht="15" customHeight="1" x14ac:dyDescent="0.15">
      <c r="A431" s="712" t="s">
        <v>543</v>
      </c>
      <c r="B431" s="713"/>
      <c r="C431" s="533">
        <v>21732</v>
      </c>
      <c r="D431" s="531"/>
      <c r="E431" s="501"/>
      <c r="F431" s="501"/>
      <c r="G431" s="226"/>
      <c r="H431" s="226"/>
      <c r="I431" s="226"/>
      <c r="J431" s="226"/>
      <c r="K431" s="226"/>
      <c r="L431" s="226"/>
      <c r="M431" s="226"/>
      <c r="N431" s="226"/>
      <c r="O431" s="226"/>
    </row>
    <row r="432" spans="1:23" s="149" customFormat="1" ht="24.95" customHeight="1" x14ac:dyDescent="0.15">
      <c r="A432" s="174" t="s">
        <v>544</v>
      </c>
      <c r="B432" s="148"/>
    </row>
    <row r="433" spans="1:28" ht="12.75" customHeight="1" x14ac:dyDescent="0.15">
      <c r="A433" s="697" t="s">
        <v>545</v>
      </c>
      <c r="B433" s="698"/>
      <c r="C433" s="714" t="s">
        <v>105</v>
      </c>
      <c r="D433" s="716" t="s">
        <v>546</v>
      </c>
      <c r="E433" s="717"/>
      <c r="F433" s="717"/>
      <c r="G433" s="717"/>
      <c r="H433" s="717"/>
      <c r="I433" s="718"/>
      <c r="J433" s="703" t="s">
        <v>419</v>
      </c>
    </row>
    <row r="434" spans="1:28" ht="22.5" customHeight="1" x14ac:dyDescent="0.15">
      <c r="A434" s="699"/>
      <c r="B434" s="700"/>
      <c r="C434" s="715"/>
      <c r="D434" s="245" t="s">
        <v>547</v>
      </c>
      <c r="E434" s="246" t="s">
        <v>548</v>
      </c>
      <c r="F434" s="247" t="s">
        <v>549</v>
      </c>
      <c r="G434" s="247" t="s">
        <v>550</v>
      </c>
      <c r="H434" s="247" t="s">
        <v>551</v>
      </c>
      <c r="I434" s="248" t="s">
        <v>552</v>
      </c>
      <c r="J434" s="704"/>
    </row>
    <row r="435" spans="1:28" ht="15" customHeight="1" x14ac:dyDescent="0.15">
      <c r="A435" s="719" t="s">
        <v>553</v>
      </c>
      <c r="B435" s="720"/>
      <c r="C435" s="249">
        <f>SUM(D435:I435)</f>
        <v>0</v>
      </c>
      <c r="D435" s="250"/>
      <c r="E435" s="251"/>
      <c r="F435" s="251"/>
      <c r="G435" s="251"/>
      <c r="H435" s="251"/>
      <c r="I435" s="252"/>
      <c r="J435" s="253"/>
      <c r="K435" s="168" t="str">
        <f>AA435</f>
        <v/>
      </c>
      <c r="L435" s="226"/>
      <c r="M435" s="226"/>
      <c r="N435" s="226"/>
      <c r="O435" s="226"/>
      <c r="P435" s="522"/>
      <c r="Q435" s="522"/>
      <c r="R435" s="522"/>
      <c r="AA435" s="194" t="str">
        <f>IF(J435&gt;C435,"Error: Las actividades totales son menores que las realizadas en beneficiarios","")</f>
        <v/>
      </c>
      <c r="AB435" s="194">
        <f>IF(J435&gt;C435,1,0)</f>
        <v>0</v>
      </c>
    </row>
    <row r="436" spans="1:28" ht="15" customHeight="1" x14ac:dyDescent="0.15">
      <c r="A436" s="737" t="s">
        <v>554</v>
      </c>
      <c r="B436" s="738"/>
      <c r="C436" s="254">
        <f>SUM(D436:I436)</f>
        <v>0</v>
      </c>
      <c r="D436" s="255"/>
      <c r="E436" s="256"/>
      <c r="F436" s="256"/>
      <c r="G436" s="256"/>
      <c r="H436" s="256"/>
      <c r="I436" s="257"/>
      <c r="J436" s="258"/>
      <c r="K436" s="168" t="str">
        <f>AA436</f>
        <v/>
      </c>
      <c r="AA436" s="194" t="str">
        <f>IF(J436&gt;C436,"Error: Las actividades totales son menores que las realizadas en beneficiarios","")</f>
        <v/>
      </c>
      <c r="AB436" s="194">
        <f>IF(J436&gt;C436,1,0)</f>
        <v>0</v>
      </c>
    </row>
    <row r="437" spans="1:28" ht="15" customHeight="1" x14ac:dyDescent="0.15">
      <c r="A437" s="739" t="s">
        <v>555</v>
      </c>
      <c r="B437" s="740"/>
      <c r="C437" s="259">
        <f>SUM(D437:E437)</f>
        <v>0</v>
      </c>
      <c r="D437" s="260"/>
      <c r="E437" s="261"/>
      <c r="F437" s="262"/>
      <c r="G437" s="262"/>
      <c r="H437" s="262"/>
      <c r="I437" s="263"/>
      <c r="J437" s="264"/>
      <c r="K437" s="168" t="str">
        <f>AA437</f>
        <v/>
      </c>
      <c r="AA437" s="194" t="str">
        <f>IF(J437&gt;C437,"Error: Las actividades totales son menores que las realizadas en beneficiarios","")</f>
        <v/>
      </c>
      <c r="AB437" s="194">
        <f>IF(J437&gt;C437,1,0)</f>
        <v>0</v>
      </c>
    </row>
    <row r="438" spans="1:28" ht="24.95" customHeight="1" x14ac:dyDescent="0.15">
      <c r="A438" s="174" t="s">
        <v>556</v>
      </c>
      <c r="B438" s="265"/>
      <c r="C438" s="534"/>
      <c r="D438" s="534"/>
      <c r="E438" s="534"/>
      <c r="F438" s="534"/>
      <c r="G438" s="534"/>
      <c r="H438" s="534"/>
      <c r="I438" s="534"/>
      <c r="J438" s="534"/>
      <c r="K438" s="534"/>
    </row>
    <row r="439" spans="1:28" ht="39.950000000000003" customHeight="1" x14ac:dyDescent="0.15">
      <c r="A439" s="741" t="s">
        <v>557</v>
      </c>
      <c r="B439" s="742"/>
      <c r="C439" s="266" t="s">
        <v>410</v>
      </c>
      <c r="D439" s="560" t="s">
        <v>558</v>
      </c>
      <c r="E439" s="267" t="s">
        <v>559</v>
      </c>
      <c r="L439" s="5" t="s">
        <v>560</v>
      </c>
    </row>
    <row r="440" spans="1:28" ht="15" customHeight="1" x14ac:dyDescent="0.15">
      <c r="A440" s="743" t="s">
        <v>561</v>
      </c>
      <c r="B440" s="268" t="s">
        <v>562</v>
      </c>
      <c r="C440" s="269">
        <v>305</v>
      </c>
      <c r="D440" s="270">
        <v>295</v>
      </c>
      <c r="E440" s="270"/>
      <c r="F440" s="151" t="str">
        <f>AA440</f>
        <v/>
      </c>
      <c r="AA440" s="194" t="str">
        <f>IF(D440&gt;C440,"Error: Las actividades totales son menores que las realizadas en beneficiarios","")</f>
        <v/>
      </c>
      <c r="AB440" s="194">
        <f>IF(D440&gt;C440,1,0)</f>
        <v>0</v>
      </c>
    </row>
    <row r="441" spans="1:28" ht="15" customHeight="1" x14ac:dyDescent="0.15">
      <c r="A441" s="744"/>
      <c r="B441" s="271" t="s">
        <v>563</v>
      </c>
      <c r="C441" s="272"/>
      <c r="D441" s="273"/>
      <c r="E441" s="273"/>
      <c r="F441" s="151" t="str">
        <f>AA441</f>
        <v/>
      </c>
      <c r="AA441" s="194" t="str">
        <f>IF(D441&gt;C441,"Error: Las actividades totales son menores que las realizadas en beneficiarios","")</f>
        <v/>
      </c>
      <c r="AB441" s="194">
        <f>IF(D441&gt;C441,1,0)</f>
        <v>0</v>
      </c>
    </row>
    <row r="442" spans="1:28" ht="15" customHeight="1" x14ac:dyDescent="0.15">
      <c r="A442" s="745"/>
      <c r="B442" s="274" t="s">
        <v>564</v>
      </c>
      <c r="C442" s="275"/>
      <c r="D442" s="276"/>
      <c r="E442" s="276"/>
      <c r="F442" s="151" t="str">
        <f>AA442</f>
        <v/>
      </c>
      <c r="AA442" s="194" t="str">
        <f>IF(D442&gt;C442,"Error: Las actividades totales son menores que las realizadas en beneficiarios","")</f>
        <v/>
      </c>
      <c r="AB442" s="194">
        <f>IF(D442&gt;C442,1,0)</f>
        <v>0</v>
      </c>
    </row>
    <row r="443" spans="1:28" ht="24.95" customHeight="1" x14ac:dyDescent="0.15">
      <c r="A443" s="277" t="s">
        <v>565</v>
      </c>
      <c r="B443" s="278"/>
      <c r="C443" s="279"/>
      <c r="D443" s="280"/>
      <c r="E443" s="280"/>
    </row>
    <row r="444" spans="1:28" ht="18.75" customHeight="1" x14ac:dyDescent="0.15">
      <c r="A444" s="746" t="s">
        <v>566</v>
      </c>
      <c r="B444" s="747"/>
      <c r="C444" s="281" t="s">
        <v>105</v>
      </c>
    </row>
    <row r="445" spans="1:28" ht="15" customHeight="1" x14ac:dyDescent="0.15">
      <c r="A445" s="748" t="s">
        <v>567</v>
      </c>
      <c r="B445" s="749"/>
      <c r="C445" s="535">
        <f>[11]B!C2916</f>
        <v>0</v>
      </c>
    </row>
    <row r="446" spans="1:28" ht="15" customHeight="1" x14ac:dyDescent="0.15">
      <c r="A446" s="728" t="s">
        <v>568</v>
      </c>
      <c r="B446" s="729"/>
      <c r="C446" s="536">
        <f>[11]B!C2917</f>
        <v>0</v>
      </c>
    </row>
    <row r="449" spans="1:13" ht="12.75" x14ac:dyDescent="0.2">
      <c r="A449" s="282" t="s">
        <v>569</v>
      </c>
      <c r="B449" s="283"/>
    </row>
    <row r="450" spans="1:13" ht="50.25" customHeight="1" x14ac:dyDescent="0.15">
      <c r="A450" s="730" t="s">
        <v>489</v>
      </c>
      <c r="B450" s="731"/>
      <c r="C450" s="604" t="s">
        <v>410</v>
      </c>
      <c r="D450" s="604" t="s">
        <v>490</v>
      </c>
      <c r="E450" s="734" t="s">
        <v>570</v>
      </c>
      <c r="F450" s="735"/>
      <c r="G450" s="734" t="s">
        <v>571</v>
      </c>
      <c r="H450" s="736"/>
      <c r="I450" s="735"/>
      <c r="J450" s="469" t="s">
        <v>493</v>
      </c>
      <c r="K450" s="469" t="s">
        <v>494</v>
      </c>
      <c r="L450" s="469" t="s">
        <v>495</v>
      </c>
      <c r="M450" s="481" t="s">
        <v>495</v>
      </c>
    </row>
    <row r="451" spans="1:13" ht="54.75" customHeight="1" x14ac:dyDescent="0.15">
      <c r="A451" s="732"/>
      <c r="B451" s="733"/>
      <c r="C451" s="605"/>
      <c r="D451" s="605"/>
      <c r="E451" s="284" t="s">
        <v>572</v>
      </c>
      <c r="F451" s="284" t="s">
        <v>573</v>
      </c>
      <c r="G451" s="537" t="s">
        <v>574</v>
      </c>
      <c r="H451" s="537" t="s">
        <v>575</v>
      </c>
      <c r="I451" s="538" t="s">
        <v>576</v>
      </c>
      <c r="J451" s="284" t="s">
        <v>572</v>
      </c>
      <c r="K451" s="284" t="s">
        <v>573</v>
      </c>
      <c r="L451" s="284" t="s">
        <v>572</v>
      </c>
      <c r="M451" s="284" t="s">
        <v>573</v>
      </c>
    </row>
    <row r="452" spans="1:13" ht="15" customHeight="1" x14ac:dyDescent="0.15">
      <c r="A452" s="754" t="s">
        <v>194</v>
      </c>
      <c r="B452" s="755" t="s">
        <v>194</v>
      </c>
      <c r="C452" s="539">
        <f>SUM(E452:F452)</f>
        <v>1</v>
      </c>
      <c r="D452" s="540"/>
      <c r="E452" s="540"/>
      <c r="F452" s="540">
        <v>1</v>
      </c>
      <c r="G452" s="540"/>
      <c r="H452" s="540"/>
      <c r="I452" s="540">
        <v>1</v>
      </c>
      <c r="J452" s="540"/>
      <c r="K452" s="540"/>
      <c r="L452" s="540"/>
      <c r="M452" s="540"/>
    </row>
    <row r="453" spans="1:13" ht="15" customHeight="1" x14ac:dyDescent="0.15">
      <c r="A453" s="754" t="s">
        <v>196</v>
      </c>
      <c r="B453" s="755" t="s">
        <v>196</v>
      </c>
      <c r="C453" s="539">
        <f>SUM(E453:F453)</f>
        <v>0</v>
      </c>
      <c r="D453" s="540"/>
      <c r="E453" s="540"/>
      <c r="F453" s="540"/>
      <c r="G453" s="540"/>
      <c r="H453" s="540"/>
      <c r="I453" s="540"/>
      <c r="J453" s="540"/>
      <c r="K453" s="540"/>
      <c r="L453" s="540"/>
      <c r="M453" s="540"/>
    </row>
    <row r="454" spans="1:13" ht="15" customHeight="1" x14ac:dyDescent="0.15">
      <c r="A454" s="754" t="s">
        <v>200</v>
      </c>
      <c r="B454" s="755"/>
      <c r="C454" s="539">
        <f>SUM(E454:F454)</f>
        <v>0</v>
      </c>
      <c r="D454" s="540"/>
      <c r="E454" s="540"/>
      <c r="F454" s="540"/>
      <c r="G454" s="540"/>
      <c r="H454" s="540"/>
      <c r="I454" s="540"/>
      <c r="J454" s="540"/>
      <c r="K454" s="540"/>
      <c r="L454" s="540"/>
      <c r="M454" s="540"/>
    </row>
    <row r="455" spans="1:13" ht="15" customHeight="1" x14ac:dyDescent="0.15">
      <c r="A455" s="754" t="s">
        <v>206</v>
      </c>
      <c r="B455" s="755"/>
      <c r="C455" s="539">
        <f>SUM(E455:F455)</f>
        <v>0</v>
      </c>
      <c r="D455" s="540"/>
      <c r="E455" s="540"/>
      <c r="F455" s="540"/>
      <c r="G455" s="540"/>
      <c r="H455" s="540"/>
      <c r="I455" s="540"/>
      <c r="J455" s="540"/>
      <c r="K455" s="540"/>
      <c r="L455" s="540"/>
      <c r="M455" s="540"/>
    </row>
    <row r="456" spans="1:13" ht="15" customHeight="1" x14ac:dyDescent="0.15">
      <c r="A456" s="754" t="s">
        <v>226</v>
      </c>
      <c r="B456" s="755"/>
      <c r="C456" s="539">
        <f>SUM(E456:F456)</f>
        <v>0</v>
      </c>
      <c r="D456" s="540"/>
      <c r="E456" s="540"/>
      <c r="F456" s="540"/>
      <c r="G456" s="540"/>
      <c r="H456" s="540"/>
      <c r="I456" s="540"/>
      <c r="J456" s="540"/>
      <c r="K456" s="540"/>
      <c r="L456" s="540"/>
      <c r="M456" s="540"/>
    </row>
    <row r="457" spans="1:13" ht="15" customHeight="1" x14ac:dyDescent="0.15">
      <c r="A457" s="562"/>
      <c r="B457" s="561" t="s">
        <v>577</v>
      </c>
      <c r="C457" s="539">
        <f t="shared" ref="C457:I457" si="25">SUM(C452:C456)</f>
        <v>1</v>
      </c>
      <c r="D457" s="539">
        <f t="shared" si="25"/>
        <v>0</v>
      </c>
      <c r="E457" s="539">
        <f t="shared" si="25"/>
        <v>0</v>
      </c>
      <c r="F457" s="539">
        <f t="shared" si="25"/>
        <v>1</v>
      </c>
      <c r="G457" s="539">
        <f t="shared" si="25"/>
        <v>0</v>
      </c>
      <c r="H457" s="539">
        <f t="shared" si="25"/>
        <v>0</v>
      </c>
      <c r="I457" s="539">
        <f t="shared" si="25"/>
        <v>1</v>
      </c>
      <c r="J457" s="539">
        <f>SUM(J452:J456)</f>
        <v>0</v>
      </c>
      <c r="K457" s="539">
        <f t="shared" ref="K457" si="26">SUM(K452:K456)</f>
        <v>0</v>
      </c>
      <c r="L457" s="539">
        <f>SUM(L452:L456)</f>
        <v>0</v>
      </c>
      <c r="M457" s="539">
        <f t="shared" ref="M457" si="27">SUM(M452:M456)</f>
        <v>0</v>
      </c>
    </row>
    <row r="458" spans="1:13" ht="24" customHeight="1" x14ac:dyDescent="0.15">
      <c r="A458" s="750" t="s">
        <v>578</v>
      </c>
      <c r="B458" s="751"/>
      <c r="C458" s="539">
        <f>SUM(E458:F458)</f>
        <v>0</v>
      </c>
      <c r="D458" s="540"/>
      <c r="E458" s="540"/>
      <c r="F458" s="540"/>
      <c r="G458" s="540"/>
      <c r="H458" s="540"/>
      <c r="I458" s="540"/>
      <c r="J458" s="540"/>
      <c r="K458" s="540"/>
      <c r="L458" s="540"/>
      <c r="M458" s="540"/>
    </row>
    <row r="459" spans="1:13" ht="15" customHeight="1" x14ac:dyDescent="0.15">
      <c r="A459" s="750" t="s">
        <v>579</v>
      </c>
      <c r="B459" s="751"/>
      <c r="C459" s="539">
        <f>SUM(E459:F459)</f>
        <v>0</v>
      </c>
      <c r="D459" s="540"/>
      <c r="E459" s="540"/>
      <c r="F459" s="540"/>
      <c r="G459" s="540"/>
      <c r="H459" s="540"/>
      <c r="I459" s="540"/>
      <c r="J459" s="540"/>
      <c r="K459" s="540"/>
      <c r="L459" s="540"/>
      <c r="M459" s="540"/>
    </row>
    <row r="460" spans="1:13" ht="15" customHeight="1" x14ac:dyDescent="0.15">
      <c r="A460" s="750" t="s">
        <v>580</v>
      </c>
      <c r="B460" s="751"/>
      <c r="C460" s="539">
        <f>SUM(E460:F460)</f>
        <v>0</v>
      </c>
      <c r="D460" s="540"/>
      <c r="E460" s="540"/>
      <c r="F460" s="540"/>
      <c r="G460" s="540"/>
      <c r="H460" s="540"/>
      <c r="I460" s="540"/>
      <c r="J460" s="540"/>
      <c r="K460" s="540"/>
      <c r="L460" s="540"/>
      <c r="M460" s="540"/>
    </row>
    <row r="461" spans="1:13" ht="15" customHeight="1" x14ac:dyDescent="0.15">
      <c r="A461" s="752" t="s">
        <v>581</v>
      </c>
      <c r="B461" s="753"/>
      <c r="C461" s="539">
        <f t="shared" ref="C461:M461" si="28">SUM(C458:C460)</f>
        <v>0</v>
      </c>
      <c r="D461" s="539">
        <f t="shared" si="28"/>
        <v>0</v>
      </c>
      <c r="E461" s="539">
        <f t="shared" si="28"/>
        <v>0</v>
      </c>
      <c r="F461" s="539">
        <f t="shared" si="28"/>
        <v>0</v>
      </c>
      <c r="G461" s="539">
        <f t="shared" si="28"/>
        <v>0</v>
      </c>
      <c r="H461" s="539">
        <f t="shared" si="28"/>
        <v>0</v>
      </c>
      <c r="I461" s="539">
        <f t="shared" si="28"/>
        <v>0</v>
      </c>
      <c r="J461" s="539">
        <f t="shared" si="28"/>
        <v>0</v>
      </c>
      <c r="K461" s="539">
        <f t="shared" si="28"/>
        <v>0</v>
      </c>
      <c r="L461" s="539">
        <f t="shared" si="28"/>
        <v>0</v>
      </c>
      <c r="M461" s="539">
        <f t="shared" si="28"/>
        <v>0</v>
      </c>
    </row>
    <row r="462" spans="1:13" ht="15" customHeight="1" x14ac:dyDescent="0.15">
      <c r="A462" s="750" t="s">
        <v>582</v>
      </c>
      <c r="B462" s="751"/>
      <c r="C462" s="539">
        <f t="shared" ref="C462" si="29">SUM(E462:F462)</f>
        <v>0</v>
      </c>
      <c r="D462" s="540"/>
      <c r="E462" s="540"/>
      <c r="F462" s="540"/>
      <c r="G462" s="540"/>
      <c r="H462" s="540"/>
      <c r="I462" s="540"/>
      <c r="J462" s="540"/>
      <c r="K462" s="540"/>
      <c r="L462" s="540"/>
      <c r="M462" s="540"/>
    </row>
    <row r="463" spans="1:13" ht="15" customHeight="1" x14ac:dyDescent="0.15">
      <c r="A463" s="750" t="s">
        <v>583</v>
      </c>
      <c r="B463" s="751"/>
      <c r="C463" s="539">
        <f>SUM(E463:F463)</f>
        <v>0</v>
      </c>
      <c r="D463" s="540"/>
      <c r="E463" s="540"/>
      <c r="F463" s="540"/>
      <c r="G463" s="540"/>
      <c r="H463" s="540"/>
      <c r="I463" s="540"/>
      <c r="J463" s="540"/>
      <c r="K463" s="540"/>
      <c r="L463" s="540"/>
      <c r="M463" s="540"/>
    </row>
    <row r="464" spans="1:13" ht="15" customHeight="1" x14ac:dyDescent="0.15">
      <c r="A464" s="750" t="s">
        <v>584</v>
      </c>
      <c r="B464" s="751"/>
      <c r="C464" s="539">
        <f>SUM(E464:F464)</f>
        <v>0</v>
      </c>
      <c r="D464" s="540"/>
      <c r="E464" s="540"/>
      <c r="F464" s="540"/>
      <c r="G464" s="540"/>
      <c r="H464" s="540"/>
      <c r="I464" s="540"/>
      <c r="J464" s="540"/>
      <c r="K464" s="540"/>
      <c r="L464" s="540"/>
      <c r="M464" s="540"/>
    </row>
    <row r="465" spans="1:13" ht="15" customHeight="1" x14ac:dyDescent="0.15">
      <c r="A465" s="562"/>
      <c r="B465" s="287" t="s">
        <v>585</v>
      </c>
      <c r="C465" s="539">
        <f t="shared" ref="C465:M465" si="30">SUM(C462:C464)</f>
        <v>0</v>
      </c>
      <c r="D465" s="539">
        <f t="shared" si="30"/>
        <v>0</v>
      </c>
      <c r="E465" s="539">
        <f t="shared" si="30"/>
        <v>0</v>
      </c>
      <c r="F465" s="539">
        <f t="shared" si="30"/>
        <v>0</v>
      </c>
      <c r="G465" s="539">
        <f t="shared" si="30"/>
        <v>0</v>
      </c>
      <c r="H465" s="539">
        <f t="shared" si="30"/>
        <v>0</v>
      </c>
      <c r="I465" s="539">
        <f t="shared" si="30"/>
        <v>0</v>
      </c>
      <c r="J465" s="539">
        <f t="shared" si="30"/>
        <v>0</v>
      </c>
      <c r="K465" s="539">
        <f t="shared" si="30"/>
        <v>0</v>
      </c>
      <c r="L465" s="539">
        <f t="shared" si="30"/>
        <v>0</v>
      </c>
      <c r="M465" s="539">
        <f t="shared" si="30"/>
        <v>0</v>
      </c>
    </row>
    <row r="466" spans="1:13" ht="15" customHeight="1" x14ac:dyDescent="0.15">
      <c r="A466" s="750" t="s">
        <v>586</v>
      </c>
      <c r="B466" s="751"/>
      <c r="C466" s="539">
        <f>SUM(E466:F466)</f>
        <v>0</v>
      </c>
      <c r="D466" s="540"/>
      <c r="E466" s="540"/>
      <c r="F466" s="540"/>
      <c r="G466" s="540"/>
      <c r="H466" s="540"/>
      <c r="I466" s="540"/>
      <c r="J466" s="540"/>
      <c r="K466" s="540"/>
      <c r="L466" s="540"/>
      <c r="M466" s="540"/>
    </row>
    <row r="467" spans="1:13" ht="15" customHeight="1" x14ac:dyDescent="0.15">
      <c r="A467" s="758" t="s">
        <v>587</v>
      </c>
      <c r="B467" s="759"/>
      <c r="C467" s="539">
        <f>SUM(E467:F467)</f>
        <v>0</v>
      </c>
      <c r="D467" s="540"/>
      <c r="E467" s="540"/>
      <c r="F467" s="540"/>
      <c r="G467" s="540"/>
      <c r="H467" s="540"/>
      <c r="I467" s="540"/>
      <c r="J467" s="540"/>
      <c r="K467" s="540"/>
      <c r="L467" s="540"/>
      <c r="M467" s="540"/>
    </row>
    <row r="468" spans="1:13" ht="15" customHeight="1" x14ac:dyDescent="0.15">
      <c r="A468" s="750" t="s">
        <v>588</v>
      </c>
      <c r="B468" s="751"/>
      <c r="C468" s="539">
        <f>SUM(E468:F468)</f>
        <v>0</v>
      </c>
      <c r="D468" s="540"/>
      <c r="E468" s="540"/>
      <c r="F468" s="540"/>
      <c r="G468" s="540"/>
      <c r="H468" s="540"/>
      <c r="I468" s="540"/>
      <c r="J468" s="540"/>
      <c r="K468" s="540"/>
      <c r="L468" s="540"/>
      <c r="M468" s="540"/>
    </row>
    <row r="469" spans="1:13" ht="15" customHeight="1" x14ac:dyDescent="0.15">
      <c r="A469" s="562"/>
      <c r="B469" s="287" t="s">
        <v>589</v>
      </c>
      <c r="C469" s="539">
        <f>SUM(C466:C468)</f>
        <v>0</v>
      </c>
      <c r="D469" s="539">
        <f t="shared" ref="D469:F469" si="31">SUM(D466:D468)</f>
        <v>0</v>
      </c>
      <c r="E469" s="539">
        <f t="shared" si="31"/>
        <v>0</v>
      </c>
      <c r="F469" s="539">
        <f t="shared" si="31"/>
        <v>0</v>
      </c>
      <c r="G469" s="539">
        <f>SUM(G466:G468)</f>
        <v>0</v>
      </c>
      <c r="H469" s="539">
        <f>SUM(H466:H468)</f>
        <v>0</v>
      </c>
      <c r="I469" s="539">
        <f>SUM(I466:I468)</f>
        <v>0</v>
      </c>
      <c r="J469" s="539">
        <f t="shared" ref="J469:M469" si="32">SUM(J466:J468)</f>
        <v>0</v>
      </c>
      <c r="K469" s="539">
        <f t="shared" si="32"/>
        <v>0</v>
      </c>
      <c r="L469" s="539">
        <f t="shared" si="32"/>
        <v>0</v>
      </c>
      <c r="M469" s="539">
        <f t="shared" si="32"/>
        <v>0</v>
      </c>
    </row>
    <row r="470" spans="1:13" ht="15" customHeight="1" x14ac:dyDescent="0.15">
      <c r="A470" s="760" t="s">
        <v>590</v>
      </c>
      <c r="B470" s="761" t="s">
        <v>47</v>
      </c>
      <c r="C470" s="539">
        <f t="shared" ref="C470:C477" si="33">SUM(E470:F470)</f>
        <v>3</v>
      </c>
      <c r="D470" s="540"/>
      <c r="E470" s="540"/>
      <c r="F470" s="540">
        <v>3</v>
      </c>
      <c r="G470" s="540"/>
      <c r="H470" s="540"/>
      <c r="I470" s="540">
        <v>3</v>
      </c>
      <c r="J470" s="540"/>
      <c r="K470" s="540"/>
      <c r="L470" s="540"/>
      <c r="M470" s="540"/>
    </row>
    <row r="471" spans="1:13" ht="15" customHeight="1" x14ac:dyDescent="0.15">
      <c r="A471" s="760" t="s">
        <v>591</v>
      </c>
      <c r="B471" s="761" t="s">
        <v>591</v>
      </c>
      <c r="C471" s="539">
        <f t="shared" si="33"/>
        <v>0</v>
      </c>
      <c r="D471" s="540"/>
      <c r="E471" s="540"/>
      <c r="F471" s="540"/>
      <c r="G471" s="540"/>
      <c r="H471" s="540"/>
      <c r="I471" s="540"/>
      <c r="J471" s="540"/>
      <c r="K471" s="540"/>
      <c r="L471" s="540"/>
      <c r="M471" s="540"/>
    </row>
    <row r="472" spans="1:13" ht="15" customHeight="1" x14ac:dyDescent="0.15">
      <c r="A472" s="760" t="s">
        <v>592</v>
      </c>
      <c r="B472" s="761" t="s">
        <v>592</v>
      </c>
      <c r="C472" s="539">
        <f t="shared" si="33"/>
        <v>3</v>
      </c>
      <c r="D472" s="540"/>
      <c r="E472" s="540"/>
      <c r="F472" s="540">
        <v>3</v>
      </c>
      <c r="G472" s="540"/>
      <c r="H472" s="540"/>
      <c r="I472" s="540">
        <v>3</v>
      </c>
      <c r="J472" s="540"/>
      <c r="K472" s="540"/>
      <c r="L472" s="540"/>
      <c r="M472" s="540"/>
    </row>
    <row r="473" spans="1:13" ht="15" customHeight="1" x14ac:dyDescent="0.15">
      <c r="A473" s="756" t="s">
        <v>50</v>
      </c>
      <c r="B473" s="757"/>
      <c r="C473" s="539">
        <f t="shared" si="33"/>
        <v>16</v>
      </c>
      <c r="D473" s="540"/>
      <c r="E473" s="540"/>
      <c r="F473" s="540">
        <v>16</v>
      </c>
      <c r="G473" s="540"/>
      <c r="H473" s="540"/>
      <c r="I473" s="540">
        <v>16</v>
      </c>
      <c r="J473" s="540"/>
      <c r="K473" s="540"/>
      <c r="L473" s="540"/>
      <c r="M473" s="540"/>
    </row>
    <row r="474" spans="1:13" ht="15" customHeight="1" x14ac:dyDescent="0.15">
      <c r="A474" s="756" t="s">
        <v>90</v>
      </c>
      <c r="B474" s="757" t="s">
        <v>90</v>
      </c>
      <c r="C474" s="539">
        <f t="shared" si="33"/>
        <v>0</v>
      </c>
      <c r="D474" s="540"/>
      <c r="E474" s="540"/>
      <c r="F474" s="540"/>
      <c r="G474" s="540"/>
      <c r="H474" s="540"/>
      <c r="I474" s="540"/>
      <c r="J474" s="540"/>
      <c r="K474" s="540"/>
      <c r="L474" s="540"/>
      <c r="M474" s="540"/>
    </row>
    <row r="475" spans="1:13" ht="15" customHeight="1" x14ac:dyDescent="0.15">
      <c r="A475" s="750" t="s">
        <v>72</v>
      </c>
      <c r="B475" s="751"/>
      <c r="C475" s="539">
        <f t="shared" si="33"/>
        <v>0</v>
      </c>
      <c r="D475" s="540"/>
      <c r="E475" s="540"/>
      <c r="F475" s="540"/>
      <c r="G475" s="540"/>
      <c r="H475" s="540"/>
      <c r="I475" s="540"/>
      <c r="J475" s="540"/>
      <c r="K475" s="540"/>
      <c r="L475" s="540"/>
      <c r="M475" s="540"/>
    </row>
    <row r="476" spans="1:13" ht="24" customHeight="1" x14ac:dyDescent="0.15">
      <c r="A476" s="756" t="s">
        <v>593</v>
      </c>
      <c r="B476" s="757" t="s">
        <v>593</v>
      </c>
      <c r="C476" s="539">
        <f t="shared" si="33"/>
        <v>0</v>
      </c>
      <c r="D476" s="540"/>
      <c r="E476" s="540"/>
      <c r="F476" s="540"/>
      <c r="G476" s="540"/>
      <c r="H476" s="540"/>
      <c r="I476" s="540"/>
      <c r="J476" s="540"/>
      <c r="K476" s="540"/>
      <c r="L476" s="540"/>
      <c r="M476" s="540"/>
    </row>
    <row r="477" spans="1:13" ht="15" customHeight="1" x14ac:dyDescent="0.15">
      <c r="A477" s="756" t="s">
        <v>68</v>
      </c>
      <c r="B477" s="757" t="s">
        <v>68</v>
      </c>
      <c r="C477" s="539">
        <f t="shared" si="33"/>
        <v>0</v>
      </c>
      <c r="D477" s="540"/>
      <c r="E477" s="540"/>
      <c r="F477" s="540"/>
      <c r="G477" s="540"/>
      <c r="H477" s="540"/>
      <c r="I477" s="540"/>
      <c r="J477" s="540"/>
      <c r="K477" s="540"/>
      <c r="L477" s="540"/>
      <c r="M477" s="540"/>
    </row>
    <row r="478" spans="1:13" ht="15" customHeight="1" x14ac:dyDescent="0.15">
      <c r="A478" s="563"/>
      <c r="B478" s="287" t="s">
        <v>594</v>
      </c>
      <c r="C478" s="539">
        <f>SUM(C470:C477)</f>
        <v>22</v>
      </c>
      <c r="D478" s="539">
        <f>SUM(D470:D477)</f>
        <v>0</v>
      </c>
      <c r="E478" s="539">
        <f t="shared" ref="E478:M478" si="34">SUM(E470:E477)</f>
        <v>0</v>
      </c>
      <c r="F478" s="539">
        <f t="shared" si="34"/>
        <v>22</v>
      </c>
      <c r="G478" s="539">
        <f t="shared" si="34"/>
        <v>0</v>
      </c>
      <c r="H478" s="539">
        <f t="shared" si="34"/>
        <v>0</v>
      </c>
      <c r="I478" s="539">
        <f t="shared" si="34"/>
        <v>22</v>
      </c>
      <c r="J478" s="539">
        <f t="shared" si="34"/>
        <v>0</v>
      </c>
      <c r="K478" s="539">
        <f t="shared" si="34"/>
        <v>0</v>
      </c>
      <c r="L478" s="539">
        <f t="shared" si="34"/>
        <v>0</v>
      </c>
      <c r="M478" s="539">
        <f t="shared" si="34"/>
        <v>0</v>
      </c>
    </row>
    <row r="479" spans="1:13" ht="15" customHeight="1" x14ac:dyDescent="0.15">
      <c r="A479" s="758" t="s">
        <v>595</v>
      </c>
      <c r="B479" s="759"/>
      <c r="C479" s="539">
        <f t="shared" ref="C479:C484" si="35">SUM(E479:F479)</f>
        <v>0</v>
      </c>
      <c r="D479" s="540"/>
      <c r="E479" s="540"/>
      <c r="F479" s="540"/>
      <c r="G479" s="540"/>
      <c r="H479" s="540"/>
      <c r="I479" s="540"/>
      <c r="J479" s="540"/>
      <c r="K479" s="540"/>
      <c r="L479" s="540"/>
      <c r="M479" s="540"/>
    </row>
    <row r="480" spans="1:13" ht="15" customHeight="1" x14ac:dyDescent="0.15">
      <c r="A480" s="758" t="s">
        <v>596</v>
      </c>
      <c r="B480" s="759"/>
      <c r="C480" s="539">
        <f t="shared" si="35"/>
        <v>0</v>
      </c>
      <c r="D480" s="540"/>
      <c r="E480" s="540"/>
      <c r="F480" s="540"/>
      <c r="G480" s="540"/>
      <c r="H480" s="540"/>
      <c r="I480" s="540"/>
      <c r="J480" s="540"/>
      <c r="K480" s="540"/>
      <c r="L480" s="540"/>
      <c r="M480" s="540"/>
    </row>
    <row r="481" spans="1:13" ht="15" customHeight="1" x14ac:dyDescent="0.15">
      <c r="A481" s="758" t="s">
        <v>597</v>
      </c>
      <c r="B481" s="759"/>
      <c r="C481" s="539">
        <f t="shared" si="35"/>
        <v>0</v>
      </c>
      <c r="D481" s="540"/>
      <c r="E481" s="540"/>
      <c r="F481" s="540"/>
      <c r="G481" s="540"/>
      <c r="H481" s="540"/>
      <c r="I481" s="540"/>
      <c r="J481" s="540"/>
      <c r="K481" s="540"/>
      <c r="L481" s="540"/>
      <c r="M481" s="540"/>
    </row>
    <row r="482" spans="1:13" ht="15" customHeight="1" x14ac:dyDescent="0.15">
      <c r="A482" s="750" t="s">
        <v>598</v>
      </c>
      <c r="B482" s="751"/>
      <c r="C482" s="539">
        <f t="shared" si="35"/>
        <v>0</v>
      </c>
      <c r="D482" s="540"/>
      <c r="E482" s="540"/>
      <c r="F482" s="540"/>
      <c r="G482" s="540"/>
      <c r="H482" s="540"/>
      <c r="I482" s="540"/>
      <c r="J482" s="540"/>
      <c r="K482" s="540"/>
      <c r="L482" s="540"/>
      <c r="M482" s="540"/>
    </row>
    <row r="483" spans="1:13" ht="15" customHeight="1" x14ac:dyDescent="0.15">
      <c r="A483" s="750" t="s">
        <v>599</v>
      </c>
      <c r="B483" s="751"/>
      <c r="C483" s="539">
        <f t="shared" si="35"/>
        <v>1</v>
      </c>
      <c r="D483" s="540"/>
      <c r="E483" s="540"/>
      <c r="F483" s="540">
        <v>1</v>
      </c>
      <c r="G483" s="540"/>
      <c r="H483" s="540"/>
      <c r="I483" s="540">
        <v>1</v>
      </c>
      <c r="J483" s="540"/>
      <c r="K483" s="540"/>
      <c r="L483" s="540"/>
      <c r="M483" s="540"/>
    </row>
    <row r="484" spans="1:13" ht="15" customHeight="1" x14ac:dyDescent="0.15">
      <c r="A484" s="750" t="s">
        <v>600</v>
      </c>
      <c r="B484" s="751"/>
      <c r="C484" s="539">
        <f t="shared" si="35"/>
        <v>0</v>
      </c>
      <c r="D484" s="540"/>
      <c r="E484" s="540"/>
      <c r="F484" s="540"/>
      <c r="G484" s="540"/>
      <c r="H484" s="540"/>
      <c r="I484" s="540"/>
      <c r="J484" s="540"/>
      <c r="K484" s="540"/>
      <c r="L484" s="540"/>
      <c r="M484" s="540"/>
    </row>
    <row r="485" spans="1:13" ht="15" customHeight="1" x14ac:dyDescent="0.15">
      <c r="A485" s="563"/>
      <c r="B485" s="287" t="s">
        <v>445</v>
      </c>
      <c r="C485" s="539">
        <f>SUM(C479:C484)</f>
        <v>1</v>
      </c>
      <c r="D485" s="539">
        <f>SUM(D479:D484)</f>
        <v>0</v>
      </c>
      <c r="E485" s="539">
        <f t="shared" ref="E485:M485" si="36">SUM(E479:E484)</f>
        <v>0</v>
      </c>
      <c r="F485" s="539">
        <f t="shared" si="36"/>
        <v>1</v>
      </c>
      <c r="G485" s="539">
        <f t="shared" si="36"/>
        <v>0</v>
      </c>
      <c r="H485" s="539">
        <f t="shared" si="36"/>
        <v>0</v>
      </c>
      <c r="I485" s="539">
        <f t="shared" si="36"/>
        <v>1</v>
      </c>
      <c r="J485" s="539">
        <f t="shared" si="36"/>
        <v>0</v>
      </c>
      <c r="K485" s="539">
        <f t="shared" si="36"/>
        <v>0</v>
      </c>
      <c r="L485" s="539">
        <f t="shared" si="36"/>
        <v>0</v>
      </c>
      <c r="M485" s="539">
        <f t="shared" si="36"/>
        <v>0</v>
      </c>
    </row>
    <row r="486" spans="1:13" ht="15" customHeight="1" x14ac:dyDescent="0.15">
      <c r="A486" s="750" t="s">
        <v>353</v>
      </c>
      <c r="B486" s="751" t="s">
        <v>353</v>
      </c>
      <c r="C486" s="539">
        <f>SUM(E486:F486)</f>
        <v>0</v>
      </c>
      <c r="D486" s="541"/>
      <c r="E486" s="540"/>
      <c r="F486" s="540"/>
      <c r="G486" s="540"/>
      <c r="H486" s="540"/>
      <c r="I486" s="540"/>
      <c r="J486" s="540"/>
      <c r="K486" s="540"/>
      <c r="L486" s="540"/>
      <c r="M486" s="540"/>
    </row>
    <row r="487" spans="1:13" ht="15" customHeight="1" x14ac:dyDescent="0.15">
      <c r="A487" s="750" t="s">
        <v>355</v>
      </c>
      <c r="B487" s="751" t="s">
        <v>355</v>
      </c>
      <c r="C487" s="539">
        <f>SUM(E487:F487)</f>
        <v>0</v>
      </c>
      <c r="D487" s="541"/>
      <c r="E487" s="540"/>
      <c r="F487" s="540"/>
      <c r="G487" s="540"/>
      <c r="H487" s="540"/>
      <c r="I487" s="540"/>
      <c r="J487" s="540"/>
      <c r="K487" s="540"/>
      <c r="L487" s="540"/>
      <c r="M487" s="540"/>
    </row>
    <row r="488" spans="1:13" ht="24" customHeight="1" x14ac:dyDescent="0.15">
      <c r="A488" s="750" t="s">
        <v>601</v>
      </c>
      <c r="B488" s="751"/>
      <c r="C488" s="539">
        <f>SUM(E488:F488)</f>
        <v>0</v>
      </c>
      <c r="D488" s="541"/>
      <c r="E488" s="541"/>
      <c r="F488" s="541"/>
      <c r="G488" s="541"/>
      <c r="H488" s="541"/>
      <c r="I488" s="541"/>
      <c r="J488" s="541"/>
      <c r="K488" s="541"/>
      <c r="L488" s="541"/>
      <c r="M488" s="541"/>
    </row>
    <row r="489" spans="1:13" ht="15" customHeight="1" x14ac:dyDescent="0.15">
      <c r="A489" s="750" t="s">
        <v>184</v>
      </c>
      <c r="B489" s="751"/>
      <c r="C489" s="539">
        <f t="shared" ref="C489:C490" si="37">SUM(E489:F489)</f>
        <v>0</v>
      </c>
      <c r="D489" s="541"/>
      <c r="E489" s="541"/>
      <c r="F489" s="541"/>
      <c r="G489" s="541"/>
      <c r="H489" s="541"/>
      <c r="I489" s="541"/>
      <c r="J489" s="541"/>
      <c r="K489" s="541"/>
      <c r="L489" s="541"/>
      <c r="M489" s="541"/>
    </row>
    <row r="490" spans="1:13" ht="15" customHeight="1" x14ac:dyDescent="0.15">
      <c r="A490" s="750" t="s">
        <v>185</v>
      </c>
      <c r="B490" s="751"/>
      <c r="C490" s="539">
        <f t="shared" si="37"/>
        <v>0</v>
      </c>
      <c r="D490" s="541"/>
      <c r="E490" s="541"/>
      <c r="F490" s="541"/>
      <c r="G490" s="541"/>
      <c r="H490" s="541"/>
      <c r="I490" s="541"/>
      <c r="J490" s="541"/>
      <c r="K490" s="541"/>
      <c r="L490" s="541"/>
      <c r="M490" s="541"/>
    </row>
    <row r="491" spans="1:13" ht="15" customHeight="1" x14ac:dyDescent="0.15">
      <c r="A491" s="289"/>
      <c r="B491" s="290" t="s">
        <v>602</v>
      </c>
      <c r="C491" s="539">
        <f>SUM(C486:C490)</f>
        <v>0</v>
      </c>
      <c r="D491" s="539">
        <f>SUM(D486:D490)</f>
        <v>0</v>
      </c>
      <c r="E491" s="539">
        <f t="shared" ref="E491:M491" si="38">SUM(E486:E490)</f>
        <v>0</v>
      </c>
      <c r="F491" s="539">
        <f t="shared" si="38"/>
        <v>0</v>
      </c>
      <c r="G491" s="539">
        <f t="shared" si="38"/>
        <v>0</v>
      </c>
      <c r="H491" s="539">
        <f t="shared" si="38"/>
        <v>0</v>
      </c>
      <c r="I491" s="539">
        <f t="shared" si="38"/>
        <v>0</v>
      </c>
      <c r="J491" s="539">
        <f t="shared" si="38"/>
        <v>0</v>
      </c>
      <c r="K491" s="539">
        <f t="shared" si="38"/>
        <v>0</v>
      </c>
      <c r="L491" s="539">
        <f t="shared" si="38"/>
        <v>0</v>
      </c>
      <c r="M491" s="539">
        <f t="shared" si="38"/>
        <v>0</v>
      </c>
    </row>
    <row r="492" spans="1:13" ht="15" customHeight="1" x14ac:dyDescent="0.15">
      <c r="A492" s="291"/>
      <c r="B492" s="290" t="s">
        <v>410</v>
      </c>
      <c r="C492" s="292">
        <f t="shared" ref="C492:M492" si="39">SUM(C457+C461+C465+C469+C478+C485+C491)</f>
        <v>24</v>
      </c>
      <c r="D492" s="292">
        <f t="shared" si="39"/>
        <v>0</v>
      </c>
      <c r="E492" s="292">
        <f t="shared" si="39"/>
        <v>0</v>
      </c>
      <c r="F492" s="292">
        <f t="shared" si="39"/>
        <v>24</v>
      </c>
      <c r="G492" s="292">
        <f t="shared" si="39"/>
        <v>0</v>
      </c>
      <c r="H492" s="292">
        <f t="shared" si="39"/>
        <v>0</v>
      </c>
      <c r="I492" s="292">
        <f t="shared" si="39"/>
        <v>24</v>
      </c>
      <c r="J492" s="292">
        <f t="shared" si="39"/>
        <v>0</v>
      </c>
      <c r="K492" s="292">
        <f t="shared" si="39"/>
        <v>0</v>
      </c>
      <c r="L492" s="292">
        <f t="shared" si="39"/>
        <v>0</v>
      </c>
      <c r="M492" s="292">
        <f t="shared" si="39"/>
        <v>0</v>
      </c>
    </row>
  </sheetData>
  <mergeCells count="209">
    <mergeCell ref="A487:B487"/>
    <mergeCell ref="A488:B488"/>
    <mergeCell ref="A489:B489"/>
    <mergeCell ref="A490:B490"/>
    <mergeCell ref="A480:B480"/>
    <mergeCell ref="A481:B481"/>
    <mergeCell ref="A482:B482"/>
    <mergeCell ref="A483:B483"/>
    <mergeCell ref="A484:B484"/>
    <mergeCell ref="A486:B486"/>
    <mergeCell ref="A473:B473"/>
    <mergeCell ref="A474:B474"/>
    <mergeCell ref="A475:B475"/>
    <mergeCell ref="A476:B476"/>
    <mergeCell ref="A477:B477"/>
    <mergeCell ref="A479:B479"/>
    <mergeCell ref="A466:B466"/>
    <mergeCell ref="A467:B467"/>
    <mergeCell ref="A468:B468"/>
    <mergeCell ref="A470:B470"/>
    <mergeCell ref="A471:B471"/>
    <mergeCell ref="A472:B472"/>
    <mergeCell ref="A459:B459"/>
    <mergeCell ref="A460:B460"/>
    <mergeCell ref="A461:B461"/>
    <mergeCell ref="A462:B462"/>
    <mergeCell ref="A463:B463"/>
    <mergeCell ref="A464:B464"/>
    <mergeCell ref="A452:B452"/>
    <mergeCell ref="A453:B453"/>
    <mergeCell ref="A454:B454"/>
    <mergeCell ref="A455:B455"/>
    <mergeCell ref="A456:B456"/>
    <mergeCell ref="A458:B458"/>
    <mergeCell ref="A446:B446"/>
    <mergeCell ref="A450:B451"/>
    <mergeCell ref="C450:C451"/>
    <mergeCell ref="D450:D451"/>
    <mergeCell ref="E450:F450"/>
    <mergeCell ref="G450:I450"/>
    <mergeCell ref="A436:B436"/>
    <mergeCell ref="A437:B437"/>
    <mergeCell ref="A439:B439"/>
    <mergeCell ref="A440:A442"/>
    <mergeCell ref="A444:B444"/>
    <mergeCell ref="A445:B445"/>
    <mergeCell ref="A431:B431"/>
    <mergeCell ref="A433:B434"/>
    <mergeCell ref="C433:C434"/>
    <mergeCell ref="D433:I433"/>
    <mergeCell ref="J433:J434"/>
    <mergeCell ref="A435:B435"/>
    <mergeCell ref="A421:B421"/>
    <mergeCell ref="A422:B422"/>
    <mergeCell ref="A423:B423"/>
    <mergeCell ref="A425:B425"/>
    <mergeCell ref="A426:B426"/>
    <mergeCell ref="A429:A430"/>
    <mergeCell ref="A415:B415"/>
    <mergeCell ref="A416:B416"/>
    <mergeCell ref="A417:B417"/>
    <mergeCell ref="A418:B418"/>
    <mergeCell ref="A419:B419"/>
    <mergeCell ref="A420:B420"/>
    <mergeCell ref="A401:A403"/>
    <mergeCell ref="A404:A406"/>
    <mergeCell ref="A408:A410"/>
    <mergeCell ref="A412:B412"/>
    <mergeCell ref="A413:B413"/>
    <mergeCell ref="A414:B414"/>
    <mergeCell ref="A381:A383"/>
    <mergeCell ref="A384:A386"/>
    <mergeCell ref="A387:A389"/>
    <mergeCell ref="A392:A394"/>
    <mergeCell ref="A395:A397"/>
    <mergeCell ref="A398:A400"/>
    <mergeCell ref="J379:J380"/>
    <mergeCell ref="K379:K380"/>
    <mergeCell ref="L379:L380"/>
    <mergeCell ref="M379:M380"/>
    <mergeCell ref="O379:O380"/>
    <mergeCell ref="P379:P380"/>
    <mergeCell ref="H378:J378"/>
    <mergeCell ref="K378:M378"/>
    <mergeCell ref="N378:N380"/>
    <mergeCell ref="O378:P378"/>
    <mergeCell ref="Q378:Q380"/>
    <mergeCell ref="D379:D380"/>
    <mergeCell ref="E379:F379"/>
    <mergeCell ref="G379:G380"/>
    <mergeCell ref="H379:H380"/>
    <mergeCell ref="I379:I380"/>
    <mergeCell ref="D373:D374"/>
    <mergeCell ref="A375:B375"/>
    <mergeCell ref="A376:B376"/>
    <mergeCell ref="A377:B377"/>
    <mergeCell ref="A378:B380"/>
    <mergeCell ref="C378:C380"/>
    <mergeCell ref="D378:G378"/>
    <mergeCell ref="A368:B368"/>
    <mergeCell ref="A369:B369"/>
    <mergeCell ref="A370:A371"/>
    <mergeCell ref="A372:B372"/>
    <mergeCell ref="A373:B374"/>
    <mergeCell ref="C373:C374"/>
    <mergeCell ref="A365:F365"/>
    <mergeCell ref="A366:B367"/>
    <mergeCell ref="C366:C367"/>
    <mergeCell ref="D366:D367"/>
    <mergeCell ref="E366:E367"/>
    <mergeCell ref="F366:F367"/>
    <mergeCell ref="O341:O343"/>
    <mergeCell ref="P341:Q342"/>
    <mergeCell ref="R341:R343"/>
    <mergeCell ref="E342:G342"/>
    <mergeCell ref="H342:J342"/>
    <mergeCell ref="A364:B364"/>
    <mergeCell ref="A339:B339"/>
    <mergeCell ref="A340:B340"/>
    <mergeCell ref="A341:B343"/>
    <mergeCell ref="C341:C343"/>
    <mergeCell ref="D341:D343"/>
    <mergeCell ref="E341:J341"/>
    <mergeCell ref="K341:K343"/>
    <mergeCell ref="L341:N342"/>
    <mergeCell ref="A328:B330"/>
    <mergeCell ref="C328:C330"/>
    <mergeCell ref="Q328:Q330"/>
    <mergeCell ref="D329:D330"/>
    <mergeCell ref="E329:F329"/>
    <mergeCell ref="G329:G330"/>
    <mergeCell ref="H329:H330"/>
    <mergeCell ref="I329:I330"/>
    <mergeCell ref="J329:J330"/>
    <mergeCell ref="K329:K330"/>
    <mergeCell ref="L329:L330"/>
    <mergeCell ref="D328:G328"/>
    <mergeCell ref="H328:J328"/>
    <mergeCell ref="K328:M328"/>
    <mergeCell ref="N328:N330"/>
    <mergeCell ref="M329:M330"/>
    <mergeCell ref="O329:O330"/>
    <mergeCell ref="P329:P330"/>
    <mergeCell ref="A323:B323"/>
    <mergeCell ref="A324:B324"/>
    <mergeCell ref="A325:B325"/>
    <mergeCell ref="A326:B326"/>
    <mergeCell ref="K314:K315"/>
    <mergeCell ref="L314:L315"/>
    <mergeCell ref="M314:M315"/>
    <mergeCell ref="A318:B318"/>
    <mergeCell ref="O328:P328"/>
    <mergeCell ref="Q313:Q315"/>
    <mergeCell ref="D314:D315"/>
    <mergeCell ref="E314:F314"/>
    <mergeCell ref="G314:G315"/>
    <mergeCell ref="H314:H315"/>
    <mergeCell ref="I314:I315"/>
    <mergeCell ref="J314:J315"/>
    <mergeCell ref="A319:B319"/>
    <mergeCell ref="A321:B321"/>
    <mergeCell ref="A310:B310"/>
    <mergeCell ref="A311:B311"/>
    <mergeCell ref="A313:B315"/>
    <mergeCell ref="C313:C315"/>
    <mergeCell ref="D313:G313"/>
    <mergeCell ref="H313:J313"/>
    <mergeCell ref="O285:O286"/>
    <mergeCell ref="P285:P286"/>
    <mergeCell ref="A287:B287"/>
    <mergeCell ref="A293:A296"/>
    <mergeCell ref="A300:B300"/>
    <mergeCell ref="A304:A307"/>
    <mergeCell ref="N284:N286"/>
    <mergeCell ref="O284:P284"/>
    <mergeCell ref="O314:O315"/>
    <mergeCell ref="P314:P315"/>
    <mergeCell ref="K313:M313"/>
    <mergeCell ref="N313:N315"/>
    <mergeCell ref="O313:P313"/>
    <mergeCell ref="Q284:Q286"/>
    <mergeCell ref="R284:R286"/>
    <mergeCell ref="D285:D286"/>
    <mergeCell ref="E285:F285"/>
    <mergeCell ref="G285:G286"/>
    <mergeCell ref="H285:H286"/>
    <mergeCell ref="I285:I286"/>
    <mergeCell ref="J285:J286"/>
    <mergeCell ref="A256:B256"/>
    <mergeCell ref="A284:B286"/>
    <mergeCell ref="C284:C286"/>
    <mergeCell ref="D284:G284"/>
    <mergeCell ref="H284:J284"/>
    <mergeCell ref="K284:M284"/>
    <mergeCell ref="K285:K286"/>
    <mergeCell ref="L285:L286"/>
    <mergeCell ref="M285:M286"/>
    <mergeCell ref="A97:E97"/>
    <mergeCell ref="A125:B125"/>
    <mergeCell ref="A221:B221"/>
    <mergeCell ref="A231:B231"/>
    <mergeCell ref="A237:B237"/>
    <mergeCell ref="A244:B244"/>
    <mergeCell ref="A8:C8"/>
    <mergeCell ref="A72:B72"/>
    <mergeCell ref="A73:B73"/>
    <mergeCell ref="A79:A82"/>
    <mergeCell ref="A86:B86"/>
    <mergeCell ref="A90:A93"/>
  </mergeCells>
  <dataValidations count="1">
    <dataValidation allowBlank="1" showInputMessage="1" showErrorMessage="1" errorTitle="ERROR" error="Por favor ingrese solo Números." sqref="A1:XFD1048576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2"/>
  <sheetViews>
    <sheetView workbookViewId="0">
      <selection activeCell="G9" sqref="G9"/>
    </sheetView>
  </sheetViews>
  <sheetFormatPr baseColWidth="10" defaultColWidth="11.42578125" defaultRowHeight="10.5" x14ac:dyDescent="0.15"/>
  <cols>
    <col min="1" max="1" width="18" style="5" customWidth="1"/>
    <col min="2" max="2" width="86.42578125" style="4" customWidth="1"/>
    <col min="3" max="3" width="21.85546875" style="5" customWidth="1"/>
    <col min="4" max="4" width="19" style="5" customWidth="1"/>
    <col min="5" max="5" width="18.5703125" style="5" customWidth="1"/>
    <col min="6" max="6" width="18.42578125" style="5" customWidth="1"/>
    <col min="7" max="7" width="17.7109375" style="5" bestFit="1" customWidth="1"/>
    <col min="8" max="13" width="15.7109375" style="5" customWidth="1"/>
    <col min="14" max="16" width="12.7109375" style="5" customWidth="1"/>
    <col min="17" max="17" width="13.7109375" style="5" customWidth="1"/>
    <col min="18" max="18" width="18.5703125" style="5" customWidth="1"/>
    <col min="19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ht="15" customHeight="1" x14ac:dyDescent="0.15">
      <c r="A1" s="1" t="s">
        <v>0</v>
      </c>
      <c r="B1" s="2"/>
    </row>
    <row r="2" spans="1:14" s="3" customFormat="1" ht="15" customHeight="1" x14ac:dyDescent="0.15">
      <c r="A2" s="1" t="str">
        <f>CONCATENATE("COMUNA: ",[12]NOMBRE!B2," - ","( ",[12]NOMBRE!C2,[12]NOMBRE!D2,[12]NOMBRE!E2,[12]NOMBRE!F2,[12]NOMBRE!G2," )")</f>
        <v>COMUNA: LINARES - ( 07401 )</v>
      </c>
      <c r="B2" s="2"/>
    </row>
    <row r="3" spans="1:14" ht="15" customHeight="1" x14ac:dyDescent="0.1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14" ht="15" customHeight="1" x14ac:dyDescent="0.15">
      <c r="A4" s="1" t="str">
        <f>CONCATENATE("MES: ",[12]NOMBRE!B6," - ","( ",[12]NOMBRE!C6,[12]NOMBRE!D6," )")</f>
        <v>MES: NOVIEMBRE - ( 11 )</v>
      </c>
    </row>
    <row r="5" spans="1:14" s="3" customFormat="1" ht="15" customHeight="1" x14ac:dyDescent="0.15">
      <c r="A5" s="1" t="str">
        <f>CONCATENATE("AÑO: ",[12]NOMBRE!B7)</f>
        <v>AÑO: 2020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8"/>
      <c r="D6" s="8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2" customFormat="1" ht="14.25" customHeight="1" x14ac:dyDescent="0.15">
      <c r="A7" s="9" t="s">
        <v>2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s="3" customFormat="1" ht="15.95" customHeight="1" x14ac:dyDescent="0.15">
      <c r="A8" s="578" t="s">
        <v>3</v>
      </c>
      <c r="B8" s="578"/>
      <c r="C8" s="578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5.1" customHeight="1" x14ac:dyDescent="0.15">
      <c r="A9" s="13" t="s">
        <v>4</v>
      </c>
      <c r="B9" s="13" t="s">
        <v>5</v>
      </c>
      <c r="C9" s="14" t="s">
        <v>6</v>
      </c>
      <c r="D9" s="14" t="s">
        <v>7</v>
      </c>
      <c r="E9" s="14" t="s">
        <v>8</v>
      </c>
      <c r="F9" s="7"/>
      <c r="G9" s="542">
        <f>+E70+E73+E86+E102+H124+E159+E164+E201+E220+E230+E236+E243+E277+E280</f>
        <v>1256119807.5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15">
      <c r="A10" s="15"/>
      <c r="B10" s="16" t="s">
        <v>9</v>
      </c>
      <c r="C10" s="293">
        <f>SUM(C11:C23)</f>
        <v>8832</v>
      </c>
      <c r="D10" s="294">
        <f>SUM(D11:D23)</f>
        <v>8574</v>
      </c>
      <c r="E10" s="17">
        <f>SUM(E11:E23)</f>
        <v>91997500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5" customHeight="1" x14ac:dyDescent="0.15">
      <c r="A11" s="295" t="s">
        <v>10</v>
      </c>
      <c r="B11" s="296" t="s">
        <v>11</v>
      </c>
      <c r="C11" s="297">
        <f>[12]B!C5</f>
        <v>0</v>
      </c>
      <c r="D11" s="298">
        <f>[12]B!E5</f>
        <v>0</v>
      </c>
      <c r="E11" s="18">
        <f>[12]B!AL5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5" customHeight="1" x14ac:dyDescent="0.15">
      <c r="A12" s="299" t="s">
        <v>12</v>
      </c>
      <c r="B12" s="300" t="s">
        <v>13</v>
      </c>
      <c r="C12" s="297">
        <f>[12]B!C6</f>
        <v>0</v>
      </c>
      <c r="D12" s="298">
        <f>[12]B!E6</f>
        <v>0</v>
      </c>
      <c r="E12" s="18">
        <f>[12]B!AL6</f>
        <v>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5" customHeight="1" x14ac:dyDescent="0.15">
      <c r="A13" s="299" t="s">
        <v>14</v>
      </c>
      <c r="B13" s="300" t="s">
        <v>15</v>
      </c>
      <c r="C13" s="297">
        <f>[12]B!C7</f>
        <v>3804</v>
      </c>
      <c r="D13" s="298">
        <f>[12]B!E7</f>
        <v>3633</v>
      </c>
      <c r="E13" s="18">
        <f>[12]B!AL7</f>
        <v>48791190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5" customHeight="1" x14ac:dyDescent="0.15">
      <c r="A14" s="299" t="s">
        <v>16</v>
      </c>
      <c r="B14" s="300" t="s">
        <v>17</v>
      </c>
      <c r="C14" s="297">
        <f>[12]B!C8</f>
        <v>0</v>
      </c>
      <c r="D14" s="298">
        <f>[12]B!E8</f>
        <v>0</v>
      </c>
      <c r="E14" s="18">
        <f>[12]B!AL8</f>
        <v>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5" customHeight="1" x14ac:dyDescent="0.15">
      <c r="A15" s="299" t="s">
        <v>18</v>
      </c>
      <c r="B15" s="300" t="s">
        <v>19</v>
      </c>
      <c r="C15" s="297">
        <f>[12]B!C9</f>
        <v>0</v>
      </c>
      <c r="D15" s="298">
        <f>[12]B!E9</f>
        <v>0</v>
      </c>
      <c r="E15" s="18">
        <f>[12]B!AL9</f>
        <v>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5" customHeight="1" x14ac:dyDescent="0.15">
      <c r="A16" s="299" t="s">
        <v>20</v>
      </c>
      <c r="B16" s="300" t="s">
        <v>21</v>
      </c>
      <c r="C16" s="297">
        <f>[12]B!C10</f>
        <v>0</v>
      </c>
      <c r="D16" s="298">
        <f>[12]B!E10</f>
        <v>0</v>
      </c>
      <c r="E16" s="18">
        <f>[12]B!AL10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5" customHeight="1" x14ac:dyDescent="0.15">
      <c r="A17" s="299" t="s">
        <v>22</v>
      </c>
      <c r="B17" s="300" t="s">
        <v>23</v>
      </c>
      <c r="C17" s="297">
        <f>[12]B!C11</f>
        <v>194</v>
      </c>
      <c r="D17" s="298">
        <f>[12]B!E11</f>
        <v>137</v>
      </c>
      <c r="E17" s="18">
        <f>[12]B!AL11</f>
        <v>2307080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24" customHeight="1" x14ac:dyDescent="0.15">
      <c r="A18" s="299" t="s">
        <v>24</v>
      </c>
      <c r="B18" s="300" t="s">
        <v>25</v>
      </c>
      <c r="C18" s="297">
        <f>[12]B!C12</f>
        <v>0</v>
      </c>
      <c r="D18" s="298">
        <f>[12]B!E12</f>
        <v>0</v>
      </c>
      <c r="E18" s="18">
        <f>[12]B!AL12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24" customHeight="1" x14ac:dyDescent="0.15">
      <c r="A19" s="299" t="s">
        <v>26</v>
      </c>
      <c r="B19" s="300" t="s">
        <v>27</v>
      </c>
      <c r="C19" s="297">
        <f>[12]B!C13</f>
        <v>0</v>
      </c>
      <c r="D19" s="298">
        <f>[12]B!E13</f>
        <v>0</v>
      </c>
      <c r="E19" s="18">
        <f>[12]B!AL13</f>
        <v>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24" customHeight="1" x14ac:dyDescent="0.15">
      <c r="A20" s="299" t="s">
        <v>28</v>
      </c>
      <c r="B20" s="300" t="s">
        <v>29</v>
      </c>
      <c r="C20" s="297">
        <f>[12]B!C14</f>
        <v>0</v>
      </c>
      <c r="D20" s="298">
        <f>[12]B!E14</f>
        <v>0</v>
      </c>
      <c r="E20" s="18">
        <f>[12]B!AL14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24" customHeight="1" x14ac:dyDescent="0.15">
      <c r="A21" s="299" t="s">
        <v>30</v>
      </c>
      <c r="B21" s="300" t="s">
        <v>31</v>
      </c>
      <c r="C21" s="297">
        <f>[12]B!C15</f>
        <v>1607</v>
      </c>
      <c r="D21" s="298">
        <f>[12]B!E15</f>
        <v>1596</v>
      </c>
      <c r="E21" s="18">
        <f>[12]B!AL15</f>
        <v>10820880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24" customHeight="1" x14ac:dyDescent="0.15">
      <c r="A22" s="299" t="s">
        <v>32</v>
      </c>
      <c r="B22" s="301" t="s">
        <v>33</v>
      </c>
      <c r="C22" s="297">
        <f>[12]B!C16</f>
        <v>1197</v>
      </c>
      <c r="D22" s="298">
        <f>[12]B!E16</f>
        <v>1191</v>
      </c>
      <c r="E22" s="18">
        <f>[12]B!AL16</f>
        <v>9706650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24" customHeight="1" x14ac:dyDescent="0.15">
      <c r="A23" s="299" t="s">
        <v>34</v>
      </c>
      <c r="B23" s="300" t="s">
        <v>35</v>
      </c>
      <c r="C23" s="297">
        <f>[12]B!C17</f>
        <v>2030</v>
      </c>
      <c r="D23" s="298">
        <f>[12]B!E17</f>
        <v>2017</v>
      </c>
      <c r="E23" s="18">
        <f>[12]B!AL17</f>
        <v>20371700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24" customHeight="1" x14ac:dyDescent="0.15">
      <c r="A24" s="302" t="s">
        <v>36</v>
      </c>
      <c r="B24" s="303" t="s">
        <v>37</v>
      </c>
      <c r="C24" s="297">
        <f>[12]B!C18</f>
        <v>12</v>
      </c>
      <c r="D24" s="298">
        <f>[12]B!E18</f>
        <v>12</v>
      </c>
      <c r="E24" s="18">
        <f>[12]B!AL18</f>
        <v>181800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15" customHeight="1" x14ac:dyDescent="0.15">
      <c r="A25" s="299" t="s">
        <v>38</v>
      </c>
      <c r="B25" s="300" t="s">
        <v>39</v>
      </c>
      <c r="C25" s="297">
        <f>[12]B!C1080</f>
        <v>0</v>
      </c>
      <c r="D25" s="298">
        <f>[12]B!E1080</f>
        <v>0</v>
      </c>
      <c r="E25" s="18">
        <f>[12]B!AL1080</f>
        <v>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21.75" customHeight="1" x14ac:dyDescent="0.15">
      <c r="A26" s="304"/>
      <c r="B26" s="305" t="s">
        <v>40</v>
      </c>
      <c r="C26" s="306">
        <f>SUM(C27:C32)</f>
        <v>711</v>
      </c>
      <c r="D26" s="309"/>
      <c r="E26" s="20"/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5" customHeight="1" x14ac:dyDescent="0.15">
      <c r="A27" s="299" t="s">
        <v>41</v>
      </c>
      <c r="B27" s="300" t="s">
        <v>42</v>
      </c>
      <c r="C27" s="308">
        <f>[12]B!C20</f>
        <v>0</v>
      </c>
      <c r="D27" s="309"/>
      <c r="E27" s="20"/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5" customHeight="1" x14ac:dyDescent="0.15">
      <c r="A28" s="310"/>
      <c r="B28" s="300" t="s">
        <v>43</v>
      </c>
      <c r="C28" s="308">
        <f>[12]B!C21</f>
        <v>0</v>
      </c>
      <c r="D28" s="309"/>
      <c r="E28" s="20"/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5" customHeight="1" x14ac:dyDescent="0.15">
      <c r="A29" s="299"/>
      <c r="B29" s="300" t="s">
        <v>44</v>
      </c>
      <c r="C29" s="308">
        <f>[12]B!C22</f>
        <v>0</v>
      </c>
      <c r="D29" s="309"/>
      <c r="E29" s="20"/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5" customHeight="1" x14ac:dyDescent="0.15">
      <c r="A30" s="311"/>
      <c r="B30" s="300" t="s">
        <v>45</v>
      </c>
      <c r="C30" s="308">
        <f>[12]B!C23</f>
        <v>0</v>
      </c>
      <c r="D30" s="309"/>
      <c r="E30" s="20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5" customHeight="1" x14ac:dyDescent="0.15">
      <c r="A31" s="311"/>
      <c r="B31" s="300" t="s">
        <v>46</v>
      </c>
      <c r="C31" s="308">
        <f>[12]B!C24</f>
        <v>711</v>
      </c>
      <c r="D31" s="309"/>
      <c r="E31" s="20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15" customHeight="1" x14ac:dyDescent="0.15">
      <c r="A32" s="312">
        <v>101308</v>
      </c>
      <c r="B32" s="300" t="s">
        <v>47</v>
      </c>
      <c r="C32" s="308">
        <f>[12]B!C25</f>
        <v>0</v>
      </c>
      <c r="D32" s="309"/>
      <c r="E32" s="20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20.100000000000001" customHeight="1" x14ac:dyDescent="0.15">
      <c r="A33" s="21"/>
      <c r="B33" s="22" t="s">
        <v>48</v>
      </c>
      <c r="C33" s="313">
        <f>SUM(C34:C44)</f>
        <v>6998</v>
      </c>
      <c r="D33" s="314">
        <f t="shared" ref="D33:E33" si="0">SUM(D34:D44)</f>
        <v>6995</v>
      </c>
      <c r="E33" s="314">
        <f t="shared" si="0"/>
        <v>12315060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15">
      <c r="A34" s="295" t="s">
        <v>49</v>
      </c>
      <c r="B34" s="296" t="s">
        <v>50</v>
      </c>
      <c r="C34" s="315">
        <f>[12]B!$C$29</f>
        <v>2345</v>
      </c>
      <c r="D34" s="315">
        <f>[12]B!$E$29</f>
        <v>2343</v>
      </c>
      <c r="E34" s="23">
        <f>[12]B!$AL$29</f>
        <v>3092760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15">
      <c r="A35" s="299" t="s">
        <v>51</v>
      </c>
      <c r="B35" s="300" t="s">
        <v>52</v>
      </c>
      <c r="C35" s="308">
        <f>[12]B!$C$30</f>
        <v>0</v>
      </c>
      <c r="D35" s="308">
        <f>[12]B!$E$30</f>
        <v>0</v>
      </c>
      <c r="E35" s="24">
        <f>[12]B!$AL$30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15">
      <c r="A36" s="299" t="s">
        <v>53</v>
      </c>
      <c r="B36" s="300" t="s">
        <v>54</v>
      </c>
      <c r="C36" s="308">
        <f>[12]B!$C$31</f>
        <v>0</v>
      </c>
      <c r="D36" s="308">
        <f>[12]B!$E$31</f>
        <v>0</v>
      </c>
      <c r="E36" s="24">
        <f>[12]B!$AL$31</f>
        <v>0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5" customHeight="1" x14ac:dyDescent="0.15">
      <c r="A37" s="299" t="s">
        <v>55</v>
      </c>
      <c r="B37" s="300" t="s">
        <v>56</v>
      </c>
      <c r="C37" s="308">
        <f>[12]B!$C$32</f>
        <v>307</v>
      </c>
      <c r="D37" s="308">
        <f>[12]B!$E$32</f>
        <v>307</v>
      </c>
      <c r="E37" s="24">
        <f>[12]B!$AL$32</f>
        <v>552600</v>
      </c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15" customHeight="1" x14ac:dyDescent="0.15">
      <c r="A38" s="299" t="s">
        <v>57</v>
      </c>
      <c r="B38" s="300" t="s">
        <v>58</v>
      </c>
      <c r="C38" s="308">
        <f>[12]B!$C$33</f>
        <v>3478</v>
      </c>
      <c r="D38" s="308">
        <f>[12]B!$E$33</f>
        <v>3478</v>
      </c>
      <c r="E38" s="24">
        <f>[12]B!$AL$33</f>
        <v>5043100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15">
      <c r="A39" s="299" t="s">
        <v>59</v>
      </c>
      <c r="B39" s="300" t="s">
        <v>60</v>
      </c>
      <c r="C39" s="308">
        <f>[12]B!$C$34</f>
        <v>155</v>
      </c>
      <c r="D39" s="308">
        <f>[12]B!$E$34</f>
        <v>155</v>
      </c>
      <c r="E39" s="24">
        <f>[12]B!$AL$34</f>
        <v>204600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15">
      <c r="A40" s="299" t="s">
        <v>61</v>
      </c>
      <c r="B40" s="300" t="s">
        <v>62</v>
      </c>
      <c r="C40" s="308">
        <f>[12]B!$C$1076</f>
        <v>236</v>
      </c>
      <c r="D40" s="308">
        <f>[12]B!$E$1076</f>
        <v>236</v>
      </c>
      <c r="E40" s="24">
        <f>[12]B!$AL$1076</f>
        <v>762280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15">
      <c r="A41" s="299" t="s">
        <v>63</v>
      </c>
      <c r="B41" s="300" t="s">
        <v>64</v>
      </c>
      <c r="C41" s="308">
        <f>[12]B!$C$1077</f>
        <v>252</v>
      </c>
      <c r="D41" s="308">
        <f>[12]B!$E$1077</f>
        <v>252</v>
      </c>
      <c r="E41" s="24">
        <f>[12]B!$AL$1077</f>
        <v>813960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15">
      <c r="A42" s="299" t="s">
        <v>65</v>
      </c>
      <c r="B42" s="300" t="s">
        <v>66</v>
      </c>
      <c r="C42" s="308">
        <f>[12]B!$C$1078</f>
        <v>0</v>
      </c>
      <c r="D42" s="308">
        <f>[12]B!$E$1078</f>
        <v>0</v>
      </c>
      <c r="E42" s="24">
        <f>[12]B!$AL$1078</f>
        <v>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15">
      <c r="A43" s="299" t="s">
        <v>67</v>
      </c>
      <c r="B43" s="300" t="s">
        <v>68</v>
      </c>
      <c r="C43" s="308">
        <f>[12]B!$C$1079</f>
        <v>0</v>
      </c>
      <c r="D43" s="308">
        <f>[12]B!$E$1079</f>
        <v>0</v>
      </c>
      <c r="E43" s="24">
        <f>[12]B!$AL$1079</f>
        <v>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15">
      <c r="A44" s="299" t="s">
        <v>69</v>
      </c>
      <c r="B44" s="300" t="s">
        <v>70</v>
      </c>
      <c r="C44" s="308">
        <f>[12]B!$C$1075</f>
        <v>225</v>
      </c>
      <c r="D44" s="308">
        <f>[12]B!$E$1075</f>
        <v>224</v>
      </c>
      <c r="E44" s="24">
        <f>[12]B!$AL$1075</f>
        <v>1845760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15">
      <c r="A45" s="304"/>
      <c r="B45" s="305" t="s">
        <v>40</v>
      </c>
      <c r="C45" s="316">
        <f>SUM(C46:C50)</f>
        <v>571</v>
      </c>
      <c r="D45" s="317"/>
      <c r="E45" s="27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15">
      <c r="A46" s="26"/>
      <c r="B46" s="300" t="s">
        <v>71</v>
      </c>
      <c r="C46" s="308">
        <f>[12]B!$C$36</f>
        <v>327</v>
      </c>
      <c r="D46" s="317"/>
      <c r="E46" s="27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15" customHeight="1" x14ac:dyDescent="0.15">
      <c r="A47" s="26"/>
      <c r="B47" s="300" t="s">
        <v>72</v>
      </c>
      <c r="C47" s="308">
        <f>[12]B!$C$37</f>
        <v>244</v>
      </c>
      <c r="D47" s="317"/>
      <c r="E47" s="27"/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15">
      <c r="A48" s="26"/>
      <c r="B48" s="300" t="s">
        <v>73</v>
      </c>
      <c r="C48" s="308">
        <f>[12]B!$C$38</f>
        <v>0</v>
      </c>
      <c r="D48" s="317"/>
      <c r="E48" s="27"/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15">
      <c r="A49" s="26"/>
      <c r="B49" s="300" t="s">
        <v>74</v>
      </c>
      <c r="C49" s="308">
        <f>[12]B!$C$39</f>
        <v>0</v>
      </c>
      <c r="D49" s="317"/>
      <c r="E49" s="27"/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15" customHeight="1" x14ac:dyDescent="0.15">
      <c r="A50" s="28"/>
      <c r="B50" s="318" t="s">
        <v>75</v>
      </c>
      <c r="C50" s="319">
        <f>[12]B!$C$40</f>
        <v>0</v>
      </c>
      <c r="D50" s="317"/>
      <c r="E50" s="27"/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20.100000000000001" customHeight="1" x14ac:dyDescent="0.15">
      <c r="A51" s="21"/>
      <c r="B51" s="22" t="s">
        <v>76</v>
      </c>
      <c r="C51" s="313">
        <f>SUM(C52:C53)</f>
        <v>0</v>
      </c>
      <c r="D51" s="314">
        <f>SUM(D52:D53)</f>
        <v>0</v>
      </c>
      <c r="E51" s="29">
        <f>SUM(E52:E53)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15">
      <c r="A52" s="295" t="s">
        <v>77</v>
      </c>
      <c r="B52" s="296" t="s">
        <v>78</v>
      </c>
      <c r="C52" s="320">
        <f>[12]B!$C$1081</f>
        <v>0</v>
      </c>
      <c r="D52" s="320">
        <f>[12]B!$E$1081</f>
        <v>0</v>
      </c>
      <c r="E52" s="30">
        <f>[12]B!$AL$1081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15">
      <c r="A53" s="299" t="s">
        <v>79</v>
      </c>
      <c r="B53" s="300" t="s">
        <v>80</v>
      </c>
      <c r="C53" s="321">
        <f>[12]B!$C$1082</f>
        <v>0</v>
      </c>
      <c r="D53" s="321">
        <f>[12]B!$E$1082</f>
        <v>0</v>
      </c>
      <c r="E53" s="31">
        <f>[12]B!$AL$1082</f>
        <v>0</v>
      </c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15" customHeight="1" x14ac:dyDescent="0.15">
      <c r="A54" s="304"/>
      <c r="B54" s="322" t="s">
        <v>81</v>
      </c>
      <c r="C54" s="323">
        <f>C55</f>
        <v>0</v>
      </c>
      <c r="D54" s="317"/>
      <c r="E54" s="27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24" customHeight="1" x14ac:dyDescent="0.15">
      <c r="A55" s="299" t="s">
        <v>82</v>
      </c>
      <c r="B55" s="318" t="s">
        <v>83</v>
      </c>
      <c r="C55" s="319">
        <f>[12]B!$C$1054</f>
        <v>0</v>
      </c>
      <c r="D55" s="317"/>
      <c r="E55" s="27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20.100000000000001" customHeight="1" x14ac:dyDescent="0.15">
      <c r="A56" s="33"/>
      <c r="B56" s="22" t="s">
        <v>84</v>
      </c>
      <c r="C56" s="313">
        <f>SUM(C57:C60)</f>
        <v>1681</v>
      </c>
      <c r="D56" s="314">
        <f>SUM(D57:D60)</f>
        <v>1681</v>
      </c>
      <c r="E56" s="29">
        <f>SUM(E57:E60)</f>
        <v>3510030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15" customHeight="1" x14ac:dyDescent="0.15">
      <c r="A57" s="295" t="s">
        <v>85</v>
      </c>
      <c r="B57" s="296" t="s">
        <v>86</v>
      </c>
      <c r="C57" s="320">
        <f>[12]B!$C$44</f>
        <v>30</v>
      </c>
      <c r="D57" s="320">
        <f>[12]B!$E$44</f>
        <v>30</v>
      </c>
      <c r="E57" s="30">
        <f>[12]B!$AL$44</f>
        <v>130200</v>
      </c>
      <c r="F57" s="7"/>
      <c r="G57" s="7"/>
      <c r="H57" s="7"/>
      <c r="I57" s="7"/>
      <c r="J57" s="7"/>
      <c r="K57" s="7"/>
      <c r="L57" s="7"/>
      <c r="M57" s="7"/>
      <c r="N57" s="7"/>
    </row>
    <row r="58" spans="1:14" s="3" customFormat="1" ht="15" customHeight="1" x14ac:dyDescent="0.15">
      <c r="A58" s="299" t="s">
        <v>87</v>
      </c>
      <c r="B58" s="300" t="s">
        <v>88</v>
      </c>
      <c r="C58" s="321">
        <f>[12]B!$C$45</f>
        <v>1310</v>
      </c>
      <c r="D58" s="321">
        <f>[12]B!$E$45</f>
        <v>1310</v>
      </c>
      <c r="E58" s="31">
        <f>[12]B!$AL$45</f>
        <v>3130900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s="3" customFormat="1" ht="15" customHeight="1" x14ac:dyDescent="0.15">
      <c r="A59" s="299" t="s">
        <v>89</v>
      </c>
      <c r="B59" s="300" t="s">
        <v>90</v>
      </c>
      <c r="C59" s="321">
        <f>[12]B!$C$46</f>
        <v>0</v>
      </c>
      <c r="D59" s="321">
        <f>[12]B!$E$46</f>
        <v>0</v>
      </c>
      <c r="E59" s="31">
        <f>[12]B!$AL$46</f>
        <v>0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s="3" customFormat="1" ht="15" customHeight="1" x14ac:dyDescent="0.15">
      <c r="A60" s="299" t="s">
        <v>91</v>
      </c>
      <c r="B60" s="300" t="s">
        <v>92</v>
      </c>
      <c r="C60" s="321">
        <f>[12]B!$C$47</f>
        <v>341</v>
      </c>
      <c r="D60" s="321">
        <f>[12]B!$E$47</f>
        <v>341</v>
      </c>
      <c r="E60" s="31">
        <f>[12]B!$AL$47</f>
        <v>248930</v>
      </c>
      <c r="F60" s="7"/>
      <c r="G60" s="7"/>
      <c r="H60" s="7"/>
      <c r="I60" s="7"/>
      <c r="J60" s="7"/>
      <c r="K60" s="7"/>
      <c r="L60" s="7"/>
      <c r="M60" s="7"/>
      <c r="N60" s="7"/>
    </row>
    <row r="61" spans="1:14" s="3" customFormat="1" ht="15" customHeight="1" x14ac:dyDescent="0.15">
      <c r="A61" s="324"/>
      <c r="B61" s="322" t="s">
        <v>93</v>
      </c>
      <c r="C61" s="325">
        <f>C62</f>
        <v>0</v>
      </c>
      <c r="D61" s="317"/>
      <c r="E61" s="27"/>
      <c r="F61" s="7"/>
      <c r="G61" s="7"/>
      <c r="H61" s="7"/>
      <c r="I61" s="7"/>
      <c r="J61" s="7"/>
      <c r="K61" s="7"/>
      <c r="L61" s="7"/>
      <c r="M61" s="7"/>
      <c r="N61" s="7"/>
    </row>
    <row r="62" spans="1:14" s="3" customFormat="1" ht="15" customHeight="1" x14ac:dyDescent="0.15">
      <c r="A62" s="312"/>
      <c r="B62" s="318" t="s">
        <v>94</v>
      </c>
      <c r="C62" s="326">
        <f>[12]B!$C$49</f>
        <v>0</v>
      </c>
      <c r="D62" s="317"/>
      <c r="E62" s="27"/>
      <c r="F62" s="7"/>
      <c r="G62" s="7"/>
      <c r="H62" s="7"/>
      <c r="I62" s="7"/>
      <c r="J62" s="7"/>
      <c r="K62" s="7"/>
      <c r="L62" s="7"/>
      <c r="M62" s="7"/>
      <c r="N62" s="7"/>
    </row>
    <row r="63" spans="1:14" s="3" customFormat="1" ht="20.100000000000001" customHeight="1" x14ac:dyDescent="0.15">
      <c r="A63" s="33"/>
      <c r="B63" s="22" t="s">
        <v>95</v>
      </c>
      <c r="C63" s="313">
        <f>SUM(C64:C66)</f>
        <v>2305</v>
      </c>
      <c r="D63" s="314">
        <f>SUM(D64:D66)</f>
        <v>2305</v>
      </c>
      <c r="E63" s="29">
        <f>SUM(E64:E66)</f>
        <v>4083190</v>
      </c>
      <c r="F63" s="7"/>
      <c r="G63" s="7"/>
      <c r="H63" s="7"/>
      <c r="I63" s="7"/>
      <c r="J63" s="7"/>
      <c r="K63" s="7"/>
      <c r="L63" s="7"/>
      <c r="M63" s="7"/>
      <c r="N63" s="7"/>
    </row>
    <row r="64" spans="1:14" s="3" customFormat="1" ht="15" customHeight="1" x14ac:dyDescent="0.15">
      <c r="A64" s="295" t="s">
        <v>96</v>
      </c>
      <c r="B64" s="296" t="s">
        <v>97</v>
      </c>
      <c r="C64" s="320">
        <f>[12]B!$C$53</f>
        <v>1516</v>
      </c>
      <c r="D64" s="320">
        <f>[12]B!$E$53</f>
        <v>1516</v>
      </c>
      <c r="E64" s="30">
        <f>[12]B!$AL$53</f>
        <v>3138120</v>
      </c>
      <c r="F64" s="7"/>
      <c r="G64" s="7"/>
      <c r="H64" s="7"/>
      <c r="I64" s="7"/>
      <c r="J64" s="7"/>
      <c r="K64" s="7"/>
      <c r="L64" s="7"/>
      <c r="M64" s="7"/>
      <c r="N64" s="7"/>
    </row>
    <row r="65" spans="1:14" s="3" customFormat="1" ht="15" customHeight="1" x14ac:dyDescent="0.15">
      <c r="A65" s="299" t="s">
        <v>98</v>
      </c>
      <c r="B65" s="300" t="s">
        <v>99</v>
      </c>
      <c r="C65" s="321">
        <f>[12]B!$C$54</f>
        <v>7</v>
      </c>
      <c r="D65" s="321">
        <f>[12]B!$E$54</f>
        <v>7</v>
      </c>
      <c r="E65" s="31">
        <f>[12]B!$AL$54</f>
        <v>14490</v>
      </c>
      <c r="F65" s="7"/>
      <c r="G65" s="7"/>
      <c r="H65" s="7"/>
      <c r="I65" s="7"/>
      <c r="J65" s="7"/>
      <c r="K65" s="7"/>
      <c r="L65" s="7"/>
      <c r="M65" s="7"/>
      <c r="N65" s="7"/>
    </row>
    <row r="66" spans="1:14" s="3" customFormat="1" ht="15" customHeight="1" x14ac:dyDescent="0.15">
      <c r="A66" s="299" t="s">
        <v>100</v>
      </c>
      <c r="B66" s="300" t="s">
        <v>101</v>
      </c>
      <c r="C66" s="321">
        <f>[12]B!$C$55</f>
        <v>782</v>
      </c>
      <c r="D66" s="321">
        <f>[12]B!$E$55</f>
        <v>782</v>
      </c>
      <c r="E66" s="31">
        <f>[12]B!$AL$55</f>
        <v>930580</v>
      </c>
      <c r="F66" s="7"/>
      <c r="G66" s="7"/>
      <c r="H66" s="7"/>
      <c r="I66" s="7"/>
      <c r="J66" s="7"/>
      <c r="K66" s="7"/>
      <c r="L66" s="7"/>
      <c r="M66" s="7"/>
      <c r="N66" s="7"/>
    </row>
    <row r="67" spans="1:14" s="3" customFormat="1" ht="15" customHeight="1" x14ac:dyDescent="0.15">
      <c r="A67" s="304"/>
      <c r="B67" s="305" t="s">
        <v>102</v>
      </c>
      <c r="C67" s="327">
        <f>SUM(C68:C69)</f>
        <v>0</v>
      </c>
      <c r="D67" s="317"/>
      <c r="E67" s="27"/>
      <c r="F67" s="7"/>
      <c r="G67" s="7"/>
      <c r="H67" s="7"/>
      <c r="I67" s="7"/>
      <c r="J67" s="7"/>
      <c r="K67" s="7"/>
      <c r="L67" s="7"/>
      <c r="M67" s="7"/>
      <c r="N67" s="7"/>
    </row>
    <row r="68" spans="1:14" s="3" customFormat="1" ht="15" customHeight="1" x14ac:dyDescent="0.15">
      <c r="A68" s="26"/>
      <c r="B68" s="300" t="s">
        <v>103</v>
      </c>
      <c r="C68" s="321">
        <f xml:space="preserve"> [12]B!$C$57</f>
        <v>0</v>
      </c>
      <c r="D68" s="317"/>
      <c r="E68" s="35"/>
      <c r="F68" s="7"/>
      <c r="G68" s="7"/>
      <c r="H68" s="7"/>
      <c r="I68" s="7"/>
      <c r="J68" s="7"/>
      <c r="K68" s="7"/>
      <c r="L68" s="7"/>
      <c r="M68" s="7"/>
      <c r="N68" s="7"/>
    </row>
    <row r="69" spans="1:14" s="3" customFormat="1" ht="15" customHeight="1" x14ac:dyDescent="0.15">
      <c r="A69" s="28"/>
      <c r="B69" s="318" t="s">
        <v>104</v>
      </c>
      <c r="C69" s="326">
        <f>[12]B!$C$58</f>
        <v>0</v>
      </c>
      <c r="D69" s="328"/>
      <c r="E69" s="36"/>
      <c r="F69" s="7"/>
      <c r="G69" s="7"/>
      <c r="H69" s="7"/>
      <c r="I69" s="7"/>
      <c r="J69" s="7"/>
      <c r="K69" s="7"/>
      <c r="L69" s="7"/>
      <c r="M69" s="7"/>
      <c r="N69" s="7"/>
    </row>
    <row r="70" spans="1:14" s="3" customFormat="1" ht="15" customHeight="1" x14ac:dyDescent="0.15">
      <c r="A70" s="37"/>
      <c r="B70" s="13" t="s">
        <v>105</v>
      </c>
      <c r="C70" s="313">
        <f>C10+C33+C51+C56+C63+C25+C26+C45+C54+C61+C67</f>
        <v>21098</v>
      </c>
      <c r="D70" s="313">
        <f>D10+D33+D51+D56+D63+D25</f>
        <v>19555</v>
      </c>
      <c r="E70" s="38">
        <f>E10+E33+E51+E56+E63+E25</f>
        <v>111905780</v>
      </c>
      <c r="F70" s="7"/>
      <c r="G70" s="7"/>
      <c r="H70" s="7"/>
      <c r="I70" s="7"/>
      <c r="J70" s="7"/>
      <c r="K70" s="7"/>
      <c r="L70" s="7"/>
      <c r="M70" s="7"/>
      <c r="N70" s="7"/>
    </row>
    <row r="71" spans="1:14" ht="24.95" customHeight="1" x14ac:dyDescent="0.15">
      <c r="A71" s="12" t="s">
        <v>106</v>
      </c>
    </row>
    <row r="72" spans="1:14" ht="35.1" customHeight="1" x14ac:dyDescent="0.15">
      <c r="A72" s="579" t="s">
        <v>107</v>
      </c>
      <c r="B72" s="580"/>
      <c r="C72" s="39" t="s">
        <v>6</v>
      </c>
      <c r="D72" s="39" t="s">
        <v>7</v>
      </c>
      <c r="E72" s="39" t="s">
        <v>8</v>
      </c>
    </row>
    <row r="73" spans="1:14" s="41" customFormat="1" ht="15" customHeight="1" x14ac:dyDescent="0.25">
      <c r="A73" s="581" t="s">
        <v>108</v>
      </c>
      <c r="B73" s="582"/>
      <c r="C73" s="313">
        <f>SUM(C74:C79,C83:C85)</f>
        <v>102022</v>
      </c>
      <c r="D73" s="329">
        <f>SUM(D74:D78,D79,D83:D85)</f>
        <v>98241</v>
      </c>
      <c r="E73" s="40">
        <f>SUM(E74:E78,E79,E83:E85)</f>
        <v>479392520</v>
      </c>
    </row>
    <row r="74" spans="1:14" ht="15" customHeight="1" x14ac:dyDescent="0.15">
      <c r="A74" s="42" t="s">
        <v>109</v>
      </c>
      <c r="B74" s="43" t="s">
        <v>110</v>
      </c>
      <c r="C74" s="320">
        <f>[12]B!$C$218</f>
        <v>38246</v>
      </c>
      <c r="D74" s="320">
        <f>[12]B!$E$218</f>
        <v>36748</v>
      </c>
      <c r="E74" s="44">
        <f>[12]B!$AL$218</f>
        <v>44266990</v>
      </c>
    </row>
    <row r="75" spans="1:14" ht="15" customHeight="1" x14ac:dyDescent="0.15">
      <c r="A75" s="573" t="s">
        <v>111</v>
      </c>
      <c r="B75" s="45" t="s">
        <v>112</v>
      </c>
      <c r="C75" s="321">
        <f>[12]B!C283</f>
        <v>41328</v>
      </c>
      <c r="D75" s="330">
        <f>[12]B!$E$283</f>
        <v>39584</v>
      </c>
      <c r="E75" s="46">
        <f>[12]B!$AL$283</f>
        <v>62656220</v>
      </c>
    </row>
    <row r="76" spans="1:14" ht="15" customHeight="1" x14ac:dyDescent="0.15">
      <c r="A76" s="573" t="s">
        <v>113</v>
      </c>
      <c r="B76" s="45" t="s">
        <v>114</v>
      </c>
      <c r="C76" s="321">
        <f>[12]B!$C$327</f>
        <v>1644</v>
      </c>
      <c r="D76" s="321">
        <f>[12]B!$E$327</f>
        <v>1626</v>
      </c>
      <c r="E76" s="46">
        <f>[12]B!$AL$327</f>
        <v>7291960</v>
      </c>
    </row>
    <row r="77" spans="1:14" ht="15" customHeight="1" x14ac:dyDescent="0.15">
      <c r="A77" s="573" t="s">
        <v>115</v>
      </c>
      <c r="B77" s="45" t="s">
        <v>116</v>
      </c>
      <c r="C77" s="321">
        <f>[12]B!$C$338</f>
        <v>0</v>
      </c>
      <c r="D77" s="321">
        <f>[12]B!$E$338</f>
        <v>0</v>
      </c>
      <c r="E77" s="46">
        <f>[12]B!$AL$338</f>
        <v>0</v>
      </c>
    </row>
    <row r="78" spans="1:14" ht="15" customHeight="1" x14ac:dyDescent="0.15">
      <c r="A78" s="573" t="s">
        <v>117</v>
      </c>
      <c r="B78" s="47" t="s">
        <v>118</v>
      </c>
      <c r="C78" s="331">
        <f>[12]B!$C$413</f>
        <v>2922</v>
      </c>
      <c r="D78" s="331">
        <f>[12]B!$E$413</f>
        <v>2824</v>
      </c>
      <c r="E78" s="48">
        <f>[12]B!$AL$413</f>
        <v>15707090</v>
      </c>
    </row>
    <row r="79" spans="1:14" ht="15" customHeight="1" x14ac:dyDescent="0.15">
      <c r="A79" s="583" t="s">
        <v>119</v>
      </c>
      <c r="B79" s="50" t="s">
        <v>120</v>
      </c>
      <c r="C79" s="332">
        <f>SUM(C80:C82)</f>
        <v>15863</v>
      </c>
      <c r="D79" s="332">
        <f>SUM(D80:D82)</f>
        <v>15452</v>
      </c>
      <c r="E79" s="51">
        <f>SUM(E80:E82)</f>
        <v>346259620</v>
      </c>
    </row>
    <row r="80" spans="1:14" ht="15" customHeight="1" x14ac:dyDescent="0.15">
      <c r="A80" s="583"/>
      <c r="B80" s="52" t="s">
        <v>121</v>
      </c>
      <c r="C80" s="330">
        <f>[12]B!$C$464</f>
        <v>2806</v>
      </c>
      <c r="D80" s="330">
        <f>[12]B!$E$464</f>
        <v>2736</v>
      </c>
      <c r="E80" s="53">
        <f>[12]B!$AL$464</f>
        <v>10665330</v>
      </c>
    </row>
    <row r="81" spans="1:5" ht="15" customHeight="1" x14ac:dyDescent="0.15">
      <c r="A81" s="583"/>
      <c r="B81" s="54" t="s">
        <v>122</v>
      </c>
      <c r="C81" s="321">
        <f>[12]B!$C$483</f>
        <v>7</v>
      </c>
      <c r="D81" s="330">
        <f>[12]B!$E$483</f>
        <v>7</v>
      </c>
      <c r="E81" s="46">
        <f>[12]B!$AL$483</f>
        <v>24920</v>
      </c>
    </row>
    <row r="82" spans="1:5" ht="15" customHeight="1" x14ac:dyDescent="0.15">
      <c r="A82" s="583"/>
      <c r="B82" s="54" t="s">
        <v>123</v>
      </c>
      <c r="C82" s="321">
        <f>[12]B!$C$511</f>
        <v>13050</v>
      </c>
      <c r="D82" s="321">
        <f>[12]B!$E$511</f>
        <v>12709</v>
      </c>
      <c r="E82" s="46">
        <f>[12]B!$AL$511</f>
        <v>335569370</v>
      </c>
    </row>
    <row r="83" spans="1:5" ht="15" customHeight="1" x14ac:dyDescent="0.15">
      <c r="A83" s="573" t="s">
        <v>124</v>
      </c>
      <c r="B83" s="45" t="s">
        <v>125</v>
      </c>
      <c r="C83" s="321">
        <f>[12]B!$C$521</f>
        <v>0</v>
      </c>
      <c r="D83" s="321">
        <f>[12]B!$E$521</f>
        <v>0</v>
      </c>
      <c r="E83" s="46">
        <f>[12]B!$AL$521</f>
        <v>0</v>
      </c>
    </row>
    <row r="84" spans="1:5" s="56" customFormat="1" ht="15" customHeight="1" x14ac:dyDescent="0.15">
      <c r="A84" s="573" t="s">
        <v>126</v>
      </c>
      <c r="B84" s="45" t="s">
        <v>127</v>
      </c>
      <c r="C84" s="333">
        <f>[12]B!$C$575</f>
        <v>79</v>
      </c>
      <c r="D84" s="321">
        <f>[12]B!$E$575</f>
        <v>79</v>
      </c>
      <c r="E84" s="55">
        <f>[12]B!$AL$575</f>
        <v>171390</v>
      </c>
    </row>
    <row r="85" spans="1:5" ht="15" customHeight="1" x14ac:dyDescent="0.15">
      <c r="A85" s="573" t="s">
        <v>128</v>
      </c>
      <c r="B85" s="45" t="s">
        <v>129</v>
      </c>
      <c r="C85" s="321">
        <f>[12]B!$C$607</f>
        <v>1940</v>
      </c>
      <c r="D85" s="321">
        <f>[12]B!$E$607</f>
        <v>1928</v>
      </c>
      <c r="E85" s="46">
        <f>[12]B!$AL$607</f>
        <v>3039250</v>
      </c>
    </row>
    <row r="86" spans="1:5" s="3" customFormat="1" ht="15" customHeight="1" x14ac:dyDescent="0.15">
      <c r="A86" s="581" t="s">
        <v>130</v>
      </c>
      <c r="B86" s="584"/>
      <c r="C86" s="332">
        <f>+C87+C88+C89+C90+C94+C95</f>
        <v>5062</v>
      </c>
      <c r="D86" s="332">
        <f>+D87+D88+D89+D90+D94</f>
        <v>5011</v>
      </c>
      <c r="E86" s="51">
        <f>+E87+E88+E89+E90+E94</f>
        <v>136691390</v>
      </c>
    </row>
    <row r="87" spans="1:5" ht="15" customHeight="1" x14ac:dyDescent="0.15">
      <c r="A87" s="57" t="s">
        <v>131</v>
      </c>
      <c r="B87" s="58" t="s">
        <v>132</v>
      </c>
      <c r="C87" s="330">
        <f>[12]B!$C$669</f>
        <v>2351</v>
      </c>
      <c r="D87" s="321">
        <f>[12]B!$E$669</f>
        <v>2336</v>
      </c>
      <c r="E87" s="53">
        <f>[12]B!$AL$669</f>
        <v>21752830</v>
      </c>
    </row>
    <row r="88" spans="1:5" ht="15" customHeight="1" x14ac:dyDescent="0.15">
      <c r="A88" s="573" t="s">
        <v>133</v>
      </c>
      <c r="B88" s="45" t="s">
        <v>134</v>
      </c>
      <c r="C88" s="321">
        <f>[12]B!$C$692</f>
        <v>0</v>
      </c>
      <c r="D88" s="321">
        <f>[12]B!$E$692</f>
        <v>0</v>
      </c>
      <c r="E88" s="46">
        <f>[12]B!$AL$692</f>
        <v>0</v>
      </c>
    </row>
    <row r="89" spans="1:5" ht="15" customHeight="1" x14ac:dyDescent="0.15">
      <c r="A89" s="573" t="s">
        <v>135</v>
      </c>
      <c r="B89" s="45" t="s">
        <v>136</v>
      </c>
      <c r="C89" s="321">
        <f>[12]B!$C$722</f>
        <v>1716</v>
      </c>
      <c r="D89" s="321">
        <f>[12]B!$E$722</f>
        <v>1702</v>
      </c>
      <c r="E89" s="46">
        <f>[12]B!$AL$722</f>
        <v>97122160</v>
      </c>
    </row>
    <row r="90" spans="1:5" ht="15" customHeight="1" x14ac:dyDescent="0.15">
      <c r="A90" s="583" t="s">
        <v>113</v>
      </c>
      <c r="B90" s="45" t="s">
        <v>137</v>
      </c>
      <c r="C90" s="321">
        <f>SUM(C91:C93)</f>
        <v>977</v>
      </c>
      <c r="D90" s="321">
        <f>SUM(D91:D93)</f>
        <v>973</v>
      </c>
      <c r="E90" s="46">
        <f>SUM(E91:E93)</f>
        <v>17816400</v>
      </c>
    </row>
    <row r="91" spans="1:5" ht="15" customHeight="1" x14ac:dyDescent="0.15">
      <c r="A91" s="583"/>
      <c r="B91" s="54" t="s">
        <v>138</v>
      </c>
      <c r="C91" s="321">
        <f>[12]B!$C$746-[12]B!C724-[12]B!C725</f>
        <v>890</v>
      </c>
      <c r="D91" s="321">
        <f>[12]B!$E$746-[12]B!E724-[12]B!E725</f>
        <v>886</v>
      </c>
      <c r="E91" s="46">
        <f>[12]B!$AL$746-[12]B!$AL$676724-[12]B!$AL$725</f>
        <v>15881520</v>
      </c>
    </row>
    <row r="92" spans="1:5" ht="15" customHeight="1" x14ac:dyDescent="0.15">
      <c r="A92" s="583"/>
      <c r="B92" s="54" t="s">
        <v>139</v>
      </c>
      <c r="C92" s="321">
        <f>[12]B!$C$724</f>
        <v>0</v>
      </c>
      <c r="D92" s="321">
        <f>[12]B!$E$724</f>
        <v>0</v>
      </c>
      <c r="E92" s="46">
        <f>[12]B!$AL$724</f>
        <v>0</v>
      </c>
    </row>
    <row r="93" spans="1:5" ht="15" customHeight="1" x14ac:dyDescent="0.15">
      <c r="A93" s="583"/>
      <c r="B93" s="54" t="s">
        <v>140</v>
      </c>
      <c r="C93" s="321">
        <f>[12]B!$C$725</f>
        <v>87</v>
      </c>
      <c r="D93" s="321">
        <f>[12]B!$E$725</f>
        <v>87</v>
      </c>
      <c r="E93" s="46">
        <f>[12]B!$AL$725</f>
        <v>1934880</v>
      </c>
    </row>
    <row r="94" spans="1:5" ht="15" customHeight="1" x14ac:dyDescent="0.15">
      <c r="A94" s="573" t="s">
        <v>115</v>
      </c>
      <c r="B94" s="45" t="s">
        <v>141</v>
      </c>
      <c r="C94" s="321">
        <f>[12]B!$C$779</f>
        <v>0</v>
      </c>
      <c r="D94" s="321">
        <f>[12]B!$E$779</f>
        <v>0</v>
      </c>
      <c r="E94" s="46">
        <f>[12]B!$AL$779</f>
        <v>0</v>
      </c>
    </row>
    <row r="95" spans="1:5" s="60" customFormat="1" ht="15" customHeight="1" x14ac:dyDescent="0.15">
      <c r="A95" s="573"/>
      <c r="B95" s="45" t="s">
        <v>142</v>
      </c>
      <c r="C95" s="321">
        <f>[12]B!$C$837</f>
        <v>18</v>
      </c>
      <c r="D95" s="59"/>
      <c r="E95" s="59"/>
    </row>
    <row r="96" spans="1:5" s="3" customFormat="1" ht="15" customHeight="1" x14ac:dyDescent="0.15">
      <c r="A96" s="61"/>
      <c r="B96" s="61" t="s">
        <v>143</v>
      </c>
      <c r="C96" s="334">
        <f>[12]B!$C$1051</f>
        <v>0</v>
      </c>
      <c r="D96" s="335">
        <f>[12]B!$E$1051</f>
        <v>0</v>
      </c>
      <c r="E96" s="62">
        <f>[12]B!$AL$1051</f>
        <v>0</v>
      </c>
    </row>
    <row r="97" spans="1:8" s="63" customFormat="1" ht="24.95" customHeight="1" x14ac:dyDescent="0.15">
      <c r="A97" s="574" t="s">
        <v>144</v>
      </c>
      <c r="B97" s="574"/>
      <c r="C97" s="574"/>
      <c r="D97" s="574"/>
      <c r="E97" s="574"/>
    </row>
    <row r="98" spans="1:8" s="63" customFormat="1" ht="35.1" customHeight="1" x14ac:dyDescent="0.15">
      <c r="A98" s="13" t="s">
        <v>145</v>
      </c>
      <c r="B98" s="64" t="s">
        <v>5</v>
      </c>
      <c r="C98" s="39" t="s">
        <v>6</v>
      </c>
      <c r="D98" s="39" t="s">
        <v>7</v>
      </c>
      <c r="E98" s="39" t="s">
        <v>8</v>
      </c>
    </row>
    <row r="99" spans="1:8" s="63" customFormat="1" ht="15" customHeight="1" x14ac:dyDescent="0.15">
      <c r="A99" s="295" t="s">
        <v>146</v>
      </c>
      <c r="B99" s="43" t="s">
        <v>147</v>
      </c>
      <c r="C99" s="336">
        <f>[12]B!C844+[12]B!C851+[12]B!C855+[12]B!C862+[12]B!C871+[12]B!C875+[12]B!C879+[12]B!C883+[12]B!C894+[12]B!C897+[12]B!C905+[12]B!C911+[12]B!C921+[12]B!C926+[12]B!C891</f>
        <v>0</v>
      </c>
      <c r="D99" s="336">
        <f>[12]B!E844+[12]B!E851+[12]B!E855+[12]B!E862+[12]B!E871+[12]B!E875+[12]B!E879+[12]B!E883+[12]B!E894+[12]B!E897+[12]B!E905+[12]B!E911+[12]B!E921+[12]B!E926+[12]B!E891</f>
        <v>0</v>
      </c>
      <c r="E99" s="336">
        <f>[12]B!AL844+[12]B!AL851+[12]B!AL855+[12]B!AL862+[12]B!AL871+[12]B!AL875+[12]B!AL879+[12]B!AL883+[12]B!AL894+[12]B!AL897+[12]B!AL905+[12]B!AL911+[12]B!AL921+[12]B!AL926+[12]B!AL891</f>
        <v>0</v>
      </c>
    </row>
    <row r="100" spans="1:8" s="63" customFormat="1" ht="15" customHeight="1" x14ac:dyDescent="0.15">
      <c r="A100" s="299">
        <v>2001</v>
      </c>
      <c r="B100" s="45" t="s">
        <v>148</v>
      </c>
      <c r="C100" s="321">
        <f>SUM([12]B!C2370,[12]B!C2416:C2418)</f>
        <v>1064</v>
      </c>
      <c r="D100" s="321">
        <f>SUM([12]B!E2370,[12]B!E2416:E2418)</f>
        <v>876</v>
      </c>
      <c r="E100" s="46">
        <f>[12]B!AL2370+[12]B!AL2416+[12]B!AL2417+[12]B!AL2418</f>
        <v>17350860</v>
      </c>
    </row>
    <row r="101" spans="1:8" s="63" customFormat="1" ht="15" customHeight="1" x14ac:dyDescent="0.15">
      <c r="A101" s="312" t="s">
        <v>149</v>
      </c>
      <c r="B101" s="65" t="s">
        <v>150</v>
      </c>
      <c r="C101" s="326">
        <f>[12]B!C2684</f>
        <v>14</v>
      </c>
      <c r="D101" s="326">
        <f>[12]B!E2684</f>
        <v>14</v>
      </c>
      <c r="E101" s="48">
        <f>[12]B!AL2684</f>
        <v>1133750</v>
      </c>
    </row>
    <row r="102" spans="1:8" s="63" customFormat="1" ht="15" customHeight="1" x14ac:dyDescent="0.15">
      <c r="A102" s="37"/>
      <c r="B102" s="66" t="s">
        <v>151</v>
      </c>
      <c r="C102" s="337">
        <f>SUM(C99:C101)</f>
        <v>1078</v>
      </c>
      <c r="D102" s="337">
        <f>SUM(D99:D101)</f>
        <v>890</v>
      </c>
      <c r="E102" s="67">
        <f>SUM(E99:E101)</f>
        <v>18484610</v>
      </c>
    </row>
    <row r="103" spans="1:8" s="71" customFormat="1" ht="24.95" customHeight="1" x14ac:dyDescent="0.15">
      <c r="A103" s="68" t="s">
        <v>152</v>
      </c>
      <c r="B103" s="69"/>
      <c r="C103" s="68"/>
      <c r="D103" s="68"/>
      <c r="E103" s="68"/>
      <c r="F103" s="70"/>
      <c r="G103" s="70"/>
    </row>
    <row r="104" spans="1:8" s="63" customFormat="1" ht="33.75" customHeight="1" x14ac:dyDescent="0.15">
      <c r="A104" s="72" t="s">
        <v>4</v>
      </c>
      <c r="B104" s="72" t="s">
        <v>5</v>
      </c>
      <c r="C104" s="39" t="s">
        <v>6</v>
      </c>
      <c r="D104" s="39" t="s">
        <v>7</v>
      </c>
      <c r="E104" s="39" t="s">
        <v>153</v>
      </c>
      <c r="F104" s="39" t="s">
        <v>154</v>
      </c>
      <c r="G104" s="39" t="s">
        <v>155</v>
      </c>
      <c r="H104" s="39" t="s">
        <v>8</v>
      </c>
    </row>
    <row r="105" spans="1:8" s="63" customFormat="1" ht="15" customHeight="1" x14ac:dyDescent="0.15">
      <c r="A105" s="295" t="s">
        <v>156</v>
      </c>
      <c r="B105" s="43" t="s">
        <v>157</v>
      </c>
      <c r="C105" s="320">
        <f>[12]B!$C$1216</f>
        <v>1</v>
      </c>
      <c r="D105" s="320">
        <f>[12]B!$I$1216</f>
        <v>0</v>
      </c>
      <c r="E105" s="320">
        <f>[12]B!$I$1216</f>
        <v>0</v>
      </c>
      <c r="F105" s="320">
        <f>[12]B!$L$1216</f>
        <v>0</v>
      </c>
      <c r="G105" s="73"/>
      <c r="H105" s="44">
        <f>[12]B!$AL$1216</f>
        <v>0</v>
      </c>
    </row>
    <row r="106" spans="1:8" s="63" customFormat="1" ht="15" customHeight="1" x14ac:dyDescent="0.15">
      <c r="A106" s="299" t="s">
        <v>158</v>
      </c>
      <c r="B106" s="45" t="s">
        <v>159</v>
      </c>
      <c r="C106" s="321">
        <f>[12]B!C1352</f>
        <v>170</v>
      </c>
      <c r="D106" s="321">
        <f>[12]B!I1352</f>
        <v>153</v>
      </c>
      <c r="E106" s="321">
        <f>[12]B!I1352</f>
        <v>153</v>
      </c>
      <c r="F106" s="321">
        <f>[12]B!L1352</f>
        <v>1</v>
      </c>
      <c r="G106" s="74"/>
      <c r="H106" s="46">
        <f>[12]B!$AL$1352</f>
        <v>73668655</v>
      </c>
    </row>
    <row r="107" spans="1:8" s="63" customFormat="1" ht="15" customHeight="1" x14ac:dyDescent="0.15">
      <c r="A107" s="299" t="s">
        <v>160</v>
      </c>
      <c r="B107" s="45" t="s">
        <v>161</v>
      </c>
      <c r="C107" s="321">
        <f>[12]B!C1502</f>
        <v>41</v>
      </c>
      <c r="D107" s="321">
        <f>[12]B!I1502</f>
        <v>35</v>
      </c>
      <c r="E107" s="321">
        <f>[12]B!I1502</f>
        <v>35</v>
      </c>
      <c r="F107" s="321">
        <f>[12]B!L1502</f>
        <v>5</v>
      </c>
      <c r="G107" s="74"/>
      <c r="H107" s="46">
        <f>[12]B!$AL$1502</f>
        <v>3969475</v>
      </c>
    </row>
    <row r="108" spans="1:8" s="63" customFormat="1" ht="15" customHeight="1" x14ac:dyDescent="0.15">
      <c r="A108" s="299" t="s">
        <v>162</v>
      </c>
      <c r="B108" s="45" t="s">
        <v>163</v>
      </c>
      <c r="C108" s="321">
        <f>[12]B!C1566</f>
        <v>26</v>
      </c>
      <c r="D108" s="321">
        <f>[12]B!I1566</f>
        <v>23</v>
      </c>
      <c r="E108" s="321">
        <f>[12]B!I1566</f>
        <v>23</v>
      </c>
      <c r="F108" s="321">
        <f>[12]B!L1566</f>
        <v>1</v>
      </c>
      <c r="G108" s="74"/>
      <c r="H108" s="46">
        <f>[12]B!AL1566</f>
        <v>1017840</v>
      </c>
    </row>
    <row r="109" spans="1:8" s="63" customFormat="1" ht="15" customHeight="1" x14ac:dyDescent="0.15">
      <c r="A109" s="299" t="s">
        <v>164</v>
      </c>
      <c r="B109" s="45" t="s">
        <v>165</v>
      </c>
      <c r="C109" s="321">
        <f>[12]B!$C$1635</f>
        <v>28</v>
      </c>
      <c r="D109" s="321">
        <f>[12]B!$I$1635</f>
        <v>25</v>
      </c>
      <c r="E109" s="321">
        <f>[12]B!$I$1635</f>
        <v>25</v>
      </c>
      <c r="F109" s="321">
        <f>[12]B!$L$1635</f>
        <v>3</v>
      </c>
      <c r="G109" s="74"/>
      <c r="H109" s="46">
        <f>[12]B!$AL$1635</f>
        <v>1498190</v>
      </c>
    </row>
    <row r="110" spans="1:8" s="63" customFormat="1" ht="15" customHeight="1" x14ac:dyDescent="0.15">
      <c r="A110" s="299" t="s">
        <v>166</v>
      </c>
      <c r="B110" s="45" t="s">
        <v>167</v>
      </c>
      <c r="C110" s="321">
        <f>[12]B!$C$1680</f>
        <v>56</v>
      </c>
      <c r="D110" s="321">
        <f>[12]B!$I$1680</f>
        <v>41</v>
      </c>
      <c r="E110" s="321">
        <f>[12]B!$I$1680</f>
        <v>41</v>
      </c>
      <c r="F110" s="321">
        <f>[12]B!$L$1680</f>
        <v>5</v>
      </c>
      <c r="G110" s="74"/>
      <c r="H110" s="46">
        <f>[12]B!$AL$1680</f>
        <v>3294725</v>
      </c>
    </row>
    <row r="111" spans="1:8" s="63" customFormat="1" ht="15" customHeight="1" x14ac:dyDescent="0.15">
      <c r="A111" s="299" t="s">
        <v>168</v>
      </c>
      <c r="B111" s="45" t="s">
        <v>169</v>
      </c>
      <c r="C111" s="321">
        <f>[12]B!$C$1914</f>
        <v>2</v>
      </c>
      <c r="D111" s="321">
        <f>[12]B!$I$1914</f>
        <v>1</v>
      </c>
      <c r="E111" s="321">
        <f>[12]B!$I$1914</f>
        <v>1</v>
      </c>
      <c r="F111" s="321">
        <f>[12]B!$L$1914</f>
        <v>1</v>
      </c>
      <c r="G111" s="74"/>
      <c r="H111" s="46">
        <f>[12]B!$AL$1914</f>
        <v>2259950</v>
      </c>
    </row>
    <row r="112" spans="1:8" s="63" customFormat="1" ht="15" customHeight="1" x14ac:dyDescent="0.15">
      <c r="A112" s="299" t="s">
        <v>170</v>
      </c>
      <c r="B112" s="45" t="s">
        <v>171</v>
      </c>
      <c r="C112" s="321">
        <f>[12]B!$C$1983</f>
        <v>10</v>
      </c>
      <c r="D112" s="321">
        <f>[12]B!$I$1983</f>
        <v>7</v>
      </c>
      <c r="E112" s="321">
        <f>[12]B!$I$1983</f>
        <v>7</v>
      </c>
      <c r="F112" s="321">
        <f>[12]B!$L$1983</f>
        <v>2</v>
      </c>
      <c r="G112" s="74"/>
      <c r="H112" s="46">
        <f>[12]B!$AL$1983</f>
        <v>1980300</v>
      </c>
    </row>
    <row r="113" spans="1:12" s="63" customFormat="1" ht="15" customHeight="1" x14ac:dyDescent="0.15">
      <c r="A113" s="299" t="s">
        <v>172</v>
      </c>
      <c r="B113" s="45" t="s">
        <v>173</v>
      </c>
      <c r="C113" s="321">
        <f>[12]B!$C$2176</f>
        <v>205</v>
      </c>
      <c r="D113" s="321">
        <f>[12]B!$I$2176</f>
        <v>126</v>
      </c>
      <c r="E113" s="321">
        <f>[12]B!$I$2176</f>
        <v>126</v>
      </c>
      <c r="F113" s="321">
        <f>[12]B!$L$2176</f>
        <v>34</v>
      </c>
      <c r="G113" s="74"/>
      <c r="H113" s="46">
        <f>[12]B!$AL$2176</f>
        <v>40905965</v>
      </c>
    </row>
    <row r="114" spans="1:12" s="63" customFormat="1" ht="15" customHeight="1" x14ac:dyDescent="0.15">
      <c r="A114" s="299" t="s">
        <v>174</v>
      </c>
      <c r="B114" s="45" t="s">
        <v>175</v>
      </c>
      <c r="C114" s="321">
        <f>[12]B!C2218</f>
        <v>14</v>
      </c>
      <c r="D114" s="321">
        <f>[12]B!I2218</f>
        <v>8</v>
      </c>
      <c r="E114" s="321">
        <f>[12]B!I2218</f>
        <v>8</v>
      </c>
      <c r="F114" s="321">
        <f>[12]B!L2218</f>
        <v>2</v>
      </c>
      <c r="G114" s="74"/>
      <c r="H114" s="46">
        <f>[12]B!AL2218</f>
        <v>1738380</v>
      </c>
    </row>
    <row r="115" spans="1:12" s="63" customFormat="1" ht="15" customHeight="1" x14ac:dyDescent="0.15">
      <c r="A115" s="299" t="s">
        <v>176</v>
      </c>
      <c r="B115" s="45" t="s">
        <v>177</v>
      </c>
      <c r="C115" s="321">
        <f>[12]B!$C$2342</f>
        <v>59</v>
      </c>
      <c r="D115" s="321">
        <f>[12]B!I2342</f>
        <v>25</v>
      </c>
      <c r="E115" s="321">
        <f>[12]B!I2342</f>
        <v>25</v>
      </c>
      <c r="F115" s="321">
        <f>[12]B!L2342</f>
        <v>5</v>
      </c>
      <c r="G115" s="74"/>
      <c r="H115" s="46">
        <f>[12]B!AL2342</f>
        <v>8806775</v>
      </c>
    </row>
    <row r="116" spans="1:12" s="63" customFormat="1" ht="15" customHeight="1" x14ac:dyDescent="0.15">
      <c r="A116" s="299" t="s">
        <v>178</v>
      </c>
      <c r="B116" s="45" t="s">
        <v>179</v>
      </c>
      <c r="C116" s="321">
        <f>[12]B!$C$2377</f>
        <v>4</v>
      </c>
      <c r="D116" s="321">
        <f>[12]B!I2377</f>
        <v>3</v>
      </c>
      <c r="E116" s="321">
        <f>[12]B!I2377</f>
        <v>3</v>
      </c>
      <c r="F116" s="321">
        <f>[12]B!L2377</f>
        <v>1</v>
      </c>
      <c r="G116" s="74"/>
      <c r="H116" s="46">
        <f>[12]B!$AL$2377</f>
        <v>1088395</v>
      </c>
    </row>
    <row r="117" spans="1:12" s="63" customFormat="1" ht="15" customHeight="1" x14ac:dyDescent="0.15">
      <c r="A117" s="299" t="s">
        <v>180</v>
      </c>
      <c r="B117" s="45" t="s">
        <v>181</v>
      </c>
      <c r="C117" s="321">
        <f>[12]B!$C$2414</f>
        <v>40</v>
      </c>
      <c r="D117" s="321">
        <f>[12]B!$I$2414</f>
        <v>19</v>
      </c>
      <c r="E117" s="321">
        <f>[12]B!$I$2414</f>
        <v>19</v>
      </c>
      <c r="F117" s="321">
        <f>[12]B!$L$2414</f>
        <v>2</v>
      </c>
      <c r="G117" s="74"/>
      <c r="H117" s="46">
        <f>[12]B!$AL$2414</f>
        <v>4915970</v>
      </c>
    </row>
    <row r="118" spans="1:12" s="75" customFormat="1" ht="15" customHeight="1" x14ac:dyDescent="0.15">
      <c r="A118" s="299" t="s">
        <v>182</v>
      </c>
      <c r="B118" s="45" t="s">
        <v>183</v>
      </c>
      <c r="C118" s="321">
        <f>SUM(C119:C121)</f>
        <v>83</v>
      </c>
      <c r="D118" s="321">
        <f t="shared" ref="D118:F118" si="1">SUM(D119:D121)</f>
        <v>31</v>
      </c>
      <c r="E118" s="321">
        <f t="shared" si="1"/>
        <v>31</v>
      </c>
      <c r="F118" s="321">
        <f t="shared" si="1"/>
        <v>0</v>
      </c>
      <c r="G118" s="74"/>
      <c r="H118" s="46">
        <f>SUM(H119:H121)</f>
        <v>4773070</v>
      </c>
    </row>
    <row r="119" spans="1:12" s="75" customFormat="1" ht="15" customHeight="1" x14ac:dyDescent="0.15">
      <c r="A119" s="299"/>
      <c r="B119" s="76" t="s">
        <v>184</v>
      </c>
      <c r="C119" s="321">
        <f>[12]B!C2420</f>
        <v>83</v>
      </c>
      <c r="D119" s="321">
        <f>[12]B!$I$2420</f>
        <v>31</v>
      </c>
      <c r="E119" s="321">
        <f>[12]B!$I$2420</f>
        <v>31</v>
      </c>
      <c r="F119" s="321">
        <f>[12]B!$L$2420</f>
        <v>0</v>
      </c>
      <c r="G119" s="74"/>
      <c r="H119" s="46">
        <f>[12]B!$AL$2420</f>
        <v>4773070</v>
      </c>
    </row>
    <row r="120" spans="1:12" s="75" customFormat="1" ht="15" customHeight="1" x14ac:dyDescent="0.15">
      <c r="A120" s="299"/>
      <c r="B120" s="76" t="s">
        <v>185</v>
      </c>
      <c r="C120" s="321">
        <f>[12]B!C2421</f>
        <v>0</v>
      </c>
      <c r="D120" s="321">
        <f>[12]B!$I$2421</f>
        <v>0</v>
      </c>
      <c r="E120" s="321">
        <f>[12]B!$I$2421</f>
        <v>0</v>
      </c>
      <c r="F120" s="321">
        <f>[12]B!$L$2421</f>
        <v>0</v>
      </c>
      <c r="G120" s="74"/>
      <c r="H120" s="46">
        <f>[12]B!$AL$2421</f>
        <v>0</v>
      </c>
    </row>
    <row r="121" spans="1:12" s="75" customFormat="1" ht="15" customHeight="1" x14ac:dyDescent="0.15">
      <c r="A121" s="299"/>
      <c r="B121" s="76" t="s">
        <v>186</v>
      </c>
      <c r="C121" s="321">
        <f>SUM([12]B!C2422:C2426)</f>
        <v>0</v>
      </c>
      <c r="D121" s="321">
        <f>SUM([12]B!I2422:I2426)</f>
        <v>0</v>
      </c>
      <c r="E121" s="321">
        <f>SUM([12]B!I2422:I2426)</f>
        <v>0</v>
      </c>
      <c r="F121" s="321">
        <f>SUM([12]B!L2422:L2426)</f>
        <v>0</v>
      </c>
      <c r="G121" s="74"/>
      <c r="H121" s="46">
        <f>SUM([12]B!AL2422:AL2426)</f>
        <v>0</v>
      </c>
    </row>
    <row r="122" spans="1:12" s="63" customFormat="1" ht="15" customHeight="1" x14ac:dyDescent="0.15">
      <c r="A122" s="299" t="s">
        <v>187</v>
      </c>
      <c r="B122" s="45" t="s">
        <v>188</v>
      </c>
      <c r="C122" s="321">
        <f>[12]B!$C$2660</f>
        <v>79</v>
      </c>
      <c r="D122" s="321">
        <f>[12]B!$I$2660</f>
        <v>66</v>
      </c>
      <c r="E122" s="321">
        <f>[12]B!$I$2660</f>
        <v>66</v>
      </c>
      <c r="F122" s="321">
        <f>[12]B!$L$2660</f>
        <v>8</v>
      </c>
      <c r="G122" s="74"/>
      <c r="H122" s="46">
        <f>[12]B!$AL$2660</f>
        <v>28588810</v>
      </c>
    </row>
    <row r="123" spans="1:12" s="63" customFormat="1" ht="15" customHeight="1" x14ac:dyDescent="0.15">
      <c r="A123" s="312">
        <v>2106</v>
      </c>
      <c r="B123" s="65" t="s">
        <v>189</v>
      </c>
      <c r="C123" s="326">
        <f>[12]B!$C2672</f>
        <v>15</v>
      </c>
      <c r="D123" s="326">
        <f>[12]B!$I2672</f>
        <v>13</v>
      </c>
      <c r="E123" s="74"/>
      <c r="F123" s="74"/>
      <c r="G123" s="326">
        <f>[12]B!C2672</f>
        <v>15</v>
      </c>
      <c r="H123" s="326">
        <f>+([12]B!$AL2672)*0.75</f>
        <v>877297.5</v>
      </c>
    </row>
    <row r="124" spans="1:12" s="63" customFormat="1" ht="15" customHeight="1" x14ac:dyDescent="0.15">
      <c r="A124" s="338"/>
      <c r="B124" s="66" t="s">
        <v>190</v>
      </c>
      <c r="C124" s="332">
        <f>SUM(C105:C118)+C122+C123</f>
        <v>833</v>
      </c>
      <c r="D124" s="332">
        <f>SUM(D105:D118)+D122+D123</f>
        <v>576</v>
      </c>
      <c r="E124" s="332">
        <f>SUM(E105:E118)+E122+E123</f>
        <v>563</v>
      </c>
      <c r="F124" s="332">
        <f>SUM(F105:F118)+F122+F123</f>
        <v>70</v>
      </c>
      <c r="G124" s="326">
        <f>SUM(G123)</f>
        <v>15</v>
      </c>
      <c r="H124" s="51">
        <f>SUM(H105:H118)+H122+H123</f>
        <v>179383797.5</v>
      </c>
    </row>
    <row r="125" spans="1:12" s="12" customFormat="1" ht="24.95" customHeight="1" x14ac:dyDescent="0.15">
      <c r="A125" s="575" t="s">
        <v>191</v>
      </c>
      <c r="B125" s="574"/>
      <c r="C125" s="339"/>
      <c r="D125" s="339"/>
      <c r="E125" s="77"/>
      <c r="F125" s="11"/>
      <c r="G125" s="11"/>
      <c r="H125" s="11"/>
      <c r="I125" s="11"/>
      <c r="J125" s="11"/>
      <c r="K125" s="11"/>
      <c r="L125" s="11"/>
    </row>
    <row r="126" spans="1:12" s="3" customFormat="1" ht="35.1" customHeight="1" x14ac:dyDescent="0.15">
      <c r="A126" s="13" t="s">
        <v>4</v>
      </c>
      <c r="B126" s="13" t="s">
        <v>5</v>
      </c>
      <c r="C126" s="39" t="s">
        <v>6</v>
      </c>
      <c r="D126" s="39" t="s">
        <v>7</v>
      </c>
      <c r="E126" s="39" t="s">
        <v>8</v>
      </c>
      <c r="F126" s="7"/>
      <c r="G126" s="7"/>
      <c r="H126" s="7"/>
      <c r="I126" s="7"/>
      <c r="J126" s="7"/>
      <c r="K126" s="7"/>
      <c r="L126" s="7"/>
    </row>
    <row r="127" spans="1:12" s="3" customFormat="1" ht="20.100000000000001" customHeight="1" x14ac:dyDescent="0.15">
      <c r="A127" s="13"/>
      <c r="B127" s="340" t="s">
        <v>192</v>
      </c>
      <c r="C127" s="313"/>
      <c r="D127" s="313"/>
      <c r="E127" s="40"/>
      <c r="F127" s="7"/>
      <c r="G127" s="7"/>
      <c r="H127" s="7"/>
      <c r="I127" s="7"/>
      <c r="J127" s="7"/>
      <c r="K127" s="7"/>
      <c r="L127" s="7"/>
    </row>
    <row r="128" spans="1:12" s="3" customFormat="1" ht="24" customHeight="1" x14ac:dyDescent="0.15">
      <c r="A128" s="295" t="s">
        <v>193</v>
      </c>
      <c r="B128" s="43" t="s">
        <v>194</v>
      </c>
      <c r="C128" s="341">
        <f>[12]B!$C$116</f>
        <v>4286</v>
      </c>
      <c r="D128" s="341">
        <f>[12]B!$E$116</f>
        <v>3981</v>
      </c>
      <c r="E128" s="78">
        <f>[12]B!$AL$116</f>
        <v>156970830</v>
      </c>
      <c r="F128" s="7"/>
      <c r="G128" s="7"/>
      <c r="H128" s="7"/>
      <c r="I128" s="7"/>
      <c r="J128" s="7"/>
      <c r="K128" s="7"/>
      <c r="L128" s="7"/>
    </row>
    <row r="129" spans="1:12" s="3" customFormat="1" ht="24" customHeight="1" x14ac:dyDescent="0.15">
      <c r="A129" s="299" t="s">
        <v>195</v>
      </c>
      <c r="B129" s="45" t="s">
        <v>196</v>
      </c>
      <c r="C129" s="342">
        <f>[12]B!$C$117</f>
        <v>0</v>
      </c>
      <c r="D129" s="342">
        <f>[12]B!$E$117</f>
        <v>0</v>
      </c>
      <c r="E129" s="79">
        <f>[12]B!$AL$117</f>
        <v>0</v>
      </c>
      <c r="F129" s="7"/>
      <c r="G129" s="7"/>
      <c r="H129" s="7"/>
      <c r="I129" s="7"/>
      <c r="J129" s="7"/>
      <c r="K129" s="7"/>
      <c r="L129" s="7"/>
    </row>
    <row r="130" spans="1:12" s="3" customFormat="1" ht="24" customHeight="1" x14ac:dyDescent="0.15">
      <c r="A130" s="299" t="s">
        <v>197</v>
      </c>
      <c r="B130" s="45" t="s">
        <v>198</v>
      </c>
      <c r="C130" s="342">
        <f>[12]B!$C$118</f>
        <v>0</v>
      </c>
      <c r="D130" s="342">
        <f>[12]B!$E$118</f>
        <v>0</v>
      </c>
      <c r="E130" s="79">
        <f>[12]B!$AL$118</f>
        <v>0</v>
      </c>
      <c r="F130" s="7"/>
      <c r="G130" s="7"/>
      <c r="H130" s="7"/>
      <c r="I130" s="7"/>
      <c r="J130" s="7"/>
      <c r="K130" s="7"/>
      <c r="L130" s="7"/>
    </row>
    <row r="131" spans="1:12" s="3" customFormat="1" ht="15" customHeight="1" x14ac:dyDescent="0.15">
      <c r="A131" s="299" t="s">
        <v>199</v>
      </c>
      <c r="B131" s="45" t="s">
        <v>200</v>
      </c>
      <c r="C131" s="342">
        <f>[12]B!$C$119</f>
        <v>406</v>
      </c>
      <c r="D131" s="342">
        <f>[12]B!$E$119</f>
        <v>404</v>
      </c>
      <c r="E131" s="79">
        <f>[12]B!$AL$119</f>
        <v>66219640</v>
      </c>
      <c r="F131" s="7"/>
      <c r="G131" s="7"/>
      <c r="H131" s="7"/>
      <c r="I131" s="7"/>
      <c r="J131" s="7"/>
      <c r="K131" s="7"/>
      <c r="L131" s="7"/>
    </row>
    <row r="132" spans="1:12" s="3" customFormat="1" ht="15" customHeight="1" x14ac:dyDescent="0.15">
      <c r="A132" s="299" t="s">
        <v>201</v>
      </c>
      <c r="B132" s="45" t="s">
        <v>202</v>
      </c>
      <c r="C132" s="342">
        <f>[12]B!$C$120</f>
        <v>0</v>
      </c>
      <c r="D132" s="342">
        <f>[12]B!$E$120</f>
        <v>0</v>
      </c>
      <c r="E132" s="79">
        <f>[12]B!$AL$120</f>
        <v>0</v>
      </c>
      <c r="F132" s="7"/>
      <c r="G132" s="7"/>
      <c r="H132" s="7"/>
      <c r="I132" s="7"/>
      <c r="J132" s="7"/>
      <c r="K132" s="7"/>
      <c r="L132" s="7"/>
    </row>
    <row r="133" spans="1:12" s="3" customFormat="1" ht="15" customHeight="1" x14ac:dyDescent="0.15">
      <c r="A133" s="299" t="s">
        <v>203</v>
      </c>
      <c r="B133" s="45" t="s">
        <v>204</v>
      </c>
      <c r="C133" s="342">
        <f>[12]B!$C$121</f>
        <v>0</v>
      </c>
      <c r="D133" s="342">
        <f>[12]B!$E$121</f>
        <v>0</v>
      </c>
      <c r="E133" s="79">
        <f>[12]B!$AL$121</f>
        <v>0</v>
      </c>
      <c r="F133" s="7"/>
      <c r="G133" s="7"/>
      <c r="H133" s="7"/>
      <c r="I133" s="7"/>
      <c r="J133" s="7"/>
      <c r="K133" s="7"/>
      <c r="L133" s="7"/>
    </row>
    <row r="134" spans="1:12" s="3" customFormat="1" ht="15" customHeight="1" x14ac:dyDescent="0.15">
      <c r="A134" s="299" t="s">
        <v>205</v>
      </c>
      <c r="B134" s="45" t="s">
        <v>206</v>
      </c>
      <c r="C134" s="342">
        <f>[12]B!$C$122</f>
        <v>283</v>
      </c>
      <c r="D134" s="342">
        <f>[12]B!$E$122</f>
        <v>283</v>
      </c>
      <c r="E134" s="79">
        <f>[12]B!$AL$122</f>
        <v>22407940</v>
      </c>
      <c r="F134" s="7"/>
      <c r="G134" s="7"/>
      <c r="H134" s="7"/>
      <c r="I134" s="7"/>
      <c r="J134" s="7"/>
      <c r="K134" s="7"/>
      <c r="L134" s="7"/>
    </row>
    <row r="135" spans="1:12" s="3" customFormat="1" ht="15" customHeight="1" x14ac:dyDescent="0.15">
      <c r="A135" s="299" t="s">
        <v>207</v>
      </c>
      <c r="B135" s="45" t="s">
        <v>208</v>
      </c>
      <c r="C135" s="342">
        <f>[12]B!$C$123</f>
        <v>123</v>
      </c>
      <c r="D135" s="342">
        <f>[12]B!$E$123</f>
        <v>123</v>
      </c>
      <c r="E135" s="79">
        <f>[12]B!$AL$123</f>
        <v>9739140</v>
      </c>
      <c r="F135" s="7"/>
      <c r="G135" s="7"/>
      <c r="H135" s="7"/>
      <c r="I135" s="7"/>
      <c r="J135" s="7"/>
      <c r="K135" s="7"/>
      <c r="L135" s="7"/>
    </row>
    <row r="136" spans="1:12" s="3" customFormat="1" ht="15" customHeight="1" x14ac:dyDescent="0.15">
      <c r="A136" s="299" t="s">
        <v>209</v>
      </c>
      <c r="B136" s="45" t="s">
        <v>210</v>
      </c>
      <c r="C136" s="342">
        <f>[12]B!$C$124</f>
        <v>0</v>
      </c>
      <c r="D136" s="342">
        <f>[12]B!$E$124</f>
        <v>0</v>
      </c>
      <c r="E136" s="79">
        <f>[12]B!$AL$124</f>
        <v>0</v>
      </c>
      <c r="F136" s="7"/>
      <c r="G136" s="7"/>
      <c r="H136" s="7"/>
      <c r="I136" s="7"/>
      <c r="J136" s="7"/>
      <c r="K136" s="7"/>
      <c r="L136" s="7"/>
    </row>
    <row r="137" spans="1:12" s="3" customFormat="1" ht="15" customHeight="1" x14ac:dyDescent="0.15">
      <c r="A137" s="299" t="s">
        <v>211</v>
      </c>
      <c r="B137" s="45" t="s">
        <v>212</v>
      </c>
      <c r="C137" s="342">
        <f>[12]B!$C$125</f>
        <v>69</v>
      </c>
      <c r="D137" s="342">
        <f>[12]B!$E$125</f>
        <v>69</v>
      </c>
      <c r="E137" s="79">
        <f>[12]B!$AL$125</f>
        <v>4901070</v>
      </c>
      <c r="F137" s="7"/>
      <c r="G137" s="7"/>
      <c r="H137" s="7"/>
      <c r="I137" s="7"/>
      <c r="J137" s="7"/>
      <c r="K137" s="7"/>
      <c r="L137" s="7"/>
    </row>
    <row r="138" spans="1:12" s="3" customFormat="1" ht="15" customHeight="1" x14ac:dyDescent="0.15">
      <c r="A138" s="299" t="s">
        <v>213</v>
      </c>
      <c r="B138" s="45" t="s">
        <v>214</v>
      </c>
      <c r="C138" s="342">
        <f>[12]B!$C$126</f>
        <v>0</v>
      </c>
      <c r="D138" s="342">
        <f>[12]B!$E$126</f>
        <v>0</v>
      </c>
      <c r="E138" s="79">
        <f>[12]B!$AL$126</f>
        <v>0</v>
      </c>
      <c r="F138" s="7"/>
      <c r="G138" s="7"/>
      <c r="H138" s="7"/>
      <c r="I138" s="7"/>
      <c r="J138" s="7"/>
      <c r="K138" s="7"/>
      <c r="L138" s="7"/>
    </row>
    <row r="139" spans="1:12" s="3" customFormat="1" ht="15" customHeight="1" x14ac:dyDescent="0.15">
      <c r="A139" s="299" t="s">
        <v>215</v>
      </c>
      <c r="B139" s="45" t="s">
        <v>216</v>
      </c>
      <c r="C139" s="342">
        <f>[12]B!$C$127</f>
        <v>0</v>
      </c>
      <c r="D139" s="342">
        <f>[12]B!$E$127</f>
        <v>0</v>
      </c>
      <c r="E139" s="79">
        <f>[12]B!$AL$127</f>
        <v>0</v>
      </c>
      <c r="F139" s="7"/>
      <c r="G139" s="7"/>
      <c r="H139" s="7"/>
      <c r="I139" s="7"/>
      <c r="J139" s="7"/>
      <c r="K139" s="7"/>
      <c r="L139" s="7"/>
    </row>
    <row r="140" spans="1:12" s="3" customFormat="1" ht="15" customHeight="1" x14ac:dyDescent="0.15">
      <c r="A140" s="312" t="s">
        <v>217</v>
      </c>
      <c r="B140" s="65" t="s">
        <v>218</v>
      </c>
      <c r="C140" s="343">
        <f>[12]B!$C$128</f>
        <v>0</v>
      </c>
      <c r="D140" s="343">
        <f>[12]B!$E$128</f>
        <v>0</v>
      </c>
      <c r="E140" s="80">
        <f>[12]B!$AL$128</f>
        <v>0</v>
      </c>
      <c r="F140" s="7"/>
      <c r="G140" s="7"/>
      <c r="H140" s="7"/>
      <c r="I140" s="7"/>
      <c r="J140" s="7"/>
      <c r="K140" s="7"/>
      <c r="L140" s="7"/>
    </row>
    <row r="141" spans="1:12" s="3" customFormat="1" ht="20.100000000000001" customHeight="1" x14ac:dyDescent="0.15">
      <c r="A141" s="338"/>
      <c r="B141" s="66" t="s">
        <v>219</v>
      </c>
      <c r="C141" s="344">
        <f>SUM(C128:C140)</f>
        <v>5167</v>
      </c>
      <c r="D141" s="344">
        <f>SUM(D128:D140)</f>
        <v>4860</v>
      </c>
      <c r="E141" s="51">
        <f>SUM(E128:E140)</f>
        <v>260238620</v>
      </c>
      <c r="F141" s="7"/>
      <c r="G141" s="7"/>
      <c r="H141" s="7"/>
      <c r="I141" s="7"/>
      <c r="J141" s="7"/>
      <c r="K141" s="7"/>
      <c r="L141" s="7"/>
    </row>
    <row r="142" spans="1:12" s="3" customFormat="1" ht="20.100000000000001" customHeight="1" x14ac:dyDescent="0.15">
      <c r="A142" s="338"/>
      <c r="B142" s="81" t="s">
        <v>220</v>
      </c>
      <c r="C142" s="344">
        <f>SUM(C143:C152)</f>
        <v>771</v>
      </c>
      <c r="D142" s="344">
        <f>SUM(D143:D152)</f>
        <v>738</v>
      </c>
      <c r="E142" s="51">
        <f>SUM(E143:E152)</f>
        <v>4369500</v>
      </c>
      <c r="F142" s="7"/>
      <c r="G142" s="7"/>
      <c r="H142" s="7"/>
      <c r="I142" s="7"/>
      <c r="J142" s="7"/>
      <c r="K142" s="7"/>
      <c r="L142" s="7"/>
    </row>
    <row r="143" spans="1:12" s="3" customFormat="1" ht="15" customHeight="1" x14ac:dyDescent="0.15">
      <c r="A143" s="295" t="s">
        <v>221</v>
      </c>
      <c r="B143" s="43" t="s">
        <v>222</v>
      </c>
      <c r="C143" s="345">
        <f>[12]B!$C$131</f>
        <v>0</v>
      </c>
      <c r="D143" s="345">
        <f>[12]B!$E$131</f>
        <v>0</v>
      </c>
      <c r="E143" s="78">
        <f>[12]B!$AL$131</f>
        <v>0</v>
      </c>
      <c r="F143" s="7"/>
      <c r="G143" s="7"/>
      <c r="H143" s="7"/>
      <c r="I143" s="7"/>
      <c r="J143" s="7"/>
      <c r="K143" s="7"/>
      <c r="L143" s="7"/>
    </row>
    <row r="144" spans="1:12" s="3" customFormat="1" ht="15" customHeight="1" x14ac:dyDescent="0.15">
      <c r="A144" s="299" t="s">
        <v>223</v>
      </c>
      <c r="B144" s="45" t="s">
        <v>224</v>
      </c>
      <c r="C144" s="346">
        <f>[12]B!$C$132</f>
        <v>0</v>
      </c>
      <c r="D144" s="346">
        <f>[12]B!$E$132</f>
        <v>0</v>
      </c>
      <c r="E144" s="79">
        <f>[12]B!$AL$132</f>
        <v>0</v>
      </c>
      <c r="F144" s="7"/>
      <c r="G144" s="7"/>
      <c r="H144" s="7"/>
      <c r="I144" s="7"/>
      <c r="J144" s="7"/>
      <c r="K144" s="7"/>
      <c r="L144" s="7"/>
    </row>
    <row r="145" spans="1:12" s="3" customFormat="1" ht="15" customHeight="1" x14ac:dyDescent="0.15">
      <c r="A145" s="299" t="s">
        <v>225</v>
      </c>
      <c r="B145" s="45" t="s">
        <v>226</v>
      </c>
      <c r="C145" s="346">
        <f>[12]B!$C$133</f>
        <v>0</v>
      </c>
      <c r="D145" s="346">
        <f>[12]B!$E$133</f>
        <v>0</v>
      </c>
      <c r="E145" s="79">
        <f>[12]B!$AL$133</f>
        <v>0</v>
      </c>
      <c r="F145" s="7"/>
      <c r="G145" s="7"/>
      <c r="H145" s="7"/>
      <c r="I145" s="7"/>
      <c r="J145" s="7"/>
      <c r="K145" s="7"/>
      <c r="L145" s="7"/>
    </row>
    <row r="146" spans="1:12" s="3" customFormat="1" ht="15" customHeight="1" x14ac:dyDescent="0.15">
      <c r="A146" s="299" t="s">
        <v>227</v>
      </c>
      <c r="B146" s="45" t="s">
        <v>228</v>
      </c>
      <c r="C146" s="346">
        <f>[12]B!$C$134</f>
        <v>741</v>
      </c>
      <c r="D146" s="346">
        <f>[12]B!$E$134</f>
        <v>709</v>
      </c>
      <c r="E146" s="79">
        <f>[12]B!$AL$134</f>
        <v>4147650</v>
      </c>
      <c r="F146" s="7"/>
      <c r="G146" s="7"/>
      <c r="H146" s="7"/>
      <c r="I146" s="7"/>
      <c r="J146" s="7"/>
      <c r="K146" s="7"/>
      <c r="L146" s="7"/>
    </row>
    <row r="147" spans="1:12" s="3" customFormat="1" ht="15" customHeight="1" x14ac:dyDescent="0.15">
      <c r="A147" s="299" t="s">
        <v>229</v>
      </c>
      <c r="B147" s="45" t="s">
        <v>230</v>
      </c>
      <c r="C147" s="346">
        <f>[12]B!$C$135</f>
        <v>0</v>
      </c>
      <c r="D147" s="346">
        <f>[12]B!$E$135</f>
        <v>0</v>
      </c>
      <c r="E147" s="79">
        <f>[12]B!$AL$135</f>
        <v>0</v>
      </c>
      <c r="F147" s="7"/>
      <c r="G147" s="7"/>
      <c r="H147" s="7"/>
      <c r="I147" s="7"/>
      <c r="J147" s="7"/>
      <c r="K147" s="7"/>
      <c r="L147" s="7"/>
    </row>
    <row r="148" spans="1:12" s="3" customFormat="1" ht="15" customHeight="1" x14ac:dyDescent="0.15">
      <c r="A148" s="299" t="s">
        <v>231</v>
      </c>
      <c r="B148" s="45" t="s">
        <v>232</v>
      </c>
      <c r="C148" s="346">
        <f>[12]B!$C$136</f>
        <v>0</v>
      </c>
      <c r="D148" s="346">
        <f>[12]B!$E$136</f>
        <v>0</v>
      </c>
      <c r="E148" s="79">
        <f>[12]B!$AL$136</f>
        <v>0</v>
      </c>
      <c r="F148" s="7"/>
      <c r="G148" s="7"/>
      <c r="H148" s="7"/>
      <c r="I148" s="7"/>
      <c r="J148" s="7"/>
      <c r="K148" s="7"/>
      <c r="L148" s="7"/>
    </row>
    <row r="149" spans="1:12" s="3" customFormat="1" ht="15" customHeight="1" x14ac:dyDescent="0.15">
      <c r="A149" s="299" t="s">
        <v>233</v>
      </c>
      <c r="B149" s="45" t="s">
        <v>234</v>
      </c>
      <c r="C149" s="346">
        <f>[12]B!$C$137</f>
        <v>0</v>
      </c>
      <c r="D149" s="346">
        <f>[12]B!$E$137</f>
        <v>0</v>
      </c>
      <c r="E149" s="79">
        <f>[12]B!$AL$137</f>
        <v>0</v>
      </c>
      <c r="F149" s="7"/>
      <c r="G149" s="7"/>
      <c r="H149" s="7"/>
      <c r="I149" s="7"/>
      <c r="J149" s="7"/>
      <c r="K149" s="7"/>
      <c r="L149" s="7"/>
    </row>
    <row r="150" spans="1:12" s="3" customFormat="1" ht="15" customHeight="1" x14ac:dyDescent="0.15">
      <c r="A150" s="299" t="s">
        <v>235</v>
      </c>
      <c r="B150" s="45" t="s">
        <v>236</v>
      </c>
      <c r="C150" s="346">
        <f>[12]B!$C$138</f>
        <v>30</v>
      </c>
      <c r="D150" s="346">
        <f>[12]B!$E$138</f>
        <v>29</v>
      </c>
      <c r="E150" s="79">
        <f>[12]B!$AL$138</f>
        <v>221850</v>
      </c>
      <c r="F150" s="7"/>
      <c r="G150" s="7"/>
      <c r="H150" s="7"/>
      <c r="I150" s="7"/>
      <c r="J150" s="7"/>
      <c r="K150" s="7"/>
      <c r="L150" s="7"/>
    </row>
    <row r="151" spans="1:12" s="3" customFormat="1" ht="14.1" customHeight="1" x14ac:dyDescent="0.15">
      <c r="A151" s="299" t="s">
        <v>237</v>
      </c>
      <c r="B151" s="45" t="s">
        <v>238</v>
      </c>
      <c r="C151" s="346">
        <f>[12]B!$C$139</f>
        <v>0</v>
      </c>
      <c r="D151" s="346">
        <f>[12]B!$E$139</f>
        <v>0</v>
      </c>
      <c r="E151" s="79">
        <f>[12]B!$AL$139</f>
        <v>0</v>
      </c>
      <c r="F151" s="7"/>
      <c r="G151" s="7"/>
      <c r="H151" s="7"/>
      <c r="I151" s="7"/>
      <c r="J151" s="7"/>
      <c r="K151" s="7"/>
      <c r="L151" s="7"/>
    </row>
    <row r="152" spans="1:12" s="3" customFormat="1" ht="15" customHeight="1" x14ac:dyDescent="0.15">
      <c r="A152" s="312" t="s">
        <v>239</v>
      </c>
      <c r="B152" s="65" t="s">
        <v>240</v>
      </c>
      <c r="C152" s="347">
        <f>[12]B!$C$140</f>
        <v>0</v>
      </c>
      <c r="D152" s="347">
        <f>[12]B!$E$140</f>
        <v>0</v>
      </c>
      <c r="E152" s="80">
        <f>[12]B!$AL$140</f>
        <v>0</v>
      </c>
      <c r="F152" s="7"/>
      <c r="G152" s="7"/>
      <c r="H152" s="7"/>
      <c r="I152" s="7"/>
      <c r="J152" s="7"/>
      <c r="K152" s="7"/>
      <c r="L152" s="7"/>
    </row>
    <row r="153" spans="1:12" s="3" customFormat="1" ht="15" customHeight="1" x14ac:dyDescent="0.15">
      <c r="A153" s="348"/>
      <c r="B153" s="82" t="s">
        <v>241</v>
      </c>
      <c r="C153" s="349">
        <f>SUM(C154:C158)</f>
        <v>0</v>
      </c>
      <c r="D153" s="350"/>
      <c r="E153" s="84"/>
      <c r="F153" s="7"/>
      <c r="G153" s="7"/>
      <c r="H153" s="7"/>
      <c r="I153" s="7"/>
      <c r="J153" s="7"/>
      <c r="K153" s="7"/>
      <c r="L153" s="7"/>
    </row>
    <row r="154" spans="1:12" s="3" customFormat="1" ht="14.1" customHeight="1" x14ac:dyDescent="0.15">
      <c r="A154" s="312">
        <v>203211</v>
      </c>
      <c r="B154" s="65" t="s">
        <v>242</v>
      </c>
      <c r="C154" s="346">
        <f>[12]B!$C$142</f>
        <v>0</v>
      </c>
      <c r="D154" s="350"/>
      <c r="E154" s="84"/>
      <c r="F154" s="7"/>
      <c r="G154" s="7"/>
      <c r="H154" s="7"/>
      <c r="I154" s="7"/>
      <c r="J154" s="7"/>
      <c r="K154" s="7"/>
      <c r="L154" s="7"/>
    </row>
    <row r="155" spans="1:12" s="3" customFormat="1" ht="23.25" customHeight="1" x14ac:dyDescent="0.15">
      <c r="A155" s="351" t="s">
        <v>243</v>
      </c>
      <c r="B155" s="85" t="s">
        <v>244</v>
      </c>
      <c r="C155" s="346">
        <f>[12]B!C143</f>
        <v>0</v>
      </c>
      <c r="D155" s="352"/>
      <c r="E155" s="86"/>
      <c r="F155" s="7"/>
      <c r="G155" s="7"/>
      <c r="H155" s="7"/>
      <c r="I155" s="7"/>
      <c r="J155" s="7"/>
      <c r="K155" s="7"/>
      <c r="L155" s="7"/>
    </row>
    <row r="156" spans="1:12" s="3" customFormat="1" ht="14.1" customHeight="1" x14ac:dyDescent="0.15">
      <c r="A156" s="351" t="s">
        <v>245</v>
      </c>
      <c r="B156" s="85" t="s">
        <v>246</v>
      </c>
      <c r="C156" s="346">
        <f>[12]B!C144</f>
        <v>0</v>
      </c>
      <c r="D156" s="352"/>
      <c r="E156" s="86"/>
      <c r="F156" s="7"/>
      <c r="G156" s="7"/>
      <c r="H156" s="7"/>
      <c r="I156" s="7"/>
      <c r="J156" s="7"/>
      <c r="K156" s="7"/>
      <c r="L156" s="7"/>
    </row>
    <row r="157" spans="1:12" s="3" customFormat="1" ht="14.1" customHeight="1" x14ac:dyDescent="0.15">
      <c r="A157" s="351" t="s">
        <v>247</v>
      </c>
      <c r="B157" s="85" t="s">
        <v>248</v>
      </c>
      <c r="C157" s="346">
        <f>[12]B!C145</f>
        <v>0</v>
      </c>
      <c r="D157" s="352"/>
      <c r="E157" s="86"/>
      <c r="F157" s="7"/>
      <c r="G157" s="7"/>
      <c r="H157" s="7"/>
      <c r="I157" s="7"/>
      <c r="J157" s="7"/>
      <c r="K157" s="7"/>
      <c r="L157" s="7"/>
    </row>
    <row r="158" spans="1:12" s="3" customFormat="1" ht="24" customHeight="1" x14ac:dyDescent="0.15">
      <c r="A158" s="351" t="s">
        <v>249</v>
      </c>
      <c r="B158" s="85" t="s">
        <v>250</v>
      </c>
      <c r="C158" s="346">
        <f>[12]B!C146</f>
        <v>0</v>
      </c>
      <c r="D158" s="352"/>
      <c r="E158" s="86"/>
      <c r="F158" s="7"/>
      <c r="G158" s="7"/>
      <c r="H158" s="7"/>
      <c r="I158" s="7"/>
      <c r="J158" s="7"/>
      <c r="K158" s="7"/>
      <c r="L158" s="7"/>
    </row>
    <row r="159" spans="1:12" s="3" customFormat="1" ht="15" customHeight="1" x14ac:dyDescent="0.15">
      <c r="A159" s="338"/>
      <c r="B159" s="87" t="s">
        <v>251</v>
      </c>
      <c r="C159" s="353">
        <f>(C141+C142+C153)</f>
        <v>5938</v>
      </c>
      <c r="D159" s="353">
        <f>(D141+D142)</f>
        <v>5598</v>
      </c>
      <c r="E159" s="51">
        <f>(E141+E142)</f>
        <v>264608120</v>
      </c>
      <c r="F159" s="7"/>
      <c r="G159" s="7"/>
      <c r="H159" s="7"/>
      <c r="I159" s="7"/>
      <c r="J159" s="7"/>
      <c r="K159" s="7"/>
      <c r="L159" s="7"/>
    </row>
    <row r="160" spans="1:12" s="12" customFormat="1" ht="24.95" customHeight="1" x14ac:dyDescent="0.15">
      <c r="A160" s="68" t="s">
        <v>252</v>
      </c>
      <c r="B160" s="88"/>
      <c r="C160" s="339"/>
      <c r="D160" s="339"/>
      <c r="E160" s="77"/>
      <c r="F160" s="11"/>
      <c r="G160" s="11"/>
      <c r="H160" s="11"/>
      <c r="I160" s="11"/>
      <c r="J160" s="11"/>
      <c r="K160" s="11"/>
      <c r="L160" s="11"/>
    </row>
    <row r="161" spans="1:14" s="3" customFormat="1" ht="35.1" customHeight="1" x14ac:dyDescent="0.15">
      <c r="A161" s="13" t="s">
        <v>4</v>
      </c>
      <c r="B161" s="13" t="s">
        <v>5</v>
      </c>
      <c r="C161" s="39" t="s">
        <v>6</v>
      </c>
      <c r="D161" s="39" t="s">
        <v>7</v>
      </c>
      <c r="E161" s="39" t="s">
        <v>8</v>
      </c>
      <c r="F161" s="7"/>
      <c r="G161" s="7"/>
      <c r="H161" s="7"/>
      <c r="I161" s="7"/>
      <c r="J161" s="7"/>
      <c r="K161" s="7"/>
      <c r="L161" s="7"/>
    </row>
    <row r="162" spans="1:14" s="3" customFormat="1" ht="15" customHeight="1" x14ac:dyDescent="0.15">
      <c r="A162" s="295" t="s">
        <v>253</v>
      </c>
      <c r="B162" s="43" t="s">
        <v>254</v>
      </c>
      <c r="C162" s="354">
        <f>[12]B!C62</f>
        <v>301</v>
      </c>
      <c r="D162" s="354">
        <f>[12]B!$E$62</f>
        <v>301</v>
      </c>
      <c r="E162" s="79">
        <f>[12]B!$AL$62</f>
        <v>270900</v>
      </c>
      <c r="F162" s="7"/>
      <c r="G162" s="7"/>
      <c r="H162" s="7"/>
      <c r="I162" s="7"/>
      <c r="J162" s="7"/>
      <c r="K162" s="7"/>
      <c r="L162" s="7"/>
    </row>
    <row r="163" spans="1:14" s="3" customFormat="1" ht="15" customHeight="1" x14ac:dyDescent="0.15">
      <c r="A163" s="312" t="s">
        <v>255</v>
      </c>
      <c r="B163" s="65" t="s">
        <v>256</v>
      </c>
      <c r="C163" s="326">
        <f>SUM([12]B!$C$63+[12]B!$C$64)</f>
        <v>0</v>
      </c>
      <c r="D163" s="355">
        <f>SUM([12]B!$E$63+[12]B!$E$64)</f>
        <v>0</v>
      </c>
      <c r="E163" s="79">
        <f>SUM([12]B!$AL$63+[12]B!$AL$64)</f>
        <v>0</v>
      </c>
      <c r="F163" s="7"/>
      <c r="G163" s="7"/>
      <c r="H163" s="7"/>
      <c r="I163" s="7"/>
      <c r="J163" s="7"/>
      <c r="K163" s="7"/>
      <c r="L163" s="7"/>
    </row>
    <row r="164" spans="1:14" s="3" customFormat="1" ht="15" customHeight="1" x14ac:dyDescent="0.15">
      <c r="A164" s="89"/>
      <c r="B164" s="90" t="s">
        <v>257</v>
      </c>
      <c r="C164" s="356">
        <f>SUM(C162:C163)</f>
        <v>301</v>
      </c>
      <c r="D164" s="356">
        <f>SUM(D162:D163)</f>
        <v>301</v>
      </c>
      <c r="E164" s="91">
        <f>SUM(E162:E163)</f>
        <v>270900</v>
      </c>
      <c r="F164" s="7"/>
      <c r="G164" s="7"/>
      <c r="H164" s="7"/>
      <c r="I164" s="7"/>
      <c r="J164" s="7"/>
      <c r="K164" s="7"/>
      <c r="L164" s="7"/>
    </row>
    <row r="165" spans="1:14" s="3" customFormat="1" ht="24.95" customHeight="1" x14ac:dyDescent="0.15">
      <c r="A165" s="68" t="s">
        <v>258</v>
      </c>
      <c r="B165" s="92"/>
      <c r="C165" s="357"/>
      <c r="D165" s="357"/>
      <c r="E165" s="93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" customFormat="1" ht="35.1" customHeight="1" x14ac:dyDescent="0.15">
      <c r="A166" s="13" t="s">
        <v>4</v>
      </c>
      <c r="B166" s="13" t="s">
        <v>5</v>
      </c>
      <c r="C166" s="39" t="s">
        <v>6</v>
      </c>
      <c r="D166" s="94" t="s">
        <v>7</v>
      </c>
      <c r="E166" s="39" t="s">
        <v>8</v>
      </c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" customFormat="1" ht="15" customHeight="1" x14ac:dyDescent="0.15">
      <c r="A167" s="295">
        <v>1101004</v>
      </c>
      <c r="B167" s="43" t="s">
        <v>259</v>
      </c>
      <c r="C167" s="320">
        <f>[12]B!C1085</f>
        <v>9</v>
      </c>
      <c r="D167" s="358">
        <f>[12]B!$E$1085</f>
        <v>9</v>
      </c>
      <c r="E167" s="79">
        <f>[12]B!$AL$1085</f>
        <v>153270</v>
      </c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" customFormat="1" ht="15" customHeight="1" x14ac:dyDescent="0.15">
      <c r="A168" s="299">
        <v>1101006</v>
      </c>
      <c r="B168" s="45" t="s">
        <v>260</v>
      </c>
      <c r="C168" s="359">
        <f>[12]B!C1086</f>
        <v>0</v>
      </c>
      <c r="D168" s="360">
        <f>[12]B!$E$1086</f>
        <v>0</v>
      </c>
      <c r="E168" s="79">
        <f>[12]B!$AL$1086</f>
        <v>0</v>
      </c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" customFormat="1" ht="15" customHeight="1" x14ac:dyDescent="0.15">
      <c r="A169" s="299">
        <v>1701001</v>
      </c>
      <c r="B169" s="45" t="s">
        <v>261</v>
      </c>
      <c r="C169" s="360">
        <f>[12]B!C1788</f>
        <v>1283</v>
      </c>
      <c r="D169" s="360">
        <f>[12]B!$E$1788</f>
        <v>1269</v>
      </c>
      <c r="E169" s="79">
        <f>[12]B!$AL$1788</f>
        <v>7410960</v>
      </c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" customFormat="1" ht="24" customHeight="1" x14ac:dyDescent="0.15">
      <c r="A170" s="299">
        <v>1701003</v>
      </c>
      <c r="B170" s="45" t="s">
        <v>262</v>
      </c>
      <c r="C170" s="360">
        <f>[12]B!C1789</f>
        <v>3</v>
      </c>
      <c r="D170" s="360">
        <f>[12]B!$E$1789</f>
        <v>3</v>
      </c>
      <c r="E170" s="79">
        <f>[12]B!$AL$1789</f>
        <v>49320</v>
      </c>
      <c r="F170" s="7"/>
      <c r="G170" s="7"/>
      <c r="H170" s="7"/>
      <c r="I170" s="7"/>
      <c r="J170" s="7"/>
      <c r="K170" s="7"/>
      <c r="L170" s="7"/>
      <c r="M170" s="7"/>
      <c r="N170" s="7"/>
    </row>
    <row r="171" spans="1:14" s="3" customFormat="1" ht="24" customHeight="1" x14ac:dyDescent="0.15">
      <c r="A171" s="299" t="s">
        <v>263</v>
      </c>
      <c r="B171" s="45" t="s">
        <v>264</v>
      </c>
      <c r="C171" s="360">
        <f>[12]B!C1790</f>
        <v>11</v>
      </c>
      <c r="D171" s="360">
        <f>[12]B!$E$1790</f>
        <v>11</v>
      </c>
      <c r="E171" s="79">
        <f>[12]B!$AL$1790</f>
        <v>306680</v>
      </c>
      <c r="F171" s="7"/>
      <c r="G171" s="7"/>
      <c r="H171" s="7"/>
      <c r="I171" s="7"/>
      <c r="J171" s="7"/>
      <c r="K171" s="7"/>
      <c r="L171" s="7"/>
      <c r="M171" s="7"/>
      <c r="N171" s="7"/>
    </row>
    <row r="172" spans="1:14" s="3" customFormat="1" ht="15" customHeight="1" x14ac:dyDescent="0.15">
      <c r="A172" s="299" t="s">
        <v>265</v>
      </c>
      <c r="B172" s="45" t="s">
        <v>266</v>
      </c>
      <c r="C172" s="360">
        <f>[12]B!C1791</f>
        <v>0</v>
      </c>
      <c r="D172" s="360">
        <f>[12]B!$E$1791</f>
        <v>0</v>
      </c>
      <c r="E172" s="79">
        <f>[12]B!$AL$1791</f>
        <v>0</v>
      </c>
      <c r="F172" s="7"/>
      <c r="G172" s="7"/>
      <c r="H172" s="7"/>
      <c r="I172" s="7"/>
      <c r="J172" s="7"/>
      <c r="K172" s="7"/>
      <c r="L172" s="7"/>
      <c r="M172" s="7"/>
      <c r="N172" s="7"/>
    </row>
    <row r="173" spans="1:14" s="3" customFormat="1" ht="15" customHeight="1" x14ac:dyDescent="0.15">
      <c r="A173" s="299" t="s">
        <v>267</v>
      </c>
      <c r="B173" s="45" t="s">
        <v>268</v>
      </c>
      <c r="C173" s="360">
        <f>[12]B!C1792</f>
        <v>81</v>
      </c>
      <c r="D173" s="360">
        <f>[12]B!$E$1792</f>
        <v>81</v>
      </c>
      <c r="E173" s="79">
        <f>[12]B!$AL$1792</f>
        <v>4804110</v>
      </c>
      <c r="F173" s="7"/>
      <c r="G173" s="7"/>
      <c r="H173" s="7"/>
      <c r="I173" s="7"/>
      <c r="J173" s="7"/>
      <c r="K173" s="7"/>
      <c r="L173" s="7"/>
      <c r="M173" s="7"/>
      <c r="N173" s="7"/>
    </row>
    <row r="174" spans="1:14" s="3" customFormat="1" ht="24" customHeight="1" x14ac:dyDescent="0.15">
      <c r="A174" s="299" t="s">
        <v>269</v>
      </c>
      <c r="B174" s="45" t="s">
        <v>270</v>
      </c>
      <c r="C174" s="360">
        <f>[12]B!C1793</f>
        <v>0</v>
      </c>
      <c r="D174" s="360">
        <f>[12]B!$E$1793</f>
        <v>0</v>
      </c>
      <c r="E174" s="79">
        <f>[12]B!$AL$1793</f>
        <v>0</v>
      </c>
      <c r="F174" s="7"/>
      <c r="G174" s="7"/>
      <c r="H174" s="7"/>
      <c r="I174" s="7"/>
      <c r="J174" s="7"/>
      <c r="K174" s="7"/>
      <c r="L174" s="7"/>
      <c r="M174" s="7"/>
      <c r="N174" s="7"/>
    </row>
    <row r="175" spans="1:14" s="3" customFormat="1" ht="15" customHeight="1" x14ac:dyDescent="0.15">
      <c r="A175" s="299" t="s">
        <v>271</v>
      </c>
      <c r="B175" s="45" t="s">
        <v>272</v>
      </c>
      <c r="C175" s="360">
        <f>[12]B!C1794</f>
        <v>0</v>
      </c>
      <c r="D175" s="360">
        <f>[12]B!$E$1794</f>
        <v>0</v>
      </c>
      <c r="E175" s="79">
        <f>[12]B!$AL$1794</f>
        <v>0</v>
      </c>
      <c r="F175" s="7"/>
      <c r="G175" s="7"/>
      <c r="H175" s="7"/>
      <c r="I175" s="7"/>
      <c r="J175" s="7"/>
      <c r="K175" s="7"/>
      <c r="L175" s="7"/>
      <c r="M175" s="7"/>
      <c r="N175" s="7"/>
    </row>
    <row r="176" spans="1:14" s="3" customFormat="1" ht="15" customHeight="1" x14ac:dyDescent="0.15">
      <c r="A176" s="299" t="s">
        <v>273</v>
      </c>
      <c r="B176" s="45" t="s">
        <v>274</v>
      </c>
      <c r="C176" s="360">
        <f>[12]B!C1795</f>
        <v>0</v>
      </c>
      <c r="D176" s="360">
        <f>[12]B!$E$1795</f>
        <v>0</v>
      </c>
      <c r="E176" s="79">
        <f>[12]B!$AL$1795</f>
        <v>0</v>
      </c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3" customFormat="1" ht="15" customHeight="1" x14ac:dyDescent="0.15">
      <c r="A177" s="299" t="s">
        <v>275</v>
      </c>
      <c r="B177" s="45" t="s">
        <v>276</v>
      </c>
      <c r="C177" s="360">
        <f>[12]B!C1796</f>
        <v>0</v>
      </c>
      <c r="D177" s="360">
        <f>[12]B!$E$1796</f>
        <v>0</v>
      </c>
      <c r="E177" s="79">
        <f>[12]B!$AL$1796</f>
        <v>0</v>
      </c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3" customFormat="1" ht="15" customHeight="1" x14ac:dyDescent="0.15">
      <c r="A178" s="299" t="s">
        <v>277</v>
      </c>
      <c r="B178" s="45" t="s">
        <v>278</v>
      </c>
      <c r="C178" s="360">
        <f>[12]B!C1797</f>
        <v>0</v>
      </c>
      <c r="D178" s="360">
        <f>[12]B!$E$1797</f>
        <v>0</v>
      </c>
      <c r="E178" s="79">
        <f>[12]B!$AL$1797</f>
        <v>0</v>
      </c>
      <c r="F178" s="7"/>
      <c r="G178" s="7"/>
      <c r="H178" s="7"/>
      <c r="I178" s="7"/>
      <c r="J178" s="7"/>
      <c r="K178" s="7"/>
      <c r="L178" s="7"/>
      <c r="M178" s="7"/>
      <c r="N178" s="7"/>
    </row>
    <row r="179" spans="1:14" s="3" customFormat="1" ht="15" customHeight="1" x14ac:dyDescent="0.15">
      <c r="A179" s="299" t="s">
        <v>279</v>
      </c>
      <c r="B179" s="45" t="s">
        <v>280</v>
      </c>
      <c r="C179" s="360">
        <f>[12]B!C1798</f>
        <v>0</v>
      </c>
      <c r="D179" s="360">
        <f>[12]B!$E$1798</f>
        <v>0</v>
      </c>
      <c r="E179" s="79">
        <f>[12]B!$AL$1798</f>
        <v>0</v>
      </c>
      <c r="F179" s="7"/>
      <c r="G179" s="7"/>
      <c r="H179" s="7"/>
      <c r="I179" s="7"/>
      <c r="J179" s="7"/>
      <c r="K179" s="7"/>
      <c r="L179" s="7"/>
      <c r="M179" s="7"/>
      <c r="N179" s="7"/>
    </row>
    <row r="180" spans="1:14" s="3" customFormat="1" ht="15" customHeight="1" x14ac:dyDescent="0.15">
      <c r="A180" s="299" t="s">
        <v>281</v>
      </c>
      <c r="B180" s="45" t="s">
        <v>282</v>
      </c>
      <c r="C180" s="360">
        <f>[12]B!C1799</f>
        <v>0</v>
      </c>
      <c r="D180" s="360">
        <f>[12]B!$E$1799</f>
        <v>0</v>
      </c>
      <c r="E180" s="79">
        <f>[12]B!$AL$1799</f>
        <v>0</v>
      </c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3" customFormat="1" ht="15" customHeight="1" x14ac:dyDescent="0.15">
      <c r="A181" s="299" t="s">
        <v>283</v>
      </c>
      <c r="B181" s="45" t="s">
        <v>284</v>
      </c>
      <c r="C181" s="360">
        <f>[12]B!C1800</f>
        <v>0</v>
      </c>
      <c r="D181" s="360">
        <f>[12]B!$E$1800</f>
        <v>0</v>
      </c>
      <c r="E181" s="79">
        <f>[12]B!$AL$1800</f>
        <v>0</v>
      </c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3" customFormat="1" ht="15" customHeight="1" x14ac:dyDescent="0.15">
      <c r="A182" s="299" t="s">
        <v>285</v>
      </c>
      <c r="B182" s="45" t="s">
        <v>286</v>
      </c>
      <c r="C182" s="360">
        <f>[12]B!C1801</f>
        <v>0</v>
      </c>
      <c r="D182" s="360">
        <f>[12]B!$E$1801</f>
        <v>0</v>
      </c>
      <c r="E182" s="79">
        <f>[12]B!$AL$1801</f>
        <v>0</v>
      </c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3" customFormat="1" ht="24" customHeight="1" x14ac:dyDescent="0.15">
      <c r="A183" s="299" t="s">
        <v>287</v>
      </c>
      <c r="B183" s="45" t="s">
        <v>288</v>
      </c>
      <c r="C183" s="360">
        <f>[12]B!C1802</f>
        <v>0</v>
      </c>
      <c r="D183" s="360">
        <f>[12]B!$E$1802</f>
        <v>0</v>
      </c>
      <c r="E183" s="79">
        <f>[12]B!$AL$1802</f>
        <v>0</v>
      </c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3" customFormat="1" ht="15" customHeight="1" x14ac:dyDescent="0.15">
      <c r="A184" s="299" t="s">
        <v>289</v>
      </c>
      <c r="B184" s="45" t="s">
        <v>290</v>
      </c>
      <c r="C184" s="360">
        <f>[12]B!C1803</f>
        <v>0</v>
      </c>
      <c r="D184" s="360">
        <f>[12]B!$E$1803</f>
        <v>0</v>
      </c>
      <c r="E184" s="79">
        <f>[12]B!$AL$1803</f>
        <v>0</v>
      </c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3" customFormat="1" ht="15" customHeight="1" x14ac:dyDescent="0.15">
      <c r="A185" s="299" t="s">
        <v>291</v>
      </c>
      <c r="B185" s="45" t="s">
        <v>292</v>
      </c>
      <c r="C185" s="360">
        <f>[12]B!C1804</f>
        <v>0</v>
      </c>
      <c r="D185" s="360">
        <f>[12]B!$E$1804</f>
        <v>0</v>
      </c>
      <c r="E185" s="79">
        <f>[12]B!$AL$1804</f>
        <v>0</v>
      </c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3" customFormat="1" ht="15" customHeight="1" x14ac:dyDescent="0.15">
      <c r="A186" s="299" t="s">
        <v>293</v>
      </c>
      <c r="B186" s="45" t="s">
        <v>294</v>
      </c>
      <c r="C186" s="360">
        <f>[12]B!C1805</f>
        <v>0</v>
      </c>
      <c r="D186" s="360">
        <f>[12]B!$E$1805</f>
        <v>0</v>
      </c>
      <c r="E186" s="79">
        <f>[12]B!$AL$1805</f>
        <v>0</v>
      </c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3" customFormat="1" ht="15" customHeight="1" x14ac:dyDescent="0.15">
      <c r="A187" s="299" t="s">
        <v>295</v>
      </c>
      <c r="B187" s="45" t="s">
        <v>296</v>
      </c>
      <c r="C187" s="360">
        <f>[12]B!C1806</f>
        <v>0</v>
      </c>
      <c r="D187" s="360">
        <f>[12]B!$E$1806</f>
        <v>0</v>
      </c>
      <c r="E187" s="79">
        <f>[12]B!$AL$1806</f>
        <v>0</v>
      </c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3" customFormat="1" ht="15" customHeight="1" x14ac:dyDescent="0.15">
      <c r="A188" s="299" t="s">
        <v>297</v>
      </c>
      <c r="B188" s="45" t="s">
        <v>298</v>
      </c>
      <c r="C188" s="360">
        <f>[12]B!C1807</f>
        <v>0</v>
      </c>
      <c r="D188" s="360">
        <f>[12]B!$E$1807</f>
        <v>0</v>
      </c>
      <c r="E188" s="79">
        <f>[12]B!$AL$1807</f>
        <v>0</v>
      </c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3" customFormat="1" ht="15" customHeight="1" x14ac:dyDescent="0.15">
      <c r="A189" s="299" t="s">
        <v>299</v>
      </c>
      <c r="B189" s="45" t="s">
        <v>300</v>
      </c>
      <c r="C189" s="360">
        <f>[12]B!C1808</f>
        <v>0</v>
      </c>
      <c r="D189" s="360">
        <f>[12]B!$E$1808</f>
        <v>0</v>
      </c>
      <c r="E189" s="79">
        <f>[12]B!$AL$1808</f>
        <v>0</v>
      </c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3" customFormat="1" ht="15" customHeight="1" x14ac:dyDescent="0.15">
      <c r="A190" s="299">
        <v>1701035</v>
      </c>
      <c r="B190" s="45" t="s">
        <v>301</v>
      </c>
      <c r="C190" s="360">
        <f>[12]B!C1809</f>
        <v>0</v>
      </c>
      <c r="D190" s="360">
        <f>[12]B!$E$1809</f>
        <v>0</v>
      </c>
      <c r="E190" s="79">
        <f>[12]B!$AL$1809</f>
        <v>0</v>
      </c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3" customFormat="1" ht="15" customHeight="1" x14ac:dyDescent="0.15">
      <c r="A191" s="299" t="s">
        <v>302</v>
      </c>
      <c r="B191" s="45" t="s">
        <v>303</v>
      </c>
      <c r="C191" s="360">
        <f>[12]B!C1810</f>
        <v>0</v>
      </c>
      <c r="D191" s="360">
        <f>[12]B!$E$1810</f>
        <v>0</v>
      </c>
      <c r="E191" s="79">
        <f>[12]B!$AL$1810</f>
        <v>0</v>
      </c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3" customFormat="1" ht="15" customHeight="1" x14ac:dyDescent="0.15">
      <c r="A192" s="299" t="s">
        <v>304</v>
      </c>
      <c r="B192" s="45" t="s">
        <v>305</v>
      </c>
      <c r="C192" s="360">
        <f>[12]B!C1811</f>
        <v>0</v>
      </c>
      <c r="D192" s="360">
        <f>[12]B!$E$1811</f>
        <v>0</v>
      </c>
      <c r="E192" s="79">
        <f>[12]B!$AL$1811</f>
        <v>0</v>
      </c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3" customFormat="1" ht="15" customHeight="1" x14ac:dyDescent="0.15">
      <c r="A193" s="299">
        <v>1801001</v>
      </c>
      <c r="B193" s="45" t="s">
        <v>306</v>
      </c>
      <c r="C193" s="360">
        <f>[12]B!C2059</f>
        <v>47</v>
      </c>
      <c r="D193" s="360">
        <f>[12]B!$E$2059</f>
        <v>47</v>
      </c>
      <c r="E193" s="79">
        <f>[12]B!$AL$2059</f>
        <v>1892220</v>
      </c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3" customFormat="1" ht="15" customHeight="1" x14ac:dyDescent="0.15">
      <c r="A194" s="299">
        <v>1801003</v>
      </c>
      <c r="B194" s="45" t="s">
        <v>307</v>
      </c>
      <c r="C194" s="360">
        <f>[12]B!C2060</f>
        <v>0</v>
      </c>
      <c r="D194" s="360">
        <f>[12]B!$E$2060</f>
        <v>0</v>
      </c>
      <c r="E194" s="79">
        <f>[12]B!$AL$2060</f>
        <v>0</v>
      </c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3" customFormat="1" ht="15" customHeight="1" x14ac:dyDescent="0.15">
      <c r="A195" s="299">
        <v>1801006</v>
      </c>
      <c r="B195" s="45" t="s">
        <v>308</v>
      </c>
      <c r="C195" s="360">
        <f>[12]B!C2061</f>
        <v>18</v>
      </c>
      <c r="D195" s="360">
        <f>[12]B!$E$2061</f>
        <v>18</v>
      </c>
      <c r="E195" s="79">
        <f>[12]B!$AL$2061</f>
        <v>931140</v>
      </c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3" customFormat="1" ht="15" customHeight="1" x14ac:dyDescent="0.15">
      <c r="A196" s="299">
        <v>1401001</v>
      </c>
      <c r="B196" s="45" t="s">
        <v>309</v>
      </c>
      <c r="C196" s="360">
        <f>[12]B!C1504</f>
        <v>0</v>
      </c>
      <c r="D196" s="360">
        <f>[12]B!$E$1504</f>
        <v>0</v>
      </c>
      <c r="E196" s="79">
        <f>[12]B!$AL$1504</f>
        <v>0</v>
      </c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3" customFormat="1" ht="24" customHeight="1" x14ac:dyDescent="0.15">
      <c r="A197" s="299">
        <v>1101113</v>
      </c>
      <c r="B197" s="45" t="s">
        <v>310</v>
      </c>
      <c r="C197" s="360">
        <f>[12]B!C1087</f>
        <v>0</v>
      </c>
      <c r="D197" s="360">
        <f>[12]B!$E$1087</f>
        <v>0</v>
      </c>
      <c r="E197" s="79">
        <f>[12]B!$AL$1087</f>
        <v>0</v>
      </c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3" customFormat="1" ht="24" customHeight="1" x14ac:dyDescent="0.15">
      <c r="A198" s="299">
        <v>1101140</v>
      </c>
      <c r="B198" s="45" t="s">
        <v>311</v>
      </c>
      <c r="C198" s="360">
        <f>[12]B!C1088</f>
        <v>0</v>
      </c>
      <c r="D198" s="360">
        <f>[12]B!$E$1088</f>
        <v>0</v>
      </c>
      <c r="E198" s="79">
        <f>[12]B!$AL$1088</f>
        <v>0</v>
      </c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3" customFormat="1" ht="15" customHeight="1" x14ac:dyDescent="0.15">
      <c r="A199" s="299">
        <v>1101141</v>
      </c>
      <c r="B199" s="45" t="s">
        <v>312</v>
      </c>
      <c r="C199" s="360">
        <f>[12]B!C1089</f>
        <v>2</v>
      </c>
      <c r="D199" s="360">
        <f>[12]B!$E$1089</f>
        <v>2</v>
      </c>
      <c r="E199" s="79">
        <f>[12]B!$AL$1089</f>
        <v>532440</v>
      </c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3" customFormat="1" ht="15" customHeight="1" x14ac:dyDescent="0.15">
      <c r="A200" s="312">
        <v>1101142</v>
      </c>
      <c r="B200" s="65" t="s">
        <v>313</v>
      </c>
      <c r="C200" s="360">
        <f>[12]B!C1090</f>
        <v>0</v>
      </c>
      <c r="D200" s="361">
        <f>[12]B!$E$1090</f>
        <v>0</v>
      </c>
      <c r="E200" s="79">
        <f>[12]B!$AL$1090</f>
        <v>0</v>
      </c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3" customFormat="1" ht="15" customHeight="1" x14ac:dyDescent="0.15">
      <c r="A201" s="338"/>
      <c r="B201" s="66" t="s">
        <v>314</v>
      </c>
      <c r="C201" s="362">
        <f>SUM(C167:C200)</f>
        <v>1454</v>
      </c>
      <c r="D201" s="362">
        <f>SUM(D167:D200)</f>
        <v>1440</v>
      </c>
      <c r="E201" s="95">
        <f>SUM(E167:E200)</f>
        <v>16080140</v>
      </c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3" customFormat="1" ht="24.95" customHeight="1" x14ac:dyDescent="0.15">
      <c r="A202" s="96" t="s">
        <v>315</v>
      </c>
      <c r="B202" s="97"/>
      <c r="C202" s="363"/>
      <c r="D202" s="363"/>
      <c r="E202" s="98"/>
      <c r="F202" s="7"/>
      <c r="G202" s="7"/>
      <c r="H202" s="7"/>
      <c r="I202" s="7"/>
      <c r="J202" s="7"/>
      <c r="K202" s="7"/>
      <c r="L202" s="7"/>
      <c r="M202" s="7"/>
      <c r="N202" s="7"/>
    </row>
    <row r="203" spans="1:14" s="3" customFormat="1" ht="30" customHeight="1" x14ac:dyDescent="0.15">
      <c r="A203" s="13" t="s">
        <v>4</v>
      </c>
      <c r="B203" s="13" t="s">
        <v>5</v>
      </c>
      <c r="C203" s="14" t="s">
        <v>6</v>
      </c>
      <c r="D203" s="39" t="s">
        <v>7</v>
      </c>
      <c r="E203" s="39" t="s">
        <v>8</v>
      </c>
      <c r="F203" s="7"/>
      <c r="G203" s="7"/>
      <c r="H203" s="7"/>
      <c r="I203" s="7"/>
      <c r="J203" s="7"/>
      <c r="K203" s="7"/>
      <c r="L203" s="7"/>
      <c r="M203" s="7"/>
      <c r="N203" s="7"/>
    </row>
    <row r="204" spans="1:14" s="3" customFormat="1" ht="15" customHeight="1" x14ac:dyDescent="0.15">
      <c r="A204" s="310"/>
      <c r="B204" s="99" t="s">
        <v>316</v>
      </c>
      <c r="C204" s="345">
        <f>[12]B!C947</f>
        <v>0</v>
      </c>
      <c r="D204" s="364">
        <f>[12]B!E947</f>
        <v>0</v>
      </c>
      <c r="E204" s="30">
        <f>[12]B!$AL$947</f>
        <v>0</v>
      </c>
      <c r="F204" s="7"/>
      <c r="G204" s="7"/>
      <c r="H204" s="7"/>
      <c r="I204" s="7"/>
      <c r="J204" s="7"/>
      <c r="K204" s="7"/>
      <c r="L204" s="7"/>
      <c r="M204" s="7"/>
      <c r="N204" s="7"/>
    </row>
    <row r="205" spans="1:14" s="3" customFormat="1" ht="15" customHeight="1" x14ac:dyDescent="0.15">
      <c r="A205" s="310"/>
      <c r="B205" s="99" t="s">
        <v>317</v>
      </c>
      <c r="C205" s="365">
        <f>[12]B!C2900</f>
        <v>0</v>
      </c>
      <c r="D205" s="366"/>
      <c r="E205" s="100"/>
      <c r="F205" s="7"/>
      <c r="G205" s="7"/>
      <c r="H205" s="7"/>
      <c r="I205" s="7"/>
      <c r="J205" s="7"/>
      <c r="K205" s="7"/>
      <c r="L205" s="7"/>
    </row>
    <row r="206" spans="1:14" s="3" customFormat="1" ht="15" customHeight="1" x14ac:dyDescent="0.15">
      <c r="A206" s="299"/>
      <c r="B206" s="101" t="s">
        <v>318</v>
      </c>
      <c r="C206" s="346">
        <f>[12]B!C2901</f>
        <v>0</v>
      </c>
      <c r="D206" s="350"/>
      <c r="E206" s="84"/>
      <c r="F206" s="7"/>
      <c r="G206" s="7"/>
      <c r="H206" s="7"/>
      <c r="I206" s="7"/>
      <c r="J206" s="7"/>
      <c r="K206" s="7"/>
      <c r="L206" s="7"/>
    </row>
    <row r="207" spans="1:14" s="3" customFormat="1" ht="15" customHeight="1" x14ac:dyDescent="0.15">
      <c r="A207" s="299"/>
      <c r="B207" s="101" t="s">
        <v>319</v>
      </c>
      <c r="C207" s="346">
        <f>[12]B!$C$2902</f>
        <v>0</v>
      </c>
      <c r="D207" s="350"/>
      <c r="E207" s="84"/>
      <c r="F207" s="7"/>
      <c r="G207" s="7"/>
      <c r="H207" s="7"/>
      <c r="I207" s="7"/>
      <c r="J207" s="7"/>
      <c r="K207" s="7"/>
      <c r="L207" s="7"/>
    </row>
    <row r="208" spans="1:14" s="3" customFormat="1" ht="15" customHeight="1" x14ac:dyDescent="0.15">
      <c r="A208" s="299"/>
      <c r="B208" s="101" t="s">
        <v>320</v>
      </c>
      <c r="C208" s="346">
        <f>[12]B!$C$2903</f>
        <v>0</v>
      </c>
      <c r="D208" s="350"/>
      <c r="E208" s="84"/>
      <c r="F208" s="7"/>
      <c r="G208" s="7"/>
      <c r="H208" s="7"/>
      <c r="I208" s="7"/>
      <c r="J208" s="7"/>
      <c r="K208" s="7"/>
      <c r="L208" s="7"/>
    </row>
    <row r="209" spans="1:12" s="3" customFormat="1" ht="15" customHeight="1" x14ac:dyDescent="0.15">
      <c r="A209" s="299"/>
      <c r="B209" s="101" t="s">
        <v>321</v>
      </c>
      <c r="C209" s="346">
        <f>[12]B!$C$2904</f>
        <v>0</v>
      </c>
      <c r="D209" s="350"/>
      <c r="E209" s="84"/>
      <c r="F209" s="7"/>
      <c r="G209" s="7"/>
      <c r="H209" s="7"/>
      <c r="I209" s="7"/>
      <c r="J209" s="7"/>
      <c r="K209" s="7"/>
      <c r="L209" s="7"/>
    </row>
    <row r="210" spans="1:12" s="3" customFormat="1" ht="15" customHeight="1" x14ac:dyDescent="0.15">
      <c r="A210" s="299"/>
      <c r="B210" s="101" t="s">
        <v>322</v>
      </c>
      <c r="C210" s="346">
        <f>[12]B!$C$2905</f>
        <v>0</v>
      </c>
      <c r="D210" s="350"/>
      <c r="E210" s="84"/>
      <c r="F210" s="7"/>
      <c r="G210" s="7"/>
      <c r="H210" s="7"/>
      <c r="I210" s="7"/>
      <c r="J210" s="7"/>
      <c r="K210" s="7"/>
      <c r="L210" s="7"/>
    </row>
    <row r="211" spans="1:12" s="3" customFormat="1" ht="15" customHeight="1" x14ac:dyDescent="0.15">
      <c r="A211" s="312"/>
      <c r="B211" s="102" t="s">
        <v>323</v>
      </c>
      <c r="C211" s="347">
        <f>[12]B!$C$2906</f>
        <v>0</v>
      </c>
      <c r="D211" s="367"/>
      <c r="E211" s="103"/>
      <c r="F211" s="7"/>
      <c r="G211" s="7"/>
      <c r="H211" s="7"/>
      <c r="I211" s="7"/>
      <c r="J211" s="7"/>
      <c r="K211" s="7"/>
      <c r="L211" s="7"/>
    </row>
    <row r="212" spans="1:12" s="3" customFormat="1" ht="15" customHeight="1" x14ac:dyDescent="0.15">
      <c r="A212" s="338"/>
      <c r="B212" s="104" t="s">
        <v>105</v>
      </c>
      <c r="C212" s="368">
        <f>SUM(C204:C211)</f>
        <v>0</v>
      </c>
      <c r="D212" s="368">
        <f>SUM(D204:D211)</f>
        <v>0</v>
      </c>
      <c r="E212" s="368">
        <f t="shared" ref="E212" si="2">SUM(E204:E211)</f>
        <v>0</v>
      </c>
      <c r="F212" s="7"/>
      <c r="G212" s="7"/>
      <c r="H212" s="7"/>
      <c r="I212" s="7"/>
      <c r="J212" s="7"/>
      <c r="K212" s="7"/>
      <c r="L212" s="7"/>
    </row>
    <row r="213" spans="1:12" s="3" customFormat="1" ht="24.95" customHeight="1" x14ac:dyDescent="0.15">
      <c r="A213" s="96" t="s">
        <v>324</v>
      </c>
      <c r="B213" s="97"/>
      <c r="C213" s="369"/>
      <c r="D213" s="369"/>
      <c r="E213" s="105"/>
      <c r="F213" s="7"/>
      <c r="G213" s="7"/>
      <c r="H213" s="7"/>
      <c r="I213" s="7"/>
      <c r="J213" s="7"/>
      <c r="K213" s="7"/>
      <c r="L213" s="7"/>
    </row>
    <row r="214" spans="1:12" s="3" customFormat="1" ht="30" customHeight="1" x14ac:dyDescent="0.15">
      <c r="A214" s="13" t="s">
        <v>4</v>
      </c>
      <c r="B214" s="106" t="s">
        <v>325</v>
      </c>
      <c r="C214" s="39" t="s">
        <v>6</v>
      </c>
      <c r="D214" s="94" t="s">
        <v>7</v>
      </c>
      <c r="E214" s="39" t="s">
        <v>8</v>
      </c>
      <c r="F214" s="7"/>
      <c r="G214" s="7"/>
      <c r="H214" s="7"/>
      <c r="I214" s="7"/>
      <c r="J214" s="7"/>
      <c r="K214" s="7"/>
      <c r="L214" s="7"/>
    </row>
    <row r="215" spans="1:12" s="3" customFormat="1" ht="15" customHeight="1" x14ac:dyDescent="0.15">
      <c r="A215" s="295">
        <v>3003001</v>
      </c>
      <c r="B215" s="107" t="s">
        <v>326</v>
      </c>
      <c r="C215" s="370">
        <f>[12]B!C2909</f>
        <v>4</v>
      </c>
      <c r="D215" s="371">
        <f>[12]B!$E$2909</f>
        <v>4</v>
      </c>
      <c r="E215" s="30">
        <f>[12]B!$AL$2909</f>
        <v>32920</v>
      </c>
      <c r="F215" s="7"/>
      <c r="G215" s="7"/>
      <c r="H215" s="7"/>
      <c r="I215" s="7"/>
      <c r="J215" s="7"/>
      <c r="K215" s="7"/>
      <c r="L215" s="7"/>
    </row>
    <row r="216" spans="1:12" s="3" customFormat="1" ht="15" customHeight="1" x14ac:dyDescent="0.15">
      <c r="A216" s="299" t="s">
        <v>327</v>
      </c>
      <c r="B216" s="101" t="s">
        <v>328</v>
      </c>
      <c r="C216" s="372">
        <f>[12]B!C2910</f>
        <v>0</v>
      </c>
      <c r="D216" s="373">
        <f>[12]B!$E$2910</f>
        <v>0</v>
      </c>
      <c r="E216" s="31">
        <f>[12]B!$AL$2910</f>
        <v>0</v>
      </c>
      <c r="F216" s="7"/>
      <c r="G216" s="7"/>
      <c r="H216" s="7"/>
      <c r="I216" s="7"/>
      <c r="J216" s="7"/>
      <c r="K216" s="7"/>
      <c r="L216" s="7"/>
    </row>
    <row r="217" spans="1:12" s="3" customFormat="1" ht="15" customHeight="1" x14ac:dyDescent="0.15">
      <c r="A217" s="299" t="s">
        <v>329</v>
      </c>
      <c r="B217" s="101" t="s">
        <v>330</v>
      </c>
      <c r="C217" s="372">
        <f>[12]B!C2911</f>
        <v>0</v>
      </c>
      <c r="D217" s="372">
        <f>[12]B!$E$2911</f>
        <v>0</v>
      </c>
      <c r="E217" s="31">
        <f>[12]B!$AL$2911</f>
        <v>0</v>
      </c>
      <c r="F217" s="7"/>
      <c r="G217" s="7"/>
      <c r="H217" s="7"/>
      <c r="I217" s="7"/>
      <c r="J217" s="7"/>
      <c r="K217" s="7"/>
      <c r="L217" s="7"/>
    </row>
    <row r="218" spans="1:12" s="3" customFormat="1" ht="15" customHeight="1" x14ac:dyDescent="0.15">
      <c r="A218" s="299" t="s">
        <v>331</v>
      </c>
      <c r="B218" s="101" t="s">
        <v>332</v>
      </c>
      <c r="C218" s="372">
        <f>[12]B!C2912</f>
        <v>0</v>
      </c>
      <c r="D218" s="372">
        <f>[12]B!$E$2912</f>
        <v>0</v>
      </c>
      <c r="E218" s="31">
        <f>[12]B!$AL$2912</f>
        <v>0</v>
      </c>
      <c r="F218" s="7"/>
      <c r="G218" s="7"/>
      <c r="H218" s="7"/>
      <c r="I218" s="7"/>
      <c r="J218" s="7"/>
      <c r="K218" s="7"/>
      <c r="L218" s="7"/>
    </row>
    <row r="219" spans="1:12" s="3" customFormat="1" ht="15" customHeight="1" x14ac:dyDescent="0.15">
      <c r="A219" s="312" t="s">
        <v>333</v>
      </c>
      <c r="B219" s="102" t="s">
        <v>334</v>
      </c>
      <c r="C219" s="374">
        <f>[12]B!C2913</f>
        <v>0</v>
      </c>
      <c r="D219" s="374">
        <f>[12]B!$E$2913</f>
        <v>0</v>
      </c>
      <c r="E219" s="108">
        <f>[12]B!$AL$2913</f>
        <v>0</v>
      </c>
      <c r="F219" s="7"/>
      <c r="G219" s="7"/>
      <c r="H219" s="7"/>
      <c r="I219" s="7"/>
      <c r="J219" s="7"/>
      <c r="K219" s="7"/>
      <c r="L219" s="7"/>
    </row>
    <row r="220" spans="1:12" s="3" customFormat="1" ht="15" customHeight="1" x14ac:dyDescent="0.15">
      <c r="A220" s="338"/>
      <c r="B220" s="109" t="s">
        <v>335</v>
      </c>
      <c r="C220" s="375">
        <f>SUM(C215:C219)</f>
        <v>4</v>
      </c>
      <c r="D220" s="375">
        <f>SUM(D215:D219)</f>
        <v>4</v>
      </c>
      <c r="E220" s="95">
        <f>SUM(E215:E219)</f>
        <v>32920</v>
      </c>
      <c r="F220" s="7"/>
      <c r="G220" s="7"/>
      <c r="H220" s="7"/>
      <c r="I220" s="7"/>
      <c r="J220" s="7"/>
      <c r="K220" s="7"/>
      <c r="L220" s="7"/>
    </row>
    <row r="221" spans="1:12" s="111" customFormat="1" ht="24.95" customHeight="1" x14ac:dyDescent="0.15">
      <c r="A221" s="576" t="s">
        <v>336</v>
      </c>
      <c r="B221" s="576"/>
      <c r="C221" s="376"/>
      <c r="D221" s="376"/>
      <c r="E221" s="110"/>
    </row>
    <row r="222" spans="1:12" s="3" customFormat="1" ht="35.1" customHeight="1" x14ac:dyDescent="0.15">
      <c r="A222" s="13" t="s">
        <v>4</v>
      </c>
      <c r="B222" s="106" t="s">
        <v>337</v>
      </c>
      <c r="C222" s="39" t="s">
        <v>6</v>
      </c>
      <c r="D222" s="94" t="s">
        <v>7</v>
      </c>
      <c r="E222" s="39" t="s">
        <v>8</v>
      </c>
      <c r="F222" s="7"/>
      <c r="G222" s="7"/>
      <c r="H222" s="7"/>
      <c r="I222" s="7"/>
      <c r="J222" s="7"/>
      <c r="K222" s="7"/>
      <c r="L222" s="7"/>
    </row>
    <row r="223" spans="1:12" s="3" customFormat="1" ht="15" customHeight="1" x14ac:dyDescent="0.15">
      <c r="A223" s="295">
        <v>2401061</v>
      </c>
      <c r="B223" s="107" t="s">
        <v>338</v>
      </c>
      <c r="C223" s="370">
        <f>[12]B!$C$2753</f>
        <v>146</v>
      </c>
      <c r="D223" s="370">
        <f>[12]B!$E$2753</f>
        <v>146</v>
      </c>
      <c r="E223" s="30">
        <f>[12]B!$AL$2753</f>
        <v>3212000</v>
      </c>
      <c r="F223" s="7"/>
      <c r="G223" s="7"/>
      <c r="H223" s="7"/>
      <c r="I223" s="7"/>
      <c r="J223" s="7"/>
      <c r="K223" s="7"/>
      <c r="L223" s="7"/>
    </row>
    <row r="224" spans="1:12" s="3" customFormat="1" ht="15" customHeight="1" x14ac:dyDescent="0.15">
      <c r="A224" s="299" t="s">
        <v>339</v>
      </c>
      <c r="B224" s="101" t="s">
        <v>340</v>
      </c>
      <c r="C224" s="372">
        <f>[12]B!$C$2754</f>
        <v>211</v>
      </c>
      <c r="D224" s="372">
        <f>[12]B!$E$2754</f>
        <v>211</v>
      </c>
      <c r="E224" s="31">
        <f>[12]B!$AL$2754</f>
        <v>14605420</v>
      </c>
      <c r="F224" s="7"/>
      <c r="G224" s="7"/>
      <c r="H224" s="7"/>
      <c r="I224" s="7"/>
      <c r="J224" s="7"/>
      <c r="K224" s="7"/>
      <c r="L224" s="7"/>
    </row>
    <row r="225" spans="1:22" s="3" customFormat="1" ht="15" customHeight="1" x14ac:dyDescent="0.15">
      <c r="A225" s="299" t="s">
        <v>341</v>
      </c>
      <c r="B225" s="101" t="s">
        <v>342</v>
      </c>
      <c r="C225" s="372">
        <f>[12]B!$C$2755</f>
        <v>0</v>
      </c>
      <c r="D225" s="372">
        <f>[12]B!$E$2755</f>
        <v>0</v>
      </c>
      <c r="E225" s="31">
        <f>[12]B!$AL$2755</f>
        <v>0</v>
      </c>
      <c r="F225" s="7"/>
      <c r="G225" s="7"/>
      <c r="H225" s="7"/>
      <c r="I225" s="7"/>
      <c r="J225" s="7"/>
      <c r="K225" s="7"/>
      <c r="L225" s="7"/>
    </row>
    <row r="226" spans="1:22" s="3" customFormat="1" ht="15" customHeight="1" x14ac:dyDescent="0.15">
      <c r="A226" s="299" t="s">
        <v>343</v>
      </c>
      <c r="B226" s="101" t="s">
        <v>344</v>
      </c>
      <c r="C226" s="372">
        <f>[12]B!$C$2756</f>
        <v>279</v>
      </c>
      <c r="D226" s="372">
        <f>[12]B!$E$2756</f>
        <v>275</v>
      </c>
      <c r="E226" s="31">
        <f>[12]B!$AL$2756</f>
        <v>830500</v>
      </c>
      <c r="F226" s="7"/>
      <c r="G226" s="7"/>
      <c r="H226" s="7"/>
      <c r="I226" s="7"/>
      <c r="J226" s="7"/>
      <c r="K226" s="7"/>
      <c r="L226" s="7"/>
    </row>
    <row r="227" spans="1:22" s="3" customFormat="1" ht="15" customHeight="1" x14ac:dyDescent="0.15">
      <c r="A227" s="299" t="s">
        <v>345</v>
      </c>
      <c r="B227" s="101" t="s">
        <v>346</v>
      </c>
      <c r="C227" s="372">
        <f>[12]B!$C$2757</f>
        <v>0</v>
      </c>
      <c r="D227" s="372">
        <f>[12]B!$E$2757</f>
        <v>0</v>
      </c>
      <c r="E227" s="31">
        <f>[12]B!$AL$2757</f>
        <v>0</v>
      </c>
      <c r="F227" s="7"/>
      <c r="G227" s="7"/>
      <c r="H227" s="7"/>
      <c r="I227" s="7"/>
      <c r="J227" s="7"/>
      <c r="K227" s="7"/>
      <c r="L227" s="7"/>
    </row>
    <row r="228" spans="1:22" s="3" customFormat="1" ht="15" customHeight="1" x14ac:dyDescent="0.15">
      <c r="A228" s="299" t="s">
        <v>347</v>
      </c>
      <c r="B228" s="101" t="s">
        <v>348</v>
      </c>
      <c r="C228" s="372">
        <f>[12]B!$C$2758</f>
        <v>0</v>
      </c>
      <c r="D228" s="372">
        <f>[12]B!$E$2758</f>
        <v>0</v>
      </c>
      <c r="E228" s="31">
        <f>[12]B!$AL$2758</f>
        <v>0</v>
      </c>
      <c r="F228" s="7"/>
      <c r="G228" s="7"/>
      <c r="H228" s="7"/>
      <c r="I228" s="7"/>
      <c r="J228" s="7"/>
      <c r="K228" s="7"/>
      <c r="L228" s="7"/>
      <c r="V228" s="112"/>
    </row>
    <row r="229" spans="1:22" s="3" customFormat="1" ht="15" customHeight="1" x14ac:dyDescent="0.15">
      <c r="A229" s="312" t="s">
        <v>349</v>
      </c>
      <c r="B229" s="102" t="s">
        <v>350</v>
      </c>
      <c r="C229" s="374">
        <f>[12]B!$C$2759</f>
        <v>0</v>
      </c>
      <c r="D229" s="374">
        <f>[12]B!$E$2759</f>
        <v>0</v>
      </c>
      <c r="E229" s="108">
        <f>[12]B!$AL$2759</f>
        <v>0</v>
      </c>
      <c r="F229" s="7"/>
      <c r="G229" s="7"/>
      <c r="H229" s="7"/>
      <c r="I229" s="7"/>
      <c r="J229" s="7"/>
      <c r="K229" s="7"/>
      <c r="L229" s="7"/>
      <c r="V229" s="112"/>
    </row>
    <row r="230" spans="1:22" s="3" customFormat="1" ht="15" customHeight="1" x14ac:dyDescent="0.15">
      <c r="A230" s="338"/>
      <c r="B230" s="109" t="s">
        <v>351</v>
      </c>
      <c r="C230" s="377">
        <f>SUM(C223:C229)</f>
        <v>636</v>
      </c>
      <c r="D230" s="377">
        <f>SUM(D223:D229)</f>
        <v>632</v>
      </c>
      <c r="E230" s="95">
        <f>SUM(E223:E229)</f>
        <v>18647920</v>
      </c>
      <c r="F230" s="7"/>
      <c r="G230" s="7"/>
      <c r="H230" s="7"/>
      <c r="I230" s="7"/>
      <c r="J230" s="7"/>
      <c r="K230" s="7"/>
      <c r="L230" s="7"/>
      <c r="V230" s="112"/>
    </row>
    <row r="231" spans="1:22" s="114" customFormat="1" ht="24.95" customHeight="1" x14ac:dyDescent="0.15">
      <c r="A231" s="574" t="s">
        <v>352</v>
      </c>
      <c r="B231" s="574"/>
      <c r="C231" s="378"/>
      <c r="D231" s="378"/>
      <c r="E231" s="93"/>
      <c r="F231" s="379"/>
      <c r="G231" s="379"/>
      <c r="H231" s="379"/>
      <c r="I231" s="379"/>
      <c r="J231" s="379"/>
      <c r="K231" s="379"/>
      <c r="L231" s="379"/>
      <c r="M231" s="379"/>
      <c r="N231" s="379"/>
      <c r="O231" s="113"/>
      <c r="V231" s="115"/>
    </row>
    <row r="232" spans="1:22" ht="35.1" customHeight="1" x14ac:dyDescent="0.15">
      <c r="A232" s="13" t="s">
        <v>4</v>
      </c>
      <c r="B232" s="13" t="s">
        <v>5</v>
      </c>
      <c r="C232" s="39" t="s">
        <v>6</v>
      </c>
      <c r="D232" s="94" t="s">
        <v>7</v>
      </c>
      <c r="E232" s="39" t="s">
        <v>8</v>
      </c>
      <c r="F232" s="380"/>
      <c r="G232" s="380"/>
      <c r="H232" s="380"/>
      <c r="I232" s="380"/>
      <c r="J232" s="380"/>
      <c r="K232" s="380"/>
      <c r="L232" s="380"/>
      <c r="M232" s="380"/>
      <c r="N232" s="380"/>
      <c r="O232" s="116"/>
      <c r="V232" s="117"/>
    </row>
    <row r="233" spans="1:22" ht="15" customHeight="1" x14ac:dyDescent="0.15">
      <c r="A233" s="295">
        <v>2004103</v>
      </c>
      <c r="B233" s="107" t="s">
        <v>353</v>
      </c>
      <c r="C233" s="370">
        <f>[12]B!$C$2427</f>
        <v>61</v>
      </c>
      <c r="D233" s="370">
        <f>[12]B!$E$2427</f>
        <v>49</v>
      </c>
      <c r="E233" s="30">
        <f>[12]B!$AL$2427</f>
        <v>7544040</v>
      </c>
      <c r="F233" s="380"/>
      <c r="G233" s="380"/>
      <c r="H233" s="380"/>
      <c r="I233" s="380"/>
      <c r="J233" s="380"/>
      <c r="K233" s="380"/>
      <c r="L233" s="380"/>
      <c r="M233" s="380"/>
      <c r="N233" s="380"/>
      <c r="O233" s="116"/>
      <c r="V233" s="117"/>
    </row>
    <row r="234" spans="1:22" ht="15" customHeight="1" x14ac:dyDescent="0.15">
      <c r="A234" s="312" t="s">
        <v>354</v>
      </c>
      <c r="B234" s="102" t="s">
        <v>355</v>
      </c>
      <c r="C234" s="372">
        <f>[12]B!$C$2428</f>
        <v>0</v>
      </c>
      <c r="D234" s="372">
        <f>[12]B!$E$2428</f>
        <v>0</v>
      </c>
      <c r="E234" s="31">
        <f>[12]B!$AL$2428</f>
        <v>0</v>
      </c>
      <c r="F234" s="380"/>
      <c r="G234" s="380"/>
      <c r="H234" s="380"/>
      <c r="I234" s="380"/>
      <c r="J234" s="380"/>
      <c r="K234" s="380"/>
      <c r="L234" s="380"/>
      <c r="M234" s="380"/>
      <c r="N234" s="380"/>
      <c r="O234" s="116"/>
      <c r="V234" s="117"/>
    </row>
    <row r="235" spans="1:22" ht="23.25" customHeight="1" x14ac:dyDescent="0.15">
      <c r="A235" s="351">
        <v>2004003</v>
      </c>
      <c r="B235" s="102" t="s">
        <v>356</v>
      </c>
      <c r="C235" s="374">
        <f>[12]B!C2431</f>
        <v>0</v>
      </c>
      <c r="D235" s="374">
        <f>[12]B!E2431</f>
        <v>0</v>
      </c>
      <c r="E235" s="108">
        <f>[12]B!$AL$2431</f>
        <v>0</v>
      </c>
      <c r="F235" s="380"/>
      <c r="G235" s="380"/>
      <c r="H235" s="380"/>
      <c r="I235" s="380"/>
      <c r="J235" s="380"/>
      <c r="K235" s="380"/>
      <c r="L235" s="380"/>
      <c r="M235" s="380"/>
      <c r="N235" s="380"/>
      <c r="O235" s="116"/>
      <c r="V235" s="117"/>
    </row>
    <row r="236" spans="1:22" ht="15" customHeight="1" x14ac:dyDescent="0.15">
      <c r="A236" s="338"/>
      <c r="B236" s="109" t="s">
        <v>357</v>
      </c>
      <c r="C236" s="375">
        <f>SUM(C233:C235)</f>
        <v>61</v>
      </c>
      <c r="D236" s="375">
        <f>SUM(D233:D235)</f>
        <v>49</v>
      </c>
      <c r="E236" s="95">
        <f>SUM(E233:E235)</f>
        <v>7544040</v>
      </c>
      <c r="F236" s="380"/>
      <c r="G236" s="380"/>
      <c r="H236" s="380"/>
      <c r="I236" s="380"/>
      <c r="J236" s="380"/>
      <c r="K236" s="380"/>
      <c r="L236" s="380"/>
      <c r="M236" s="380"/>
      <c r="N236" s="380"/>
      <c r="O236" s="116"/>
      <c r="V236" s="117"/>
    </row>
    <row r="237" spans="1:22" s="114" customFormat="1" ht="24.95" customHeight="1" x14ac:dyDescent="0.15">
      <c r="A237" s="574" t="s">
        <v>358</v>
      </c>
      <c r="B237" s="574"/>
      <c r="C237" s="381"/>
      <c r="D237" s="381"/>
      <c r="E237" s="93"/>
      <c r="F237" s="379"/>
      <c r="G237" s="379"/>
      <c r="H237" s="379"/>
      <c r="I237" s="379"/>
      <c r="J237" s="379"/>
      <c r="K237" s="379"/>
      <c r="L237" s="379"/>
      <c r="M237" s="379"/>
      <c r="N237" s="379"/>
      <c r="O237" s="379"/>
      <c r="P237" s="379"/>
      <c r="Q237" s="113"/>
      <c r="V237" s="118"/>
    </row>
    <row r="238" spans="1:22" ht="35.1" customHeight="1" x14ac:dyDescent="0.15">
      <c r="A238" s="13"/>
      <c r="B238" s="13" t="s">
        <v>359</v>
      </c>
      <c r="C238" s="39" t="s">
        <v>6</v>
      </c>
      <c r="D238" s="94" t="s">
        <v>7</v>
      </c>
      <c r="E238" s="14" t="s">
        <v>8</v>
      </c>
      <c r="F238" s="380"/>
      <c r="G238" s="380"/>
      <c r="H238" s="380"/>
      <c r="I238" s="380"/>
      <c r="J238" s="380"/>
      <c r="K238" s="380"/>
      <c r="L238" s="380"/>
      <c r="M238" s="380"/>
      <c r="N238" s="380"/>
      <c r="O238" s="380"/>
      <c r="P238" s="380"/>
      <c r="Q238" s="116"/>
    </row>
    <row r="239" spans="1:22" ht="15" customHeight="1" x14ac:dyDescent="0.15">
      <c r="A239" s="295" t="s">
        <v>360</v>
      </c>
      <c r="B239" s="107" t="s">
        <v>361</v>
      </c>
      <c r="C239" s="345">
        <f>[12]B!$C$2780</f>
        <v>761</v>
      </c>
      <c r="D239" s="345">
        <f>[12]B!$E$2780</f>
        <v>761</v>
      </c>
      <c r="E239" s="30">
        <f>[12]B!$AL$2780</f>
        <v>3400360</v>
      </c>
      <c r="F239" s="380"/>
      <c r="G239" s="380"/>
      <c r="H239" s="380"/>
      <c r="I239" s="380"/>
      <c r="J239" s="380"/>
      <c r="K239" s="380"/>
      <c r="L239" s="380"/>
      <c r="M239" s="380"/>
      <c r="N239" s="380"/>
      <c r="O239" s="380"/>
      <c r="P239" s="380"/>
      <c r="Q239" s="116"/>
    </row>
    <row r="240" spans="1:22" ht="15" customHeight="1" x14ac:dyDescent="0.15">
      <c r="A240" s="299" t="s">
        <v>362</v>
      </c>
      <c r="B240" s="101" t="s">
        <v>363</v>
      </c>
      <c r="C240" s="346">
        <f>[12]B!C2806+[12]B!C2839+[12]B!C2840</f>
        <v>261</v>
      </c>
      <c r="D240" s="346">
        <f>[12]B!E2806+[12]B!E2839+[12]B!E2840</f>
        <v>261</v>
      </c>
      <c r="E240" s="31">
        <f>[12]B!$AL$2806+[12]B!AL2839+[12]B!AL2840</f>
        <v>4606950</v>
      </c>
      <c r="F240" s="380"/>
      <c r="G240" s="380"/>
      <c r="H240" s="380"/>
      <c r="I240" s="380"/>
      <c r="J240" s="380"/>
      <c r="K240" s="380"/>
      <c r="L240" s="380"/>
      <c r="M240" s="380"/>
      <c r="N240" s="380"/>
      <c r="O240" s="380"/>
      <c r="P240" s="380"/>
      <c r="Q240" s="116"/>
    </row>
    <row r="241" spans="1:17" ht="15" customHeight="1" x14ac:dyDescent="0.15">
      <c r="A241" s="299" t="s">
        <v>364</v>
      </c>
      <c r="B241" s="101" t="s">
        <v>365</v>
      </c>
      <c r="C241" s="346">
        <f>[12]B!$C$2843</f>
        <v>35</v>
      </c>
      <c r="D241" s="346">
        <f>[12]B!$C$2843</f>
        <v>35</v>
      </c>
      <c r="E241" s="31">
        <f>[12]B!$AL$2843</f>
        <v>660790</v>
      </c>
      <c r="F241" s="380"/>
      <c r="G241" s="380"/>
      <c r="H241" s="380"/>
      <c r="I241" s="380"/>
      <c r="J241" s="380"/>
      <c r="K241" s="380"/>
      <c r="L241" s="380"/>
      <c r="M241" s="380"/>
      <c r="N241" s="380"/>
      <c r="O241" s="380"/>
      <c r="P241" s="380"/>
      <c r="Q241" s="116"/>
    </row>
    <row r="242" spans="1:17" ht="15" customHeight="1" x14ac:dyDescent="0.15">
      <c r="A242" s="312"/>
      <c r="B242" s="102" t="s">
        <v>366</v>
      </c>
      <c r="C242" s="347">
        <f>[12]B!$C$2893</f>
        <v>0</v>
      </c>
      <c r="D242" s="367"/>
      <c r="E242" s="36"/>
      <c r="F242" s="380"/>
      <c r="G242" s="380"/>
      <c r="H242" s="380"/>
      <c r="I242" s="380"/>
      <c r="J242" s="380"/>
      <c r="K242" s="380"/>
      <c r="L242" s="380"/>
      <c r="M242" s="380"/>
      <c r="N242" s="380"/>
      <c r="O242" s="380"/>
      <c r="P242" s="380"/>
      <c r="Q242" s="116"/>
    </row>
    <row r="243" spans="1:17" ht="15" customHeight="1" x14ac:dyDescent="0.15">
      <c r="A243" s="338"/>
      <c r="B243" s="109" t="s">
        <v>367</v>
      </c>
      <c r="C243" s="382">
        <f>SUM(C239:C242)</f>
        <v>1057</v>
      </c>
      <c r="D243" s="382">
        <f>SUM(D239:D241)</f>
        <v>1057</v>
      </c>
      <c r="E243" s="119">
        <f>SUM(E239:E241)</f>
        <v>8668100</v>
      </c>
      <c r="F243" s="380"/>
      <c r="G243" s="380"/>
      <c r="H243" s="380"/>
      <c r="I243" s="380"/>
      <c r="J243" s="380"/>
      <c r="K243" s="380"/>
      <c r="L243" s="380"/>
      <c r="M243" s="380"/>
      <c r="N243" s="380"/>
      <c r="O243" s="380"/>
      <c r="P243" s="380"/>
      <c r="Q243" s="116"/>
    </row>
    <row r="244" spans="1:17" ht="15" customHeight="1" x14ac:dyDescent="0.15">
      <c r="A244" s="577" t="s">
        <v>368</v>
      </c>
      <c r="B244" s="577"/>
      <c r="C244" s="383"/>
      <c r="D244" s="383"/>
      <c r="E244" s="120"/>
      <c r="F244" s="380"/>
      <c r="G244" s="380"/>
      <c r="H244" s="380"/>
      <c r="I244" s="380"/>
      <c r="J244" s="380"/>
      <c r="K244" s="380"/>
      <c r="L244" s="380"/>
      <c r="M244" s="380"/>
      <c r="N244" s="380"/>
      <c r="O244" s="380"/>
      <c r="P244" s="380"/>
      <c r="Q244" s="116"/>
    </row>
    <row r="245" spans="1:17" ht="32.25" customHeight="1" x14ac:dyDescent="0.15">
      <c r="A245" s="13" t="s">
        <v>4</v>
      </c>
      <c r="B245" s="13" t="s">
        <v>5</v>
      </c>
      <c r="C245" s="39" t="s">
        <v>6</v>
      </c>
      <c r="D245" s="94" t="s">
        <v>7</v>
      </c>
      <c r="E245" s="39" t="s">
        <v>8</v>
      </c>
      <c r="F245" s="380"/>
      <c r="G245" s="380"/>
      <c r="H245" s="380"/>
      <c r="I245" s="380"/>
      <c r="J245" s="380"/>
      <c r="K245" s="380"/>
      <c r="L245" s="380"/>
      <c r="M245" s="380"/>
      <c r="N245" s="380"/>
      <c r="O245" s="380"/>
      <c r="P245" s="380"/>
      <c r="Q245" s="116"/>
    </row>
    <row r="246" spans="1:17" ht="15" customHeight="1" x14ac:dyDescent="0.15">
      <c r="A246" s="295">
        <v>1901023</v>
      </c>
      <c r="B246" s="107" t="s">
        <v>369</v>
      </c>
      <c r="C246" s="345">
        <f>[12]B!$C$2249</f>
        <v>0</v>
      </c>
      <c r="D246" s="345">
        <f>[12]B!$E$2249</f>
        <v>0</v>
      </c>
      <c r="E246" s="121">
        <f>[12]B!$AL$2249</f>
        <v>0</v>
      </c>
      <c r="F246" s="380"/>
      <c r="G246" s="380"/>
      <c r="H246" s="380"/>
      <c r="I246" s="380"/>
      <c r="J246" s="380"/>
      <c r="K246" s="380"/>
      <c r="L246" s="380"/>
      <c r="M246" s="380"/>
      <c r="N246" s="380"/>
      <c r="O246" s="380"/>
      <c r="P246" s="380"/>
      <c r="Q246" s="116"/>
    </row>
    <row r="247" spans="1:17" ht="15" customHeight="1" x14ac:dyDescent="0.15">
      <c r="A247" s="299">
        <v>1901024</v>
      </c>
      <c r="B247" s="101" t="s">
        <v>370</v>
      </c>
      <c r="C247" s="346">
        <f>[12]B!$C$2250</f>
        <v>0</v>
      </c>
      <c r="D247" s="346">
        <f>[12]B!$E$2250</f>
        <v>0</v>
      </c>
      <c r="E247" s="18">
        <f>[12]B!$AL$2250</f>
        <v>0</v>
      </c>
      <c r="F247" s="380"/>
      <c r="G247" s="380"/>
      <c r="H247" s="380"/>
      <c r="I247" s="380"/>
      <c r="J247" s="380"/>
      <c r="K247" s="380"/>
      <c r="L247" s="380"/>
      <c r="M247" s="380"/>
      <c r="N247" s="380"/>
      <c r="O247" s="380"/>
      <c r="P247" s="380"/>
      <c r="Q247" s="116"/>
    </row>
    <row r="248" spans="1:17" ht="15" customHeight="1" x14ac:dyDescent="0.15">
      <c r="A248" s="299" t="s">
        <v>371</v>
      </c>
      <c r="B248" s="101" t="s">
        <v>372</v>
      </c>
      <c r="C248" s="346">
        <f>[12]B!$C$2251</f>
        <v>0</v>
      </c>
      <c r="D248" s="346">
        <f>[12]B!$E$2251</f>
        <v>0</v>
      </c>
      <c r="E248" s="18">
        <f>[12]B!$AL$2251</f>
        <v>0</v>
      </c>
      <c r="F248" s="380"/>
      <c r="G248" s="380"/>
      <c r="H248" s="380"/>
      <c r="I248" s="380"/>
      <c r="J248" s="380"/>
      <c r="K248" s="380"/>
      <c r="L248" s="380"/>
      <c r="M248" s="380"/>
      <c r="N248" s="380"/>
      <c r="O248" s="380"/>
      <c r="P248" s="380"/>
      <c r="Q248" s="116"/>
    </row>
    <row r="249" spans="1:17" ht="15" customHeight="1" x14ac:dyDescent="0.15">
      <c r="A249" s="299" t="s">
        <v>373</v>
      </c>
      <c r="B249" s="101" t="s">
        <v>374</v>
      </c>
      <c r="C249" s="346">
        <f>[12]B!$C$2252</f>
        <v>0</v>
      </c>
      <c r="D249" s="346">
        <f>[12]B!$E$2252</f>
        <v>0</v>
      </c>
      <c r="E249" s="18">
        <f>[12]B!$AL$2252</f>
        <v>0</v>
      </c>
      <c r="F249" s="380"/>
      <c r="G249" s="380"/>
      <c r="H249" s="380"/>
      <c r="I249" s="380"/>
      <c r="J249" s="380"/>
      <c r="K249" s="380"/>
      <c r="L249" s="380"/>
      <c r="M249" s="380"/>
      <c r="N249" s="380"/>
      <c r="O249" s="380"/>
      <c r="P249" s="380"/>
      <c r="Q249" s="116"/>
    </row>
    <row r="250" spans="1:17" ht="15" customHeight="1" x14ac:dyDescent="0.15">
      <c r="A250" s="299">
        <v>1901126</v>
      </c>
      <c r="B250" s="101" t="s">
        <v>375</v>
      </c>
      <c r="C250" s="346">
        <f>[12]B!$C$2253</f>
        <v>0</v>
      </c>
      <c r="D250" s="346">
        <f>[12]B!$E$2253</f>
        <v>0</v>
      </c>
      <c r="E250" s="18">
        <f>[12]B!$AL$2253</f>
        <v>0</v>
      </c>
      <c r="F250" s="380"/>
      <c r="G250" s="380"/>
      <c r="H250" s="380"/>
      <c r="I250" s="380"/>
      <c r="J250" s="380"/>
      <c r="K250" s="380"/>
      <c r="L250" s="380"/>
      <c r="M250" s="380"/>
      <c r="N250" s="380"/>
      <c r="O250" s="380"/>
      <c r="P250" s="380"/>
      <c r="Q250" s="116"/>
    </row>
    <row r="251" spans="1:17" ht="15" customHeight="1" x14ac:dyDescent="0.15">
      <c r="A251" s="299" t="s">
        <v>376</v>
      </c>
      <c r="B251" s="101" t="s">
        <v>377</v>
      </c>
      <c r="C251" s="346">
        <f>[12]B!$C$2254</f>
        <v>0</v>
      </c>
      <c r="D251" s="346">
        <f>[12]B!$E$2254</f>
        <v>0</v>
      </c>
      <c r="E251" s="18">
        <f>[12]B!$AL$2254</f>
        <v>0</v>
      </c>
      <c r="F251" s="380"/>
      <c r="G251" s="380"/>
      <c r="H251" s="380"/>
      <c r="I251" s="380"/>
      <c r="J251" s="380"/>
      <c r="K251" s="380"/>
      <c r="L251" s="380"/>
      <c r="M251" s="380"/>
      <c r="N251" s="380"/>
      <c r="O251" s="380"/>
      <c r="P251" s="380"/>
      <c r="Q251" s="116"/>
    </row>
    <row r="252" spans="1:17" ht="15" customHeight="1" x14ac:dyDescent="0.15">
      <c r="A252" s="299" t="s">
        <v>378</v>
      </c>
      <c r="B252" s="101" t="s">
        <v>379</v>
      </c>
      <c r="C252" s="346">
        <f>[12]B!$C$2255</f>
        <v>0</v>
      </c>
      <c r="D252" s="346">
        <f>[12]B!$E$2255</f>
        <v>0</v>
      </c>
      <c r="E252" s="18">
        <f>[12]B!$AL$2255</f>
        <v>0</v>
      </c>
      <c r="F252" s="380"/>
      <c r="G252" s="380"/>
      <c r="H252" s="380"/>
      <c r="I252" s="380"/>
      <c r="J252" s="380"/>
      <c r="K252" s="380"/>
      <c r="L252" s="380"/>
      <c r="M252" s="380"/>
      <c r="N252" s="380"/>
      <c r="O252" s="380"/>
      <c r="P252" s="380"/>
      <c r="Q252" s="116"/>
    </row>
    <row r="253" spans="1:17" ht="15" customHeight="1" x14ac:dyDescent="0.15">
      <c r="A253" s="312">
        <v>1901029</v>
      </c>
      <c r="B253" s="102" t="s">
        <v>380</v>
      </c>
      <c r="C253" s="347">
        <f>[12]B!$C$2256</f>
        <v>0</v>
      </c>
      <c r="D253" s="347">
        <f>[12]B!$E$2256</f>
        <v>0</v>
      </c>
      <c r="E253" s="122">
        <f>[12]B!$AL$2256</f>
        <v>0</v>
      </c>
      <c r="F253" s="380"/>
      <c r="G253" s="380"/>
      <c r="H253" s="380"/>
      <c r="I253" s="380"/>
      <c r="J253" s="380"/>
      <c r="K253" s="380"/>
      <c r="L253" s="380"/>
      <c r="M253" s="380"/>
      <c r="N253" s="380"/>
      <c r="O253" s="380"/>
      <c r="P253" s="380"/>
      <c r="Q253" s="116"/>
    </row>
    <row r="254" spans="1:17" ht="15" customHeight="1" x14ac:dyDescent="0.15">
      <c r="A254" s="351"/>
      <c r="B254" s="123" t="s">
        <v>381</v>
      </c>
      <c r="C254" s="124">
        <f>SUM(C246:C253)</f>
        <v>0</v>
      </c>
      <c r="D254" s="124">
        <f>SUM(D246:D253)</f>
        <v>0</v>
      </c>
      <c r="E254" s="119">
        <f>SUM(E246:E253)</f>
        <v>0</v>
      </c>
      <c r="F254" s="380"/>
      <c r="G254" s="380"/>
      <c r="H254" s="380"/>
      <c r="I254" s="380"/>
      <c r="J254" s="380"/>
      <c r="K254" s="380"/>
      <c r="L254" s="380"/>
      <c r="M254" s="380"/>
      <c r="N254" s="380"/>
      <c r="O254" s="380"/>
      <c r="P254" s="380"/>
      <c r="Q254" s="116"/>
    </row>
    <row r="255" spans="1:17" ht="15" customHeight="1" x14ac:dyDescent="0.15">
      <c r="A255" s="125"/>
      <c r="B255" s="126"/>
      <c r="C255" s="383"/>
      <c r="D255" s="383"/>
      <c r="E255" s="120"/>
      <c r="F255" s="380"/>
      <c r="G255" s="380"/>
      <c r="H255" s="380"/>
      <c r="I255" s="380"/>
      <c r="J255" s="380"/>
      <c r="K255" s="380"/>
      <c r="L255" s="380"/>
      <c r="M255" s="380"/>
      <c r="N255" s="380"/>
      <c r="O255" s="380"/>
      <c r="P255" s="380"/>
      <c r="Q255" s="116"/>
    </row>
    <row r="256" spans="1:17" s="111" customFormat="1" ht="24.95" customHeight="1" x14ac:dyDescent="0.15">
      <c r="A256" s="574" t="s">
        <v>382</v>
      </c>
      <c r="B256" s="574"/>
      <c r="C256" s="378"/>
      <c r="D256" s="378"/>
      <c r="E256" s="93"/>
    </row>
    <row r="257" spans="1:14" s="3" customFormat="1" ht="35.1" customHeight="1" x14ac:dyDescent="0.15">
      <c r="A257" s="13" t="s">
        <v>4</v>
      </c>
      <c r="B257" s="127" t="s">
        <v>5</v>
      </c>
      <c r="C257" s="39" t="s">
        <v>6</v>
      </c>
      <c r="D257" s="94" t="s">
        <v>7</v>
      </c>
      <c r="E257" s="39" t="s">
        <v>8</v>
      </c>
      <c r="F257" s="7"/>
      <c r="G257" s="7"/>
      <c r="H257" s="7"/>
      <c r="I257" s="7"/>
      <c r="J257" s="7"/>
      <c r="K257" s="7"/>
      <c r="L257" s="7"/>
      <c r="M257" s="7"/>
      <c r="N257" s="7"/>
    </row>
    <row r="258" spans="1:14" s="3" customFormat="1" ht="15" customHeight="1" x14ac:dyDescent="0.15">
      <c r="A258" s="295"/>
      <c r="B258" s="107" t="s">
        <v>383</v>
      </c>
      <c r="C258" s="354">
        <f>[12]B!$C$103</f>
        <v>0</v>
      </c>
      <c r="D258" s="384"/>
      <c r="E258" s="128"/>
      <c r="F258" s="7"/>
      <c r="G258" s="7"/>
      <c r="H258" s="7"/>
      <c r="I258" s="7"/>
      <c r="J258" s="7"/>
      <c r="K258" s="7"/>
      <c r="L258" s="7"/>
      <c r="M258" s="7"/>
      <c r="N258" s="7"/>
    </row>
    <row r="259" spans="1:14" s="3" customFormat="1" ht="15" customHeight="1" x14ac:dyDescent="0.15">
      <c r="A259" s="299"/>
      <c r="B259" s="101" t="s">
        <v>384</v>
      </c>
      <c r="C259" s="297">
        <f>[12]B!$C$104</f>
        <v>0</v>
      </c>
      <c r="D259" s="309"/>
      <c r="E259" s="35"/>
      <c r="F259" s="7"/>
      <c r="G259" s="7"/>
      <c r="H259" s="7"/>
      <c r="I259" s="7"/>
      <c r="J259" s="7"/>
      <c r="K259" s="7"/>
      <c r="L259" s="7"/>
      <c r="M259" s="7"/>
      <c r="N259" s="7"/>
    </row>
    <row r="260" spans="1:14" s="3" customFormat="1" ht="15" customHeight="1" x14ac:dyDescent="0.15">
      <c r="A260" s="299"/>
      <c r="B260" s="101" t="s">
        <v>385</v>
      </c>
      <c r="C260" s="297">
        <f>[12]B!$C$105</f>
        <v>0</v>
      </c>
      <c r="D260" s="309"/>
      <c r="E260" s="35"/>
      <c r="F260" s="7"/>
      <c r="G260" s="7"/>
      <c r="H260" s="7"/>
      <c r="I260" s="7"/>
      <c r="J260" s="7"/>
      <c r="K260" s="7"/>
      <c r="L260" s="7"/>
      <c r="M260" s="7"/>
      <c r="N260" s="7"/>
    </row>
    <row r="261" spans="1:14" s="3" customFormat="1" ht="15" customHeight="1" x14ac:dyDescent="0.15">
      <c r="A261" s="299"/>
      <c r="B261" s="101" t="s">
        <v>386</v>
      </c>
      <c r="C261" s="297">
        <f>[12]B!$C$106</f>
        <v>0</v>
      </c>
      <c r="D261" s="309"/>
      <c r="E261" s="35"/>
      <c r="F261" s="7"/>
      <c r="G261" s="7"/>
      <c r="H261" s="7"/>
      <c r="I261" s="7"/>
      <c r="J261" s="7"/>
      <c r="K261" s="7"/>
      <c r="L261" s="7"/>
      <c r="M261" s="7"/>
      <c r="N261" s="7"/>
    </row>
    <row r="262" spans="1:14" s="3" customFormat="1" ht="15" customHeight="1" x14ac:dyDescent="0.15">
      <c r="A262" s="299"/>
      <c r="B262" s="101" t="s">
        <v>387</v>
      </c>
      <c r="C262" s="297">
        <f>[12]B!$C$107</f>
        <v>0</v>
      </c>
      <c r="D262" s="309"/>
      <c r="E262" s="35"/>
      <c r="F262" s="7"/>
      <c r="G262" s="7"/>
      <c r="H262" s="7"/>
      <c r="I262" s="7"/>
      <c r="J262" s="7"/>
      <c r="K262" s="7"/>
      <c r="L262" s="7"/>
      <c r="M262" s="7"/>
      <c r="N262" s="7"/>
    </row>
    <row r="263" spans="1:14" s="3" customFormat="1" ht="15" customHeight="1" x14ac:dyDescent="0.15">
      <c r="A263" s="299"/>
      <c r="B263" s="101" t="s">
        <v>388</v>
      </c>
      <c r="C263" s="297">
        <f>[12]B!$C$108</f>
        <v>0</v>
      </c>
      <c r="D263" s="309"/>
      <c r="E263" s="35"/>
      <c r="F263" s="7"/>
      <c r="G263" s="7"/>
      <c r="H263" s="7"/>
      <c r="I263" s="7"/>
      <c r="J263" s="7"/>
      <c r="K263" s="7"/>
      <c r="L263" s="7"/>
      <c r="M263" s="7"/>
      <c r="N263" s="7"/>
    </row>
    <row r="264" spans="1:14" s="3" customFormat="1" ht="15" customHeight="1" x14ac:dyDescent="0.15">
      <c r="A264" s="299"/>
      <c r="B264" s="101" t="s">
        <v>389</v>
      </c>
      <c r="C264" s="297">
        <f>[12]B!$C$109</f>
        <v>0</v>
      </c>
      <c r="D264" s="309"/>
      <c r="E264" s="35"/>
      <c r="F264" s="7"/>
      <c r="G264" s="7"/>
      <c r="H264" s="7"/>
      <c r="I264" s="7"/>
      <c r="J264" s="7"/>
      <c r="K264" s="7"/>
      <c r="L264" s="7"/>
      <c r="M264" s="7"/>
      <c r="N264" s="7"/>
    </row>
    <row r="265" spans="1:14" s="3" customFormat="1" ht="15" customHeight="1" x14ac:dyDescent="0.15">
      <c r="A265" s="299"/>
      <c r="B265" s="101" t="s">
        <v>390</v>
      </c>
      <c r="C265" s="297">
        <f>[12]B!$C$110</f>
        <v>0</v>
      </c>
      <c r="D265" s="309"/>
      <c r="E265" s="35"/>
      <c r="F265" s="7"/>
      <c r="G265" s="7"/>
      <c r="H265" s="7"/>
      <c r="I265" s="7"/>
      <c r="J265" s="7"/>
      <c r="K265" s="7"/>
      <c r="L265" s="7"/>
      <c r="M265" s="7"/>
      <c r="N265" s="7"/>
    </row>
    <row r="266" spans="1:14" s="3" customFormat="1" ht="15" customHeight="1" x14ac:dyDescent="0.15">
      <c r="A266" s="299"/>
      <c r="B266" s="101" t="s">
        <v>391</v>
      </c>
      <c r="C266" s="297">
        <f>[12]B!$C$111</f>
        <v>0</v>
      </c>
      <c r="D266" s="309"/>
      <c r="E266" s="35"/>
      <c r="F266" s="7"/>
      <c r="G266" s="7"/>
      <c r="H266" s="7"/>
      <c r="I266" s="7"/>
      <c r="J266" s="7"/>
      <c r="K266" s="7"/>
      <c r="L266" s="7"/>
      <c r="M266" s="7"/>
      <c r="N266" s="7"/>
    </row>
    <row r="267" spans="1:14" s="3" customFormat="1" ht="15" customHeight="1" x14ac:dyDescent="0.15">
      <c r="A267" s="299"/>
      <c r="B267" s="101" t="s">
        <v>392</v>
      </c>
      <c r="C267" s="297">
        <f>[12]B!$C$112</f>
        <v>0</v>
      </c>
      <c r="D267" s="309"/>
      <c r="E267" s="35"/>
      <c r="F267" s="7"/>
      <c r="G267" s="7"/>
      <c r="H267" s="7"/>
      <c r="I267" s="7"/>
      <c r="J267" s="7"/>
      <c r="K267" s="7"/>
      <c r="L267" s="7"/>
      <c r="M267" s="7"/>
      <c r="N267" s="7"/>
    </row>
    <row r="268" spans="1:14" s="3" customFormat="1" ht="15" customHeight="1" x14ac:dyDescent="0.15">
      <c r="A268" s="299">
        <v>1802100</v>
      </c>
      <c r="B268" s="101" t="s">
        <v>393</v>
      </c>
      <c r="C268" s="297">
        <f>[12]B!$C$2110</f>
        <v>0</v>
      </c>
      <c r="D268" s="297">
        <f>[12]B!$C$2110</f>
        <v>0</v>
      </c>
      <c r="E268" s="53">
        <f>[12]B!$AL$2110</f>
        <v>0</v>
      </c>
      <c r="F268" s="7"/>
      <c r="G268" s="7"/>
      <c r="H268" s="7"/>
      <c r="I268" s="7"/>
      <c r="J268" s="7"/>
      <c r="K268" s="7"/>
      <c r="L268" s="7"/>
      <c r="M268" s="7"/>
      <c r="N268" s="7"/>
    </row>
    <row r="269" spans="1:14" s="3" customFormat="1" ht="15" customHeight="1" x14ac:dyDescent="0.15">
      <c r="A269" s="299"/>
      <c r="B269" s="101" t="s">
        <v>394</v>
      </c>
      <c r="C269" s="297">
        <f>[12]B!$C$1904</f>
        <v>0</v>
      </c>
      <c r="D269" s="309"/>
      <c r="E269" s="35"/>
      <c r="F269" s="7"/>
      <c r="G269" s="7"/>
      <c r="H269" s="7"/>
      <c r="I269" s="7"/>
      <c r="J269" s="7"/>
      <c r="K269" s="7"/>
      <c r="L269" s="7"/>
      <c r="M269" s="7"/>
      <c r="N269" s="7"/>
    </row>
    <row r="270" spans="1:14" s="3" customFormat="1" ht="15" customHeight="1" x14ac:dyDescent="0.15">
      <c r="A270" s="299">
        <v>1902003</v>
      </c>
      <c r="B270" s="101" t="s">
        <v>395</v>
      </c>
      <c r="C270" s="297">
        <f>[12]B!$C$2263</f>
        <v>0</v>
      </c>
      <c r="D270" s="297">
        <f>[12]B!$C$2263</f>
        <v>0</v>
      </c>
      <c r="E270" s="53">
        <f>[12]B!$AL$2263</f>
        <v>0</v>
      </c>
      <c r="F270" s="7"/>
      <c r="G270" s="7"/>
      <c r="H270" s="7"/>
      <c r="I270" s="7"/>
      <c r="J270" s="7"/>
      <c r="K270" s="7"/>
      <c r="L270" s="7"/>
      <c r="M270" s="7"/>
      <c r="N270" s="7"/>
    </row>
    <row r="271" spans="1:14" s="3" customFormat="1" ht="15" customHeight="1" x14ac:dyDescent="0.15">
      <c r="A271" s="312"/>
      <c r="B271" s="102" t="s">
        <v>396</v>
      </c>
      <c r="C271" s="355">
        <f>[12]B!$C$113</f>
        <v>0</v>
      </c>
      <c r="D271" s="385"/>
      <c r="E271" s="36"/>
      <c r="F271" s="7"/>
      <c r="G271" s="7"/>
      <c r="H271" s="7"/>
      <c r="I271" s="7"/>
      <c r="J271" s="7"/>
      <c r="K271" s="7"/>
      <c r="L271" s="7"/>
      <c r="M271" s="7"/>
      <c r="N271" s="7"/>
    </row>
    <row r="272" spans="1:14" s="3" customFormat="1" ht="15" customHeight="1" x14ac:dyDescent="0.15">
      <c r="A272" s="338"/>
      <c r="B272" s="109" t="s">
        <v>397</v>
      </c>
      <c r="C272" s="386">
        <f>SUM(C258:C271)</f>
        <v>0</v>
      </c>
      <c r="D272" s="386">
        <f t="shared" ref="D272:E272" si="3">SUM(D258:D271)</f>
        <v>0</v>
      </c>
      <c r="E272" s="386">
        <f t="shared" si="3"/>
        <v>0</v>
      </c>
      <c r="F272" s="7"/>
      <c r="G272" s="7"/>
      <c r="H272" s="7"/>
      <c r="I272" s="7"/>
      <c r="J272" s="7"/>
      <c r="K272" s="7"/>
      <c r="L272" s="7"/>
      <c r="M272" s="7"/>
      <c r="N272" s="7"/>
    </row>
    <row r="273" spans="1:20" s="63" customFormat="1" ht="24.95" customHeight="1" x14ac:dyDescent="0.15">
      <c r="A273" s="129" t="s">
        <v>398</v>
      </c>
      <c r="B273" s="130"/>
      <c r="C273" s="387"/>
      <c r="D273" s="387"/>
      <c r="E273" s="131"/>
    </row>
    <row r="274" spans="1:20" s="63" customFormat="1" ht="35.1" customHeight="1" x14ac:dyDescent="0.15">
      <c r="A274" s="13" t="s">
        <v>4</v>
      </c>
      <c r="B274" s="13" t="s">
        <v>5</v>
      </c>
      <c r="C274" s="94" t="s">
        <v>399</v>
      </c>
      <c r="D274" s="94" t="s">
        <v>7</v>
      </c>
      <c r="E274" s="39" t="s">
        <v>8</v>
      </c>
    </row>
    <row r="275" spans="1:20" s="63" customFormat="1" ht="15" customHeight="1" x14ac:dyDescent="0.15">
      <c r="A275" s="295">
        <v>3001001</v>
      </c>
      <c r="B275" s="107" t="s">
        <v>400</v>
      </c>
      <c r="C275" s="388">
        <f>[12]B!$C$2896</f>
        <v>249</v>
      </c>
      <c r="D275" s="388">
        <f>[12]B!$E$2896</f>
        <v>249</v>
      </c>
      <c r="E275" s="30">
        <f>[12]B!$AL$2896</f>
        <v>5739450</v>
      </c>
    </row>
    <row r="276" spans="1:20" s="63" customFormat="1" ht="15" customHeight="1" x14ac:dyDescent="0.15">
      <c r="A276" s="312" t="s">
        <v>401</v>
      </c>
      <c r="B276" s="102" t="s">
        <v>402</v>
      </c>
      <c r="C276" s="389">
        <f>[12]B!$C$2897</f>
        <v>0</v>
      </c>
      <c r="D276" s="389">
        <f>[12]B!$E$2897</f>
        <v>0</v>
      </c>
      <c r="E276" s="108">
        <f>[12]B!$AL$2897</f>
        <v>0</v>
      </c>
    </row>
    <row r="277" spans="1:20" s="63" customFormat="1" ht="15" customHeight="1" x14ac:dyDescent="0.15">
      <c r="A277" s="338"/>
      <c r="B277" s="102" t="s">
        <v>403</v>
      </c>
      <c r="C277" s="332">
        <f>SUM(C275:C276)</f>
        <v>249</v>
      </c>
      <c r="D277" s="332">
        <f>SUM(D275:D276)</f>
        <v>249</v>
      </c>
      <c r="E277" s="119">
        <f>SUM(E275:E276)</f>
        <v>5739450</v>
      </c>
    </row>
    <row r="278" spans="1:20" s="63" customFormat="1" ht="24.95" customHeight="1" x14ac:dyDescent="0.15">
      <c r="A278" s="96" t="s">
        <v>404</v>
      </c>
      <c r="B278" s="92"/>
      <c r="C278" s="381"/>
      <c r="D278" s="381"/>
      <c r="E278" s="93"/>
    </row>
    <row r="279" spans="1:20" s="63" customFormat="1" ht="35.1" customHeight="1" x14ac:dyDescent="0.15">
      <c r="A279" s="13" t="s">
        <v>4</v>
      </c>
      <c r="B279" s="106" t="s">
        <v>5</v>
      </c>
      <c r="C279" s="94" t="s">
        <v>399</v>
      </c>
      <c r="D279" s="94" t="s">
        <v>7</v>
      </c>
      <c r="E279" s="39" t="s">
        <v>8</v>
      </c>
    </row>
    <row r="280" spans="1:20" s="63" customFormat="1" ht="15" customHeight="1" x14ac:dyDescent="0.15">
      <c r="A280" s="338" t="s">
        <v>405</v>
      </c>
      <c r="B280" s="102" t="s">
        <v>406</v>
      </c>
      <c r="C280" s="390">
        <f>[12]B!$C$1029</f>
        <v>1214</v>
      </c>
      <c r="D280" s="390">
        <f>[12]B!$E$1029</f>
        <v>1098</v>
      </c>
      <c r="E280" s="132">
        <f>[12]B!$AL$1029</f>
        <v>8670120</v>
      </c>
    </row>
    <row r="281" spans="1:20" s="63" customFormat="1" ht="15" customHeight="1" x14ac:dyDescent="0.15">
      <c r="A281" s="338" t="s">
        <v>405</v>
      </c>
      <c r="B281" s="102" t="s">
        <v>407</v>
      </c>
      <c r="C281" s="390">
        <f>[12]B!C1036</f>
        <v>0</v>
      </c>
      <c r="D281" s="385"/>
      <c r="E281" s="36"/>
    </row>
    <row r="282" spans="1:20" s="3" customFormat="1" ht="25.5" customHeight="1" x14ac:dyDescent="0.15">
      <c r="A282" s="9" t="s">
        <v>408</v>
      </c>
      <c r="B282" s="133"/>
      <c r="C282" s="63"/>
      <c r="D282" s="63"/>
      <c r="E282" s="63"/>
      <c r="F282" s="7"/>
      <c r="G282" s="7"/>
      <c r="H282" s="7"/>
      <c r="I282" s="7"/>
      <c r="J282" s="7"/>
      <c r="K282" s="7"/>
      <c r="L282" s="7"/>
      <c r="M282" s="7"/>
      <c r="N282" s="7"/>
    </row>
    <row r="283" spans="1:20" ht="24.95" customHeight="1" x14ac:dyDescent="0.15">
      <c r="A283" s="12" t="s">
        <v>409</v>
      </c>
    </row>
    <row r="284" spans="1:20" ht="24" customHeight="1" x14ac:dyDescent="0.15">
      <c r="A284" s="579" t="s">
        <v>107</v>
      </c>
      <c r="B284" s="580"/>
      <c r="C284" s="604" t="s">
        <v>410</v>
      </c>
      <c r="D284" s="607" t="s">
        <v>411</v>
      </c>
      <c r="E284" s="608"/>
      <c r="F284" s="608"/>
      <c r="G284" s="608"/>
      <c r="H284" s="609" t="s">
        <v>412</v>
      </c>
      <c r="I284" s="610"/>
      <c r="J284" s="611"/>
      <c r="K284" s="612" t="s">
        <v>413</v>
      </c>
      <c r="L284" s="613"/>
      <c r="M284" s="614"/>
      <c r="N284" s="632" t="s">
        <v>414</v>
      </c>
      <c r="O284" s="635" t="s">
        <v>415</v>
      </c>
      <c r="P284" s="636"/>
      <c r="Q284" s="585" t="s">
        <v>416</v>
      </c>
      <c r="R284" s="585" t="s">
        <v>417</v>
      </c>
    </row>
    <row r="285" spans="1:20" ht="18" customHeight="1" x14ac:dyDescent="0.15">
      <c r="A285" s="600"/>
      <c r="B285" s="601"/>
      <c r="C285" s="605"/>
      <c r="D285" s="588" t="s">
        <v>418</v>
      </c>
      <c r="E285" s="590" t="s">
        <v>419</v>
      </c>
      <c r="F285" s="591"/>
      <c r="G285" s="592" t="s">
        <v>420</v>
      </c>
      <c r="H285" s="594" t="s">
        <v>421</v>
      </c>
      <c r="I285" s="596" t="s">
        <v>422</v>
      </c>
      <c r="J285" s="598" t="s">
        <v>423</v>
      </c>
      <c r="K285" s="615" t="s">
        <v>424</v>
      </c>
      <c r="L285" s="616" t="s">
        <v>425</v>
      </c>
      <c r="M285" s="617" t="s">
        <v>426</v>
      </c>
      <c r="N285" s="633"/>
      <c r="O285" s="627" t="s">
        <v>427</v>
      </c>
      <c r="P285" s="628" t="s">
        <v>428</v>
      </c>
      <c r="Q285" s="586"/>
      <c r="R285" s="586"/>
    </row>
    <row r="286" spans="1:20" ht="18" customHeight="1" x14ac:dyDescent="0.15">
      <c r="A286" s="602"/>
      <c r="B286" s="603"/>
      <c r="C286" s="606"/>
      <c r="D286" s="589"/>
      <c r="E286" s="134" t="s">
        <v>429</v>
      </c>
      <c r="F286" s="134" t="s">
        <v>430</v>
      </c>
      <c r="G286" s="593"/>
      <c r="H286" s="595"/>
      <c r="I286" s="597"/>
      <c r="J286" s="599"/>
      <c r="K286" s="615"/>
      <c r="L286" s="616"/>
      <c r="M286" s="617"/>
      <c r="N286" s="634"/>
      <c r="O286" s="627"/>
      <c r="P286" s="628"/>
      <c r="Q286" s="587"/>
      <c r="R286" s="587"/>
    </row>
    <row r="287" spans="1:20" s="41" customFormat="1" ht="15" customHeight="1" x14ac:dyDescent="0.25">
      <c r="A287" s="581" t="s">
        <v>108</v>
      </c>
      <c r="B287" s="584"/>
      <c r="C287" s="391">
        <f>+C288+C289+C290+C291+C292+C293+C297+C298+C299</f>
        <v>102022</v>
      </c>
      <c r="D287" s="391">
        <f t="shared" ref="D287:P287" si="4">+D288+D289+D290+D291+D292+D293+D297+D298+D299</f>
        <v>98241</v>
      </c>
      <c r="E287" s="391">
        <f t="shared" si="4"/>
        <v>98241</v>
      </c>
      <c r="F287" s="391">
        <f t="shared" si="4"/>
        <v>0</v>
      </c>
      <c r="G287" s="391">
        <f t="shared" si="4"/>
        <v>3781</v>
      </c>
      <c r="H287" s="391">
        <f t="shared" si="4"/>
        <v>35923</v>
      </c>
      <c r="I287" s="391">
        <f t="shared" si="4"/>
        <v>34295</v>
      </c>
      <c r="J287" s="391">
        <f t="shared" si="4"/>
        <v>31804</v>
      </c>
      <c r="K287" s="391">
        <f t="shared" si="4"/>
        <v>0</v>
      </c>
      <c r="L287" s="391">
        <f t="shared" si="4"/>
        <v>0</v>
      </c>
      <c r="M287" s="391">
        <f t="shared" si="4"/>
        <v>0</v>
      </c>
      <c r="N287" s="391">
        <f t="shared" si="4"/>
        <v>0</v>
      </c>
      <c r="O287" s="391">
        <f t="shared" si="4"/>
        <v>0</v>
      </c>
      <c r="P287" s="391">
        <f t="shared" si="4"/>
        <v>255</v>
      </c>
      <c r="Q287" s="391">
        <f>+Q288+Q289+Q290+Q291+Q292+Q293+Q297+Q298+Q299</f>
        <v>0</v>
      </c>
      <c r="R287" s="391">
        <v>0</v>
      </c>
      <c r="S287" s="135"/>
      <c r="T287" s="135"/>
    </row>
    <row r="288" spans="1:20" ht="15" customHeight="1" x14ac:dyDescent="0.15">
      <c r="A288" s="42" t="s">
        <v>109</v>
      </c>
      <c r="B288" s="136" t="s">
        <v>110</v>
      </c>
      <c r="C288" s="392">
        <f>[12]B!C218</f>
        <v>38246</v>
      </c>
      <c r="D288" s="392">
        <f>[12]B!D218</f>
        <v>36748</v>
      </c>
      <c r="E288" s="392">
        <f>[12]B!E218</f>
        <v>36748</v>
      </c>
      <c r="F288" s="392">
        <f>[12]B!F218</f>
        <v>0</v>
      </c>
      <c r="G288" s="392">
        <f>[12]B!G218</f>
        <v>1498</v>
      </c>
      <c r="H288" s="392">
        <f>[12]B!AA218</f>
        <v>16442</v>
      </c>
      <c r="I288" s="392">
        <f>[12]B!AB218</f>
        <v>7044</v>
      </c>
      <c r="J288" s="392">
        <f>[12]B!AC218</f>
        <v>14760</v>
      </c>
      <c r="K288" s="392">
        <f>[12]B!AD218</f>
        <v>0</v>
      </c>
      <c r="L288" s="392">
        <f>[12]B!AE218</f>
        <v>0</v>
      </c>
      <c r="M288" s="392">
        <f>[12]B!AF218</f>
        <v>0</v>
      </c>
      <c r="N288" s="392">
        <f>[12]B!AG218</f>
        <v>0</v>
      </c>
      <c r="O288" s="392">
        <f>[12]B!AH218</f>
        <v>0</v>
      </c>
      <c r="P288" s="392">
        <f>[12]B!AI218</f>
        <v>5</v>
      </c>
      <c r="Q288" s="392">
        <f>[12]B!AJ218</f>
        <v>0</v>
      </c>
      <c r="R288" s="393"/>
      <c r="S288" s="137"/>
      <c r="T288" s="137"/>
    </row>
    <row r="289" spans="1:20" ht="15" customHeight="1" x14ac:dyDescent="0.15">
      <c r="A289" s="573" t="s">
        <v>111</v>
      </c>
      <c r="B289" s="138" t="s">
        <v>112</v>
      </c>
      <c r="C289" s="394">
        <f>[12]B!C283</f>
        <v>41328</v>
      </c>
      <c r="D289" s="394">
        <f>[12]B!D283</f>
        <v>39584</v>
      </c>
      <c r="E289" s="394">
        <f>[12]B!E283</f>
        <v>39584</v>
      </c>
      <c r="F289" s="394">
        <f>[12]B!F283</f>
        <v>0</v>
      </c>
      <c r="G289" s="394">
        <f>[12]B!G283</f>
        <v>1744</v>
      </c>
      <c r="H289" s="394">
        <f>[12]B!AA283</f>
        <v>16140</v>
      </c>
      <c r="I289" s="394">
        <f>[12]B!AB283</f>
        <v>11327</v>
      </c>
      <c r="J289" s="394">
        <f>[12]B!AC283</f>
        <v>13861</v>
      </c>
      <c r="K289" s="394">
        <f>[12]B!AD283</f>
        <v>0</v>
      </c>
      <c r="L289" s="394">
        <f>[12]B!AE283</f>
        <v>0</v>
      </c>
      <c r="M289" s="394">
        <f>[12]B!AF283</f>
        <v>0</v>
      </c>
      <c r="N289" s="394">
        <f>[12]B!AG283</f>
        <v>0</v>
      </c>
      <c r="O289" s="394">
        <f>[12]B!AH283</f>
        <v>0</v>
      </c>
      <c r="P289" s="394">
        <f>[12]B!AI283</f>
        <v>46</v>
      </c>
      <c r="Q289" s="394">
        <f>[12]B!AJ283</f>
        <v>0</v>
      </c>
      <c r="R289" s="395"/>
      <c r="S289" s="137"/>
      <c r="T289" s="137"/>
    </row>
    <row r="290" spans="1:20" ht="15" customHeight="1" x14ac:dyDescent="0.15">
      <c r="A290" s="573" t="s">
        <v>113</v>
      </c>
      <c r="B290" s="138" t="s">
        <v>114</v>
      </c>
      <c r="C290" s="394">
        <f>[12]B!C327</f>
        <v>1644</v>
      </c>
      <c r="D290" s="394">
        <f>[12]B!D327</f>
        <v>1626</v>
      </c>
      <c r="E290" s="394">
        <f>[12]B!E327</f>
        <v>1626</v>
      </c>
      <c r="F290" s="394">
        <f>[12]B!F327</f>
        <v>0</v>
      </c>
      <c r="G290" s="394">
        <f>[12]B!G327</f>
        <v>18</v>
      </c>
      <c r="H290" s="394">
        <f>[12]B!AA327</f>
        <v>184</v>
      </c>
      <c r="I290" s="394">
        <f>[12]B!AB327</f>
        <v>1426</v>
      </c>
      <c r="J290" s="394">
        <f>[12]B!AC327</f>
        <v>34</v>
      </c>
      <c r="K290" s="394">
        <f>[12]B!AD327</f>
        <v>0</v>
      </c>
      <c r="L290" s="394">
        <f>[12]B!AE327</f>
        <v>0</v>
      </c>
      <c r="M290" s="394">
        <f>[12]B!AF327</f>
        <v>0</v>
      </c>
      <c r="N290" s="394">
        <f>[12]B!AG327</f>
        <v>0</v>
      </c>
      <c r="O290" s="394">
        <f>[12]B!AH327</f>
        <v>0</v>
      </c>
      <c r="P290" s="394">
        <f>[12]B!AI327</f>
        <v>32</v>
      </c>
      <c r="Q290" s="394">
        <f>[12]B!AJ327</f>
        <v>0</v>
      </c>
      <c r="R290" s="395"/>
      <c r="S290" s="137"/>
      <c r="T290" s="137"/>
    </row>
    <row r="291" spans="1:20" ht="15" customHeight="1" x14ac:dyDescent="0.15">
      <c r="A291" s="573" t="s">
        <v>115</v>
      </c>
      <c r="B291" s="138" t="s">
        <v>116</v>
      </c>
      <c r="C291" s="394">
        <f>[12]B!C338</f>
        <v>0</v>
      </c>
      <c r="D291" s="394">
        <f>[12]B!D338</f>
        <v>0</v>
      </c>
      <c r="E291" s="394">
        <f>[12]B!E338</f>
        <v>0</v>
      </c>
      <c r="F291" s="394">
        <f>[12]B!F338</f>
        <v>0</v>
      </c>
      <c r="G291" s="394">
        <f>[12]B!G338</f>
        <v>0</v>
      </c>
      <c r="H291" s="394">
        <f>[12]B!AA338</f>
        <v>0</v>
      </c>
      <c r="I291" s="394">
        <f>[12]B!AB338</f>
        <v>0</v>
      </c>
      <c r="J291" s="394">
        <f>[12]B!AC338</f>
        <v>0</v>
      </c>
      <c r="K291" s="394">
        <f>[12]B!AD338</f>
        <v>0</v>
      </c>
      <c r="L291" s="394">
        <f>[12]B!AE338</f>
        <v>0</v>
      </c>
      <c r="M291" s="394">
        <f>[12]B!AF338</f>
        <v>0</v>
      </c>
      <c r="N291" s="394">
        <f>[12]B!AG338</f>
        <v>0</v>
      </c>
      <c r="O291" s="394">
        <f>[12]B!AH338</f>
        <v>0</v>
      </c>
      <c r="P291" s="394">
        <f>[12]B!AI338</f>
        <v>7</v>
      </c>
      <c r="Q291" s="394">
        <f>[12]B!AJ338</f>
        <v>0</v>
      </c>
      <c r="R291" s="395"/>
      <c r="S291" s="137"/>
      <c r="T291" s="137"/>
    </row>
    <row r="292" spans="1:20" ht="15" customHeight="1" x14ac:dyDescent="0.15">
      <c r="A292" s="139" t="s">
        <v>117</v>
      </c>
      <c r="B292" s="140" t="s">
        <v>118</v>
      </c>
      <c r="C292" s="396">
        <f>[12]B!C413</f>
        <v>2922</v>
      </c>
      <c r="D292" s="396">
        <f>[12]B!D413</f>
        <v>2824</v>
      </c>
      <c r="E292" s="396">
        <f>[12]B!E413</f>
        <v>2824</v>
      </c>
      <c r="F292" s="396">
        <f>[12]B!F413</f>
        <v>0</v>
      </c>
      <c r="G292" s="396">
        <f>[12]B!G413</f>
        <v>98</v>
      </c>
      <c r="H292" s="396">
        <f>[12]B!AA413</f>
        <v>1237</v>
      </c>
      <c r="I292" s="396">
        <f>[12]B!AB413</f>
        <v>461</v>
      </c>
      <c r="J292" s="396">
        <f>[12]B!AC413</f>
        <v>1224</v>
      </c>
      <c r="K292" s="396">
        <f>[12]B!AD413</f>
        <v>0</v>
      </c>
      <c r="L292" s="396">
        <f>[12]B!AE413</f>
        <v>0</v>
      </c>
      <c r="M292" s="396">
        <f>[12]B!AF413</f>
        <v>0</v>
      </c>
      <c r="N292" s="396">
        <f>[12]B!AG413</f>
        <v>0</v>
      </c>
      <c r="O292" s="396">
        <f>[12]B!AH413</f>
        <v>0</v>
      </c>
      <c r="P292" s="396">
        <f>[12]B!AI413</f>
        <v>135</v>
      </c>
      <c r="Q292" s="396">
        <f>[12]B!AJ413</f>
        <v>0</v>
      </c>
      <c r="R292" s="397"/>
      <c r="S292" s="137"/>
      <c r="T292" s="137"/>
    </row>
    <row r="293" spans="1:20" ht="15" customHeight="1" x14ac:dyDescent="0.15">
      <c r="A293" s="629" t="s">
        <v>119</v>
      </c>
      <c r="B293" s="4" t="s">
        <v>120</v>
      </c>
      <c r="C293" s="398">
        <f>SUM(C294:C296)</f>
        <v>15863</v>
      </c>
      <c r="D293" s="399">
        <f>SUM(D294:D296)</f>
        <v>15452</v>
      </c>
      <c r="E293" s="400">
        <f t="shared" ref="E293:P293" si="5">SUM(E294:E296)</f>
        <v>15452</v>
      </c>
      <c r="F293" s="401">
        <f t="shared" si="5"/>
        <v>0</v>
      </c>
      <c r="G293" s="402">
        <f t="shared" si="5"/>
        <v>411</v>
      </c>
      <c r="H293" s="402">
        <f t="shared" si="5"/>
        <v>1591</v>
      </c>
      <c r="I293" s="402">
        <f t="shared" si="5"/>
        <v>13199</v>
      </c>
      <c r="J293" s="402">
        <f t="shared" si="5"/>
        <v>1073</v>
      </c>
      <c r="K293" s="402">
        <f t="shared" si="5"/>
        <v>0</v>
      </c>
      <c r="L293" s="402">
        <f t="shared" si="5"/>
        <v>0</v>
      </c>
      <c r="M293" s="402">
        <f t="shared" si="5"/>
        <v>0</v>
      </c>
      <c r="N293" s="402">
        <f t="shared" si="5"/>
        <v>0</v>
      </c>
      <c r="O293" s="402">
        <f t="shared" si="5"/>
        <v>0</v>
      </c>
      <c r="P293" s="402">
        <f t="shared" si="5"/>
        <v>27</v>
      </c>
      <c r="Q293" s="403">
        <f>SUM(Q294:Q296)</f>
        <v>0</v>
      </c>
      <c r="R293" s="404">
        <v>0</v>
      </c>
      <c r="S293" s="137"/>
      <c r="T293" s="137"/>
    </row>
    <row r="294" spans="1:20" ht="15" customHeight="1" x14ac:dyDescent="0.15">
      <c r="A294" s="629"/>
      <c r="B294" s="141" t="s">
        <v>121</v>
      </c>
      <c r="C294" s="392">
        <f>[12]B!C464</f>
        <v>2806</v>
      </c>
      <c r="D294" s="392">
        <f>[12]B!D464</f>
        <v>2736</v>
      </c>
      <c r="E294" s="392">
        <f>[12]B!E464</f>
        <v>2736</v>
      </c>
      <c r="F294" s="392">
        <f>[12]B!F464</f>
        <v>0</v>
      </c>
      <c r="G294" s="392">
        <f>[12]B!G464</f>
        <v>70</v>
      </c>
      <c r="H294" s="392">
        <f>[12]B!AA464</f>
        <v>1054</v>
      </c>
      <c r="I294" s="392">
        <f>[12]B!AB464</f>
        <v>1507</v>
      </c>
      <c r="J294" s="392">
        <f>[12]B!AC464</f>
        <v>245</v>
      </c>
      <c r="K294" s="392">
        <f>[12]B!AD464</f>
        <v>0</v>
      </c>
      <c r="L294" s="392">
        <f>[12]B!AE464</f>
        <v>0</v>
      </c>
      <c r="M294" s="392">
        <f>[12]B!AF464</f>
        <v>0</v>
      </c>
      <c r="N294" s="392">
        <f>[12]B!AG464</f>
        <v>0</v>
      </c>
      <c r="O294" s="392">
        <f>[12]B!AH464</f>
        <v>0</v>
      </c>
      <c r="P294" s="392">
        <f>[12]B!AI464</f>
        <v>5</v>
      </c>
      <c r="Q294" s="392">
        <f>[12]B!AJ464</f>
        <v>0</v>
      </c>
      <c r="R294" s="393"/>
      <c r="S294" s="137"/>
      <c r="T294" s="137"/>
    </row>
    <row r="295" spans="1:20" ht="15" customHeight="1" x14ac:dyDescent="0.15">
      <c r="A295" s="629"/>
      <c r="B295" s="54" t="s">
        <v>122</v>
      </c>
      <c r="C295" s="394">
        <f>[12]B!C483</f>
        <v>7</v>
      </c>
      <c r="D295" s="394">
        <f>[12]B!D483</f>
        <v>7</v>
      </c>
      <c r="E295" s="394">
        <f>[12]B!E483</f>
        <v>7</v>
      </c>
      <c r="F295" s="394">
        <f>[12]B!F483</f>
        <v>0</v>
      </c>
      <c r="G295" s="394">
        <f>[12]B!G483</f>
        <v>0</v>
      </c>
      <c r="H295" s="394">
        <f>[12]B!AA483</f>
        <v>0</v>
      </c>
      <c r="I295" s="394">
        <f>[12]B!AB483</f>
        <v>7</v>
      </c>
      <c r="J295" s="394">
        <f>[12]B!AC483</f>
        <v>0</v>
      </c>
      <c r="K295" s="394">
        <f>[12]B!AD483</f>
        <v>0</v>
      </c>
      <c r="L295" s="394">
        <f>[12]B!AE483</f>
        <v>0</v>
      </c>
      <c r="M295" s="394">
        <f>[12]B!AF483</f>
        <v>0</v>
      </c>
      <c r="N295" s="394">
        <f>[12]B!AG483</f>
        <v>0</v>
      </c>
      <c r="O295" s="394">
        <f>[12]B!AH483</f>
        <v>0</v>
      </c>
      <c r="P295" s="394">
        <f>[12]B!AI483</f>
        <v>0</v>
      </c>
      <c r="Q295" s="394">
        <f>[12]B!AJ483</f>
        <v>0</v>
      </c>
      <c r="R295" s="395"/>
      <c r="S295" s="137"/>
      <c r="T295" s="137"/>
    </row>
    <row r="296" spans="1:20" ht="15" customHeight="1" x14ac:dyDescent="0.15">
      <c r="A296" s="630"/>
      <c r="B296" s="142" t="s">
        <v>123</v>
      </c>
      <c r="C296" s="405">
        <f>[12]B!C511</f>
        <v>13050</v>
      </c>
      <c r="D296" s="405">
        <f>[12]B!D511</f>
        <v>12709</v>
      </c>
      <c r="E296" s="405">
        <f>[12]B!E511</f>
        <v>12709</v>
      </c>
      <c r="F296" s="405">
        <f>[12]B!F511</f>
        <v>0</v>
      </c>
      <c r="G296" s="405">
        <f>[12]B!G511</f>
        <v>341</v>
      </c>
      <c r="H296" s="405">
        <f>[12]B!AA511</f>
        <v>537</v>
      </c>
      <c r="I296" s="405">
        <f>[12]B!AB511</f>
        <v>11685</v>
      </c>
      <c r="J296" s="405">
        <f>[12]B!AC511</f>
        <v>828</v>
      </c>
      <c r="K296" s="405">
        <f>[12]B!AD511</f>
        <v>0</v>
      </c>
      <c r="L296" s="405">
        <f>[12]B!AE511</f>
        <v>0</v>
      </c>
      <c r="M296" s="405">
        <f>[12]B!AF511</f>
        <v>0</v>
      </c>
      <c r="N296" s="405">
        <f>[12]B!AG511</f>
        <v>0</v>
      </c>
      <c r="O296" s="405">
        <f>[12]B!AH511</f>
        <v>0</v>
      </c>
      <c r="P296" s="405">
        <f>[12]B!AI511</f>
        <v>22</v>
      </c>
      <c r="Q296" s="405">
        <f>[12]B!AJ511</f>
        <v>0</v>
      </c>
      <c r="R296" s="406"/>
      <c r="S296" s="137"/>
      <c r="T296" s="137"/>
    </row>
    <row r="297" spans="1:20" ht="15" customHeight="1" x14ac:dyDescent="0.15">
      <c r="A297" s="42" t="s">
        <v>124</v>
      </c>
      <c r="B297" s="136" t="s">
        <v>125</v>
      </c>
      <c r="C297" s="392">
        <f>[12]B!C521</f>
        <v>0</v>
      </c>
      <c r="D297" s="392">
        <f>[12]B!D521</f>
        <v>0</v>
      </c>
      <c r="E297" s="392">
        <f>[12]B!E521</f>
        <v>0</v>
      </c>
      <c r="F297" s="392">
        <f>[12]B!F521</f>
        <v>0</v>
      </c>
      <c r="G297" s="392">
        <f>[12]B!G521</f>
        <v>0</v>
      </c>
      <c r="H297" s="392">
        <f>[12]B!AA521</f>
        <v>0</v>
      </c>
      <c r="I297" s="392">
        <f>[12]B!AB521</f>
        <v>0</v>
      </c>
      <c r="J297" s="392">
        <f>[12]B!AC521</f>
        <v>0</v>
      </c>
      <c r="K297" s="392">
        <f>[12]B!AD521</f>
        <v>0</v>
      </c>
      <c r="L297" s="392">
        <f>[12]B!AE521</f>
        <v>0</v>
      </c>
      <c r="M297" s="392">
        <f>[12]B!AF521</f>
        <v>0</v>
      </c>
      <c r="N297" s="392">
        <f>[12]B!AG521</f>
        <v>0</v>
      </c>
      <c r="O297" s="392">
        <f>[12]B!AH521</f>
        <v>0</v>
      </c>
      <c r="P297" s="392">
        <f>[12]B!AI521</f>
        <v>0</v>
      </c>
      <c r="Q297" s="392">
        <f>[12]B!AJ521</f>
        <v>0</v>
      </c>
      <c r="R297" s="393"/>
      <c r="S297" s="137"/>
      <c r="T297" s="137"/>
    </row>
    <row r="298" spans="1:20" s="56" customFormat="1" ht="15" customHeight="1" x14ac:dyDescent="0.15">
      <c r="A298" s="573" t="s">
        <v>126</v>
      </c>
      <c r="B298" s="45" t="s">
        <v>127</v>
      </c>
      <c r="C298" s="394">
        <f>[12]B!C575</f>
        <v>79</v>
      </c>
      <c r="D298" s="394">
        <f>[12]B!D575</f>
        <v>79</v>
      </c>
      <c r="E298" s="394">
        <f>[12]B!E575</f>
        <v>79</v>
      </c>
      <c r="F298" s="394">
        <f>[12]B!F575</f>
        <v>0</v>
      </c>
      <c r="G298" s="394">
        <f>[12]B!G575</f>
        <v>0</v>
      </c>
      <c r="H298" s="394">
        <f>[12]B!AA575</f>
        <v>29</v>
      </c>
      <c r="I298" s="394">
        <f>[12]B!AB575</f>
        <v>25</v>
      </c>
      <c r="J298" s="394">
        <f>[12]B!AC575</f>
        <v>25</v>
      </c>
      <c r="K298" s="394">
        <f>[12]B!AD575</f>
        <v>0</v>
      </c>
      <c r="L298" s="394">
        <f>[12]B!AE575</f>
        <v>0</v>
      </c>
      <c r="M298" s="394">
        <f>[12]B!AF575</f>
        <v>0</v>
      </c>
      <c r="N298" s="394">
        <f>[12]B!AG575</f>
        <v>0</v>
      </c>
      <c r="O298" s="394">
        <f>[12]B!AH575</f>
        <v>0</v>
      </c>
      <c r="P298" s="394">
        <f>[12]B!AI575</f>
        <v>1</v>
      </c>
      <c r="Q298" s="394">
        <f>[12]B!AJ575</f>
        <v>0</v>
      </c>
      <c r="R298" s="395"/>
      <c r="S298" s="137"/>
      <c r="T298" s="137"/>
    </row>
    <row r="299" spans="1:20" ht="15" customHeight="1" x14ac:dyDescent="0.15">
      <c r="A299" s="573" t="s">
        <v>128</v>
      </c>
      <c r="B299" s="45" t="s">
        <v>129</v>
      </c>
      <c r="C299" s="396">
        <f>[12]B!C607</f>
        <v>1940</v>
      </c>
      <c r="D299" s="396">
        <f>[12]B!D607</f>
        <v>1928</v>
      </c>
      <c r="E299" s="396">
        <f>[12]B!E607</f>
        <v>1928</v>
      </c>
      <c r="F299" s="396">
        <f>[12]B!F607</f>
        <v>0</v>
      </c>
      <c r="G299" s="396">
        <f>[12]B!G607</f>
        <v>12</v>
      </c>
      <c r="H299" s="396">
        <f>[12]B!AA607</f>
        <v>300</v>
      </c>
      <c r="I299" s="396">
        <f>[12]B!AB607</f>
        <v>813</v>
      </c>
      <c r="J299" s="396">
        <f>[12]B!AC607</f>
        <v>827</v>
      </c>
      <c r="K299" s="396">
        <f>[12]B!AD607</f>
        <v>0</v>
      </c>
      <c r="L299" s="396">
        <f>[12]B!AE607</f>
        <v>0</v>
      </c>
      <c r="M299" s="396">
        <f>[12]B!AF607</f>
        <v>0</v>
      </c>
      <c r="N299" s="396">
        <f>[12]B!AG607</f>
        <v>0</v>
      </c>
      <c r="O299" s="396">
        <f>[12]B!AH607</f>
        <v>0</v>
      </c>
      <c r="P299" s="396">
        <f>[12]B!AI607</f>
        <v>2</v>
      </c>
      <c r="Q299" s="396">
        <f>[12]B!AJ607</f>
        <v>0</v>
      </c>
      <c r="R299" s="397"/>
      <c r="S299" s="137"/>
      <c r="T299" s="137"/>
    </row>
    <row r="300" spans="1:20" s="3" customFormat="1" ht="15" customHeight="1" x14ac:dyDescent="0.15">
      <c r="A300" s="581" t="s">
        <v>130</v>
      </c>
      <c r="B300" s="584"/>
      <c r="C300" s="407">
        <f t="shared" ref="C300:P300" si="6">+C301+C302+C303+C304+C308+C309</f>
        <v>5062</v>
      </c>
      <c r="D300" s="408">
        <f t="shared" si="6"/>
        <v>5033</v>
      </c>
      <c r="E300" s="400">
        <f t="shared" si="6"/>
        <v>5029</v>
      </c>
      <c r="F300" s="401">
        <f t="shared" si="6"/>
        <v>4</v>
      </c>
      <c r="G300" s="402">
        <f t="shared" si="6"/>
        <v>29</v>
      </c>
      <c r="H300" s="400">
        <f t="shared" si="6"/>
        <v>1006</v>
      </c>
      <c r="I300" s="409">
        <f t="shared" si="6"/>
        <v>1337</v>
      </c>
      <c r="J300" s="401">
        <f t="shared" si="6"/>
        <v>2719</v>
      </c>
      <c r="K300" s="400">
        <f t="shared" si="6"/>
        <v>2</v>
      </c>
      <c r="L300" s="409">
        <f t="shared" si="6"/>
        <v>0</v>
      </c>
      <c r="M300" s="401">
        <f t="shared" si="6"/>
        <v>0</v>
      </c>
      <c r="N300" s="401">
        <f t="shared" si="6"/>
        <v>0</v>
      </c>
      <c r="O300" s="410">
        <f t="shared" si="6"/>
        <v>0</v>
      </c>
      <c r="P300" s="411">
        <f t="shared" si="6"/>
        <v>18</v>
      </c>
      <c r="Q300" s="412">
        <f>+Q301+Q302+Q303+Q304+Q308+Q309</f>
        <v>0</v>
      </c>
      <c r="R300" s="413">
        <f>+R301+R302+R303</f>
        <v>0</v>
      </c>
      <c r="S300" s="143"/>
      <c r="T300" s="143"/>
    </row>
    <row r="301" spans="1:20" ht="15" customHeight="1" x14ac:dyDescent="0.15">
      <c r="A301" s="42" t="s">
        <v>131</v>
      </c>
      <c r="B301" s="43" t="s">
        <v>132</v>
      </c>
      <c r="C301" s="392">
        <f>[12]B!C669</f>
        <v>2351</v>
      </c>
      <c r="D301" s="392">
        <f>[12]B!D669</f>
        <v>2336</v>
      </c>
      <c r="E301" s="392">
        <f>[12]B!E669</f>
        <v>2336</v>
      </c>
      <c r="F301" s="392">
        <f>[12]B!F669</f>
        <v>0</v>
      </c>
      <c r="G301" s="392">
        <f>[12]B!G669</f>
        <v>15</v>
      </c>
      <c r="H301" s="414">
        <f>[12]B!AA669</f>
        <v>285</v>
      </c>
      <c r="I301" s="414">
        <f>[12]B!AB669</f>
        <v>692</v>
      </c>
      <c r="J301" s="414">
        <f>[12]B!AC669</f>
        <v>1374</v>
      </c>
      <c r="K301" s="414">
        <f>[12]B!AD669</f>
        <v>1</v>
      </c>
      <c r="L301" s="414">
        <f>[12]B!AE669</f>
        <v>0</v>
      </c>
      <c r="M301" s="414">
        <f>[12]B!AF669</f>
        <v>0</v>
      </c>
      <c r="N301" s="414">
        <f>[12]B!AG669</f>
        <v>0</v>
      </c>
      <c r="O301" s="414">
        <f>[12]B!AH669</f>
        <v>0</v>
      </c>
      <c r="P301" s="414">
        <f>[12]B!AI669</f>
        <v>0</v>
      </c>
      <c r="Q301" s="414">
        <f>[12]B!AJ669</f>
        <v>0</v>
      </c>
      <c r="R301" s="415"/>
      <c r="S301" s="137"/>
      <c r="T301" s="137"/>
    </row>
    <row r="302" spans="1:20" ht="15" customHeight="1" x14ac:dyDescent="0.15">
      <c r="A302" s="139" t="s">
        <v>133</v>
      </c>
      <c r="B302" s="144" t="s">
        <v>134</v>
      </c>
      <c r="C302" s="394">
        <f>[12]B!C692</f>
        <v>0</v>
      </c>
      <c r="D302" s="394">
        <f>[12]B!D692</f>
        <v>0</v>
      </c>
      <c r="E302" s="394">
        <f>[12]B!E692</f>
        <v>0</v>
      </c>
      <c r="F302" s="394">
        <f>[12]B!F692</f>
        <v>0</v>
      </c>
      <c r="G302" s="394">
        <f>[12]B!G692</f>
        <v>0</v>
      </c>
      <c r="H302" s="416">
        <f>[12]B!AA692</f>
        <v>0</v>
      </c>
      <c r="I302" s="416">
        <f>[12]B!AB692</f>
        <v>0</v>
      </c>
      <c r="J302" s="416">
        <f>[12]B!AC692</f>
        <v>0</v>
      </c>
      <c r="K302" s="416">
        <f>[12]B!AD692</f>
        <v>0</v>
      </c>
      <c r="L302" s="416">
        <f>[12]B!AE692</f>
        <v>0</v>
      </c>
      <c r="M302" s="416">
        <f>[12]B!AF692</f>
        <v>0</v>
      </c>
      <c r="N302" s="416">
        <f>[12]B!AG692</f>
        <v>0</v>
      </c>
      <c r="O302" s="416">
        <f>[12]B!AH692</f>
        <v>0</v>
      </c>
      <c r="P302" s="416">
        <f>[12]B!AI692</f>
        <v>0</v>
      </c>
      <c r="Q302" s="416">
        <f>[12]B!AJ692</f>
        <v>0</v>
      </c>
      <c r="R302" s="417"/>
      <c r="S302" s="137"/>
      <c r="T302" s="137"/>
    </row>
    <row r="303" spans="1:20" ht="15" customHeight="1" x14ac:dyDescent="0.15">
      <c r="A303" s="568" t="s">
        <v>135</v>
      </c>
      <c r="B303" s="145" t="s">
        <v>136</v>
      </c>
      <c r="C303" s="396">
        <f>[12]B!C722</f>
        <v>1716</v>
      </c>
      <c r="D303" s="396">
        <f>[12]B!D722</f>
        <v>1706</v>
      </c>
      <c r="E303" s="396">
        <f>[12]B!E722</f>
        <v>1702</v>
      </c>
      <c r="F303" s="396">
        <f>[12]B!F722</f>
        <v>4</v>
      </c>
      <c r="G303" s="396">
        <f>[12]B!G722</f>
        <v>10</v>
      </c>
      <c r="H303" s="418">
        <f>[12]B!AA722</f>
        <v>245</v>
      </c>
      <c r="I303" s="418">
        <f>[12]B!AB722</f>
        <v>183</v>
      </c>
      <c r="J303" s="418">
        <f>[12]B!AC722</f>
        <v>1288</v>
      </c>
      <c r="K303" s="418">
        <f>[12]B!AD722</f>
        <v>1</v>
      </c>
      <c r="L303" s="418">
        <f>[12]B!AE722</f>
        <v>0</v>
      </c>
      <c r="M303" s="418">
        <f>[12]B!AF722</f>
        <v>0</v>
      </c>
      <c r="N303" s="418">
        <f>[12]B!AG722</f>
        <v>0</v>
      </c>
      <c r="O303" s="418">
        <f>[12]B!AH722</f>
        <v>0</v>
      </c>
      <c r="P303" s="418">
        <f>[12]B!AI722</f>
        <v>0</v>
      </c>
      <c r="Q303" s="418">
        <f>[12]B!AJ722</f>
        <v>0</v>
      </c>
      <c r="R303" s="419"/>
      <c r="S303" s="137"/>
      <c r="T303" s="137"/>
    </row>
    <row r="304" spans="1:20" ht="15" customHeight="1" x14ac:dyDescent="0.15">
      <c r="A304" s="631" t="s">
        <v>113</v>
      </c>
      <c r="B304" s="43" t="s">
        <v>137</v>
      </c>
      <c r="C304" s="420">
        <f t="shared" ref="C304:Q304" si="7">SUM(C305:C307)</f>
        <v>977</v>
      </c>
      <c r="D304" s="320">
        <f t="shared" si="7"/>
        <v>973</v>
      </c>
      <c r="E304" s="354">
        <f t="shared" si="7"/>
        <v>973</v>
      </c>
      <c r="F304" s="421">
        <f t="shared" si="7"/>
        <v>0</v>
      </c>
      <c r="G304" s="422">
        <f t="shared" si="7"/>
        <v>4</v>
      </c>
      <c r="H304" s="423">
        <f t="shared" si="7"/>
        <v>474</v>
      </c>
      <c r="I304" s="424">
        <f t="shared" si="7"/>
        <v>446</v>
      </c>
      <c r="J304" s="425">
        <f t="shared" si="7"/>
        <v>57</v>
      </c>
      <c r="K304" s="423">
        <f t="shared" si="7"/>
        <v>0</v>
      </c>
      <c r="L304" s="424">
        <f t="shared" si="7"/>
        <v>0</v>
      </c>
      <c r="M304" s="425">
        <f t="shared" si="7"/>
        <v>0</v>
      </c>
      <c r="N304" s="425">
        <f t="shared" si="7"/>
        <v>0</v>
      </c>
      <c r="O304" s="426">
        <f t="shared" si="7"/>
        <v>0</v>
      </c>
      <c r="P304" s="427">
        <f t="shared" si="7"/>
        <v>0</v>
      </c>
      <c r="Q304" s="428">
        <f t="shared" si="7"/>
        <v>0</v>
      </c>
      <c r="R304" s="429">
        <f>SUM(R305:R308)</f>
        <v>0</v>
      </c>
      <c r="S304" s="137"/>
      <c r="T304" s="137"/>
    </row>
    <row r="305" spans="1:22" ht="15" customHeight="1" x14ac:dyDescent="0.15">
      <c r="A305" s="631"/>
      <c r="B305" s="54" t="s">
        <v>138</v>
      </c>
      <c r="C305" s="392">
        <f>[12]B!C746-[12]B!C724-[12]B!C725</f>
        <v>890</v>
      </c>
      <c r="D305" s="392">
        <f>[12]B!D746-[12]B!D724-[12]B!D725</f>
        <v>886</v>
      </c>
      <c r="E305" s="392">
        <f>[12]B!E746-[12]B!E724-[12]B!E725</f>
        <v>886</v>
      </c>
      <c r="F305" s="392">
        <f>[12]B!F746-[12]B!F724-[12]B!F725</f>
        <v>0</v>
      </c>
      <c r="G305" s="392">
        <f>[12]B!G746-[12]B!G724-[12]B!G725</f>
        <v>4</v>
      </c>
      <c r="H305" s="414">
        <f>[12]B!AA746-[12]B!AA724-[12]B!AA725</f>
        <v>439</v>
      </c>
      <c r="I305" s="414">
        <f>[12]B!AB746-[12]B!AB724-[12]B!AB725</f>
        <v>424</v>
      </c>
      <c r="J305" s="414">
        <f>[12]B!AC746-[12]B!AC724-[12]B!AC725</f>
        <v>27</v>
      </c>
      <c r="K305" s="414">
        <f>[12]B!AD746-[12]B!AD724-[12]B!AD725</f>
        <v>0</v>
      </c>
      <c r="L305" s="414">
        <f>[12]B!AE746-[12]B!AE724-[12]B!AE725</f>
        <v>0</v>
      </c>
      <c r="M305" s="414">
        <f>[12]B!AF746-[12]B!AF724-[12]B!AF725</f>
        <v>0</v>
      </c>
      <c r="N305" s="414">
        <f>[12]B!AG746-[12]B!AG724-[12]B!AG725</f>
        <v>0</v>
      </c>
      <c r="O305" s="414">
        <f>[12]B!AH746-[12]B!AH724-[12]B!AH725</f>
        <v>0</v>
      </c>
      <c r="P305" s="414">
        <f>[12]B!AI746-[12]B!AI724-[12]B!AI725</f>
        <v>0</v>
      </c>
      <c r="Q305" s="414">
        <f>[12]B!AJ746-[12]B!AJ724-[12]B!AJ725</f>
        <v>0</v>
      </c>
      <c r="R305" s="415"/>
      <c r="S305" s="137"/>
      <c r="T305" s="137"/>
    </row>
    <row r="306" spans="1:22" ht="15" customHeight="1" x14ac:dyDescent="0.15">
      <c r="A306" s="631"/>
      <c r="B306" s="54" t="s">
        <v>139</v>
      </c>
      <c r="C306" s="394">
        <f>[12]B!C724</f>
        <v>0</v>
      </c>
      <c r="D306" s="394">
        <f>[12]B!D724</f>
        <v>0</v>
      </c>
      <c r="E306" s="394">
        <f>[12]B!E724</f>
        <v>0</v>
      </c>
      <c r="F306" s="394">
        <f>[12]B!F724</f>
        <v>0</v>
      </c>
      <c r="G306" s="394">
        <f>[12]B!G724</f>
        <v>0</v>
      </c>
      <c r="H306" s="416">
        <f>[12]B!AA724</f>
        <v>0</v>
      </c>
      <c r="I306" s="416">
        <f>[12]B!AB724</f>
        <v>0</v>
      </c>
      <c r="J306" s="416">
        <f>[12]B!AC724</f>
        <v>0</v>
      </c>
      <c r="K306" s="416">
        <f>[12]B!AD724</f>
        <v>0</v>
      </c>
      <c r="L306" s="416">
        <f>[12]B!AE724</f>
        <v>0</v>
      </c>
      <c r="M306" s="416">
        <f>[12]B!AF724</f>
        <v>0</v>
      </c>
      <c r="N306" s="416">
        <f>[12]B!AG724</f>
        <v>0</v>
      </c>
      <c r="O306" s="416">
        <f>[12]B!AH724</f>
        <v>0</v>
      </c>
      <c r="P306" s="416">
        <f>[12]B!AI724</f>
        <v>0</v>
      </c>
      <c r="Q306" s="416">
        <f>[12]B!AJ724</f>
        <v>0</v>
      </c>
      <c r="R306" s="417"/>
      <c r="S306" s="137"/>
      <c r="T306" s="137"/>
    </row>
    <row r="307" spans="1:22" ht="15" customHeight="1" x14ac:dyDescent="0.15">
      <c r="A307" s="631"/>
      <c r="B307" s="142" t="s">
        <v>140</v>
      </c>
      <c r="C307" s="396">
        <f>[12]B!C725</f>
        <v>87</v>
      </c>
      <c r="D307" s="396">
        <f>[12]B!D725</f>
        <v>87</v>
      </c>
      <c r="E307" s="396">
        <f>[12]B!E725</f>
        <v>87</v>
      </c>
      <c r="F307" s="396">
        <f>[12]B!F725</f>
        <v>0</v>
      </c>
      <c r="G307" s="396">
        <f>[12]B!G725</f>
        <v>0</v>
      </c>
      <c r="H307" s="418">
        <f>[12]B!AA725</f>
        <v>35</v>
      </c>
      <c r="I307" s="418">
        <f>[12]B!AB725</f>
        <v>22</v>
      </c>
      <c r="J307" s="418">
        <f>[12]B!AC725</f>
        <v>30</v>
      </c>
      <c r="K307" s="418">
        <f>[12]B!AD725</f>
        <v>0</v>
      </c>
      <c r="L307" s="418">
        <f>[12]B!AE725</f>
        <v>0</v>
      </c>
      <c r="M307" s="418">
        <f>[12]B!AF725</f>
        <v>0</v>
      </c>
      <c r="N307" s="418">
        <f>[12]B!AG725</f>
        <v>0</v>
      </c>
      <c r="O307" s="418">
        <f>[12]B!AH725</f>
        <v>0</v>
      </c>
      <c r="P307" s="418">
        <f>[12]B!AI725</f>
        <v>0</v>
      </c>
      <c r="Q307" s="418">
        <f>[12]B!AJ725</f>
        <v>0</v>
      </c>
      <c r="R307" s="419"/>
      <c r="S307" s="137"/>
      <c r="T307" s="137"/>
    </row>
    <row r="308" spans="1:22" ht="15" customHeight="1" x14ac:dyDescent="0.15">
      <c r="A308" s="42" t="s">
        <v>115</v>
      </c>
      <c r="B308" s="146" t="s">
        <v>141</v>
      </c>
      <c r="C308" s="430">
        <f>[12]B!C779</f>
        <v>0</v>
      </c>
      <c r="D308" s="430">
        <f>[12]B!D779</f>
        <v>0</v>
      </c>
      <c r="E308" s="430">
        <f>[12]B!E779</f>
        <v>0</v>
      </c>
      <c r="F308" s="430">
        <f>[12]B!F779</f>
        <v>0</v>
      </c>
      <c r="G308" s="430">
        <f>[12]B!G779</f>
        <v>0</v>
      </c>
      <c r="H308" s="431">
        <f>[12]B!AA779</f>
        <v>0</v>
      </c>
      <c r="I308" s="431">
        <f>[12]B!AB779</f>
        <v>0</v>
      </c>
      <c r="J308" s="431">
        <f>[12]B!AC779</f>
        <v>0</v>
      </c>
      <c r="K308" s="431">
        <f>[12]B!AD779</f>
        <v>0</v>
      </c>
      <c r="L308" s="431">
        <f>[12]B!AE779</f>
        <v>0</v>
      </c>
      <c r="M308" s="431">
        <f>[12]B!AF779</f>
        <v>0</v>
      </c>
      <c r="N308" s="431">
        <f>[12]B!AG779</f>
        <v>0</v>
      </c>
      <c r="O308" s="431">
        <f>[12]B!AH779</f>
        <v>0</v>
      </c>
      <c r="P308" s="431">
        <f>[12]B!AI779</f>
        <v>18</v>
      </c>
      <c r="Q308" s="431">
        <f>[12]B!AJ779</f>
        <v>0</v>
      </c>
      <c r="R308" s="432"/>
      <c r="S308" s="137"/>
      <c r="T308" s="137"/>
    </row>
    <row r="309" spans="1:22" s="60" customFormat="1" ht="15" customHeight="1" x14ac:dyDescent="0.15">
      <c r="A309" s="139"/>
      <c r="B309" s="147" t="s">
        <v>142</v>
      </c>
      <c r="C309" s="396">
        <f>[12]B!C837</f>
        <v>18</v>
      </c>
      <c r="D309" s="396">
        <f>[12]B!D837</f>
        <v>18</v>
      </c>
      <c r="E309" s="396">
        <f>[12]B!E837</f>
        <v>18</v>
      </c>
      <c r="F309" s="396">
        <f>[12]B!F837</f>
        <v>0</v>
      </c>
      <c r="G309" s="396">
        <f>[12]B!G837</f>
        <v>0</v>
      </c>
      <c r="H309" s="418">
        <f>[12]B!AA837</f>
        <v>2</v>
      </c>
      <c r="I309" s="418">
        <f>[12]B!AB837</f>
        <v>16</v>
      </c>
      <c r="J309" s="418">
        <f>[12]B!AC837</f>
        <v>0</v>
      </c>
      <c r="K309" s="418">
        <f>[12]B!AD837</f>
        <v>0</v>
      </c>
      <c r="L309" s="418">
        <f>[12]B!AE837</f>
        <v>0</v>
      </c>
      <c r="M309" s="418">
        <f>[12]B!AF837</f>
        <v>0</v>
      </c>
      <c r="N309" s="418">
        <f>[12]B!AG837</f>
        <v>0</v>
      </c>
      <c r="O309" s="418">
        <f>[12]B!AH837</f>
        <v>0</v>
      </c>
      <c r="P309" s="418">
        <f>[12]B!AI837</f>
        <v>0</v>
      </c>
      <c r="Q309" s="418">
        <f>[12]B!AJ837</f>
        <v>0</v>
      </c>
      <c r="R309" s="397"/>
      <c r="S309" s="117"/>
      <c r="T309" s="117"/>
    </row>
    <row r="310" spans="1:22" s="60" customFormat="1" ht="15" customHeight="1" x14ac:dyDescent="0.15">
      <c r="A310" s="618" t="s">
        <v>431</v>
      </c>
      <c r="B310" s="619"/>
      <c r="C310" s="392">
        <f>[12]B!C533</f>
        <v>6809</v>
      </c>
      <c r="D310" s="392">
        <f>[12]B!D533</f>
        <v>6634</v>
      </c>
      <c r="E310" s="392">
        <f>[12]B!E533</f>
        <v>6634</v>
      </c>
      <c r="F310" s="392">
        <f>[12]B!F533</f>
        <v>0</v>
      </c>
      <c r="G310" s="392">
        <f>[12]B!G533</f>
        <v>175</v>
      </c>
      <c r="H310" s="414">
        <f>[12]B!AA533</f>
        <v>3831</v>
      </c>
      <c r="I310" s="414">
        <f>[12]B!AB533</f>
        <v>1634</v>
      </c>
      <c r="J310" s="414">
        <f>[12]B!AC533</f>
        <v>1344</v>
      </c>
      <c r="K310" s="414">
        <f>[12]B!AD533</f>
        <v>0</v>
      </c>
      <c r="L310" s="414">
        <f>[12]B!AE533</f>
        <v>0</v>
      </c>
      <c r="M310" s="414">
        <f>[12]B!AF533</f>
        <v>0</v>
      </c>
      <c r="N310" s="414">
        <f>[12]B!AG533</f>
        <v>0</v>
      </c>
      <c r="O310" s="414">
        <f>[12]B!AH533</f>
        <v>0</v>
      </c>
      <c r="P310" s="414">
        <f>[12]B!AI533</f>
        <v>1</v>
      </c>
      <c r="Q310" s="414">
        <f>[12]B!AJ533</f>
        <v>0</v>
      </c>
      <c r="R310" s="393"/>
      <c r="S310" s="117"/>
      <c r="T310" s="117"/>
    </row>
    <row r="311" spans="1:22" s="3" customFormat="1" ht="15" customHeight="1" x14ac:dyDescent="0.15">
      <c r="A311" s="620" t="s">
        <v>143</v>
      </c>
      <c r="B311" s="621"/>
      <c r="C311" s="433">
        <f>[12]B!C1051</f>
        <v>0</v>
      </c>
      <c r="D311" s="433">
        <f>[12]B!D1051</f>
        <v>0</v>
      </c>
      <c r="E311" s="433">
        <f>[12]B!E1051</f>
        <v>0</v>
      </c>
      <c r="F311" s="433">
        <f>[12]B!F1051</f>
        <v>0</v>
      </c>
      <c r="G311" s="433">
        <f>[12]B!G1051</f>
        <v>0</v>
      </c>
      <c r="H311" s="434">
        <f>[12]B!AA1051</f>
        <v>0</v>
      </c>
      <c r="I311" s="434">
        <f>[12]B!AB1051</f>
        <v>0</v>
      </c>
      <c r="J311" s="434">
        <f>[12]B!AC1051</f>
        <v>0</v>
      </c>
      <c r="K311" s="434">
        <f>[12]B!AD1051</f>
        <v>0</v>
      </c>
      <c r="L311" s="434">
        <f>[12]B!AE1051</f>
        <v>0</v>
      </c>
      <c r="M311" s="434">
        <f>[12]B!AF1051</f>
        <v>0</v>
      </c>
      <c r="N311" s="434">
        <f>[12]B!AG1051</f>
        <v>0</v>
      </c>
      <c r="O311" s="434">
        <f>[12]B!AH1051</f>
        <v>0</v>
      </c>
      <c r="P311" s="434">
        <f>[12]B!AI1051</f>
        <v>785</v>
      </c>
      <c r="Q311" s="434">
        <f>[12]B!AJ1051</f>
        <v>0</v>
      </c>
      <c r="R311" s="435"/>
      <c r="S311" s="143"/>
      <c r="T311" s="143"/>
    </row>
    <row r="312" spans="1:22" s="149" customFormat="1" ht="22.5" customHeight="1" x14ac:dyDescent="0.15">
      <c r="A312" s="12" t="s">
        <v>432</v>
      </c>
      <c r="B312" s="148"/>
      <c r="C312" s="148"/>
      <c r="R312" s="150"/>
      <c r="S312" s="150"/>
      <c r="T312" s="150"/>
    </row>
    <row r="313" spans="1:22" ht="24" customHeight="1" x14ac:dyDescent="0.15">
      <c r="A313" s="622" t="s">
        <v>433</v>
      </c>
      <c r="B313" s="623"/>
      <c r="C313" s="604" t="s">
        <v>410</v>
      </c>
      <c r="D313" s="607" t="s">
        <v>434</v>
      </c>
      <c r="E313" s="608"/>
      <c r="F313" s="608"/>
      <c r="G313" s="624"/>
      <c r="H313" s="625" t="s">
        <v>412</v>
      </c>
      <c r="I313" s="625"/>
      <c r="J313" s="626"/>
      <c r="K313" s="637" t="s">
        <v>413</v>
      </c>
      <c r="L313" s="637"/>
      <c r="M313" s="637"/>
      <c r="N313" s="632" t="s">
        <v>414</v>
      </c>
      <c r="O313" s="635" t="s">
        <v>415</v>
      </c>
      <c r="P313" s="636"/>
      <c r="Q313" s="585" t="s">
        <v>416</v>
      </c>
    </row>
    <row r="314" spans="1:22" ht="18" customHeight="1" x14ac:dyDescent="0.15">
      <c r="A314" s="622"/>
      <c r="B314" s="623"/>
      <c r="C314" s="605"/>
      <c r="D314" s="638" t="s">
        <v>418</v>
      </c>
      <c r="E314" s="640" t="s">
        <v>419</v>
      </c>
      <c r="F314" s="641"/>
      <c r="G314" s="638" t="s">
        <v>420</v>
      </c>
      <c r="H314" s="594" t="s">
        <v>421</v>
      </c>
      <c r="I314" s="596" t="s">
        <v>422</v>
      </c>
      <c r="J314" s="598" t="s">
        <v>423</v>
      </c>
      <c r="K314" s="615" t="s">
        <v>424</v>
      </c>
      <c r="L314" s="616" t="s">
        <v>425</v>
      </c>
      <c r="M314" s="617" t="s">
        <v>426</v>
      </c>
      <c r="N314" s="633"/>
      <c r="O314" s="627" t="s">
        <v>427</v>
      </c>
      <c r="P314" s="628" t="s">
        <v>428</v>
      </c>
      <c r="Q314" s="586"/>
      <c r="R314" s="151"/>
    </row>
    <row r="315" spans="1:22" ht="18" customHeight="1" x14ac:dyDescent="0.15">
      <c r="A315" s="622"/>
      <c r="B315" s="623"/>
      <c r="C315" s="606"/>
      <c r="D315" s="639"/>
      <c r="E315" s="152" t="s">
        <v>429</v>
      </c>
      <c r="F315" s="134" t="s">
        <v>430</v>
      </c>
      <c r="G315" s="639"/>
      <c r="H315" s="595"/>
      <c r="I315" s="597"/>
      <c r="J315" s="599"/>
      <c r="K315" s="615"/>
      <c r="L315" s="616"/>
      <c r="M315" s="617"/>
      <c r="N315" s="634"/>
      <c r="O315" s="627"/>
      <c r="P315" s="628"/>
      <c r="Q315" s="587"/>
      <c r="R315" s="151"/>
      <c r="U315" s="137"/>
      <c r="V315" s="137"/>
    </row>
    <row r="316" spans="1:22" ht="14.25" customHeight="1" x14ac:dyDescent="0.15">
      <c r="A316" s="153" t="s">
        <v>435</v>
      </c>
      <c r="B316" s="154"/>
      <c r="C316" s="155"/>
      <c r="D316" s="156"/>
      <c r="E316" s="157"/>
      <c r="F316" s="158"/>
      <c r="G316" s="159"/>
      <c r="H316" s="157"/>
      <c r="I316" s="160"/>
      <c r="J316" s="161"/>
      <c r="K316" s="162"/>
      <c r="L316" s="160"/>
      <c r="M316" s="161"/>
      <c r="N316" s="163"/>
      <c r="O316" s="162"/>
      <c r="P316" s="158"/>
      <c r="Q316" s="164"/>
      <c r="R316" s="165"/>
      <c r="U316" s="137"/>
    </row>
    <row r="317" spans="1:22" ht="15" customHeight="1" x14ac:dyDescent="0.15">
      <c r="A317" s="166" t="s">
        <v>436</v>
      </c>
      <c r="B317" s="167"/>
      <c r="C317" s="155"/>
      <c r="D317" s="156"/>
      <c r="E317" s="157"/>
      <c r="F317" s="158"/>
      <c r="G317" s="159"/>
      <c r="H317" s="157"/>
      <c r="I317" s="160"/>
      <c r="J317" s="161"/>
      <c r="K317" s="162"/>
      <c r="L317" s="160"/>
      <c r="M317" s="161"/>
      <c r="N317" s="163"/>
      <c r="O317" s="162"/>
      <c r="P317" s="158"/>
      <c r="Q317" s="164"/>
      <c r="R317" s="168"/>
      <c r="U317" s="137"/>
    </row>
    <row r="318" spans="1:22" ht="15" customHeight="1" x14ac:dyDescent="0.15">
      <c r="A318" s="646" t="s">
        <v>437</v>
      </c>
      <c r="B318" s="647"/>
      <c r="C318" s="436">
        <f>SUM([12]B!C844,[12]B!C851,[12]B!C855,[12]B!C862,[12]B!C871)</f>
        <v>0</v>
      </c>
      <c r="D318" s="436">
        <f>SUM([12]B!D844,[12]B!D851,[12]B!D855,[12]B!D862,[12]B!D871)</f>
        <v>0</v>
      </c>
      <c r="E318" s="437">
        <f>SUM([12]B!E844,[12]B!E851,[12]B!E855,[12]B!E862,[12]B!E871)</f>
        <v>0</v>
      </c>
      <c r="F318" s="437">
        <f>SUM([12]B!F844,[12]B!F851,[12]B!F855,[12]B!F862,[12]B!F871)</f>
        <v>0</v>
      </c>
      <c r="G318" s="437">
        <f>SUM([12]B!G844,[12]B!G851,[12]B!G855,[12]B!G862,[12]B!G871)</f>
        <v>0</v>
      </c>
      <c r="H318" s="437">
        <f>SUM([12]B!AA844,[12]B!AA851,[12]B!AA855,[12]B!AA862,[12]B!AA871)</f>
        <v>0</v>
      </c>
      <c r="I318" s="437">
        <f>SUM([12]B!AB844,[12]B!AB851,[12]B!AB855,[12]B!AB862,[12]B!AB871)</f>
        <v>0</v>
      </c>
      <c r="J318" s="437">
        <f>SUM([12]B!AC844,[12]B!AC851,[12]B!AC855,[12]B!AC862,[12]B!AC871)</f>
        <v>0</v>
      </c>
      <c r="K318" s="437">
        <f>SUM([12]B!AD844,[12]B!AD851,[12]B!AD855,[12]B!AD862,[12]B!AD871)</f>
        <v>0</v>
      </c>
      <c r="L318" s="437">
        <f>SUM([12]B!AE844,[12]B!AE851,[12]B!AE855,[12]B!AE862,[12]B!AE871)</f>
        <v>0</v>
      </c>
      <c r="M318" s="437">
        <f>SUM([12]B!AF844,[12]B!AF851,[12]B!AF855,[12]B!AF862,[12]B!AF871)</f>
        <v>0</v>
      </c>
      <c r="N318" s="437">
        <f>SUM([12]B!AG844,[12]B!AG851,[12]B!AG855,[12]B!AG862,[12]B!AG871)</f>
        <v>0</v>
      </c>
      <c r="O318" s="437">
        <f>SUM([12]B!AH844,[12]B!AH851,[12]B!AH855,[12]B!AH862,[12]B!AH871)</f>
        <v>0</v>
      </c>
      <c r="P318" s="437">
        <f>SUM([12]B!AI844,[12]B!AI851,[12]B!AI855,[12]B!AI862,[12]B!AI871)</f>
        <v>16</v>
      </c>
      <c r="Q318" s="437">
        <f>SUM([12]B!AJ844,[12]B!AJ851,[12]B!AJ855,[12]B!AJ862,[12]B!AJ871)</f>
        <v>0</v>
      </c>
      <c r="R318" s="169"/>
      <c r="U318" s="137"/>
    </row>
    <row r="319" spans="1:22" ht="15" customHeight="1" x14ac:dyDescent="0.15">
      <c r="A319" s="642" t="s">
        <v>438</v>
      </c>
      <c r="B319" s="643"/>
      <c r="C319" s="438">
        <f>SUM([12]B!C875,[12]B!C879,[12]B!C883,[12]B!C891,[12]B!C894,[12]B!C897)</f>
        <v>0</v>
      </c>
      <c r="D319" s="438">
        <f>SUM([12]B!D875,[12]B!D879,[12]B!D883,[12]B!D891,[12]B!D894,[12]B!D897)</f>
        <v>0</v>
      </c>
      <c r="E319" s="374">
        <f>SUM([12]B!E875,[12]B!E879,[12]B!E883,[12]B!E891,[12]B!E894,[12]B!E897)</f>
        <v>0</v>
      </c>
      <c r="F319" s="374">
        <f>SUM([12]B!F875,[12]B!F879,[12]B!F883,[12]B!F891,[12]B!F894,[12]B!F897)</f>
        <v>0</v>
      </c>
      <c r="G319" s="374">
        <f>SUM([12]B!G875,[12]B!G879,[12]B!G883,[12]B!G891,[12]B!G894,[12]B!G897)</f>
        <v>0</v>
      </c>
      <c r="H319" s="374">
        <f>SUM([12]B!AA875,[12]B!AA879,[12]B!AA883,[12]B!AA891,[12]B!AA894,[12]B!AA897)</f>
        <v>0</v>
      </c>
      <c r="I319" s="374">
        <f>SUM([12]B!AB875,[12]B!AB879,[12]B!AB883,[12]B!AB891,[12]B!AB894,[12]B!AB897)</f>
        <v>0</v>
      </c>
      <c r="J319" s="374">
        <f>SUM([12]B!AC875,[12]B!AC879,[12]B!AC883,[12]B!AC891,[12]B!AC894,[12]B!AC897)</f>
        <v>0</v>
      </c>
      <c r="K319" s="374">
        <f>SUM([12]B!AD875,[12]B!AD879,[12]B!AD883,[12]B!AD891,[12]B!AD894,[12]B!AD897)</f>
        <v>0</v>
      </c>
      <c r="L319" s="374">
        <f>SUM([12]B!AE875,[12]B!AE879,[12]B!AE883,[12]B!AE891,[12]B!AE894,[12]B!AE897)</f>
        <v>0</v>
      </c>
      <c r="M319" s="374">
        <f>SUM([12]B!AF875,[12]B!AF879,[12]B!AF883,[12]B!AF891,[12]B!AF894,[12]B!AF897)</f>
        <v>0</v>
      </c>
      <c r="N319" s="374">
        <f>SUM([12]B!AG875,[12]B!AG879,[12]B!AG883,[12]B!AG891,[12]B!AG894,[12]B!AG897)</f>
        <v>0</v>
      </c>
      <c r="O319" s="374">
        <f>SUM([12]B!AH875,[12]B!AH879,[12]B!AH883,[12]B!AH891,[12]B!AH894,[12]B!AH897)</f>
        <v>0</v>
      </c>
      <c r="P319" s="374">
        <f>SUM([12]B!AI875,[12]B!AI879,[12]B!AI883,[12]B!AI891,[12]B!AI894,[12]B!AI897)</f>
        <v>3</v>
      </c>
      <c r="Q319" s="374">
        <f>SUM([12]B!AJ875,[12]B!AJ879,[12]B!AJ883,[12]B!AJ891,[12]B!AJ894,[12]B!AJ897)</f>
        <v>0</v>
      </c>
      <c r="R319" s="41"/>
      <c r="U319" s="137"/>
    </row>
    <row r="320" spans="1:22" ht="15" customHeight="1" x14ac:dyDescent="0.15">
      <c r="A320" s="170" t="s">
        <v>439</v>
      </c>
      <c r="B320" s="171"/>
      <c r="C320" s="439"/>
      <c r="D320" s="440"/>
      <c r="E320" s="441"/>
      <c r="F320" s="442"/>
      <c r="G320" s="443"/>
      <c r="H320" s="441"/>
      <c r="I320" s="444"/>
      <c r="J320" s="442"/>
      <c r="K320" s="441"/>
      <c r="L320" s="444"/>
      <c r="M320" s="442"/>
      <c r="N320" s="445"/>
      <c r="O320" s="441"/>
      <c r="P320" s="442"/>
      <c r="Q320" s="446"/>
      <c r="R320" s="169"/>
      <c r="U320" s="137"/>
    </row>
    <row r="321" spans="1:24" ht="15" customHeight="1" x14ac:dyDescent="0.15">
      <c r="A321" s="644" t="s">
        <v>440</v>
      </c>
      <c r="B321" s="645"/>
      <c r="C321" s="353">
        <f>[12]B!C905</f>
        <v>0</v>
      </c>
      <c r="D321" s="353">
        <f>[12]B!D905</f>
        <v>0</v>
      </c>
      <c r="E321" s="390">
        <f>[12]B!E905</f>
        <v>0</v>
      </c>
      <c r="F321" s="390">
        <f>[12]B!F905</f>
        <v>0</v>
      </c>
      <c r="G321" s="390">
        <f>[12]B!G905</f>
        <v>0</v>
      </c>
      <c r="H321" s="390">
        <f>[12]B!AA905</f>
        <v>0</v>
      </c>
      <c r="I321" s="390">
        <f>[12]B!AB905</f>
        <v>0</v>
      </c>
      <c r="J321" s="390">
        <f>[12]B!AC905</f>
        <v>0</v>
      </c>
      <c r="K321" s="390">
        <f>[12]B!AD905</f>
        <v>0</v>
      </c>
      <c r="L321" s="390">
        <f>[12]B!AE905</f>
        <v>0</v>
      </c>
      <c r="M321" s="390">
        <f>[12]B!AF905</f>
        <v>0</v>
      </c>
      <c r="N321" s="390">
        <f>[12]B!AG905</f>
        <v>0</v>
      </c>
      <c r="O321" s="390">
        <f>[12]B!AH905</f>
        <v>0</v>
      </c>
      <c r="P321" s="390">
        <f>[12]B!AI905</f>
        <v>0</v>
      </c>
      <c r="Q321" s="390">
        <f>[12]B!AJ905</f>
        <v>0</v>
      </c>
      <c r="R321" s="169"/>
      <c r="U321" s="137"/>
    </row>
    <row r="322" spans="1:24" ht="15" customHeight="1" x14ac:dyDescent="0.15">
      <c r="A322" s="172" t="s">
        <v>441</v>
      </c>
      <c r="B322" s="173"/>
      <c r="C322" s="439"/>
      <c r="D322" s="440"/>
      <c r="E322" s="441"/>
      <c r="F322" s="442"/>
      <c r="G322" s="443"/>
      <c r="H322" s="441"/>
      <c r="I322" s="444"/>
      <c r="J322" s="442"/>
      <c r="K322" s="441"/>
      <c r="L322" s="444"/>
      <c r="M322" s="442"/>
      <c r="N322" s="445"/>
      <c r="O322" s="441"/>
      <c r="P322" s="442"/>
      <c r="Q322" s="446"/>
      <c r="R322" s="169"/>
      <c r="U322" s="137"/>
    </row>
    <row r="323" spans="1:24" ht="15" customHeight="1" x14ac:dyDescent="0.15">
      <c r="A323" s="646" t="s">
        <v>442</v>
      </c>
      <c r="B323" s="647"/>
      <c r="C323" s="447">
        <f>[12]B!C911</f>
        <v>0</v>
      </c>
      <c r="D323" s="447">
        <f>[12]B!D911</f>
        <v>0</v>
      </c>
      <c r="E323" s="448">
        <f>[12]B!E911</f>
        <v>0</v>
      </c>
      <c r="F323" s="448">
        <f>[12]B!F911</f>
        <v>0</v>
      </c>
      <c r="G323" s="448">
        <f>[12]B!G911</f>
        <v>0</v>
      </c>
      <c r="H323" s="448">
        <f>[12]B!AA911</f>
        <v>0</v>
      </c>
      <c r="I323" s="448">
        <f>[12]B!AB911</f>
        <v>0</v>
      </c>
      <c r="J323" s="448">
        <f>[12]B!AC911</f>
        <v>0</v>
      </c>
      <c r="K323" s="448">
        <f>[12]B!AD911</f>
        <v>0</v>
      </c>
      <c r="L323" s="448">
        <f>[12]B!AE911</f>
        <v>0</v>
      </c>
      <c r="M323" s="448">
        <f>[12]B!AF911</f>
        <v>0</v>
      </c>
      <c r="N323" s="448">
        <f>[12]B!AG911</f>
        <v>0</v>
      </c>
      <c r="O323" s="448">
        <f>[12]B!AH911</f>
        <v>0</v>
      </c>
      <c r="P323" s="448">
        <f>[12]B!AI911</f>
        <v>0</v>
      </c>
      <c r="Q323" s="448">
        <f>[12]B!AJ911</f>
        <v>0</v>
      </c>
      <c r="R323" s="169"/>
      <c r="U323" s="137"/>
    </row>
    <row r="324" spans="1:24" ht="15" customHeight="1" x14ac:dyDescent="0.15">
      <c r="A324" s="648" t="s">
        <v>443</v>
      </c>
      <c r="B324" s="649"/>
      <c r="C324" s="449">
        <f>[12]B!C927</f>
        <v>0</v>
      </c>
      <c r="D324" s="449">
        <f>[12]B!D927</f>
        <v>0</v>
      </c>
      <c r="E324" s="450">
        <f>[12]B!E927</f>
        <v>0</v>
      </c>
      <c r="F324" s="450">
        <f>[12]B!F927</f>
        <v>0</v>
      </c>
      <c r="G324" s="450">
        <f>[12]B!G927</f>
        <v>0</v>
      </c>
      <c r="H324" s="450">
        <f>[12]B!AA927</f>
        <v>0</v>
      </c>
      <c r="I324" s="450">
        <f>[12]B!AB927</f>
        <v>0</v>
      </c>
      <c r="J324" s="450">
        <f>[12]B!AC927</f>
        <v>0</v>
      </c>
      <c r="K324" s="450">
        <f>[12]B!AD927</f>
        <v>0</v>
      </c>
      <c r="L324" s="450">
        <f>[12]B!AE927</f>
        <v>0</v>
      </c>
      <c r="M324" s="450">
        <f>[12]B!AF927</f>
        <v>0</v>
      </c>
      <c r="N324" s="450">
        <f>[12]B!AG927</f>
        <v>0</v>
      </c>
      <c r="O324" s="450">
        <f>[12]B!AH927</f>
        <v>0</v>
      </c>
      <c r="P324" s="450">
        <f>[12]B!AI927</f>
        <v>0</v>
      </c>
      <c r="Q324" s="450">
        <f>[12]B!AJ927</f>
        <v>0</v>
      </c>
      <c r="R324" s="169"/>
      <c r="U324" s="137"/>
    </row>
    <row r="325" spans="1:24" ht="15" customHeight="1" x14ac:dyDescent="0.15">
      <c r="A325" s="648" t="s">
        <v>444</v>
      </c>
      <c r="B325" s="649"/>
      <c r="C325" s="451">
        <f>[12]B!C950</f>
        <v>0</v>
      </c>
      <c r="D325" s="451">
        <f>[12]B!D950</f>
        <v>0</v>
      </c>
      <c r="E325" s="452">
        <f>[12]B!E950</f>
        <v>0</v>
      </c>
      <c r="F325" s="452">
        <f>[12]B!F950</f>
        <v>0</v>
      </c>
      <c r="G325" s="452">
        <f>[12]B!G950</f>
        <v>0</v>
      </c>
      <c r="H325" s="452">
        <f>[12]B!AA950</f>
        <v>0</v>
      </c>
      <c r="I325" s="452">
        <f>[12]B!AB950</f>
        <v>0</v>
      </c>
      <c r="J325" s="452">
        <f>[12]B!AC950</f>
        <v>0</v>
      </c>
      <c r="K325" s="452">
        <f>[12]B!AD950</f>
        <v>0</v>
      </c>
      <c r="L325" s="452">
        <f>[12]B!AE950</f>
        <v>0</v>
      </c>
      <c r="M325" s="452">
        <f>[12]B!AF950</f>
        <v>0</v>
      </c>
      <c r="N325" s="452">
        <f>[12]B!AG950</f>
        <v>0</v>
      </c>
      <c r="O325" s="452">
        <f>[12]B!AH950</f>
        <v>0</v>
      </c>
      <c r="P325" s="452">
        <f>[12]B!AI950</f>
        <v>0</v>
      </c>
      <c r="Q325" s="452">
        <f>[12]B!AJ950</f>
        <v>0</v>
      </c>
      <c r="R325" s="169"/>
      <c r="U325" s="137"/>
    </row>
    <row r="326" spans="1:24" ht="15" customHeight="1" x14ac:dyDescent="0.15">
      <c r="A326" s="650" t="s">
        <v>445</v>
      </c>
      <c r="B326" s="651"/>
      <c r="C326" s="453">
        <f>SUM(C318+C319+C321+C323+C324+C325)</f>
        <v>0</v>
      </c>
      <c r="D326" s="453">
        <f t="shared" ref="D326:Q326" si="8">SUM(D318+D319+D321+D323+D324+D325)</f>
        <v>0</v>
      </c>
      <c r="E326" s="453">
        <f t="shared" si="8"/>
        <v>0</v>
      </c>
      <c r="F326" s="453">
        <f t="shared" si="8"/>
        <v>0</v>
      </c>
      <c r="G326" s="453">
        <f t="shared" si="8"/>
        <v>0</v>
      </c>
      <c r="H326" s="453">
        <f t="shared" si="8"/>
        <v>0</v>
      </c>
      <c r="I326" s="453">
        <f t="shared" si="8"/>
        <v>0</v>
      </c>
      <c r="J326" s="453">
        <f t="shared" si="8"/>
        <v>0</v>
      </c>
      <c r="K326" s="453">
        <f t="shared" si="8"/>
        <v>0</v>
      </c>
      <c r="L326" s="453">
        <f t="shared" si="8"/>
        <v>0</v>
      </c>
      <c r="M326" s="453">
        <f t="shared" si="8"/>
        <v>0</v>
      </c>
      <c r="N326" s="453">
        <f t="shared" si="8"/>
        <v>0</v>
      </c>
      <c r="O326" s="453">
        <f t="shared" si="8"/>
        <v>0</v>
      </c>
      <c r="P326" s="453">
        <f t="shared" si="8"/>
        <v>19</v>
      </c>
      <c r="Q326" s="453">
        <f t="shared" si="8"/>
        <v>0</v>
      </c>
      <c r="R326" s="169"/>
      <c r="U326" s="137"/>
    </row>
    <row r="327" spans="1:24" s="177" customFormat="1" ht="24.95" customHeight="1" x14ac:dyDescent="0.15">
      <c r="A327" s="174" t="s">
        <v>446</v>
      </c>
      <c r="B327" s="175"/>
      <c r="C327" s="175"/>
      <c r="D327" s="454"/>
      <c r="E327" s="454"/>
      <c r="F327" s="454"/>
      <c r="G327" s="454"/>
      <c r="H327" s="454"/>
      <c r="I327" s="454"/>
      <c r="J327" s="454"/>
      <c r="K327" s="454"/>
      <c r="L327" s="454"/>
      <c r="M327" s="454"/>
      <c r="N327" s="454"/>
      <c r="O327" s="455"/>
      <c r="P327" s="455"/>
      <c r="Q327" s="455"/>
      <c r="R327" s="455"/>
      <c r="S327" s="176"/>
      <c r="X327" s="5"/>
    </row>
    <row r="328" spans="1:24" ht="24" customHeight="1" x14ac:dyDescent="0.15">
      <c r="A328" s="678" t="s">
        <v>447</v>
      </c>
      <c r="B328" s="679"/>
      <c r="C328" s="604" t="s">
        <v>410</v>
      </c>
      <c r="D328" s="654" t="s">
        <v>434</v>
      </c>
      <c r="E328" s="654"/>
      <c r="F328" s="654"/>
      <c r="G328" s="654"/>
      <c r="H328" s="625" t="s">
        <v>412</v>
      </c>
      <c r="I328" s="625"/>
      <c r="J328" s="626"/>
      <c r="K328" s="637" t="s">
        <v>413</v>
      </c>
      <c r="L328" s="637"/>
      <c r="M328" s="637"/>
      <c r="N328" s="632" t="s">
        <v>414</v>
      </c>
      <c r="O328" s="635" t="s">
        <v>415</v>
      </c>
      <c r="P328" s="636"/>
      <c r="Q328" s="585" t="s">
        <v>416</v>
      </c>
      <c r="S328" s="151"/>
    </row>
    <row r="329" spans="1:24" ht="18" customHeight="1" x14ac:dyDescent="0.15">
      <c r="A329" s="678"/>
      <c r="B329" s="679"/>
      <c r="C329" s="605"/>
      <c r="D329" s="588" t="s">
        <v>448</v>
      </c>
      <c r="E329" s="590" t="s">
        <v>419</v>
      </c>
      <c r="F329" s="591"/>
      <c r="G329" s="652" t="s">
        <v>449</v>
      </c>
      <c r="H329" s="594" t="s">
        <v>421</v>
      </c>
      <c r="I329" s="596" t="s">
        <v>422</v>
      </c>
      <c r="J329" s="598" t="s">
        <v>423</v>
      </c>
      <c r="K329" s="615" t="s">
        <v>424</v>
      </c>
      <c r="L329" s="616" t="s">
        <v>425</v>
      </c>
      <c r="M329" s="617" t="s">
        <v>426</v>
      </c>
      <c r="N329" s="633"/>
      <c r="O329" s="627" t="s">
        <v>427</v>
      </c>
      <c r="P329" s="628" t="s">
        <v>428</v>
      </c>
      <c r="Q329" s="586"/>
    </row>
    <row r="330" spans="1:24" ht="18" customHeight="1" x14ac:dyDescent="0.15">
      <c r="A330" s="678"/>
      <c r="B330" s="679"/>
      <c r="C330" s="606"/>
      <c r="D330" s="589"/>
      <c r="E330" s="152" t="s">
        <v>429</v>
      </c>
      <c r="F330" s="134" t="s">
        <v>430</v>
      </c>
      <c r="G330" s="653"/>
      <c r="H330" s="595"/>
      <c r="I330" s="597"/>
      <c r="J330" s="599"/>
      <c r="K330" s="615"/>
      <c r="L330" s="616"/>
      <c r="M330" s="617"/>
      <c r="N330" s="634"/>
      <c r="O330" s="627"/>
      <c r="P330" s="628"/>
      <c r="Q330" s="587"/>
    </row>
    <row r="331" spans="1:24" ht="15" customHeight="1" x14ac:dyDescent="0.15">
      <c r="A331" s="456">
        <v>1901023</v>
      </c>
      <c r="B331" s="457" t="s">
        <v>369</v>
      </c>
      <c r="C331" s="458">
        <f>[12]B!C2249</f>
        <v>0</v>
      </c>
      <c r="D331" s="458">
        <f>[12]B!D2249</f>
        <v>0</v>
      </c>
      <c r="E331" s="459">
        <f>[12]B!E2249</f>
        <v>0</v>
      </c>
      <c r="F331" s="459">
        <f>[12]B!F2249</f>
        <v>0</v>
      </c>
      <c r="G331" s="459">
        <f>[12]B!G2249</f>
        <v>0</v>
      </c>
      <c r="H331" s="460">
        <f>[12]B!AA2249</f>
        <v>0</v>
      </c>
      <c r="I331" s="460">
        <f>[12]B!AB2249</f>
        <v>0</v>
      </c>
      <c r="J331" s="460">
        <f>[12]B!AC2249</f>
        <v>0</v>
      </c>
      <c r="K331" s="460">
        <f>[12]B!AD2249</f>
        <v>0</v>
      </c>
      <c r="L331" s="460">
        <f>[12]B!AE2249</f>
        <v>0</v>
      </c>
      <c r="M331" s="460">
        <f>[12]B!AF2249</f>
        <v>0</v>
      </c>
      <c r="N331" s="460">
        <f>[12]B!AG2249</f>
        <v>0</v>
      </c>
      <c r="O331" s="460">
        <f>[12]B!AH2249</f>
        <v>0</v>
      </c>
      <c r="P331" s="460">
        <f>[12]B!AI2249</f>
        <v>0</v>
      </c>
      <c r="Q331" s="460">
        <f>[12]B!AJ2249</f>
        <v>0</v>
      </c>
      <c r="R331" s="169"/>
    </row>
    <row r="332" spans="1:24" ht="15" customHeight="1" x14ac:dyDescent="0.15">
      <c r="A332" s="461">
        <v>1901024</v>
      </c>
      <c r="B332" s="462" t="s">
        <v>370</v>
      </c>
      <c r="C332" s="458">
        <f>[12]B!C2250</f>
        <v>0</v>
      </c>
      <c r="D332" s="458">
        <f>[12]B!D2250</f>
        <v>0</v>
      </c>
      <c r="E332" s="459">
        <f>[12]B!E2250</f>
        <v>0</v>
      </c>
      <c r="F332" s="459">
        <f>[12]B!F2250</f>
        <v>0</v>
      </c>
      <c r="G332" s="459">
        <f>[12]B!G2250</f>
        <v>0</v>
      </c>
      <c r="H332" s="460">
        <f>[12]B!AA2250</f>
        <v>0</v>
      </c>
      <c r="I332" s="460">
        <f>[12]B!AB2250</f>
        <v>0</v>
      </c>
      <c r="J332" s="460">
        <f>[12]B!AC2250</f>
        <v>0</v>
      </c>
      <c r="K332" s="460">
        <f>[12]B!AD2250</f>
        <v>0</v>
      </c>
      <c r="L332" s="460">
        <f>[12]B!AE2250</f>
        <v>0</v>
      </c>
      <c r="M332" s="460">
        <f>[12]B!AF2250</f>
        <v>0</v>
      </c>
      <c r="N332" s="460">
        <f>[12]B!AG2250</f>
        <v>0</v>
      </c>
      <c r="O332" s="460">
        <f>[12]B!AH2250</f>
        <v>0</v>
      </c>
      <c r="P332" s="460">
        <f>[12]B!AI2250</f>
        <v>0</v>
      </c>
      <c r="Q332" s="460">
        <f>[12]B!AJ2250</f>
        <v>0</v>
      </c>
      <c r="R332" s="169"/>
    </row>
    <row r="333" spans="1:24" ht="15" customHeight="1" x14ac:dyDescent="0.15">
      <c r="A333" s="461">
        <v>1901025</v>
      </c>
      <c r="B333" s="462" t="s">
        <v>450</v>
      </c>
      <c r="C333" s="458">
        <f>[12]B!C2251</f>
        <v>0</v>
      </c>
      <c r="D333" s="458">
        <f>[12]B!D2251</f>
        <v>0</v>
      </c>
      <c r="E333" s="459">
        <f>[12]B!E2251</f>
        <v>0</v>
      </c>
      <c r="F333" s="459">
        <f>[12]B!F2251</f>
        <v>0</v>
      </c>
      <c r="G333" s="459">
        <f>[12]B!G2251</f>
        <v>0</v>
      </c>
      <c r="H333" s="460">
        <f>[12]B!AA2251</f>
        <v>0</v>
      </c>
      <c r="I333" s="460">
        <f>[12]B!AB2251</f>
        <v>0</v>
      </c>
      <c r="J333" s="460">
        <f>[12]B!AC2251</f>
        <v>0</v>
      </c>
      <c r="K333" s="460">
        <f>[12]B!AD2251</f>
        <v>0</v>
      </c>
      <c r="L333" s="460">
        <f>[12]B!AE2251</f>
        <v>0</v>
      </c>
      <c r="M333" s="460">
        <f>[12]B!AF2251</f>
        <v>0</v>
      </c>
      <c r="N333" s="460">
        <f>[12]B!AG2251</f>
        <v>0</v>
      </c>
      <c r="O333" s="460">
        <f>[12]B!AH2251</f>
        <v>0</v>
      </c>
      <c r="P333" s="460">
        <f>[12]B!AI2251</f>
        <v>0</v>
      </c>
      <c r="Q333" s="460">
        <f>[12]B!AJ2251</f>
        <v>0</v>
      </c>
      <c r="R333" s="169"/>
    </row>
    <row r="334" spans="1:24" ht="15" customHeight="1" x14ac:dyDescent="0.15">
      <c r="A334" s="461">
        <v>1901026</v>
      </c>
      <c r="B334" s="462" t="s">
        <v>374</v>
      </c>
      <c r="C334" s="458">
        <f>[12]B!C2252</f>
        <v>0</v>
      </c>
      <c r="D334" s="458">
        <f>[12]B!D2252</f>
        <v>0</v>
      </c>
      <c r="E334" s="459">
        <f>[12]B!E2252</f>
        <v>0</v>
      </c>
      <c r="F334" s="459">
        <f>[12]B!F2252</f>
        <v>0</v>
      </c>
      <c r="G334" s="459">
        <f>[12]B!G2252</f>
        <v>0</v>
      </c>
      <c r="H334" s="460">
        <f>[12]B!AA2252</f>
        <v>0</v>
      </c>
      <c r="I334" s="460">
        <f>[12]B!AB2252</f>
        <v>0</v>
      </c>
      <c r="J334" s="460">
        <f>[12]B!AC2252</f>
        <v>0</v>
      </c>
      <c r="K334" s="460">
        <f>[12]B!AD2252</f>
        <v>0</v>
      </c>
      <c r="L334" s="460">
        <f>[12]B!AE2252</f>
        <v>0</v>
      </c>
      <c r="M334" s="460">
        <f>[12]B!AF2252</f>
        <v>0</v>
      </c>
      <c r="N334" s="460">
        <f>[12]B!AG2252</f>
        <v>0</v>
      </c>
      <c r="O334" s="460">
        <f>[12]B!AH2252</f>
        <v>0</v>
      </c>
      <c r="P334" s="460">
        <f>[12]B!AI2252</f>
        <v>0</v>
      </c>
      <c r="Q334" s="460">
        <f>[12]B!AJ2252</f>
        <v>0</v>
      </c>
      <c r="R334" s="169"/>
    </row>
    <row r="335" spans="1:24" ht="15" customHeight="1" x14ac:dyDescent="0.15">
      <c r="A335" s="461">
        <v>1901126</v>
      </c>
      <c r="B335" s="462" t="s">
        <v>375</v>
      </c>
      <c r="C335" s="458">
        <f>[12]B!C2253</f>
        <v>0</v>
      </c>
      <c r="D335" s="458">
        <f>[12]B!D2253</f>
        <v>0</v>
      </c>
      <c r="E335" s="459">
        <f>[12]B!E2253</f>
        <v>0</v>
      </c>
      <c r="F335" s="459">
        <f>[12]B!F2253</f>
        <v>0</v>
      </c>
      <c r="G335" s="459">
        <f>[12]B!G2253</f>
        <v>0</v>
      </c>
      <c r="H335" s="460">
        <f>[12]B!AA2253</f>
        <v>0</v>
      </c>
      <c r="I335" s="460">
        <f>[12]B!AB2253</f>
        <v>0</v>
      </c>
      <c r="J335" s="460">
        <f>[12]B!AC2253</f>
        <v>0</v>
      </c>
      <c r="K335" s="460">
        <f>[12]B!AD2253</f>
        <v>0</v>
      </c>
      <c r="L335" s="460">
        <f>[12]B!AE2253</f>
        <v>0</v>
      </c>
      <c r="M335" s="460">
        <f>[12]B!AF2253</f>
        <v>0</v>
      </c>
      <c r="N335" s="460">
        <f>[12]B!AG2253</f>
        <v>0</v>
      </c>
      <c r="O335" s="460">
        <f>[12]B!AH2253</f>
        <v>0</v>
      </c>
      <c r="P335" s="460">
        <f>[12]B!AI2253</f>
        <v>0</v>
      </c>
      <c r="Q335" s="460">
        <f>[12]B!AJ2253</f>
        <v>0</v>
      </c>
      <c r="R335" s="169"/>
    </row>
    <row r="336" spans="1:24" ht="15" customHeight="1" x14ac:dyDescent="0.15">
      <c r="A336" s="461">
        <v>1901027</v>
      </c>
      <c r="B336" s="462" t="s">
        <v>451</v>
      </c>
      <c r="C336" s="458">
        <f>[12]B!C2254</f>
        <v>0</v>
      </c>
      <c r="D336" s="458">
        <f>[12]B!D2254</f>
        <v>0</v>
      </c>
      <c r="E336" s="459">
        <f>[12]B!E2254</f>
        <v>0</v>
      </c>
      <c r="F336" s="459">
        <f>[12]B!F2254</f>
        <v>0</v>
      </c>
      <c r="G336" s="459">
        <f>[12]B!G2254</f>
        <v>0</v>
      </c>
      <c r="H336" s="460">
        <f>[12]B!AA2254</f>
        <v>0</v>
      </c>
      <c r="I336" s="460">
        <f>[12]B!AB2254</f>
        <v>0</v>
      </c>
      <c r="J336" s="460">
        <f>[12]B!AC2254</f>
        <v>0</v>
      </c>
      <c r="K336" s="460">
        <f>[12]B!AD2254</f>
        <v>0</v>
      </c>
      <c r="L336" s="460">
        <f>[12]B!AE2254</f>
        <v>0</v>
      </c>
      <c r="M336" s="460">
        <f>[12]B!AF2254</f>
        <v>0</v>
      </c>
      <c r="N336" s="460">
        <f>[12]B!AG2254</f>
        <v>0</v>
      </c>
      <c r="O336" s="460">
        <f>[12]B!AH2254</f>
        <v>0</v>
      </c>
      <c r="P336" s="460">
        <f>[12]B!AI2254</f>
        <v>0</v>
      </c>
      <c r="Q336" s="460">
        <f>[12]B!AJ2254</f>
        <v>0</v>
      </c>
      <c r="R336" s="169"/>
    </row>
    <row r="337" spans="1:18" ht="15" customHeight="1" x14ac:dyDescent="0.15">
      <c r="A337" s="461">
        <v>1901028</v>
      </c>
      <c r="B337" s="462" t="s">
        <v>379</v>
      </c>
      <c r="C337" s="458">
        <f>[12]B!C2255</f>
        <v>0</v>
      </c>
      <c r="D337" s="458">
        <f>[12]B!D2255</f>
        <v>0</v>
      </c>
      <c r="E337" s="459">
        <f>[12]B!E2255</f>
        <v>0</v>
      </c>
      <c r="F337" s="459">
        <f>[12]B!F2255</f>
        <v>0</v>
      </c>
      <c r="G337" s="459">
        <f>[12]B!G2255</f>
        <v>0</v>
      </c>
      <c r="H337" s="460">
        <f>[12]B!AA2255</f>
        <v>0</v>
      </c>
      <c r="I337" s="460">
        <f>[12]B!AB2255</f>
        <v>0</v>
      </c>
      <c r="J337" s="460">
        <f>[12]B!AC2255</f>
        <v>0</v>
      </c>
      <c r="K337" s="460">
        <f>[12]B!AD2255</f>
        <v>0</v>
      </c>
      <c r="L337" s="460">
        <f>[12]B!AE2255</f>
        <v>0</v>
      </c>
      <c r="M337" s="460">
        <f>[12]B!AF2255</f>
        <v>0</v>
      </c>
      <c r="N337" s="460">
        <f>[12]B!AG2255</f>
        <v>0</v>
      </c>
      <c r="O337" s="460">
        <f>[12]B!AH2255</f>
        <v>0</v>
      </c>
      <c r="P337" s="460">
        <f>[12]B!AI2255</f>
        <v>0</v>
      </c>
      <c r="Q337" s="460">
        <f>[12]B!AJ2255</f>
        <v>0</v>
      </c>
      <c r="R337" s="169"/>
    </row>
    <row r="338" spans="1:18" ht="15" customHeight="1" x14ac:dyDescent="0.15">
      <c r="A338" s="463">
        <v>1901029</v>
      </c>
      <c r="B338" s="464" t="s">
        <v>380</v>
      </c>
      <c r="C338" s="458">
        <f>[12]B!C2256</f>
        <v>0</v>
      </c>
      <c r="D338" s="458">
        <f>[12]B!D2256</f>
        <v>0</v>
      </c>
      <c r="E338" s="459">
        <f>[12]B!E2256</f>
        <v>0</v>
      </c>
      <c r="F338" s="459">
        <f>[12]B!F2256</f>
        <v>0</v>
      </c>
      <c r="G338" s="459">
        <f>[12]B!G2256</f>
        <v>0</v>
      </c>
      <c r="H338" s="460">
        <f>[12]B!AA2256</f>
        <v>0</v>
      </c>
      <c r="I338" s="460">
        <f>[12]B!AB2256</f>
        <v>0</v>
      </c>
      <c r="J338" s="460">
        <f>[12]B!AC2256</f>
        <v>0</v>
      </c>
      <c r="K338" s="460">
        <f>[12]B!AD2256</f>
        <v>0</v>
      </c>
      <c r="L338" s="460">
        <f>[12]B!AE2256</f>
        <v>0</v>
      </c>
      <c r="M338" s="460">
        <f>[12]B!AF2256</f>
        <v>0</v>
      </c>
      <c r="N338" s="460">
        <f>[12]B!AG2256</f>
        <v>0</v>
      </c>
      <c r="O338" s="460">
        <f>[12]B!AH2256</f>
        <v>0</v>
      </c>
      <c r="P338" s="460">
        <f>[12]B!AI2256</f>
        <v>0</v>
      </c>
      <c r="Q338" s="460">
        <f>[12]B!AJ2256</f>
        <v>0</v>
      </c>
      <c r="R338" s="169"/>
    </row>
    <row r="339" spans="1:18" s="402" customFormat="1" ht="15" customHeight="1" x14ac:dyDescent="0.15">
      <c r="A339" s="655" t="s">
        <v>410</v>
      </c>
      <c r="B339" s="656"/>
      <c r="C339" s="465">
        <f>SUM(C331:C338)</f>
        <v>0</v>
      </c>
      <c r="D339" s="466">
        <f>SUM(D331:D338)</f>
        <v>0</v>
      </c>
      <c r="E339" s="467">
        <f t="shared" ref="E339:Q339" si="9">SUM(E331:E338)</f>
        <v>0</v>
      </c>
      <c r="F339" s="467">
        <f t="shared" si="9"/>
        <v>0</v>
      </c>
      <c r="G339" s="467">
        <f t="shared" si="9"/>
        <v>0</v>
      </c>
      <c r="H339" s="467">
        <f t="shared" si="9"/>
        <v>0</v>
      </c>
      <c r="I339" s="467">
        <f t="shared" si="9"/>
        <v>0</v>
      </c>
      <c r="J339" s="467">
        <f t="shared" si="9"/>
        <v>0</v>
      </c>
      <c r="K339" s="467">
        <f t="shared" si="9"/>
        <v>0</v>
      </c>
      <c r="L339" s="467">
        <f t="shared" si="9"/>
        <v>0</v>
      </c>
      <c r="M339" s="467">
        <f t="shared" si="9"/>
        <v>0</v>
      </c>
      <c r="N339" s="467">
        <f t="shared" si="9"/>
        <v>0</v>
      </c>
      <c r="O339" s="467">
        <f t="shared" si="9"/>
        <v>0</v>
      </c>
      <c r="P339" s="453">
        <f t="shared" si="9"/>
        <v>0</v>
      </c>
      <c r="Q339" s="453">
        <f t="shared" si="9"/>
        <v>0</v>
      </c>
      <c r="R339" s="169"/>
    </row>
    <row r="340" spans="1:18" ht="24.95" customHeight="1" x14ac:dyDescent="0.15">
      <c r="A340" s="657" t="s">
        <v>452</v>
      </c>
      <c r="B340" s="657"/>
      <c r="C340" s="178"/>
      <c r="D340" s="468"/>
      <c r="E340" s="468"/>
      <c r="F340" s="468"/>
      <c r="G340" s="468"/>
      <c r="H340" s="468"/>
      <c r="I340" s="468"/>
      <c r="J340" s="468"/>
      <c r="K340" s="468"/>
      <c r="L340" s="468"/>
      <c r="M340" s="468"/>
      <c r="N340" s="179"/>
      <c r="O340" s="380"/>
      <c r="P340" s="380"/>
    </row>
    <row r="341" spans="1:18" ht="15" customHeight="1" x14ac:dyDescent="0.15">
      <c r="A341" s="579" t="s">
        <v>453</v>
      </c>
      <c r="B341" s="658"/>
      <c r="C341" s="661" t="s">
        <v>6</v>
      </c>
      <c r="D341" s="664" t="s">
        <v>418</v>
      </c>
      <c r="E341" s="667" t="s">
        <v>454</v>
      </c>
      <c r="F341" s="667"/>
      <c r="G341" s="667"/>
      <c r="H341" s="667"/>
      <c r="I341" s="667"/>
      <c r="J341" s="668"/>
      <c r="K341" s="669" t="s">
        <v>455</v>
      </c>
      <c r="L341" s="672" t="s">
        <v>413</v>
      </c>
      <c r="M341" s="673"/>
      <c r="N341" s="674"/>
      <c r="O341" s="632" t="s">
        <v>414</v>
      </c>
      <c r="P341" s="681" t="s">
        <v>415</v>
      </c>
      <c r="Q341" s="682"/>
      <c r="R341" s="585" t="s">
        <v>416</v>
      </c>
    </row>
    <row r="342" spans="1:18" ht="15" customHeight="1" x14ac:dyDescent="0.15">
      <c r="A342" s="600"/>
      <c r="B342" s="659"/>
      <c r="C342" s="662"/>
      <c r="D342" s="665"/>
      <c r="E342" s="685" t="s">
        <v>456</v>
      </c>
      <c r="F342" s="686"/>
      <c r="G342" s="686"/>
      <c r="H342" s="686" t="s">
        <v>457</v>
      </c>
      <c r="I342" s="686"/>
      <c r="J342" s="686"/>
      <c r="K342" s="670"/>
      <c r="L342" s="675"/>
      <c r="M342" s="676"/>
      <c r="N342" s="677"/>
      <c r="O342" s="633"/>
      <c r="P342" s="683"/>
      <c r="Q342" s="684"/>
      <c r="R342" s="586"/>
    </row>
    <row r="343" spans="1:18" ht="45" customHeight="1" x14ac:dyDescent="0.15">
      <c r="A343" s="602"/>
      <c r="B343" s="660"/>
      <c r="C343" s="663"/>
      <c r="D343" s="666"/>
      <c r="E343" s="180" t="s">
        <v>429</v>
      </c>
      <c r="F343" s="181" t="s">
        <v>430</v>
      </c>
      <c r="G343" s="571" t="s">
        <v>449</v>
      </c>
      <c r="H343" s="180" t="s">
        <v>429</v>
      </c>
      <c r="I343" s="181" t="s">
        <v>430</v>
      </c>
      <c r="J343" s="571" t="s">
        <v>449</v>
      </c>
      <c r="K343" s="671"/>
      <c r="L343" s="183" t="s">
        <v>424</v>
      </c>
      <c r="M343" s="184" t="s">
        <v>425</v>
      </c>
      <c r="N343" s="185" t="s">
        <v>426</v>
      </c>
      <c r="O343" s="634"/>
      <c r="P343" s="469" t="s">
        <v>427</v>
      </c>
      <c r="Q343" s="470" t="s">
        <v>428</v>
      </c>
      <c r="R343" s="587"/>
    </row>
    <row r="344" spans="1:18" ht="15" customHeight="1" x14ac:dyDescent="0.15">
      <c r="A344" s="186" t="s">
        <v>458</v>
      </c>
      <c r="B344" s="187" t="s">
        <v>459</v>
      </c>
      <c r="C344" s="320">
        <f>[12]B!$C$1216</f>
        <v>1</v>
      </c>
      <c r="D344" s="458">
        <f>[12]B!H1216</f>
        <v>1</v>
      </c>
      <c r="E344" s="459">
        <f>[12]B!I1216</f>
        <v>0</v>
      </c>
      <c r="F344" s="459">
        <f>[12]B!J1216</f>
        <v>1</v>
      </c>
      <c r="G344" s="459">
        <f>[12]B!K1216</f>
        <v>0</v>
      </c>
      <c r="H344" s="459">
        <f>[12]B!L1216</f>
        <v>0</v>
      </c>
      <c r="I344" s="459">
        <f>[12]B!M1216</f>
        <v>0</v>
      </c>
      <c r="J344" s="459">
        <f>[12]B!N1216</f>
        <v>0</v>
      </c>
      <c r="K344" s="471"/>
      <c r="L344" s="459">
        <f>[12]B!AD1216</f>
        <v>0</v>
      </c>
      <c r="M344" s="459">
        <f>[12]B!AE1216</f>
        <v>0</v>
      </c>
      <c r="N344" s="459">
        <f>[12]B!AF1216</f>
        <v>0</v>
      </c>
      <c r="O344" s="459">
        <f>[12]B!AG1216</f>
        <v>0</v>
      </c>
      <c r="P344" s="459">
        <f>[12]B!AH1216</f>
        <v>0</v>
      </c>
      <c r="Q344" s="459">
        <f>[12]B!AI1216</f>
        <v>0</v>
      </c>
      <c r="R344" s="459">
        <f>[12]B!AJ1216</f>
        <v>1</v>
      </c>
    </row>
    <row r="345" spans="1:18" ht="15" customHeight="1" x14ac:dyDescent="0.15">
      <c r="A345" s="188" t="s">
        <v>460</v>
      </c>
      <c r="B345" s="189" t="s">
        <v>461</v>
      </c>
      <c r="C345" s="458">
        <f>[12]B!C1352</f>
        <v>170</v>
      </c>
      <c r="D345" s="458">
        <f>[12]B!H1352</f>
        <v>167</v>
      </c>
      <c r="E345" s="460">
        <f>[12]B!I1352</f>
        <v>153</v>
      </c>
      <c r="F345" s="460">
        <f>[12]B!J1352</f>
        <v>14</v>
      </c>
      <c r="G345" s="460">
        <f>[12]B!K1352</f>
        <v>0</v>
      </c>
      <c r="H345" s="460">
        <f>[12]B!L1352</f>
        <v>1</v>
      </c>
      <c r="I345" s="460">
        <f>[12]B!M1352</f>
        <v>2</v>
      </c>
      <c r="J345" s="460">
        <f>[12]B!N1352</f>
        <v>0</v>
      </c>
      <c r="K345" s="460">
        <v>58</v>
      </c>
      <c r="L345" s="460">
        <f>[12]B!AD1352</f>
        <v>0</v>
      </c>
      <c r="M345" s="460">
        <f>[12]B!AE1352</f>
        <v>0</v>
      </c>
      <c r="N345" s="460">
        <f>[12]B!AF1352</f>
        <v>0</v>
      </c>
      <c r="O345" s="460">
        <f>[12]B!AG1352</f>
        <v>0</v>
      </c>
      <c r="P345" s="460">
        <f>[12]B!AH1352</f>
        <v>0</v>
      </c>
      <c r="Q345" s="460">
        <f>[12]B!AI1352</f>
        <v>0</v>
      </c>
      <c r="R345" s="460">
        <f>[12]B!AJ1352</f>
        <v>12</v>
      </c>
    </row>
    <row r="346" spans="1:18" ht="15" customHeight="1" x14ac:dyDescent="0.15">
      <c r="A346" s="188" t="s">
        <v>113</v>
      </c>
      <c r="B346" s="189" t="s">
        <v>462</v>
      </c>
      <c r="C346" s="458">
        <f>[12]B!C1502</f>
        <v>41</v>
      </c>
      <c r="D346" s="458">
        <f>[12]B!H1502</f>
        <v>36</v>
      </c>
      <c r="E346" s="460">
        <f>[12]B!I1502</f>
        <v>35</v>
      </c>
      <c r="F346" s="460">
        <f>[12]B!J1502</f>
        <v>1</v>
      </c>
      <c r="G346" s="460">
        <f>[12]B!K1502</f>
        <v>0</v>
      </c>
      <c r="H346" s="460">
        <f>[12]B!L1502</f>
        <v>5</v>
      </c>
      <c r="I346" s="460">
        <f>[12]B!M1502</f>
        <v>0</v>
      </c>
      <c r="J346" s="460">
        <f>[12]B!N1502</f>
        <v>0</v>
      </c>
      <c r="K346" s="460">
        <v>22</v>
      </c>
      <c r="L346" s="460">
        <f>[12]B!AD1502</f>
        <v>0</v>
      </c>
      <c r="M346" s="460">
        <f>[12]B!AE1502</f>
        <v>0</v>
      </c>
      <c r="N346" s="460">
        <f>[12]B!AF1502</f>
        <v>0</v>
      </c>
      <c r="O346" s="460">
        <f>[12]B!AG1502</f>
        <v>0</v>
      </c>
      <c r="P346" s="460">
        <f>[12]B!AH1502</f>
        <v>0</v>
      </c>
      <c r="Q346" s="460">
        <f>[12]B!AI1502</f>
        <v>0</v>
      </c>
      <c r="R346" s="460">
        <f>[12]B!AJ1502</f>
        <v>1</v>
      </c>
    </row>
    <row r="347" spans="1:18" ht="15" customHeight="1" x14ac:dyDescent="0.15">
      <c r="A347" s="188" t="s">
        <v>115</v>
      </c>
      <c r="B347" s="189" t="s">
        <v>463</v>
      </c>
      <c r="C347" s="458">
        <f>[12]B!C1566</f>
        <v>26</v>
      </c>
      <c r="D347" s="458">
        <f>[12]B!H1566</f>
        <v>25</v>
      </c>
      <c r="E347" s="460">
        <f>[12]B!I1566</f>
        <v>23</v>
      </c>
      <c r="F347" s="460">
        <f>[12]B!J1566</f>
        <v>2</v>
      </c>
      <c r="G347" s="460">
        <f>[12]B!K1566</f>
        <v>0</v>
      </c>
      <c r="H347" s="460">
        <f>[12]B!L1566</f>
        <v>1</v>
      </c>
      <c r="I347" s="460">
        <f>[12]B!M1566</f>
        <v>0</v>
      </c>
      <c r="J347" s="460">
        <f>[12]B!N1566</f>
        <v>0</v>
      </c>
      <c r="K347" s="460">
        <v>21</v>
      </c>
      <c r="L347" s="460">
        <f>[12]B!AD1566</f>
        <v>0</v>
      </c>
      <c r="M347" s="460">
        <f>[12]B!AE1566</f>
        <v>0</v>
      </c>
      <c r="N347" s="460">
        <f>[12]B!AF1566</f>
        <v>0</v>
      </c>
      <c r="O347" s="460">
        <f>[12]B!AG1566</f>
        <v>0</v>
      </c>
      <c r="P347" s="460">
        <f>[12]B!AH1566</f>
        <v>0</v>
      </c>
      <c r="Q347" s="460">
        <f>[12]B!AI1566</f>
        <v>0</v>
      </c>
      <c r="R347" s="460">
        <f>[12]B!AJ1566</f>
        <v>2</v>
      </c>
    </row>
    <row r="348" spans="1:18" ht="15" customHeight="1" x14ac:dyDescent="0.15">
      <c r="A348" s="188" t="s">
        <v>117</v>
      </c>
      <c r="B348" s="189" t="s">
        <v>464</v>
      </c>
      <c r="C348" s="458">
        <f>[12]B!C1635</f>
        <v>28</v>
      </c>
      <c r="D348" s="458">
        <f>[12]B!H1635</f>
        <v>25</v>
      </c>
      <c r="E348" s="460">
        <f>[12]B!I1635</f>
        <v>25</v>
      </c>
      <c r="F348" s="460">
        <f>[12]B!J1635</f>
        <v>0</v>
      </c>
      <c r="G348" s="460">
        <f>[12]B!K1635</f>
        <v>0</v>
      </c>
      <c r="H348" s="460">
        <f>[12]B!L1635</f>
        <v>3</v>
      </c>
      <c r="I348" s="460">
        <f>[12]B!M1635</f>
        <v>0</v>
      </c>
      <c r="J348" s="460">
        <f>[12]B!N1635</f>
        <v>0</v>
      </c>
      <c r="K348" s="460">
        <v>23</v>
      </c>
      <c r="L348" s="460">
        <f>[12]B!AD1635</f>
        <v>0</v>
      </c>
      <c r="M348" s="460">
        <f>[12]B!AE1635</f>
        <v>0</v>
      </c>
      <c r="N348" s="460">
        <f>[12]B!AF1635</f>
        <v>0</v>
      </c>
      <c r="O348" s="460">
        <f>[12]B!AG1635</f>
        <v>0</v>
      </c>
      <c r="P348" s="460">
        <f>[12]B!AH1635</f>
        <v>0</v>
      </c>
      <c r="Q348" s="460">
        <f>[12]B!AI1635</f>
        <v>0</v>
      </c>
      <c r="R348" s="460">
        <f>[12]B!AJ1635</f>
        <v>0</v>
      </c>
    </row>
    <row r="349" spans="1:18" ht="15" customHeight="1" x14ac:dyDescent="0.15">
      <c r="A349" s="188" t="s">
        <v>465</v>
      </c>
      <c r="B349" s="189" t="s">
        <v>466</v>
      </c>
      <c r="C349" s="458">
        <f>[12]B!C1680</f>
        <v>56</v>
      </c>
      <c r="D349" s="458">
        <f>[12]B!H1680</f>
        <v>49</v>
      </c>
      <c r="E349" s="460">
        <f>[12]B!I1680</f>
        <v>41</v>
      </c>
      <c r="F349" s="460">
        <f>[12]B!J1680</f>
        <v>8</v>
      </c>
      <c r="G349" s="460">
        <f>[12]B!K1680</f>
        <v>1</v>
      </c>
      <c r="H349" s="460">
        <f>[12]B!L1680</f>
        <v>5</v>
      </c>
      <c r="I349" s="460">
        <f>[12]B!M1680</f>
        <v>0</v>
      </c>
      <c r="J349" s="460">
        <f>[12]B!N1680</f>
        <v>1</v>
      </c>
      <c r="K349" s="460">
        <v>56</v>
      </c>
      <c r="L349" s="460">
        <f>[12]B!AD1680</f>
        <v>1</v>
      </c>
      <c r="M349" s="460">
        <f>[12]B!AE1680</f>
        <v>0</v>
      </c>
      <c r="N349" s="460">
        <f>[12]B!AF1680</f>
        <v>0</v>
      </c>
      <c r="O349" s="460">
        <f>[12]B!AG1680</f>
        <v>0</v>
      </c>
      <c r="P349" s="460">
        <f>[12]B!AH1680</f>
        <v>0</v>
      </c>
      <c r="Q349" s="460">
        <f>[12]B!AI1680</f>
        <v>0</v>
      </c>
      <c r="R349" s="460">
        <f>[12]B!AJ1680</f>
        <v>9</v>
      </c>
    </row>
    <row r="350" spans="1:18" ht="15" customHeight="1" x14ac:dyDescent="0.15">
      <c r="A350" s="188" t="s">
        <v>124</v>
      </c>
      <c r="B350" s="189" t="s">
        <v>467</v>
      </c>
      <c r="C350" s="472">
        <f>[12]B!C1914</f>
        <v>2</v>
      </c>
      <c r="D350" s="472">
        <f>[12]B!H1914</f>
        <v>1</v>
      </c>
      <c r="E350" s="460">
        <f>[12]B!I1914</f>
        <v>1</v>
      </c>
      <c r="F350" s="460">
        <f>[12]B!J1914</f>
        <v>0</v>
      </c>
      <c r="G350" s="460">
        <f>[12]B!K1914</f>
        <v>0</v>
      </c>
      <c r="H350" s="460">
        <f>[12]B!L1914</f>
        <v>1</v>
      </c>
      <c r="I350" s="460">
        <f>[12]B!M1914</f>
        <v>0</v>
      </c>
      <c r="J350" s="460">
        <f>[12]B!N1914</f>
        <v>0</v>
      </c>
      <c r="K350" s="460">
        <v>0</v>
      </c>
      <c r="L350" s="460">
        <f>[12]B!AD1914</f>
        <v>0</v>
      </c>
      <c r="M350" s="460">
        <f>[12]B!AE1914</f>
        <v>0</v>
      </c>
      <c r="N350" s="460">
        <f>[12]B!AF1914</f>
        <v>0</v>
      </c>
      <c r="O350" s="460">
        <f>[12]B!AG1914</f>
        <v>0</v>
      </c>
      <c r="P350" s="460">
        <f>[12]B!AH1914</f>
        <v>0</v>
      </c>
      <c r="Q350" s="460">
        <f>[12]B!AI1914</f>
        <v>0</v>
      </c>
      <c r="R350" s="460">
        <f>[12]B!AJ1914</f>
        <v>0</v>
      </c>
    </row>
    <row r="351" spans="1:18" ht="15" customHeight="1" x14ac:dyDescent="0.15">
      <c r="A351" s="188" t="s">
        <v>468</v>
      </c>
      <c r="B351" s="189" t="s">
        <v>469</v>
      </c>
      <c r="C351" s="472">
        <f>[12]B!C1983</f>
        <v>10</v>
      </c>
      <c r="D351" s="472">
        <f>[12]B!H1983</f>
        <v>7</v>
      </c>
      <c r="E351" s="460">
        <f>[12]B!I1983</f>
        <v>7</v>
      </c>
      <c r="F351" s="460">
        <f>[12]B!J1983</f>
        <v>0</v>
      </c>
      <c r="G351" s="460">
        <f>[12]B!K1983</f>
        <v>0</v>
      </c>
      <c r="H351" s="460">
        <f>[12]B!L1983</f>
        <v>2</v>
      </c>
      <c r="I351" s="460">
        <f>[12]B!M1983</f>
        <v>0</v>
      </c>
      <c r="J351" s="460">
        <f>[12]B!N1983</f>
        <v>1</v>
      </c>
      <c r="K351" s="460">
        <v>3</v>
      </c>
      <c r="L351" s="460">
        <f>[12]B!AD1983</f>
        <v>0</v>
      </c>
      <c r="M351" s="460">
        <f>[12]B!AE1983</f>
        <v>0</v>
      </c>
      <c r="N351" s="460">
        <f>[12]B!AF1983</f>
        <v>0</v>
      </c>
      <c r="O351" s="460">
        <f>[12]B!AG1983</f>
        <v>0</v>
      </c>
      <c r="P351" s="460">
        <f>[12]B!AH1983</f>
        <v>0</v>
      </c>
      <c r="Q351" s="460">
        <f>[12]B!AI1983</f>
        <v>0</v>
      </c>
      <c r="R351" s="460">
        <f>[12]B!AJ1983</f>
        <v>0</v>
      </c>
    </row>
    <row r="352" spans="1:18" ht="15" customHeight="1" x14ac:dyDescent="0.15">
      <c r="A352" s="188" t="s">
        <v>470</v>
      </c>
      <c r="B352" s="189" t="s">
        <v>471</v>
      </c>
      <c r="C352" s="472">
        <f>[12]B!C2176</f>
        <v>205</v>
      </c>
      <c r="D352" s="472">
        <f>[12]B!H2176</f>
        <v>160</v>
      </c>
      <c r="E352" s="460">
        <f>[12]B!I2176</f>
        <v>126</v>
      </c>
      <c r="F352" s="460">
        <f>[12]B!J2176</f>
        <v>34</v>
      </c>
      <c r="G352" s="460">
        <f>[12]B!K2176</f>
        <v>7</v>
      </c>
      <c r="H352" s="460">
        <f>[12]B!L2176</f>
        <v>34</v>
      </c>
      <c r="I352" s="460">
        <f>[12]B!M2176</f>
        <v>3</v>
      </c>
      <c r="J352" s="460">
        <f>[12]B!N2176</f>
        <v>1</v>
      </c>
      <c r="K352" s="473"/>
      <c r="L352" s="460">
        <f>[12]B!AD2176</f>
        <v>0</v>
      </c>
      <c r="M352" s="460">
        <f>[12]B!AE2176</f>
        <v>0</v>
      </c>
      <c r="N352" s="460">
        <f>[12]B!AF2176</f>
        <v>0</v>
      </c>
      <c r="O352" s="460">
        <f>[12]B!AG2176</f>
        <v>0</v>
      </c>
      <c r="P352" s="460">
        <f>[12]B!AH2176</f>
        <v>0</v>
      </c>
      <c r="Q352" s="460">
        <f>[12]B!AI2176</f>
        <v>0</v>
      </c>
      <c r="R352" s="460">
        <f>[12]B!AJ2176</f>
        <v>41</v>
      </c>
    </row>
    <row r="353" spans="1:28" ht="15" customHeight="1" x14ac:dyDescent="0.15">
      <c r="A353" s="188" t="s">
        <v>472</v>
      </c>
      <c r="B353" s="189" t="s">
        <v>473</v>
      </c>
      <c r="C353" s="458">
        <f>[12]B!C2218</f>
        <v>14</v>
      </c>
      <c r="D353" s="458">
        <f>[12]B!H2218</f>
        <v>11</v>
      </c>
      <c r="E353" s="460">
        <f>[12]B!I2218</f>
        <v>8</v>
      </c>
      <c r="F353" s="460">
        <f>[12]B!J2218</f>
        <v>3</v>
      </c>
      <c r="G353" s="460">
        <f>[12]B!K2218</f>
        <v>1</v>
      </c>
      <c r="H353" s="460">
        <f>[12]B!L2218</f>
        <v>2</v>
      </c>
      <c r="I353" s="460">
        <f>[12]B!M2218</f>
        <v>0</v>
      </c>
      <c r="J353" s="460">
        <f>[12]B!N2218</f>
        <v>0</v>
      </c>
      <c r="K353" s="460">
        <v>3</v>
      </c>
      <c r="L353" s="460">
        <f>[12]B!AD2218</f>
        <v>0</v>
      </c>
      <c r="M353" s="460">
        <f>[12]B!AE2218</f>
        <v>0</v>
      </c>
      <c r="N353" s="460">
        <f>[12]B!AF2218</f>
        <v>0</v>
      </c>
      <c r="O353" s="460">
        <f>[12]B!AG2218</f>
        <v>0</v>
      </c>
      <c r="P353" s="460">
        <f>[12]B!AH2218</f>
        <v>0</v>
      </c>
      <c r="Q353" s="460">
        <f>[12]B!AI2218</f>
        <v>0</v>
      </c>
      <c r="R353" s="460">
        <f>[12]B!AJ2218</f>
        <v>4</v>
      </c>
    </row>
    <row r="354" spans="1:28" ht="15" customHeight="1" x14ac:dyDescent="0.15">
      <c r="A354" s="188" t="s">
        <v>474</v>
      </c>
      <c r="B354" s="189" t="s">
        <v>475</v>
      </c>
      <c r="C354" s="458">
        <f>[12]B!C2342</f>
        <v>59</v>
      </c>
      <c r="D354" s="458">
        <f>[12]B!H2342</f>
        <v>48</v>
      </c>
      <c r="E354" s="460">
        <f>[12]B!I2342</f>
        <v>25</v>
      </c>
      <c r="F354" s="460">
        <f>[12]B!J2342</f>
        <v>23</v>
      </c>
      <c r="G354" s="460">
        <f>[12]B!K2342</f>
        <v>2</v>
      </c>
      <c r="H354" s="460">
        <f>[12]B!L2342</f>
        <v>5</v>
      </c>
      <c r="I354" s="460">
        <f>[12]B!M2342</f>
        <v>3</v>
      </c>
      <c r="J354" s="460">
        <f>[12]B!N2342</f>
        <v>1</v>
      </c>
      <c r="K354" s="459">
        <v>0</v>
      </c>
      <c r="L354" s="460">
        <f>[12]B!AD2342</f>
        <v>0</v>
      </c>
      <c r="M354" s="460">
        <f>[12]B!AE2342</f>
        <v>0</v>
      </c>
      <c r="N354" s="460">
        <f>[12]B!AF2342</f>
        <v>0</v>
      </c>
      <c r="O354" s="460">
        <f>[12]B!AG2342</f>
        <v>0</v>
      </c>
      <c r="P354" s="460">
        <f>[12]B!AH2342</f>
        <v>0</v>
      </c>
      <c r="Q354" s="460">
        <f>[12]B!AI2342</f>
        <v>0</v>
      </c>
      <c r="R354" s="460">
        <f>[12]B!AJ2342</f>
        <v>25</v>
      </c>
    </row>
    <row r="355" spans="1:28" ht="15" customHeight="1" x14ac:dyDescent="0.15">
      <c r="A355" s="188" t="s">
        <v>476</v>
      </c>
      <c r="B355" s="189" t="s">
        <v>477</v>
      </c>
      <c r="C355" s="458">
        <f>[12]B!C2377</f>
        <v>4</v>
      </c>
      <c r="D355" s="458">
        <f>[12]B!H2377</f>
        <v>3</v>
      </c>
      <c r="E355" s="460">
        <f>[12]B!I2377</f>
        <v>3</v>
      </c>
      <c r="F355" s="460">
        <f>[12]B!J2377</f>
        <v>0</v>
      </c>
      <c r="G355" s="460">
        <f>[12]B!K2377</f>
        <v>0</v>
      </c>
      <c r="H355" s="460">
        <f>[12]B!L2377</f>
        <v>1</v>
      </c>
      <c r="I355" s="460">
        <f>[12]B!M2377</f>
        <v>0</v>
      </c>
      <c r="J355" s="460">
        <f>[12]B!N2377</f>
        <v>0</v>
      </c>
      <c r="K355" s="459">
        <v>0</v>
      </c>
      <c r="L355" s="460">
        <f>[12]B!AD2377</f>
        <v>0</v>
      </c>
      <c r="M355" s="460">
        <f>[12]B!AE2377</f>
        <v>0</v>
      </c>
      <c r="N355" s="460">
        <f>[12]B!AF2377</f>
        <v>0</v>
      </c>
      <c r="O355" s="460">
        <f>[12]B!AG2377</f>
        <v>0</v>
      </c>
      <c r="P355" s="460">
        <f>[12]B!AH2377</f>
        <v>0</v>
      </c>
      <c r="Q355" s="460">
        <f>[12]B!AI2377</f>
        <v>0</v>
      </c>
      <c r="R355" s="460">
        <f>[12]B!AJ2377</f>
        <v>0</v>
      </c>
    </row>
    <row r="356" spans="1:28" ht="15" customHeight="1" x14ac:dyDescent="0.15">
      <c r="A356" s="188" t="s">
        <v>478</v>
      </c>
      <c r="B356" s="189" t="s">
        <v>479</v>
      </c>
      <c r="C356" s="458">
        <f>[12]B!C2414</f>
        <v>40</v>
      </c>
      <c r="D356" s="458">
        <f>[12]B!H2414</f>
        <v>35</v>
      </c>
      <c r="E356" s="460">
        <f>[12]B!I2414</f>
        <v>19</v>
      </c>
      <c r="F356" s="460">
        <f>[12]B!J2414</f>
        <v>16</v>
      </c>
      <c r="G356" s="460">
        <f>[12]B!K2414</f>
        <v>2</v>
      </c>
      <c r="H356" s="460">
        <f>[12]B!L2414</f>
        <v>2</v>
      </c>
      <c r="I356" s="460">
        <f>[12]B!M2414</f>
        <v>1</v>
      </c>
      <c r="J356" s="460">
        <f>[12]B!N2414</f>
        <v>0</v>
      </c>
      <c r="K356" s="459">
        <v>1</v>
      </c>
      <c r="L356" s="460">
        <f>[12]B!AD2414</f>
        <v>0</v>
      </c>
      <c r="M356" s="460">
        <f>[12]B!AE2414</f>
        <v>0</v>
      </c>
      <c r="N356" s="460">
        <f>[12]B!AF2414</f>
        <v>0</v>
      </c>
      <c r="O356" s="460">
        <f>[12]B!AG2414</f>
        <v>0</v>
      </c>
      <c r="P356" s="460">
        <f>[12]B!AH2414</f>
        <v>0</v>
      </c>
      <c r="Q356" s="460">
        <f>[12]B!AI2414</f>
        <v>0</v>
      </c>
      <c r="R356" s="460">
        <f>[12]B!AJ2414</f>
        <v>17</v>
      </c>
    </row>
    <row r="357" spans="1:28" ht="15" customHeight="1" x14ac:dyDescent="0.15">
      <c r="A357" s="190" t="s">
        <v>480</v>
      </c>
      <c r="B357" s="189" t="s">
        <v>481</v>
      </c>
      <c r="C357" s="474">
        <f>SUM(C358:C360)</f>
        <v>83</v>
      </c>
      <c r="D357" s="474">
        <f t="shared" ref="D357:J357" si="10">SUM(D358:D360)</f>
        <v>80</v>
      </c>
      <c r="E357" s="475">
        <f t="shared" si="10"/>
        <v>31</v>
      </c>
      <c r="F357" s="475">
        <f t="shared" si="10"/>
        <v>49</v>
      </c>
      <c r="G357" s="475">
        <f t="shared" si="10"/>
        <v>3</v>
      </c>
      <c r="H357" s="475">
        <f t="shared" si="10"/>
        <v>0</v>
      </c>
      <c r="I357" s="475">
        <f t="shared" si="10"/>
        <v>0</v>
      </c>
      <c r="J357" s="475">
        <f t="shared" si="10"/>
        <v>0</v>
      </c>
      <c r="K357" s="473"/>
      <c r="L357" s="475">
        <f>SUM(L358:L360)</f>
        <v>0</v>
      </c>
      <c r="M357" s="475">
        <f t="shared" ref="M357:R357" si="11">SUM(M358:M360)</f>
        <v>0</v>
      </c>
      <c r="N357" s="475">
        <f t="shared" si="11"/>
        <v>0</v>
      </c>
      <c r="O357" s="475">
        <f t="shared" si="11"/>
        <v>0</v>
      </c>
      <c r="P357" s="475">
        <f t="shared" si="11"/>
        <v>0</v>
      </c>
      <c r="Q357" s="475">
        <f t="shared" si="11"/>
        <v>0</v>
      </c>
      <c r="R357" s="475">
        <f t="shared" si="11"/>
        <v>49</v>
      </c>
    </row>
    <row r="358" spans="1:28" ht="15" customHeight="1" x14ac:dyDescent="0.15">
      <c r="A358" s="191"/>
      <c r="B358" s="76" t="s">
        <v>184</v>
      </c>
      <c r="C358" s="474">
        <f>[12]B!C2420</f>
        <v>83</v>
      </c>
      <c r="D358" s="474">
        <f>[12]B!H2420</f>
        <v>80</v>
      </c>
      <c r="E358" s="460">
        <f>[12]B!I2420</f>
        <v>31</v>
      </c>
      <c r="F358" s="460">
        <f>[12]B!J2420</f>
        <v>49</v>
      </c>
      <c r="G358" s="460">
        <f>[12]B!K2420</f>
        <v>3</v>
      </c>
      <c r="H358" s="460">
        <f>[12]B!L2420</f>
        <v>0</v>
      </c>
      <c r="I358" s="460">
        <f>[12]B!M2420</f>
        <v>0</v>
      </c>
      <c r="J358" s="460">
        <f>[12]B!N2420</f>
        <v>0</v>
      </c>
      <c r="K358" s="473"/>
      <c r="L358" s="460">
        <f>[12]B!AD2420</f>
        <v>0</v>
      </c>
      <c r="M358" s="460">
        <f>[12]B!AE2420</f>
        <v>0</v>
      </c>
      <c r="N358" s="460">
        <f>[12]B!AF2420</f>
        <v>0</v>
      </c>
      <c r="O358" s="460">
        <f>[12]B!AG2420</f>
        <v>0</v>
      </c>
      <c r="P358" s="460">
        <f>[12]B!AH2420</f>
        <v>0</v>
      </c>
      <c r="Q358" s="460">
        <f>[12]B!AI2420</f>
        <v>0</v>
      </c>
      <c r="R358" s="460">
        <f>[12]B!AJ2420</f>
        <v>49</v>
      </c>
    </row>
    <row r="359" spans="1:28" ht="15" customHeight="1" x14ac:dyDescent="0.15">
      <c r="A359" s="191"/>
      <c r="B359" s="76" t="s">
        <v>185</v>
      </c>
      <c r="C359" s="474">
        <f>[12]B!C2421</f>
        <v>0</v>
      </c>
      <c r="D359" s="474">
        <f>[12]B!H2421</f>
        <v>0</v>
      </c>
      <c r="E359" s="460">
        <f>[12]B!I2421</f>
        <v>0</v>
      </c>
      <c r="F359" s="460">
        <f>[12]B!J2421</f>
        <v>0</v>
      </c>
      <c r="G359" s="460">
        <f>[12]B!K2421</f>
        <v>0</v>
      </c>
      <c r="H359" s="460">
        <f>[12]B!L2421</f>
        <v>0</v>
      </c>
      <c r="I359" s="460">
        <f>[12]B!M2421</f>
        <v>0</v>
      </c>
      <c r="J359" s="460">
        <f>[12]B!N2421</f>
        <v>0</v>
      </c>
      <c r="K359" s="473"/>
      <c r="L359" s="460">
        <f>[12]B!AD2421</f>
        <v>0</v>
      </c>
      <c r="M359" s="460">
        <f>[12]B!AE2421</f>
        <v>0</v>
      </c>
      <c r="N359" s="460">
        <f>[12]B!AF2421</f>
        <v>0</v>
      </c>
      <c r="O359" s="460">
        <f>[12]B!AG2421</f>
        <v>0</v>
      </c>
      <c r="P359" s="460">
        <f>[12]B!AH2421</f>
        <v>0</v>
      </c>
      <c r="Q359" s="460">
        <f>[12]B!AI2421</f>
        <v>0</v>
      </c>
      <c r="R359" s="460">
        <f>[12]B!AJ2421</f>
        <v>0</v>
      </c>
    </row>
    <row r="360" spans="1:28" ht="15" customHeight="1" x14ac:dyDescent="0.15">
      <c r="A360" s="191"/>
      <c r="B360" s="76" t="s">
        <v>186</v>
      </c>
      <c r="C360" s="327">
        <f>SUM([12]B!C2422:C2426)</f>
        <v>0</v>
      </c>
      <c r="D360" s="327">
        <f>SUM([12]B!H2422:H2426)</f>
        <v>0</v>
      </c>
      <c r="E360" s="476">
        <f>SUM([12]B!I2422:I2426)</f>
        <v>0</v>
      </c>
      <c r="F360" s="476">
        <f>SUM([12]B!J2422:J2426)</f>
        <v>0</v>
      </c>
      <c r="G360" s="476">
        <f>SUM([12]B!K2422:K2426)</f>
        <v>0</v>
      </c>
      <c r="H360" s="476">
        <f>SUM([12]B!L2422:L2426)</f>
        <v>0</v>
      </c>
      <c r="I360" s="476">
        <f>SUM([12]B!M2422:M2426)</f>
        <v>0</v>
      </c>
      <c r="J360" s="476">
        <f>SUM([12]B!N2422:N2426)</f>
        <v>0</v>
      </c>
      <c r="K360" s="473"/>
      <c r="L360" s="476">
        <f>SUM([12]B!AD2422:AD2426)</f>
        <v>0</v>
      </c>
      <c r="M360" s="476">
        <f>SUM([12]B!AE2422:AE2426)</f>
        <v>0</v>
      </c>
      <c r="N360" s="476">
        <f>SUM([12]B!AF2422:AF2426)</f>
        <v>0</v>
      </c>
      <c r="O360" s="476">
        <f>SUM([12]B!AG2422:AG2426)</f>
        <v>0</v>
      </c>
      <c r="P360" s="476">
        <f>SUM([12]B!AH2422:AH2426)</f>
        <v>0</v>
      </c>
      <c r="Q360" s="476">
        <f>SUM([12]B!AI2422:AI2426)</f>
        <v>0</v>
      </c>
      <c r="R360" s="476">
        <f>SUM([12]B!AJ2422:AJ2426)</f>
        <v>0</v>
      </c>
    </row>
    <row r="361" spans="1:28" ht="15" customHeight="1" x14ac:dyDescent="0.15">
      <c r="A361" s="188" t="s">
        <v>482</v>
      </c>
      <c r="B361" s="189" t="s">
        <v>483</v>
      </c>
      <c r="C361" s="458">
        <f>[12]B!C2660</f>
        <v>79</v>
      </c>
      <c r="D361" s="458">
        <f>[12]B!H2660</f>
        <v>70</v>
      </c>
      <c r="E361" s="460">
        <f>[12]B!I2660</f>
        <v>66</v>
      </c>
      <c r="F361" s="460">
        <f>[12]B!J2660</f>
        <v>4</v>
      </c>
      <c r="G361" s="460">
        <f>[12]B!K2660</f>
        <v>1</v>
      </c>
      <c r="H361" s="460">
        <f>[12]B!L2660</f>
        <v>8</v>
      </c>
      <c r="I361" s="460">
        <f>[12]B!M2660</f>
        <v>0</v>
      </c>
      <c r="J361" s="460">
        <f>[12]B!N2660</f>
        <v>0</v>
      </c>
      <c r="K361" s="459">
        <v>7</v>
      </c>
      <c r="L361" s="460">
        <f>[12]B!AD2660</f>
        <v>0</v>
      </c>
      <c r="M361" s="460">
        <f>[12]B!AE2660</f>
        <v>0</v>
      </c>
      <c r="N361" s="460">
        <f>[12]B!AF2660</f>
        <v>0</v>
      </c>
      <c r="O361" s="460">
        <f>[12]B!AG2660</f>
        <v>0</v>
      </c>
      <c r="P361" s="460">
        <f>[12]B!AH2660</f>
        <v>0</v>
      </c>
      <c r="Q361" s="460">
        <f>[12]B!AI2660</f>
        <v>0</v>
      </c>
      <c r="R361" s="460">
        <f>[12]B!AJ2660</f>
        <v>5</v>
      </c>
    </row>
    <row r="362" spans="1:28" ht="15" customHeight="1" x14ac:dyDescent="0.15">
      <c r="A362" s="188" t="s">
        <v>484</v>
      </c>
      <c r="B362" s="189" t="s">
        <v>485</v>
      </c>
      <c r="C362" s="477">
        <f>SUM([12]B!C2843+[12]B!C2816)</f>
        <v>35</v>
      </c>
      <c r="D362" s="477">
        <f>SUM([12]B!H2843+[12]B!H2816)</f>
        <v>25</v>
      </c>
      <c r="E362" s="476">
        <f>SUM([12]B!I2843+[12]B!I2816)</f>
        <v>25</v>
      </c>
      <c r="F362" s="476">
        <f>SUM([12]B!J2843+[12]B!J2816)</f>
        <v>0</v>
      </c>
      <c r="G362" s="476">
        <f>SUM([12]B!K2843+[12]B!K2816)</f>
        <v>0</v>
      </c>
      <c r="H362" s="476">
        <f>SUM([12]B!L2843+[12]B!L2816)</f>
        <v>10</v>
      </c>
      <c r="I362" s="476">
        <f>SUM([12]B!M2843+[12]B!M2816)</f>
        <v>0</v>
      </c>
      <c r="J362" s="476">
        <f>SUM([12]B!N2843+[12]B!N2816)</f>
        <v>0</v>
      </c>
      <c r="K362" s="459">
        <v>35</v>
      </c>
      <c r="L362" s="476">
        <f>SUM([12]B!AD2843+[12]B!AD2816)</f>
        <v>0</v>
      </c>
      <c r="M362" s="476">
        <f>SUM([12]B!AE2843+[12]B!AE2816)</f>
        <v>0</v>
      </c>
      <c r="N362" s="476">
        <f>SUM([12]B!AF2843+[12]B!AF2816)</f>
        <v>0</v>
      </c>
      <c r="O362" s="476">
        <f>SUM([12]B!AG2843+[12]B!AG2816)</f>
        <v>0</v>
      </c>
      <c r="P362" s="476">
        <f>SUM([12]B!AH2843+[12]B!AH2816)</f>
        <v>0</v>
      </c>
      <c r="Q362" s="476">
        <f>SUM([12]B!AI2843+[12]B!AI2816)</f>
        <v>0</v>
      </c>
      <c r="R362" s="476">
        <f>SUM([12]B!AJ2843+[12]B!AJ2816)</f>
        <v>0</v>
      </c>
    </row>
    <row r="363" spans="1:28" ht="15" customHeight="1" x14ac:dyDescent="0.15">
      <c r="A363" s="192" t="s">
        <v>484</v>
      </c>
      <c r="B363" s="193" t="s">
        <v>486</v>
      </c>
      <c r="C363" s="478">
        <f>[12]B!C2672</f>
        <v>15</v>
      </c>
      <c r="D363" s="458">
        <f>[12]B!H2672</f>
        <v>13</v>
      </c>
      <c r="E363" s="479">
        <f>[12]B!I2672</f>
        <v>13</v>
      </c>
      <c r="F363" s="479">
        <f>[12]B!J2672</f>
        <v>0</v>
      </c>
      <c r="G363" s="479">
        <f>[12]B!K2672</f>
        <v>0</v>
      </c>
      <c r="H363" s="479">
        <f>[12]B!L2672</f>
        <v>2</v>
      </c>
      <c r="I363" s="479">
        <f>[12]B!M2672</f>
        <v>0</v>
      </c>
      <c r="J363" s="479">
        <f>[12]B!N2672</f>
        <v>0</v>
      </c>
      <c r="K363" s="480"/>
      <c r="L363" s="479">
        <f>[12]B!AD2672</f>
        <v>0</v>
      </c>
      <c r="M363" s="479">
        <f>[12]B!AE2672</f>
        <v>0</v>
      </c>
      <c r="N363" s="479">
        <f>[12]B!AF2672</f>
        <v>0</v>
      </c>
      <c r="O363" s="479">
        <f>[12]B!AG2672</f>
        <v>0</v>
      </c>
      <c r="P363" s="479">
        <f>[12]B!AH2672</f>
        <v>0</v>
      </c>
      <c r="Q363" s="479">
        <f>[12]B!AI2672</f>
        <v>0</v>
      </c>
      <c r="R363" s="479">
        <f>[12]B!AJ2672</f>
        <v>0</v>
      </c>
    </row>
    <row r="364" spans="1:28" s="3" customFormat="1" ht="15" customHeight="1" x14ac:dyDescent="0.15">
      <c r="A364" s="678" t="s">
        <v>487</v>
      </c>
      <c r="B364" s="678"/>
      <c r="C364" s="465">
        <f>SUM(C344:C357)+C361+C362+C363</f>
        <v>868</v>
      </c>
      <c r="D364" s="465">
        <f t="shared" ref="D364:J364" si="12">SUM(D344:D357)+D361+D362+D363</f>
        <v>756</v>
      </c>
      <c r="E364" s="465">
        <f t="shared" si="12"/>
        <v>601</v>
      </c>
      <c r="F364" s="465">
        <f t="shared" si="12"/>
        <v>155</v>
      </c>
      <c r="G364" s="465">
        <f t="shared" si="12"/>
        <v>17</v>
      </c>
      <c r="H364" s="465">
        <f t="shared" si="12"/>
        <v>82</v>
      </c>
      <c r="I364" s="465">
        <f t="shared" si="12"/>
        <v>9</v>
      </c>
      <c r="J364" s="465">
        <f t="shared" si="12"/>
        <v>4</v>
      </c>
      <c r="K364" s="465">
        <f>SUM(K345:K351)+K361+K362+K353+K354+K355+K356</f>
        <v>229</v>
      </c>
      <c r="L364" s="465">
        <f t="shared" ref="L364:R364" si="13">SUM(L344:L357)+L361+L362+L363</f>
        <v>1</v>
      </c>
      <c r="M364" s="465">
        <f t="shared" si="13"/>
        <v>0</v>
      </c>
      <c r="N364" s="465">
        <f t="shared" si="13"/>
        <v>0</v>
      </c>
      <c r="O364" s="465">
        <f t="shared" si="13"/>
        <v>0</v>
      </c>
      <c r="P364" s="465">
        <f t="shared" si="13"/>
        <v>0</v>
      </c>
      <c r="Q364" s="465">
        <f t="shared" si="13"/>
        <v>0</v>
      </c>
      <c r="R364" s="465">
        <f t="shared" si="13"/>
        <v>166</v>
      </c>
    </row>
    <row r="365" spans="1:28" ht="24.95" customHeight="1" x14ac:dyDescent="0.15">
      <c r="A365" s="680" t="s">
        <v>488</v>
      </c>
      <c r="B365" s="680"/>
      <c r="C365" s="680"/>
      <c r="D365" s="680"/>
      <c r="E365" s="680"/>
      <c r="F365" s="680"/>
    </row>
    <row r="366" spans="1:28" ht="42" customHeight="1" x14ac:dyDescent="0.15">
      <c r="A366" s="579" t="s">
        <v>489</v>
      </c>
      <c r="B366" s="658"/>
      <c r="C366" s="604" t="s">
        <v>410</v>
      </c>
      <c r="D366" s="604" t="s">
        <v>490</v>
      </c>
      <c r="E366" s="632" t="s">
        <v>491</v>
      </c>
      <c r="F366" s="632" t="s">
        <v>492</v>
      </c>
      <c r="G366" s="469" t="s">
        <v>493</v>
      </c>
      <c r="H366" s="469" t="s">
        <v>494</v>
      </c>
      <c r="I366" s="469" t="s">
        <v>495</v>
      </c>
      <c r="J366" s="481" t="s">
        <v>495</v>
      </c>
    </row>
    <row r="367" spans="1:28" ht="32.25" customHeight="1" x14ac:dyDescent="0.15">
      <c r="A367" s="602"/>
      <c r="B367" s="660"/>
      <c r="C367" s="606"/>
      <c r="D367" s="606"/>
      <c r="E367" s="634"/>
      <c r="F367" s="634"/>
      <c r="G367" s="482" t="s">
        <v>491</v>
      </c>
      <c r="H367" s="482" t="s">
        <v>492</v>
      </c>
      <c r="I367" s="482" t="s">
        <v>491</v>
      </c>
      <c r="J367" s="483" t="s">
        <v>492</v>
      </c>
    </row>
    <row r="368" spans="1:28" ht="15" customHeight="1" x14ac:dyDescent="0.15">
      <c r="A368" s="646" t="s">
        <v>496</v>
      </c>
      <c r="B368" s="692"/>
      <c r="C368" s="484">
        <f>SUM(E368,F368)</f>
        <v>226</v>
      </c>
      <c r="D368" s="485">
        <v>125</v>
      </c>
      <c r="E368" s="486">
        <f>SUM([12]B!P1216,[12]B!P1352,[12]B!P1502,[12]B!P1566,[12]B!P1635,[12]B!P1680,[12]B!P1901,[12]B!P1913,[12]B!P1983,[12]B!P2176,[12]B!P2218,[12]B!P2342,[12]B!P2377,[12]B!P2414,[12]B!P2429,[12]B!P2660,[12]B!P2672,[12]B!P2843)</f>
        <v>26</v>
      </c>
      <c r="F368" s="486">
        <f>SUM([12]B!Q1216,[12]B!Q1352,[12]B!Q1502,[12]B!Q1566,[12]B!Q1635,[12]B!Q1680,[12]B!Q1901,[12]B!Q1913,[12]B!Q1983,[12]B!Q2176,[12]B!Q2218,[12]B!Q2342,[12]B!Q2377,[12]B!Q2414,[12]B!Q2429,[12]B!Q2660,[12]B!Q2672,[12]B!Q2843,[12]B!Q2676,[12]B!Q2702)</f>
        <v>200</v>
      </c>
      <c r="G368" s="485"/>
      <c r="H368" s="487"/>
      <c r="I368" s="487"/>
      <c r="J368" s="488"/>
      <c r="K368" s="165" t="str">
        <f>AA368</f>
        <v/>
      </c>
      <c r="AA368" s="194" t="str">
        <f>IF(C368&lt;D368,"Beneficiarios MAI no puede ser mayor al TOTAL","")</f>
        <v/>
      </c>
      <c r="AB368" s="194">
        <f>IF(C368&lt;D368,1,0)</f>
        <v>0</v>
      </c>
    </row>
    <row r="369" spans="1:28" ht="15" customHeight="1" x14ac:dyDescent="0.15">
      <c r="A369" s="693" t="s">
        <v>497</v>
      </c>
      <c r="B369" s="694"/>
      <c r="C369" s="489">
        <f>SUM(E369,F369)</f>
        <v>197</v>
      </c>
      <c r="D369" s="490">
        <v>150</v>
      </c>
      <c r="E369" s="491">
        <f>SUM([12]B!S1216,[12]B!S1352,[12]B!S1502,[12]B!S1566,[12]B!S1635,[12]B!S1680,[12]B!S1901,[12]B!S1913,[12]B!S1983,[12]B!S2176,[12]B!S2218,[12]B!S2342,[12]B!S2377,[12]B!S2414,[12]B!S2429,[12]B!S2660,[12]B!S2672,[12]B!S2843)</f>
        <v>25</v>
      </c>
      <c r="F369" s="491">
        <f>SUM([12]B!T1216,[12]B!T1352,[12]B!T1502,[12]B!T1566,[12]B!T1635,[12]B!T1680,[12]B!T1901,[12]B!T1913,[12]B!T1983,[12]B!T2176,[12]B!T2218,[12]B!T2342,[12]B!T2377,[12]B!T2414,[12]B!T2429,[12]B!T2660,[12]B!T2672,[12]B!T2843)</f>
        <v>172</v>
      </c>
      <c r="G369" s="490"/>
      <c r="H369" s="492"/>
      <c r="I369" s="492"/>
      <c r="J369" s="492"/>
      <c r="K369" s="165" t="str">
        <f>AA369</f>
        <v/>
      </c>
      <c r="AA369" s="194" t="str">
        <f>IF(C369&lt;D369,"Beneficiarios MAI no puede ser mayor al TOTAL","")</f>
        <v/>
      </c>
      <c r="AB369" s="194">
        <f>IF(C369&lt;D369,1,0)</f>
        <v>0</v>
      </c>
    </row>
    <row r="370" spans="1:28" ht="15" customHeight="1" x14ac:dyDescent="0.15">
      <c r="A370" s="695" t="s">
        <v>498</v>
      </c>
      <c r="B370" s="195" t="s">
        <v>499</v>
      </c>
      <c r="C370" s="484">
        <f>SUM(E370,F370)</f>
        <v>216</v>
      </c>
      <c r="D370" s="485">
        <v>201</v>
      </c>
      <c r="E370" s="486">
        <f>SUM([12]B!Y1216,[12]B!Y1352,[12]B!Y1502,[12]B!Y1566,[12]B!Y1635,[12]B!Y1680,[12]B!Y1901,[12]B!Y1913,[12]B!Y1983,[12]B!Y2176,[12]B!Y2218,[12]B!Y2342,[12]B!Y2377,[12]B!Y2414,[12]B!Y2429,[12]B!Y2660,[12]B!Y2672,[12]B!Y2843)</f>
        <v>23</v>
      </c>
      <c r="F370" s="486">
        <f>SUM([12]B!Z1216,[12]B!Z1352,[12]B!Z1502,[12]B!Z1566,[12]B!Z1635,[12]B!Z1680,[12]B!Z1901,[12]B!Z1913,[12]B!Z1983,[12]B!Z2176,[12]B!Z2218,[12]B!Z2342,[12]B!Z2377,[12]B!Z2414,[12]B!Z2429,[12]B!Z2660,[12]B!Z2672,[12]B!Z2843)</f>
        <v>193</v>
      </c>
      <c r="G370" s="485"/>
      <c r="H370" s="487"/>
      <c r="I370" s="487"/>
      <c r="J370" s="487"/>
      <c r="K370" s="165" t="str">
        <f>AA370</f>
        <v/>
      </c>
      <c r="AA370" s="194" t="str">
        <f>IF(C370&lt;D370,"Beneficiarios MAI no puede ser mayor al TOTAL","")</f>
        <v/>
      </c>
      <c r="AB370" s="194">
        <f>IF(C370&lt;D370,1,0)</f>
        <v>0</v>
      </c>
    </row>
    <row r="371" spans="1:28" ht="15" customHeight="1" x14ac:dyDescent="0.15">
      <c r="A371" s="696"/>
      <c r="B371" s="196" t="s">
        <v>500</v>
      </c>
      <c r="C371" s="493">
        <f>SUM(E371,F371)</f>
        <v>0</v>
      </c>
      <c r="D371" s="494"/>
      <c r="E371" s="495">
        <f>SUM([12]B!V1216,[12]B!V1352,[12]B!V1502,[12]B!V1566,[12]B!V1635,[12]B!V1680,[12]B!V1901,[12]B!V1913,[12]B!V1983,[12]B!V2176,[12]B!V2218,[12]B!V2342,[12]B!V2377,[12]B!V2414,[12]B!V2429,[12]B!V2660,[12]B!V2672,[12]B!V2843)</f>
        <v>0</v>
      </c>
      <c r="F371" s="495">
        <f>SUM([12]B!W1216,[12]B!W1352,[12]B!W1502,[12]B!W1566,[12]B!W1635,[12]B!W1680,[12]B!W1901,[12]B!W1913,[12]B!W1983,[12]B!W2176,[12]B!W2218,[12]B!W2342,[12]B!W2377,[12]B!W2414,[12]B!W2429,[12]B!W2660,[12]B!W2672,[12]B!W2843)</f>
        <v>0</v>
      </c>
      <c r="G371" s="494"/>
      <c r="H371" s="496"/>
      <c r="I371" s="496"/>
      <c r="J371" s="496"/>
      <c r="K371" s="165" t="str">
        <f>AA371</f>
        <v/>
      </c>
      <c r="AA371" s="194" t="str">
        <f>IF(C371&lt;D371,"Beneficiarios MAI no puede ser mayor al TOTAL","")</f>
        <v/>
      </c>
      <c r="AB371" s="194">
        <f>IF(C371&lt;D371,1,0)</f>
        <v>0</v>
      </c>
    </row>
    <row r="372" spans="1:28" ht="24.95" customHeight="1" x14ac:dyDescent="0.15">
      <c r="A372" s="680" t="s">
        <v>501</v>
      </c>
      <c r="B372" s="680"/>
      <c r="C372" s="197"/>
      <c r="D372" s="197"/>
      <c r="E372" s="2"/>
      <c r="F372" s="2"/>
      <c r="G372" s="380"/>
      <c r="H372" s="380"/>
      <c r="I372" s="380"/>
      <c r="J372" s="380"/>
      <c r="K372" s="380"/>
      <c r="L372" s="380"/>
      <c r="M372" s="380"/>
      <c r="N372" s="380"/>
      <c r="O372" s="380"/>
      <c r="P372" s="380"/>
      <c r="Q372" s="380"/>
      <c r="R372" s="380"/>
      <c r="S372" s="380"/>
      <c r="T372" s="380"/>
      <c r="U372" s="116"/>
    </row>
    <row r="373" spans="1:28" ht="29.25" customHeight="1" x14ac:dyDescent="0.15">
      <c r="A373" s="697" t="s">
        <v>502</v>
      </c>
      <c r="B373" s="698"/>
      <c r="C373" s="604" t="s">
        <v>6</v>
      </c>
      <c r="D373" s="664" t="s">
        <v>7</v>
      </c>
      <c r="E373" s="380"/>
      <c r="F373" s="380"/>
      <c r="G373" s="380"/>
      <c r="H373" s="380"/>
      <c r="I373" s="380"/>
      <c r="J373" s="380"/>
      <c r="K373" s="380"/>
      <c r="L373" s="380"/>
      <c r="M373" s="380"/>
      <c r="N373" s="380"/>
      <c r="O373" s="380"/>
      <c r="P373" s="116"/>
    </row>
    <row r="374" spans="1:28" ht="20.25" customHeight="1" x14ac:dyDescent="0.15">
      <c r="A374" s="699"/>
      <c r="B374" s="700"/>
      <c r="C374" s="606"/>
      <c r="D374" s="666"/>
      <c r="E374" s="380"/>
      <c r="F374" s="380"/>
      <c r="G374" s="380"/>
      <c r="H374" s="380"/>
      <c r="I374" s="380"/>
      <c r="J374" s="380"/>
      <c r="K374" s="380"/>
      <c r="L374" s="380"/>
      <c r="M374" s="380"/>
      <c r="N374" s="380"/>
      <c r="O374" s="380"/>
      <c r="P374" s="116"/>
    </row>
    <row r="375" spans="1:28" ht="15" customHeight="1" x14ac:dyDescent="0.15">
      <c r="A375" s="687" t="s">
        <v>503</v>
      </c>
      <c r="B375" s="688"/>
      <c r="C375" s="497">
        <f>[12]B!C2664</f>
        <v>4</v>
      </c>
      <c r="D375" s="498">
        <f>[12]B!H2664</f>
        <v>4</v>
      </c>
      <c r="E375" s="380"/>
      <c r="F375" s="380"/>
      <c r="G375" s="380"/>
      <c r="H375" s="380"/>
      <c r="I375" s="380"/>
      <c r="J375" s="380"/>
      <c r="K375" s="380"/>
      <c r="L375" s="380"/>
      <c r="M375" s="380"/>
      <c r="N375" s="380"/>
      <c r="O375" s="380"/>
      <c r="P375" s="116"/>
    </row>
    <row r="376" spans="1:28" ht="15" customHeight="1" x14ac:dyDescent="0.15">
      <c r="A376" s="689" t="s">
        <v>504</v>
      </c>
      <c r="B376" s="689"/>
      <c r="C376" s="499">
        <f>SUM([12]B!C2663+[12]B!C2665)</f>
        <v>3</v>
      </c>
      <c r="D376" s="500">
        <f>[12]B!H2663+[12]B!H2665</f>
        <v>3</v>
      </c>
      <c r="E376" s="380"/>
      <c r="F376" s="380"/>
      <c r="G376" s="380"/>
      <c r="H376" s="380"/>
      <c r="I376" s="380"/>
      <c r="J376" s="380"/>
      <c r="K376" s="380"/>
      <c r="L376" s="380"/>
      <c r="M376" s="380"/>
      <c r="N376" s="380"/>
      <c r="O376" s="380"/>
      <c r="P376" s="116"/>
    </row>
    <row r="377" spans="1:28" ht="24.95" customHeight="1" x14ac:dyDescent="0.15">
      <c r="A377" s="690" t="s">
        <v>505</v>
      </c>
      <c r="B377" s="690"/>
      <c r="C377" s="198"/>
      <c r="D377" s="501"/>
      <c r="E377" s="501"/>
      <c r="F377" s="380"/>
      <c r="G377" s="380"/>
      <c r="H377" s="380"/>
      <c r="I377" s="380"/>
      <c r="J377" s="380"/>
      <c r="K377" s="380"/>
      <c r="L377" s="380"/>
      <c r="M377" s="380"/>
      <c r="N377" s="380"/>
      <c r="O377" s="380"/>
      <c r="P377" s="380"/>
      <c r="Q377" s="380"/>
      <c r="R377" s="116"/>
    </row>
    <row r="378" spans="1:28" ht="15" customHeight="1" x14ac:dyDescent="0.15">
      <c r="A378" s="691" t="s">
        <v>433</v>
      </c>
      <c r="B378" s="691"/>
      <c r="C378" s="604" t="s">
        <v>410</v>
      </c>
      <c r="D378" s="607" t="s">
        <v>434</v>
      </c>
      <c r="E378" s="608"/>
      <c r="F378" s="608"/>
      <c r="G378" s="608"/>
      <c r="H378" s="609" t="s">
        <v>412</v>
      </c>
      <c r="I378" s="610"/>
      <c r="J378" s="611"/>
      <c r="K378" s="701" t="s">
        <v>413</v>
      </c>
      <c r="L378" s="637"/>
      <c r="M378" s="637"/>
      <c r="N378" s="632" t="s">
        <v>414</v>
      </c>
      <c r="O378" s="635" t="s">
        <v>415</v>
      </c>
      <c r="P378" s="636"/>
      <c r="Q378" s="585" t="s">
        <v>416</v>
      </c>
    </row>
    <row r="379" spans="1:28" s="63" customFormat="1" ht="32.25" customHeight="1" x14ac:dyDescent="0.15">
      <c r="A379" s="691"/>
      <c r="B379" s="691"/>
      <c r="C379" s="605"/>
      <c r="D379" s="588" t="s">
        <v>418</v>
      </c>
      <c r="E379" s="702" t="s">
        <v>419</v>
      </c>
      <c r="F379" s="702"/>
      <c r="G379" s="592" t="s">
        <v>449</v>
      </c>
      <c r="H379" s="594" t="s">
        <v>421</v>
      </c>
      <c r="I379" s="596" t="s">
        <v>422</v>
      </c>
      <c r="J379" s="598" t="s">
        <v>423</v>
      </c>
      <c r="K379" s="615" t="s">
        <v>506</v>
      </c>
      <c r="L379" s="616" t="s">
        <v>425</v>
      </c>
      <c r="M379" s="617" t="s">
        <v>426</v>
      </c>
      <c r="N379" s="633"/>
      <c r="O379" s="627" t="s">
        <v>427</v>
      </c>
      <c r="P379" s="628" t="s">
        <v>428</v>
      </c>
      <c r="Q379" s="586"/>
    </row>
    <row r="380" spans="1:28" s="63" customFormat="1" ht="20.25" customHeight="1" x14ac:dyDescent="0.15">
      <c r="A380" s="691"/>
      <c r="B380" s="691"/>
      <c r="C380" s="606"/>
      <c r="D380" s="589"/>
      <c r="E380" s="152" t="s">
        <v>429</v>
      </c>
      <c r="F380" s="134" t="s">
        <v>430</v>
      </c>
      <c r="G380" s="593"/>
      <c r="H380" s="595"/>
      <c r="I380" s="597"/>
      <c r="J380" s="599"/>
      <c r="K380" s="615"/>
      <c r="L380" s="616"/>
      <c r="M380" s="617"/>
      <c r="N380" s="634"/>
      <c r="O380" s="627"/>
      <c r="P380" s="628"/>
      <c r="Q380" s="587"/>
    </row>
    <row r="381" spans="1:28" ht="15" customHeight="1" x14ac:dyDescent="0.15">
      <c r="A381" s="703" t="s">
        <v>507</v>
      </c>
      <c r="B381" s="199" t="s">
        <v>508</v>
      </c>
      <c r="C381" s="200">
        <f>[12]B!C1091+SUM([12]B!C1093:C1127)</f>
        <v>12</v>
      </c>
      <c r="D381" s="200">
        <f>[12]B!D1091+SUM([12]B!D1093:D1127)</f>
        <v>12</v>
      </c>
      <c r="E381" s="201">
        <f>[12]B!E1091+SUM([12]B!E1093:E1127)</f>
        <v>12</v>
      </c>
      <c r="F381" s="201">
        <f>[12]B!F1091+SUM([12]B!F1093:F1127)</f>
        <v>0</v>
      </c>
      <c r="G381" s="201">
        <f>[12]B!G1091+SUM([12]B!G1093:G1127)</f>
        <v>0</v>
      </c>
      <c r="H381" s="201">
        <f>[12]B!AA1091+SUM([12]B!AA1093:AA1127)</f>
        <v>12</v>
      </c>
      <c r="I381" s="201">
        <f>[12]B!AB1091+SUM([12]B!AB1093:AB1127)</f>
        <v>0</v>
      </c>
      <c r="J381" s="201">
        <f>[12]B!AC1091+SUM([12]B!AC1093:AC1127)</f>
        <v>0</v>
      </c>
      <c r="K381" s="201">
        <f>[12]B!AD1091+SUM([12]B!AD1093:AD1127)</f>
        <v>0</v>
      </c>
      <c r="L381" s="201">
        <f>[12]B!AE1091+SUM([12]B!AE1093:AE1127)</f>
        <v>0</v>
      </c>
      <c r="M381" s="201">
        <f>[12]B!AF1091+SUM([12]B!AF1093:AF1127)</f>
        <v>0</v>
      </c>
      <c r="N381" s="201">
        <f>[12]B!AG1091+SUM([12]B!AG1093:AG1127)</f>
        <v>0</v>
      </c>
      <c r="O381" s="201">
        <f>[12]B!AH1091+SUM([12]B!AH1093:AH1127)</f>
        <v>0</v>
      </c>
      <c r="P381" s="201">
        <f>[12]B!AI1091+SUM([12]B!AI1093:AI1127)</f>
        <v>0</v>
      </c>
      <c r="Q381" s="202">
        <f>[12]B!AJ1091+SUM([12]B!AJ1093:AJ1127)</f>
        <v>0</v>
      </c>
    </row>
    <row r="382" spans="1:28" ht="15" customHeight="1" x14ac:dyDescent="0.15">
      <c r="A382" s="631"/>
      <c r="B382" s="203" t="s">
        <v>509</v>
      </c>
      <c r="C382" s="502">
        <f>SUM([12]B!C1128:C1144)</f>
        <v>0</v>
      </c>
      <c r="D382" s="502">
        <f>SUM([12]B!D1128:D1144)</f>
        <v>0</v>
      </c>
      <c r="E382" s="503">
        <f>SUM([12]B!E1128:E1144)</f>
        <v>0</v>
      </c>
      <c r="F382" s="503">
        <f>SUM([12]B!F1128:F1144)</f>
        <v>0</v>
      </c>
      <c r="G382" s="503">
        <f>SUM([12]B!G1128:G1144)</f>
        <v>0</v>
      </c>
      <c r="H382" s="503">
        <f>SUM([12]B!AA1128:AA1144)</f>
        <v>0</v>
      </c>
      <c r="I382" s="503">
        <f>SUM([12]B!AB1128:AB1144)</f>
        <v>0</v>
      </c>
      <c r="J382" s="503">
        <f>SUM([12]B!AC1128:AC1144)</f>
        <v>0</v>
      </c>
      <c r="K382" s="503">
        <f>SUM([12]B!AD1128:AD1144)</f>
        <v>0</v>
      </c>
      <c r="L382" s="503">
        <f>SUM([12]B!AE1128:AE1144)</f>
        <v>0</v>
      </c>
      <c r="M382" s="503">
        <f>SUM([12]B!AF1128:AF1144)</f>
        <v>0</v>
      </c>
      <c r="N382" s="503">
        <f>SUM([12]B!AG1128:AG1144)</f>
        <v>0</v>
      </c>
      <c r="O382" s="503">
        <f>SUM([12]B!AH1128:AH1144)</f>
        <v>0</v>
      </c>
      <c r="P382" s="503">
        <f>SUM([12]B!AI1128:AI1144)</f>
        <v>0</v>
      </c>
      <c r="Q382" s="503">
        <f>SUM([12]B!AJ1128:AJ1144)</f>
        <v>0</v>
      </c>
    </row>
    <row r="383" spans="1:28" ht="15" customHeight="1" x14ac:dyDescent="0.15">
      <c r="A383" s="704"/>
      <c r="B383" s="569" t="s">
        <v>410</v>
      </c>
      <c r="C383" s="205">
        <f>SUM(C381:C382)</f>
        <v>12</v>
      </c>
      <c r="D383" s="504">
        <f>SUM(D381:D382)</f>
        <v>12</v>
      </c>
      <c r="E383" s="505">
        <f t="shared" ref="E383:Q383" si="14">SUM(E381:E382)</f>
        <v>12</v>
      </c>
      <c r="F383" s="506">
        <f t="shared" si="14"/>
        <v>0</v>
      </c>
      <c r="G383" s="507">
        <f t="shared" si="14"/>
        <v>0</v>
      </c>
      <c r="H383" s="505">
        <f t="shared" si="14"/>
        <v>12</v>
      </c>
      <c r="I383" s="508">
        <f t="shared" si="14"/>
        <v>0</v>
      </c>
      <c r="J383" s="506">
        <f t="shared" si="14"/>
        <v>0</v>
      </c>
      <c r="K383" s="505">
        <f t="shared" si="14"/>
        <v>0</v>
      </c>
      <c r="L383" s="508">
        <f t="shared" si="14"/>
        <v>0</v>
      </c>
      <c r="M383" s="506">
        <f t="shared" si="14"/>
        <v>0</v>
      </c>
      <c r="N383" s="506">
        <f t="shared" si="14"/>
        <v>0</v>
      </c>
      <c r="O383" s="505">
        <f t="shared" si="14"/>
        <v>0</v>
      </c>
      <c r="P383" s="506">
        <f t="shared" si="14"/>
        <v>0</v>
      </c>
      <c r="Q383" s="504">
        <f t="shared" si="14"/>
        <v>0</v>
      </c>
    </row>
    <row r="384" spans="1:28" ht="15" customHeight="1" x14ac:dyDescent="0.15">
      <c r="A384" s="703" t="s">
        <v>510</v>
      </c>
      <c r="B384" s="206" t="s">
        <v>508</v>
      </c>
      <c r="C384" s="207">
        <f>[12]B!C1218+SUM([12]B!C1221:C1258)</f>
        <v>1740</v>
      </c>
      <c r="D384" s="207">
        <f>[12]B!D1218+SUM([12]B!D1221:D1258)</f>
        <v>1740</v>
      </c>
      <c r="E384" s="208">
        <f>[12]B!E1218+SUM([12]B!E1221:E1258)</f>
        <v>1740</v>
      </c>
      <c r="F384" s="208">
        <f>[12]B!F1218+SUM([12]B!F1221:F1258)</f>
        <v>0</v>
      </c>
      <c r="G384" s="208">
        <f>[12]B!G1218+SUM([12]B!G1221:G1258)</f>
        <v>0</v>
      </c>
      <c r="H384" s="208">
        <f>[12]B!AA1218+SUM([12]B!AA1221:AA1258)</f>
        <v>11</v>
      </c>
      <c r="I384" s="208">
        <f>[12]B!AB1218+SUM([12]B!AB1221:AB1258)</f>
        <v>1729</v>
      </c>
      <c r="J384" s="208">
        <f>[12]B!AC1218+SUM([12]B!AC1221:AC1258)</f>
        <v>0</v>
      </c>
      <c r="K384" s="208">
        <f>[12]B!AD1218+SUM([12]B!AD1221:AD1258)</f>
        <v>0</v>
      </c>
      <c r="L384" s="208">
        <f>[12]B!AE1218+SUM([12]B!AE1221:AE1258)</f>
        <v>0</v>
      </c>
      <c r="M384" s="208">
        <f>[12]B!AF1218+SUM([12]B!AF1221:AF1258)</f>
        <v>0</v>
      </c>
      <c r="N384" s="208">
        <f>[12]B!AG1218+SUM([12]B!AG1221:AG1258)</f>
        <v>0</v>
      </c>
      <c r="O384" s="208">
        <f>[12]B!AH1218+SUM([12]B!AH1221:AH1258)</f>
        <v>0</v>
      </c>
      <c r="P384" s="208">
        <f>[12]B!AI1218+SUM([12]B!AI1221:AI1258)</f>
        <v>0</v>
      </c>
      <c r="Q384" s="209">
        <f>[12]B!AJ1218+SUM([12]B!AJ1221:AJ1258)</f>
        <v>0</v>
      </c>
    </row>
    <row r="385" spans="1:17" ht="15" customHeight="1" x14ac:dyDescent="0.15">
      <c r="A385" s="631"/>
      <c r="B385" s="210" t="s">
        <v>509</v>
      </c>
      <c r="C385" s="507">
        <f>SUM([12]B!C1259:C1270)</f>
        <v>457</v>
      </c>
      <c r="D385" s="507">
        <f>SUM([12]B!D1259:D1270)</f>
        <v>457</v>
      </c>
      <c r="E385" s="509">
        <f>SUM([12]B!E1259:E1270)</f>
        <v>457</v>
      </c>
      <c r="F385" s="509">
        <f>SUM([12]B!F1259:F1270)</f>
        <v>0</v>
      </c>
      <c r="G385" s="509">
        <f>SUM([12]B!G1259:G1270)</f>
        <v>0</v>
      </c>
      <c r="H385" s="509">
        <f>SUM([12]B!AA1259:AA1270)</f>
        <v>0</v>
      </c>
      <c r="I385" s="509">
        <f>SUM([12]B!AB1259:AB1270)</f>
        <v>457</v>
      </c>
      <c r="J385" s="509">
        <f>SUM([12]B!AC1259:AC1270)</f>
        <v>0</v>
      </c>
      <c r="K385" s="509">
        <f>SUM([12]B!AD1259:AD1270)</f>
        <v>0</v>
      </c>
      <c r="L385" s="509">
        <f>SUM([12]B!AE1259:AE1270)</f>
        <v>0</v>
      </c>
      <c r="M385" s="509">
        <f>SUM([12]B!AF1259:AF1270)</f>
        <v>0</v>
      </c>
      <c r="N385" s="509">
        <f>SUM([12]B!AG1259:AG1270)</f>
        <v>0</v>
      </c>
      <c r="O385" s="509">
        <f>SUM([12]B!AH1259:AH1270)</f>
        <v>0</v>
      </c>
      <c r="P385" s="509">
        <f>SUM([12]B!AI1259:AI1270)</f>
        <v>0</v>
      </c>
      <c r="Q385" s="510">
        <f>SUM([12]B!AJ1259:AJ1270)</f>
        <v>0</v>
      </c>
    </row>
    <row r="386" spans="1:17" ht="15" customHeight="1" x14ac:dyDescent="0.15">
      <c r="A386" s="704"/>
      <c r="B386" s="569" t="s">
        <v>410</v>
      </c>
      <c r="C386" s="507">
        <f>SUM(C384:C385)</f>
        <v>2197</v>
      </c>
      <c r="D386" s="507">
        <f t="shared" ref="D386:Q386" si="15">SUM(D384:D385)</f>
        <v>2197</v>
      </c>
      <c r="E386" s="507">
        <f t="shared" si="15"/>
        <v>2197</v>
      </c>
      <c r="F386" s="507">
        <f t="shared" si="15"/>
        <v>0</v>
      </c>
      <c r="G386" s="507">
        <f t="shared" si="15"/>
        <v>0</v>
      </c>
      <c r="H386" s="507">
        <f t="shared" si="15"/>
        <v>11</v>
      </c>
      <c r="I386" s="507">
        <f t="shared" si="15"/>
        <v>2186</v>
      </c>
      <c r="J386" s="507">
        <f t="shared" si="15"/>
        <v>0</v>
      </c>
      <c r="K386" s="507">
        <f t="shared" si="15"/>
        <v>0</v>
      </c>
      <c r="L386" s="507">
        <f t="shared" si="15"/>
        <v>0</v>
      </c>
      <c r="M386" s="507">
        <f t="shared" si="15"/>
        <v>0</v>
      </c>
      <c r="N386" s="507">
        <f t="shared" si="15"/>
        <v>0</v>
      </c>
      <c r="O386" s="507">
        <f t="shared" si="15"/>
        <v>0</v>
      </c>
      <c r="P386" s="507">
        <f t="shared" si="15"/>
        <v>0</v>
      </c>
      <c r="Q386" s="504">
        <f t="shared" si="15"/>
        <v>0</v>
      </c>
    </row>
    <row r="387" spans="1:17" ht="15" customHeight="1" x14ac:dyDescent="0.15">
      <c r="A387" s="703" t="s">
        <v>511</v>
      </c>
      <c r="B387" s="206" t="s">
        <v>508</v>
      </c>
      <c r="C387" s="507">
        <f>SUM([12]B!C1354:C1401)</f>
        <v>227</v>
      </c>
      <c r="D387" s="507">
        <f>SUM([12]B!D1354:D1401)</f>
        <v>222</v>
      </c>
      <c r="E387" s="509">
        <f>SUM([12]B!E1354:E1401)</f>
        <v>221</v>
      </c>
      <c r="F387" s="509">
        <f>SUM([12]B!F1354:F1401)</f>
        <v>1</v>
      </c>
      <c r="G387" s="509">
        <f>SUM([12]B!G1354:G1401)</f>
        <v>5</v>
      </c>
      <c r="H387" s="509">
        <f>SUM([12]B!AA1354:AA1401)</f>
        <v>4</v>
      </c>
      <c r="I387" s="509">
        <f>SUM([12]B!AB1354:AB1401)</f>
        <v>222</v>
      </c>
      <c r="J387" s="509">
        <f>SUM([12]B!AC1354:AC1401)</f>
        <v>1</v>
      </c>
      <c r="K387" s="509">
        <f>SUM([12]B!AD1354:AD1401)</f>
        <v>0</v>
      </c>
      <c r="L387" s="509">
        <f>SUM([12]B!AE1354:AE1401)</f>
        <v>0</v>
      </c>
      <c r="M387" s="509">
        <f>SUM([12]B!AF1354:AF1401)</f>
        <v>0</v>
      </c>
      <c r="N387" s="509">
        <f>SUM([12]B!AG1354:AG1401)</f>
        <v>0</v>
      </c>
      <c r="O387" s="509">
        <f>SUM([12]B!AH1354:AH1401)</f>
        <v>0</v>
      </c>
      <c r="P387" s="509">
        <f>SUM([12]B!AI1354:AI1401)</f>
        <v>0</v>
      </c>
      <c r="Q387" s="510">
        <f>SUM([12]B!AJ1354:AJ1401)</f>
        <v>1</v>
      </c>
    </row>
    <row r="388" spans="1:17" ht="15" customHeight="1" x14ac:dyDescent="0.15">
      <c r="A388" s="631"/>
      <c r="B388" s="203" t="s">
        <v>509</v>
      </c>
      <c r="C388" s="507">
        <f>SUM([12]B!C1402:C1423)</f>
        <v>26</v>
      </c>
      <c r="D388" s="507">
        <f>SUM([12]B!D1402:D1423)</f>
        <v>26</v>
      </c>
      <c r="E388" s="509">
        <f>SUM([12]B!E1402:E1423)</f>
        <v>26</v>
      </c>
      <c r="F388" s="509">
        <f>SUM([12]B!F1402:F1423)</f>
        <v>0</v>
      </c>
      <c r="G388" s="509">
        <f>SUM([12]B!G1402:G1423)</f>
        <v>0</v>
      </c>
      <c r="H388" s="509">
        <f>SUM([12]B!AA1402:AA1423)</f>
        <v>0</v>
      </c>
      <c r="I388" s="509">
        <f>SUM([12]B!AB1402:AB1423)</f>
        <v>26</v>
      </c>
      <c r="J388" s="509">
        <f>SUM([12]B!AC1402:AC1423)</f>
        <v>0</v>
      </c>
      <c r="K388" s="509">
        <f>SUM([12]B!AD1402:AD1423)</f>
        <v>0</v>
      </c>
      <c r="L388" s="509">
        <f>SUM([12]B!AE1402:AE1423)</f>
        <v>0</v>
      </c>
      <c r="M388" s="509">
        <f>SUM([12]B!AF1402:AF1423)</f>
        <v>0</v>
      </c>
      <c r="N388" s="509">
        <f>SUM([12]B!AG1402:AG1423)</f>
        <v>0</v>
      </c>
      <c r="O388" s="509">
        <f>SUM([12]B!AH1402:AH1423)</f>
        <v>0</v>
      </c>
      <c r="P388" s="509">
        <f>SUM([12]B!AI1402:AI1423)</f>
        <v>0</v>
      </c>
      <c r="Q388" s="510">
        <f>SUM([12]B!AJ1402:AJ1423)</f>
        <v>0</v>
      </c>
    </row>
    <row r="389" spans="1:17" ht="15" customHeight="1" x14ac:dyDescent="0.15">
      <c r="A389" s="704"/>
      <c r="B389" s="569" t="s">
        <v>410</v>
      </c>
      <c r="C389" s="507">
        <f>SUM(C387:C388)</f>
        <v>253</v>
      </c>
      <c r="D389" s="507">
        <f t="shared" ref="D389:Q389" si="16">SUM(D387:D388)</f>
        <v>248</v>
      </c>
      <c r="E389" s="507">
        <f t="shared" si="16"/>
        <v>247</v>
      </c>
      <c r="F389" s="507">
        <f t="shared" si="16"/>
        <v>1</v>
      </c>
      <c r="G389" s="507">
        <f t="shared" si="16"/>
        <v>5</v>
      </c>
      <c r="H389" s="507">
        <f t="shared" si="16"/>
        <v>4</v>
      </c>
      <c r="I389" s="507">
        <f t="shared" si="16"/>
        <v>248</v>
      </c>
      <c r="J389" s="507">
        <f t="shared" si="16"/>
        <v>1</v>
      </c>
      <c r="K389" s="507">
        <f t="shared" si="16"/>
        <v>0</v>
      </c>
      <c r="L389" s="507">
        <f t="shared" si="16"/>
        <v>0</v>
      </c>
      <c r="M389" s="507">
        <f t="shared" si="16"/>
        <v>0</v>
      </c>
      <c r="N389" s="507">
        <f t="shared" si="16"/>
        <v>0</v>
      </c>
      <c r="O389" s="507">
        <f t="shared" si="16"/>
        <v>0</v>
      </c>
      <c r="P389" s="507">
        <f t="shared" si="16"/>
        <v>0</v>
      </c>
      <c r="Q389" s="504">
        <f t="shared" si="16"/>
        <v>1</v>
      </c>
    </row>
    <row r="390" spans="1:17" ht="24.75" customHeight="1" x14ac:dyDescent="0.15">
      <c r="A390" s="568" t="s">
        <v>512</v>
      </c>
      <c r="B390" s="211" t="s">
        <v>508</v>
      </c>
      <c r="C390" s="507">
        <f>[12]B!C1504</f>
        <v>0</v>
      </c>
      <c r="D390" s="507">
        <f>[12]B!D1504</f>
        <v>0</v>
      </c>
      <c r="E390" s="509">
        <f>[12]B!E1504</f>
        <v>0</v>
      </c>
      <c r="F390" s="509">
        <f>[12]B!F1504</f>
        <v>0</v>
      </c>
      <c r="G390" s="509">
        <f>[12]B!G1504</f>
        <v>0</v>
      </c>
      <c r="H390" s="509">
        <f>[12]B!AA1504</f>
        <v>0</v>
      </c>
      <c r="I390" s="509">
        <f>[12]B!AB1504</f>
        <v>0</v>
      </c>
      <c r="J390" s="509">
        <f>[12]B!AC1504</f>
        <v>0</v>
      </c>
      <c r="K390" s="509">
        <f>[12]B!AD1504</f>
        <v>0</v>
      </c>
      <c r="L390" s="509">
        <f>[12]B!AE1504</f>
        <v>0</v>
      </c>
      <c r="M390" s="509">
        <f>[12]B!AF1504</f>
        <v>0</v>
      </c>
      <c r="N390" s="509">
        <f>[12]B!AG1504</f>
        <v>0</v>
      </c>
      <c r="O390" s="509">
        <f>[12]B!AH1504</f>
        <v>0</v>
      </c>
      <c r="P390" s="509">
        <f>[12]B!AI1504</f>
        <v>0</v>
      </c>
      <c r="Q390" s="510">
        <f>[12]B!AJ1504</f>
        <v>0</v>
      </c>
    </row>
    <row r="391" spans="1:17" ht="24.75" customHeight="1" x14ac:dyDescent="0.15">
      <c r="A391" s="212" t="s">
        <v>513</v>
      </c>
      <c r="B391" s="210" t="s">
        <v>508</v>
      </c>
      <c r="C391" s="507">
        <f>[12]B!C1653</f>
        <v>1290</v>
      </c>
      <c r="D391" s="507">
        <f>[12]B!D1653</f>
        <v>1290</v>
      </c>
      <c r="E391" s="509">
        <f>[12]B!E1653</f>
        <v>1290</v>
      </c>
      <c r="F391" s="509">
        <f>[12]B!F1653</f>
        <v>0</v>
      </c>
      <c r="G391" s="509">
        <f>[12]B!G1653</f>
        <v>0</v>
      </c>
      <c r="H391" s="509">
        <f>[12]B!AA1653</f>
        <v>1290</v>
      </c>
      <c r="I391" s="509">
        <f>[12]B!AB1653</f>
        <v>0</v>
      </c>
      <c r="J391" s="509">
        <f>[12]B!AC1653</f>
        <v>0</v>
      </c>
      <c r="K391" s="509">
        <f>[12]B!AD1653</f>
        <v>0</v>
      </c>
      <c r="L391" s="509">
        <f>[12]B!AE1653</f>
        <v>0</v>
      </c>
      <c r="M391" s="509">
        <f>[12]B!AF1653</f>
        <v>0</v>
      </c>
      <c r="N391" s="509">
        <f>[12]B!AG1653</f>
        <v>0</v>
      </c>
      <c r="O391" s="509">
        <f>[12]B!AH1653</f>
        <v>0</v>
      </c>
      <c r="P391" s="509">
        <f>[12]B!AI1653</f>
        <v>0</v>
      </c>
      <c r="Q391" s="510">
        <f>[12]B!AJ1653</f>
        <v>0</v>
      </c>
    </row>
    <row r="392" spans="1:17" ht="15" customHeight="1" x14ac:dyDescent="0.15">
      <c r="A392" s="703" t="s">
        <v>514</v>
      </c>
      <c r="B392" s="213" t="s">
        <v>508</v>
      </c>
      <c r="C392" s="511">
        <f>SUM([12]B!C1682:C1690,[12]B!C1694:C1697,[12]B!C1701,[12]B!C1704:C1742,[12]B!C1753:C1758)+[12]B!C1812</f>
        <v>19906</v>
      </c>
      <c r="D392" s="511">
        <f>SUM([12]B!D1682:D1690,[12]B!D1694:D1697,[12]B!D1701,[12]B!D1704:D1742,[12]B!D1753:D1758)+[12]B!D1812</f>
        <v>19315</v>
      </c>
      <c r="E392" s="512">
        <f>SUM([12]B!E1682:E1690,[12]B!E1694:E1697,[12]B!E1701,[12]B!E1704:E1742,[12]B!E1753:E1758)+[12]B!E1812</f>
        <v>19315</v>
      </c>
      <c r="F392" s="512">
        <f>SUM([12]B!F1682:F1690,[12]B!F1694:F1697,[12]B!F1701,[12]B!F1704:F1742,[12]B!F1753:F1758)+[12]B!F1812</f>
        <v>0</v>
      </c>
      <c r="G392" s="512">
        <f>SUM([12]B!G1682:G1690,[12]B!G1694:G1697,[12]B!G1701,[12]B!G1704:G1742,[12]B!G1753:G1758)+[12]B!G1812</f>
        <v>591</v>
      </c>
      <c r="H392" s="512">
        <f>SUM([12]B!AA1682:AA1690,[12]B!AA1694:AA1697,[12]B!AA1701,[12]B!AA1704:AA1742,[12]B!AA1753:AA1758)+[12]B!AA1812</f>
        <v>17889</v>
      </c>
      <c r="I392" s="512">
        <f>SUM([12]B!AB1682:AB1690,[12]B!AB1694:AB1697,[12]B!AB1701,[12]B!AB1704:AB1742,[12]B!AB1753:AB1758)+[12]B!AB1812</f>
        <v>1122</v>
      </c>
      <c r="J392" s="512">
        <f>SUM([12]B!AC1682:AC1690,[12]B!AC1694:AC1697,[12]B!AC1701,[12]B!AC1704:AC1742,[12]B!AC1753:AC1758)+[12]B!AC1812</f>
        <v>895</v>
      </c>
      <c r="K392" s="512">
        <f>SUM([12]B!AD1682:AD1690,[12]B!AD1694:AD1697,[12]B!AD1701,[12]B!AD1704:AD1742,[12]B!AD1753:AD1758)+[12]B!AD1812</f>
        <v>0</v>
      </c>
      <c r="L392" s="512">
        <f>SUM([12]B!AE1682:AE1690,[12]B!AE1694:AE1697,[12]B!AE1701,[12]B!AE1704:AE1742,[12]B!AE1753:AE1758)+[12]B!AE1812</f>
        <v>0</v>
      </c>
      <c r="M392" s="512">
        <f>SUM([12]B!AF1682:AF1690,[12]B!AF1694:AF1697,[12]B!AF1701,[12]B!AF1704:AF1742,[12]B!AF1753:AF1758)+[12]B!AF1812</f>
        <v>0</v>
      </c>
      <c r="N392" s="512">
        <f>SUM([12]B!AG1682:AG1690,[12]B!AG1694:AG1697,[12]B!AG1701,[12]B!AG1704:AG1742,[12]B!AG1753:AG1758)+[12]B!AG1812</f>
        <v>0</v>
      </c>
      <c r="O392" s="512">
        <f>SUM([12]B!AH1682:AH1690,[12]B!AH1694:AH1697,[12]B!AH1701,[12]B!AH1704:AH1742,[12]B!AH1753:AH1758)+[12]B!AH1812</f>
        <v>0</v>
      </c>
      <c r="P392" s="512">
        <f>SUM([12]B!AI1682:AI1690,[12]B!AI1694:AI1697,[12]B!AI1701,[12]B!AI1704:AI1742,[12]B!AI1753:AI1758)+[12]B!AI1812</f>
        <v>0</v>
      </c>
      <c r="Q392" s="513">
        <f>SUM([12]B!AJ1682:AJ1690,[12]B!AJ1694:AJ1697,[12]B!AJ1701,[12]B!AJ1704:AJ1742,[12]B!AJ1753:AJ1758)+[12]B!AJ1812</f>
        <v>0</v>
      </c>
    </row>
    <row r="393" spans="1:17" ht="15" customHeight="1" x14ac:dyDescent="0.15">
      <c r="A393" s="631"/>
      <c r="B393" s="203" t="s">
        <v>509</v>
      </c>
      <c r="C393" s="514">
        <f>SUM([12]B!C1691:C1693,[12]B!C1695:C1696,[12]B!C1701:C1703,[12]B!C1743:C1752,[12]B!C1759:C1785,[12]B!C1815)</f>
        <v>2648</v>
      </c>
      <c r="D393" s="514">
        <f>SUM([12]B!D1691:D1693,[12]B!D1695:D1696,[12]B!D1701:D1703,[12]B!D1743:D1752,[12]B!D1759:D1785,[12]B!D1815)</f>
        <v>2632</v>
      </c>
      <c r="E393" s="515">
        <f>SUM([12]B!E1691:E1693,[12]B!E1695:E1696,[12]B!E1701:E1703,[12]B!E1743:E1752,[12]B!E1759:E1785,[12]B!E1815)</f>
        <v>2632</v>
      </c>
      <c r="F393" s="515">
        <f>SUM([12]B!F1691:F1693,[12]B!F1695:F1696,[12]B!F1701:F1703,[12]B!F1743:F1752,[12]B!F1759:F1785,[12]B!F1815)</f>
        <v>0</v>
      </c>
      <c r="G393" s="515">
        <f>SUM([12]B!G1691:G1693,[12]B!G1695:G1696,[12]B!G1701:G1703,[12]B!G1743:G1752,[12]B!G1759:G1785,[12]B!G1815)</f>
        <v>16</v>
      </c>
      <c r="H393" s="515">
        <f>SUM([12]B!AA1691:AA1693,[12]B!AA1695:AA1696,[12]B!AA1701:AA1703,[12]B!AA1743:AA1752,[12]B!AA1759:AA1785,[12]B!AA1815)</f>
        <v>2350</v>
      </c>
      <c r="I393" s="515">
        <f>SUM([12]B!AB1691:AB1693,[12]B!AB1695:AB1696,[12]B!AB1701:AB1703,[12]B!AB1743:AB1752,[12]B!AB1759:AB1785,[12]B!AB1815)</f>
        <v>4</v>
      </c>
      <c r="J393" s="515">
        <f>SUM([12]B!AC1691:AC1693,[12]B!AC1695:AC1696,[12]B!AC1701:AC1703,[12]B!AC1743:AC1752,[12]B!AC1759:AC1785,[12]B!AC1815)</f>
        <v>294</v>
      </c>
      <c r="K393" s="515">
        <f>SUM([12]B!AD1691:AD1693,[12]B!AD1695:AD1696,[12]B!AD1701:AD1703,[12]B!AD1743:AD1752,[12]B!AD1759:AD1785,[12]B!AD1815)</f>
        <v>0</v>
      </c>
      <c r="L393" s="515">
        <f>SUM([12]B!AE1691:AE1693,[12]B!AE1695:AE1696,[12]B!AE1701:AE1703,[12]B!AE1743:AE1752,[12]B!AE1759:AE1785,[12]B!AE1815)</f>
        <v>0</v>
      </c>
      <c r="M393" s="515">
        <f>SUM([12]B!AF1691:AF1693,[12]B!AF1695:AF1696,[12]B!AF1701:AF1703,[12]B!AF1743:AF1752,[12]B!AF1759:AF1785,[12]B!AF1815)</f>
        <v>0</v>
      </c>
      <c r="N393" s="515">
        <f>SUM([12]B!AG1691:AG1693,[12]B!AG1695:AG1696,[12]B!AG1701:AG1703,[12]B!AG1743:AG1752,[12]B!AG1759:AG1785,[12]B!AG1815)</f>
        <v>0</v>
      </c>
      <c r="O393" s="515">
        <f>SUM([12]B!AH1691:AH1693,[12]B!AH1695:AH1696,[12]B!AH1701:AH1703,[12]B!AH1743:AH1752,[12]B!AH1759:AH1785,[12]B!AH1815)</f>
        <v>0</v>
      </c>
      <c r="P393" s="515">
        <f>SUM([12]B!AI1691:AI1693,[12]B!AI1695:AI1696,[12]B!AI1701:AI1703,[12]B!AI1743:AI1752,[12]B!AI1759:AI1785,[12]B!AI1815)</f>
        <v>0</v>
      </c>
      <c r="Q393" s="503">
        <f>SUM([12]B!AJ1691:AJ1693,[12]B!AJ1695:AJ1696,[12]B!AJ1701:AJ1703,[12]B!AJ1743:AJ1752,[12]B!AJ1759:AJ1785,[12]B!AJ1815)</f>
        <v>0</v>
      </c>
    </row>
    <row r="394" spans="1:17" ht="15" customHeight="1" x14ac:dyDescent="0.15">
      <c r="A394" s="704"/>
      <c r="B394" s="569" t="s">
        <v>410</v>
      </c>
      <c r="C394" s="205">
        <f t="shared" ref="C394:Q394" si="17">SUM(C392:C393)</f>
        <v>22554</v>
      </c>
      <c r="D394" s="504">
        <f t="shared" si="17"/>
        <v>21947</v>
      </c>
      <c r="E394" s="505">
        <f t="shared" si="17"/>
        <v>21947</v>
      </c>
      <c r="F394" s="506">
        <f t="shared" si="17"/>
        <v>0</v>
      </c>
      <c r="G394" s="507">
        <f t="shared" si="17"/>
        <v>607</v>
      </c>
      <c r="H394" s="505">
        <f t="shared" si="17"/>
        <v>20239</v>
      </c>
      <c r="I394" s="508">
        <f t="shared" si="17"/>
        <v>1126</v>
      </c>
      <c r="J394" s="506">
        <f t="shared" si="17"/>
        <v>1189</v>
      </c>
      <c r="K394" s="505">
        <f t="shared" si="17"/>
        <v>0</v>
      </c>
      <c r="L394" s="508">
        <f t="shared" si="17"/>
        <v>0</v>
      </c>
      <c r="M394" s="506">
        <f t="shared" si="17"/>
        <v>0</v>
      </c>
      <c r="N394" s="506">
        <f>SUM(N392:N393)</f>
        <v>0</v>
      </c>
      <c r="O394" s="505">
        <f t="shared" si="17"/>
        <v>0</v>
      </c>
      <c r="P394" s="506">
        <f t="shared" si="17"/>
        <v>0</v>
      </c>
      <c r="Q394" s="504">
        <f t="shared" si="17"/>
        <v>0</v>
      </c>
    </row>
    <row r="395" spans="1:17" ht="15" customHeight="1" x14ac:dyDescent="0.15">
      <c r="A395" s="631" t="s">
        <v>515</v>
      </c>
      <c r="B395" s="213" t="s">
        <v>508</v>
      </c>
      <c r="C395" s="516">
        <f>SUM([12]B!C1985:C1998,[12]B!C2000:C2033,[12]B!C2059:C2061)</f>
        <v>271</v>
      </c>
      <c r="D395" s="516">
        <f>SUM([12]B!D1985:D1998,[12]B!D2000:D2033,[12]B!D2059:D2061)</f>
        <v>267</v>
      </c>
      <c r="E395" s="517">
        <f>SUM([12]B!E1985:E1998,[12]B!E2000:E2033,[12]B!E2059:E2061)</f>
        <v>267</v>
      </c>
      <c r="F395" s="517">
        <f>SUM([12]B!F1985:F1998,[12]B!F2000:F2033,[12]B!F2059:F2061)</f>
        <v>0</v>
      </c>
      <c r="G395" s="517">
        <f>SUM([12]B!G1985:G1998,[12]B!G2000:G2033,[12]B!G2059:G2061)</f>
        <v>4</v>
      </c>
      <c r="H395" s="517">
        <f>SUM([12]B!AA1985:AA1998,[12]B!AA2000:AA2033,[12]B!AA2059:AA2061)</f>
        <v>154</v>
      </c>
      <c r="I395" s="517">
        <f>SUM([12]B!AB1985:AB1998,[12]B!AB2000:AB2033,[12]B!AB2059:AB2061)</f>
        <v>115</v>
      </c>
      <c r="J395" s="517">
        <f>SUM([12]B!AC1985:AC1998,[12]B!AC2000:AC2033,[12]B!AC2059:AC2061)</f>
        <v>2</v>
      </c>
      <c r="K395" s="517">
        <f>SUM([12]B!AD1985:AD1998,[12]B!AD2000:AD2033,[12]B!AD2059:AD2061)</f>
        <v>0</v>
      </c>
      <c r="L395" s="517">
        <f>SUM([12]B!AE1985:AE1998,[12]B!AE2000:AE2033,[12]B!AE2059:AE2061)</f>
        <v>0</v>
      </c>
      <c r="M395" s="517">
        <f>SUM([12]B!AF1985:AF1998,[12]B!AF2000:AF2033,[12]B!AF2059:AF2061)</f>
        <v>0</v>
      </c>
      <c r="N395" s="517">
        <f>SUM([12]B!AG1985:AG1998,[12]B!AG2000:AG2033,[12]B!AG2059:AG2061)</f>
        <v>0</v>
      </c>
      <c r="O395" s="517">
        <f>SUM([12]B!AH1985:AH1998,[12]B!AH2000:AH2033,[12]B!AH2059:AH2061)</f>
        <v>0</v>
      </c>
      <c r="P395" s="517">
        <f>SUM([12]B!AI1985:AI1998,[12]B!AI2000:AI2033,[12]B!AI2059:AI2061)</f>
        <v>0</v>
      </c>
      <c r="Q395" s="518">
        <f>SUM([12]B!AJ1985:AJ1998,[12]B!AJ2000:AJ2033,[12]B!AJ2059:AJ2061)</f>
        <v>0</v>
      </c>
    </row>
    <row r="396" spans="1:17" ht="15" customHeight="1" x14ac:dyDescent="0.15">
      <c r="A396" s="631"/>
      <c r="B396" s="203" t="s">
        <v>509</v>
      </c>
      <c r="C396" s="514">
        <f>SUM([12]B!C1999,[12]B!C2034:C2055)</f>
        <v>14</v>
      </c>
      <c r="D396" s="514">
        <f>SUM([12]B!D1999,[12]B!D2034:D2055)</f>
        <v>14</v>
      </c>
      <c r="E396" s="515">
        <f>SUM([12]B!E1999,[12]B!E2034:E2055)</f>
        <v>14</v>
      </c>
      <c r="F396" s="515">
        <f>SUM([12]B!F1999,[12]B!F2034:F2055)</f>
        <v>0</v>
      </c>
      <c r="G396" s="515">
        <f>SUM([12]B!G1999,[12]B!G2034:G2055)</f>
        <v>0</v>
      </c>
      <c r="H396" s="515">
        <f>SUM([12]B!AA1999,[12]B!AA2034:AA2055)</f>
        <v>0</v>
      </c>
      <c r="I396" s="515">
        <f>SUM([12]B!AB1999,[12]B!AB2034:AB2055)</f>
        <v>5</v>
      </c>
      <c r="J396" s="515">
        <f>SUM([12]B!AC1999,[12]B!AC2034:AC2055)</f>
        <v>9</v>
      </c>
      <c r="K396" s="515">
        <f>SUM([12]B!AD1999,[12]B!AD2034:AD2055)</f>
        <v>0</v>
      </c>
      <c r="L396" s="515">
        <f>SUM([12]B!AE1999,[12]B!AE2034:AE2055)</f>
        <v>0</v>
      </c>
      <c r="M396" s="515">
        <f>SUM([12]B!AF1999,[12]B!AF2034:AF2055)</f>
        <v>0</v>
      </c>
      <c r="N396" s="515">
        <f>SUM([12]B!AG1999,[12]B!AG2034:AG2055)</f>
        <v>0</v>
      </c>
      <c r="O396" s="515">
        <f>SUM([12]B!AH1999,[12]B!AH2034:AH2055)</f>
        <v>0</v>
      </c>
      <c r="P396" s="515">
        <f>SUM([12]B!AI1999,[12]B!AI2034:AI2055)</f>
        <v>0</v>
      </c>
      <c r="Q396" s="503">
        <f>SUM([12]B!AJ1999,[12]B!AJ2034:AJ2055)</f>
        <v>0</v>
      </c>
    </row>
    <row r="397" spans="1:17" ht="15" customHeight="1" x14ac:dyDescent="0.15">
      <c r="A397" s="631"/>
      <c r="B397" s="569" t="s">
        <v>410</v>
      </c>
      <c r="C397" s="205">
        <f>SUM(C395:C396)</f>
        <v>285</v>
      </c>
      <c r="D397" s="504">
        <f t="shared" ref="D397:Q397" si="18">SUM(D395:D396)</f>
        <v>281</v>
      </c>
      <c r="E397" s="505">
        <f t="shared" si="18"/>
        <v>281</v>
      </c>
      <c r="F397" s="506">
        <f t="shared" si="18"/>
        <v>0</v>
      </c>
      <c r="G397" s="507">
        <f t="shared" si="18"/>
        <v>4</v>
      </c>
      <c r="H397" s="505">
        <f t="shared" si="18"/>
        <v>154</v>
      </c>
      <c r="I397" s="508">
        <f t="shared" si="18"/>
        <v>120</v>
      </c>
      <c r="J397" s="506">
        <f t="shared" si="18"/>
        <v>11</v>
      </c>
      <c r="K397" s="505">
        <f t="shared" si="18"/>
        <v>0</v>
      </c>
      <c r="L397" s="508">
        <f t="shared" si="18"/>
        <v>0</v>
      </c>
      <c r="M397" s="506">
        <f t="shared" si="18"/>
        <v>0</v>
      </c>
      <c r="N397" s="506">
        <f t="shared" si="18"/>
        <v>0</v>
      </c>
      <c r="O397" s="505">
        <f t="shared" si="18"/>
        <v>0</v>
      </c>
      <c r="P397" s="506">
        <f t="shared" si="18"/>
        <v>0</v>
      </c>
      <c r="Q397" s="504">
        <f t="shared" si="18"/>
        <v>0</v>
      </c>
    </row>
    <row r="398" spans="1:17" ht="15" customHeight="1" x14ac:dyDescent="0.15">
      <c r="A398" s="703" t="s">
        <v>516</v>
      </c>
      <c r="B398" s="206" t="s">
        <v>508</v>
      </c>
      <c r="C398" s="214">
        <f>SUM([12]B!C2220:C2241,[12]B!C2257:C2259)</f>
        <v>154</v>
      </c>
      <c r="D398" s="214">
        <f>SUM([12]B!D2220:D2241,[12]B!D2257:D2259)</f>
        <v>148</v>
      </c>
      <c r="E398" s="214">
        <f>SUM([12]B!E2220:E2241,[12]B!E2257:E2259)</f>
        <v>146</v>
      </c>
      <c r="F398" s="214">
        <f>SUM([12]B!F2220:F2241,[12]B!F2257:F2259)</f>
        <v>2</v>
      </c>
      <c r="G398" s="214">
        <f>SUM([12]B!G2220:G2241,[12]B!G2257:G2259)</f>
        <v>6</v>
      </c>
      <c r="H398" s="215">
        <f>SUM([12]B!AA2220:AA2241,[12]B!AA2257:AA2259)</f>
        <v>113</v>
      </c>
      <c r="I398" s="215">
        <f>SUM([12]B!AB2220:AB2241,[12]B!AB2257:AB2259)</f>
        <v>16</v>
      </c>
      <c r="J398" s="215">
        <f>SUM([12]B!AC2220:AC2241,[12]B!AC2257:AC2259)</f>
        <v>25</v>
      </c>
      <c r="K398" s="215">
        <f>SUM([12]B!AD2220:AD2241,[12]B!AD2257:AD2259)</f>
        <v>0</v>
      </c>
      <c r="L398" s="215">
        <f>SUM([12]B!AE2220:AE2241,[12]B!AE2257:AE2259)</f>
        <v>0</v>
      </c>
      <c r="M398" s="215">
        <f>SUM([12]B!AF2220:AF2241,[12]B!AF2257:AF2259)</f>
        <v>0</v>
      </c>
      <c r="N398" s="215">
        <f>SUM([12]B!AG2220:AG2241,[12]B!AG2257:AG2259)</f>
        <v>0</v>
      </c>
      <c r="O398" s="215">
        <f>SUM([12]B!AH2220:AH2241,[12]B!AH2257:AH2259)</f>
        <v>0</v>
      </c>
      <c r="P398" s="215">
        <f>SUM([12]B!AI2220:AI2241,[12]B!AI2257:AI2259)</f>
        <v>0</v>
      </c>
      <c r="Q398" s="216">
        <f>SUM([12]B!AJ2220:AJ2241,[12]B!AJ2257:AJ2259)</f>
        <v>2</v>
      </c>
    </row>
    <row r="399" spans="1:17" ht="15" customHeight="1" x14ac:dyDescent="0.15">
      <c r="A399" s="631"/>
      <c r="B399" s="203" t="s">
        <v>509</v>
      </c>
      <c r="C399" s="514">
        <f>SUM([12]B!C2242:C2245)</f>
        <v>255</v>
      </c>
      <c r="D399" s="514">
        <f>SUM([12]B!D2242:D2245)</f>
        <v>200</v>
      </c>
      <c r="E399" s="515">
        <f>SUM([12]B!E2242:E2245)</f>
        <v>200</v>
      </c>
      <c r="F399" s="515">
        <f>SUM([12]B!F2242:F2245)</f>
        <v>0</v>
      </c>
      <c r="G399" s="515">
        <f>SUM([12]B!G2242:G2245)</f>
        <v>55</v>
      </c>
      <c r="H399" s="515">
        <f>SUM([12]B!AA2242:AA2245)</f>
        <v>140</v>
      </c>
      <c r="I399" s="515">
        <f>SUM([12]B!AB2242:AB2245)</f>
        <v>44</v>
      </c>
      <c r="J399" s="515">
        <f>SUM([12]B!AC2242:AC2245)</f>
        <v>71</v>
      </c>
      <c r="K399" s="515">
        <f>SUM([12]B!AD2242:AD2245)</f>
        <v>0</v>
      </c>
      <c r="L399" s="515">
        <f>SUM([12]B!AE2242:AE2245)</f>
        <v>0</v>
      </c>
      <c r="M399" s="515">
        <f>SUM([12]B!AF2242:AF2245)</f>
        <v>0</v>
      </c>
      <c r="N399" s="515">
        <f>SUM([12]B!AG2242:AG2245)</f>
        <v>0</v>
      </c>
      <c r="O399" s="515">
        <f>SUM([12]B!AH2242:AH2245)</f>
        <v>0</v>
      </c>
      <c r="P399" s="515">
        <f>SUM([12]B!AI2242:AI2245)</f>
        <v>0</v>
      </c>
      <c r="Q399" s="503">
        <f>SUM([12]B!AJ2242:AJ2245)</f>
        <v>0</v>
      </c>
    </row>
    <row r="400" spans="1:17" ht="15" customHeight="1" x14ac:dyDescent="0.15">
      <c r="A400" s="704"/>
      <c r="B400" s="569" t="s">
        <v>410</v>
      </c>
      <c r="C400" s="507">
        <f>SUM(C398:C399)</f>
        <v>409</v>
      </c>
      <c r="D400" s="507">
        <f t="shared" ref="D400:Q400" si="19">SUM(D398:D399)</f>
        <v>348</v>
      </c>
      <c r="E400" s="507">
        <f t="shared" si="19"/>
        <v>346</v>
      </c>
      <c r="F400" s="507">
        <f t="shared" si="19"/>
        <v>2</v>
      </c>
      <c r="G400" s="507">
        <f t="shared" si="19"/>
        <v>61</v>
      </c>
      <c r="H400" s="507">
        <f>SUM(H398:H399)</f>
        <v>253</v>
      </c>
      <c r="I400" s="507">
        <f t="shared" si="19"/>
        <v>60</v>
      </c>
      <c r="J400" s="507">
        <f t="shared" si="19"/>
        <v>96</v>
      </c>
      <c r="K400" s="507">
        <f t="shared" si="19"/>
        <v>0</v>
      </c>
      <c r="L400" s="507">
        <f t="shared" si="19"/>
        <v>0</v>
      </c>
      <c r="M400" s="507">
        <f t="shared" si="19"/>
        <v>0</v>
      </c>
      <c r="N400" s="507">
        <f t="shared" si="19"/>
        <v>0</v>
      </c>
      <c r="O400" s="507">
        <f t="shared" si="19"/>
        <v>0</v>
      </c>
      <c r="P400" s="507">
        <f t="shared" si="19"/>
        <v>0</v>
      </c>
      <c r="Q400" s="504">
        <f t="shared" si="19"/>
        <v>2</v>
      </c>
    </row>
    <row r="401" spans="1:19" ht="15" customHeight="1" x14ac:dyDescent="0.15">
      <c r="A401" s="697" t="s">
        <v>517</v>
      </c>
      <c r="B401" s="211" t="s">
        <v>518</v>
      </c>
      <c r="C401" s="511">
        <f>SUM([12]B!C2416:C2418)+[12]B!C2363</f>
        <v>1064</v>
      </c>
      <c r="D401" s="511">
        <f>SUM([12]B!D2416:D2418)+[12]B!D2363</f>
        <v>878</v>
      </c>
      <c r="E401" s="512">
        <f>SUM([12]B!E2416:E2418)+[12]B!E2363</f>
        <v>876</v>
      </c>
      <c r="F401" s="512">
        <f>SUM([12]B!F2416:F2418)+[12]B!F2363</f>
        <v>2</v>
      </c>
      <c r="G401" s="512">
        <f>SUM([12]B!G2416:G2418)+[12]B!G2363</f>
        <v>186</v>
      </c>
      <c r="H401" s="512">
        <f>SUM([12]B!AA2416:AA2418)+[12]B!AA2363</f>
        <v>957</v>
      </c>
      <c r="I401" s="513">
        <f>SUM([12]B!AB2416:AB2418)+[12]B!AB2363</f>
        <v>79</v>
      </c>
      <c r="J401" s="513">
        <f>SUM([12]B!AC2416:AC2418)+[12]B!AC2363</f>
        <v>28</v>
      </c>
      <c r="K401" s="513">
        <f>SUM([12]B!AD2416:AD2418)+[12]B!AD2363</f>
        <v>0</v>
      </c>
      <c r="L401" s="513">
        <f>SUM([12]B!AE2416:AE2418)+[12]B!AE2363</f>
        <v>0</v>
      </c>
      <c r="M401" s="513">
        <f>SUM([12]B!AF2416:AF2418)+[12]B!AF2363</f>
        <v>0</v>
      </c>
      <c r="N401" s="513">
        <f>SUM([12]B!AG2416:AG2418)+[12]B!AG2363</f>
        <v>0</v>
      </c>
      <c r="O401" s="513">
        <f>SUM([12]B!AH2416:AH2418)+[12]B!AH2363</f>
        <v>0</v>
      </c>
      <c r="P401" s="513">
        <f>SUM([12]B!AI2416:AI2418)+[12]B!AI2363</f>
        <v>0</v>
      </c>
      <c r="Q401" s="513">
        <f>SUM([12]B!AJ2416:AJ2418)+[12]B!AJ2363</f>
        <v>3</v>
      </c>
    </row>
    <row r="402" spans="1:19" ht="15" customHeight="1" x14ac:dyDescent="0.15">
      <c r="A402" s="707"/>
      <c r="B402" s="217" t="s">
        <v>509</v>
      </c>
      <c r="C402" s="519">
        <f>[12]B!C2369</f>
        <v>0</v>
      </c>
      <c r="D402" s="519">
        <f>[12]B!D2369</f>
        <v>0</v>
      </c>
      <c r="E402" s="520">
        <f>[12]B!E2369</f>
        <v>0</v>
      </c>
      <c r="F402" s="520">
        <f>[12]B!F2369</f>
        <v>0</v>
      </c>
      <c r="G402" s="520">
        <f>[12]B!G2369</f>
        <v>0</v>
      </c>
      <c r="H402" s="520">
        <f>[12]B!AA2369</f>
        <v>0</v>
      </c>
      <c r="I402" s="503">
        <f>[12]B!AB2369</f>
        <v>0</v>
      </c>
      <c r="J402" s="503">
        <f>[12]B!AC2369</f>
        <v>0</v>
      </c>
      <c r="K402" s="503">
        <f>[12]B!AD2369</f>
        <v>0</v>
      </c>
      <c r="L402" s="503">
        <f>[12]B!AE2369</f>
        <v>0</v>
      </c>
      <c r="M402" s="503">
        <f>[12]B!AF2369</f>
        <v>0</v>
      </c>
      <c r="N402" s="503">
        <f>[12]B!AG2369</f>
        <v>0</v>
      </c>
      <c r="O402" s="503">
        <f>[12]B!AH2369</f>
        <v>0</v>
      </c>
      <c r="P402" s="503">
        <f>[12]B!AI2369</f>
        <v>0</v>
      </c>
      <c r="Q402" s="503">
        <f>[12]B!AJ2369</f>
        <v>0</v>
      </c>
    </row>
    <row r="403" spans="1:19" ht="15" customHeight="1" x14ac:dyDescent="0.15">
      <c r="A403" s="699"/>
      <c r="B403" s="569" t="s">
        <v>410</v>
      </c>
      <c r="C403" s="507">
        <f>SUM(C401:C402)</f>
        <v>1064</v>
      </c>
      <c r="D403" s="507">
        <f t="shared" ref="D403:Q403" si="20">SUM(D401:D402)</f>
        <v>878</v>
      </c>
      <c r="E403" s="507">
        <f t="shared" si="20"/>
        <v>876</v>
      </c>
      <c r="F403" s="507">
        <f t="shared" si="20"/>
        <v>2</v>
      </c>
      <c r="G403" s="507">
        <f t="shared" si="20"/>
        <v>186</v>
      </c>
      <c r="H403" s="507">
        <f t="shared" si="20"/>
        <v>957</v>
      </c>
      <c r="I403" s="507">
        <f t="shared" si="20"/>
        <v>79</v>
      </c>
      <c r="J403" s="507">
        <f t="shared" si="20"/>
        <v>28</v>
      </c>
      <c r="K403" s="507">
        <f t="shared" si="20"/>
        <v>0</v>
      </c>
      <c r="L403" s="507">
        <f t="shared" si="20"/>
        <v>0</v>
      </c>
      <c r="M403" s="507">
        <f t="shared" si="20"/>
        <v>0</v>
      </c>
      <c r="N403" s="507">
        <f t="shared" si="20"/>
        <v>0</v>
      </c>
      <c r="O403" s="507">
        <f t="shared" si="20"/>
        <v>0</v>
      </c>
      <c r="P403" s="507">
        <f t="shared" si="20"/>
        <v>0</v>
      </c>
      <c r="Q403" s="504">
        <f t="shared" si="20"/>
        <v>3</v>
      </c>
    </row>
    <row r="404" spans="1:19" ht="15" customHeight="1" x14ac:dyDescent="0.15">
      <c r="A404" s="703" t="s">
        <v>519</v>
      </c>
      <c r="B404" s="213" t="s">
        <v>508</v>
      </c>
      <c r="C404" s="511">
        <f>SUM([12]B!C2438:C2450,[12]B!C2684)</f>
        <v>181</v>
      </c>
      <c r="D404" s="511">
        <f>SUM([12]B!D2438:D2450,[12]B!D2684)</f>
        <v>181</v>
      </c>
      <c r="E404" s="512">
        <f>SUM([12]B!E2438:E2450,[12]B!E2684)</f>
        <v>181</v>
      </c>
      <c r="F404" s="512">
        <f>SUM([12]B!F2438:F2450,[12]B!F2684)</f>
        <v>0</v>
      </c>
      <c r="G404" s="512">
        <f>SUM([12]B!G2438:G2450,[12]B!G2684)</f>
        <v>0</v>
      </c>
      <c r="H404" s="512">
        <f>SUM([12]B!AA2438:AA2450,[12]B!AA2684)</f>
        <v>2</v>
      </c>
      <c r="I404" s="512">
        <f>SUM([12]B!AB2438:AB2450,[12]B!AB2684)</f>
        <v>148</v>
      </c>
      <c r="J404" s="512">
        <f>SUM([12]B!AC2438:AC2450,[12]B!AC2684)</f>
        <v>31</v>
      </c>
      <c r="K404" s="512">
        <f>SUM([12]B!AD2438:AD2450,[12]B!AD2684)</f>
        <v>0</v>
      </c>
      <c r="L404" s="512">
        <f>SUM([12]B!AE2438:AE2450,[12]B!AE2684)</f>
        <v>0</v>
      </c>
      <c r="M404" s="512">
        <f>SUM([12]B!AF2438:AF2450,[12]B!AF2684)</f>
        <v>0</v>
      </c>
      <c r="N404" s="512">
        <f>SUM([12]B!AG2438:AG2450,[12]B!AG2684)</f>
        <v>0</v>
      </c>
      <c r="O404" s="512">
        <f>SUM([12]B!AH2438:AH2450,[12]B!AH2684)</f>
        <v>0</v>
      </c>
      <c r="P404" s="512">
        <f>SUM([12]B!AI2438:AI2450,[12]B!AI2684)</f>
        <v>0</v>
      </c>
      <c r="Q404" s="513">
        <f>SUM([12]B!AJ2438:AJ2450,[12]B!AJ2684)</f>
        <v>0</v>
      </c>
    </row>
    <row r="405" spans="1:19" ht="15" customHeight="1" x14ac:dyDescent="0.15">
      <c r="A405" s="631"/>
      <c r="B405" s="203" t="s">
        <v>509</v>
      </c>
      <c r="C405" s="514">
        <f>SUM([12]B!C2435:C2437,[12]B!C2451:C2452)</f>
        <v>162</v>
      </c>
      <c r="D405" s="514">
        <f>SUM([12]B!D2435:D2437,[12]B!D2451:D2452)</f>
        <v>162</v>
      </c>
      <c r="E405" s="515">
        <f>SUM([12]B!E2435:E2437,[12]B!E2451:E2452)</f>
        <v>162</v>
      </c>
      <c r="F405" s="515">
        <f>SUM([12]B!F2435:F2437,[12]B!F2451:F2452)</f>
        <v>0</v>
      </c>
      <c r="G405" s="515">
        <f>SUM([12]B!G2435:G2437,[12]B!G2451:G2452)</f>
        <v>0</v>
      </c>
      <c r="H405" s="515">
        <f>SUM([12]B!AA2435:AA2437,[12]B!AA2451:AA2452)</f>
        <v>1</v>
      </c>
      <c r="I405" s="515">
        <f>SUM([12]B!AB2435:AB2437,[12]B!AB2451:AB2452)</f>
        <v>161</v>
      </c>
      <c r="J405" s="515">
        <f>SUM([12]B!AC2435:AC2437,[12]B!AC2451:AC2452)</f>
        <v>0</v>
      </c>
      <c r="K405" s="515">
        <f>SUM([12]B!AD2435:AD2437,[12]B!AD2451:AD2452)</f>
        <v>0</v>
      </c>
      <c r="L405" s="515">
        <f>SUM([12]B!AE2435:AE2437,[12]B!AE2451:AE2452)</f>
        <v>0</v>
      </c>
      <c r="M405" s="515">
        <f>SUM([12]B!AF2435:AF2437,[12]B!AF2451:AF2452)</f>
        <v>0</v>
      </c>
      <c r="N405" s="515">
        <f>SUM([12]B!AG2435:AG2437,[12]B!AG2451:AG2452)</f>
        <v>0</v>
      </c>
      <c r="O405" s="515">
        <f>SUM([12]B!AH2435:AH2437,[12]B!AH2451:AH2452)</f>
        <v>0</v>
      </c>
      <c r="P405" s="515">
        <f>SUM([12]B!AI2435:AI2437,[12]B!AI2451:AI2452)</f>
        <v>0</v>
      </c>
      <c r="Q405" s="503">
        <f>SUM([12]B!AJ2435:AJ2437,[12]B!AJ2451:AJ2452)</f>
        <v>0</v>
      </c>
    </row>
    <row r="406" spans="1:19" ht="15" customHeight="1" x14ac:dyDescent="0.15">
      <c r="A406" s="704"/>
      <c r="B406" s="569" t="s">
        <v>410</v>
      </c>
      <c r="C406" s="205">
        <f t="shared" ref="C406:Q406" si="21">SUM(C404:C405)</f>
        <v>343</v>
      </c>
      <c r="D406" s="504">
        <f t="shared" si="21"/>
        <v>343</v>
      </c>
      <c r="E406" s="505">
        <f t="shared" si="21"/>
        <v>343</v>
      </c>
      <c r="F406" s="506">
        <f t="shared" si="21"/>
        <v>0</v>
      </c>
      <c r="G406" s="507">
        <f t="shared" si="21"/>
        <v>0</v>
      </c>
      <c r="H406" s="505">
        <f t="shared" si="21"/>
        <v>3</v>
      </c>
      <c r="I406" s="508">
        <f t="shared" si="21"/>
        <v>309</v>
      </c>
      <c r="J406" s="506">
        <f t="shared" si="21"/>
        <v>31</v>
      </c>
      <c r="K406" s="505">
        <f t="shared" si="21"/>
        <v>0</v>
      </c>
      <c r="L406" s="508">
        <f t="shared" si="21"/>
        <v>0</v>
      </c>
      <c r="M406" s="506">
        <f t="shared" si="21"/>
        <v>0</v>
      </c>
      <c r="N406" s="506">
        <f t="shared" si="21"/>
        <v>0</v>
      </c>
      <c r="O406" s="505">
        <f t="shared" si="21"/>
        <v>0</v>
      </c>
      <c r="P406" s="506">
        <f t="shared" si="21"/>
        <v>0</v>
      </c>
      <c r="Q406" s="504">
        <f t="shared" si="21"/>
        <v>0</v>
      </c>
    </row>
    <row r="407" spans="1:19" ht="32.25" customHeight="1" x14ac:dyDescent="0.15">
      <c r="A407" s="218" t="s">
        <v>520</v>
      </c>
      <c r="B407" s="203" t="s">
        <v>509</v>
      </c>
      <c r="C407" s="507">
        <f>[12]B!C1011</f>
        <v>4188</v>
      </c>
      <c r="D407" s="507">
        <f>[12]B!D1011</f>
        <v>4188</v>
      </c>
      <c r="E407" s="509">
        <f>[12]B!E1011</f>
        <v>4188</v>
      </c>
      <c r="F407" s="509">
        <f>[12]B!F1011</f>
        <v>0</v>
      </c>
      <c r="G407" s="509">
        <f>[12]B!G1011</f>
        <v>0</v>
      </c>
      <c r="H407" s="509">
        <f>[12]B!AA1011</f>
        <v>2876</v>
      </c>
      <c r="I407" s="509">
        <f>[12]B!AB1011</f>
        <v>1312</v>
      </c>
      <c r="J407" s="509">
        <f>[12]B!AC1011</f>
        <v>0</v>
      </c>
      <c r="K407" s="509">
        <f>[12]B!AD1011</f>
        <v>0</v>
      </c>
      <c r="L407" s="509">
        <f>[12]B!AE1011</f>
        <v>0</v>
      </c>
      <c r="M407" s="509">
        <f>[12]B!AF1011</f>
        <v>0</v>
      </c>
      <c r="N407" s="509">
        <f>[12]B!AG1011</f>
        <v>0</v>
      </c>
      <c r="O407" s="509">
        <f>[12]B!AH1011</f>
        <v>0</v>
      </c>
      <c r="P407" s="509">
        <f>[12]B!AI1011</f>
        <v>0</v>
      </c>
      <c r="Q407" s="510">
        <f>[12]B!AJ1011</f>
        <v>0</v>
      </c>
    </row>
    <row r="408" spans="1:19" ht="15" customHeight="1" x14ac:dyDescent="0.15">
      <c r="A408" s="678" t="s">
        <v>521</v>
      </c>
      <c r="B408" s="219" t="s">
        <v>508</v>
      </c>
      <c r="C408" s="220">
        <f>D408+G408</f>
        <v>24845</v>
      </c>
      <c r="D408" s="516">
        <f>+D381+D384+D387+D390+D391+D392+D395+D398+D401+D404</f>
        <v>24053</v>
      </c>
      <c r="E408" s="516">
        <f t="shared" ref="E408:Q408" si="22">+E381+E384+E387+E390+E391+E392+E395+E398+E401+E404</f>
        <v>24048</v>
      </c>
      <c r="F408" s="516">
        <f t="shared" si="22"/>
        <v>5</v>
      </c>
      <c r="G408" s="516">
        <f t="shared" si="22"/>
        <v>792</v>
      </c>
      <c r="H408" s="516">
        <f t="shared" si="22"/>
        <v>20432</v>
      </c>
      <c r="I408" s="516">
        <f t="shared" si="22"/>
        <v>3431</v>
      </c>
      <c r="J408" s="516">
        <f t="shared" si="22"/>
        <v>982</v>
      </c>
      <c r="K408" s="516">
        <f t="shared" si="22"/>
        <v>0</v>
      </c>
      <c r="L408" s="516">
        <f t="shared" si="22"/>
        <v>0</v>
      </c>
      <c r="M408" s="516">
        <f t="shared" si="22"/>
        <v>0</v>
      </c>
      <c r="N408" s="516">
        <f t="shared" si="22"/>
        <v>0</v>
      </c>
      <c r="O408" s="516">
        <f t="shared" si="22"/>
        <v>0</v>
      </c>
      <c r="P408" s="516">
        <f t="shared" si="22"/>
        <v>0</v>
      </c>
      <c r="Q408" s="521">
        <f t="shared" si="22"/>
        <v>6</v>
      </c>
    </row>
    <row r="409" spans="1:19" ht="15" customHeight="1" x14ac:dyDescent="0.15">
      <c r="A409" s="678"/>
      <c r="B409" s="221" t="s">
        <v>509</v>
      </c>
      <c r="C409" s="222">
        <f>D409+G409</f>
        <v>7750</v>
      </c>
      <c r="D409" s="514">
        <f>+D382+D385+D388+D393+D396+D399+D402+D405+D407</f>
        <v>7679</v>
      </c>
      <c r="E409" s="514">
        <f t="shared" ref="E409:Q409" si="23">+E382+E385+E388+E393+E396+E399+E402+E405+E407</f>
        <v>7679</v>
      </c>
      <c r="F409" s="514">
        <f t="shared" si="23"/>
        <v>0</v>
      </c>
      <c r="G409" s="514">
        <f t="shared" si="23"/>
        <v>71</v>
      </c>
      <c r="H409" s="514">
        <f t="shared" si="23"/>
        <v>5367</v>
      </c>
      <c r="I409" s="514">
        <f t="shared" si="23"/>
        <v>2009</v>
      </c>
      <c r="J409" s="514">
        <f t="shared" si="23"/>
        <v>374</v>
      </c>
      <c r="K409" s="514">
        <f t="shared" si="23"/>
        <v>0</v>
      </c>
      <c r="L409" s="514">
        <f t="shared" si="23"/>
        <v>0</v>
      </c>
      <c r="M409" s="514">
        <f t="shared" si="23"/>
        <v>0</v>
      </c>
      <c r="N409" s="514">
        <f t="shared" si="23"/>
        <v>0</v>
      </c>
      <c r="O409" s="514">
        <f t="shared" si="23"/>
        <v>0</v>
      </c>
      <c r="P409" s="514">
        <f t="shared" si="23"/>
        <v>0</v>
      </c>
      <c r="Q409" s="502">
        <f t="shared" si="23"/>
        <v>0</v>
      </c>
    </row>
    <row r="410" spans="1:19" ht="15" customHeight="1" x14ac:dyDescent="0.15">
      <c r="A410" s="678"/>
      <c r="B410" s="223" t="s">
        <v>522</v>
      </c>
      <c r="C410" s="205">
        <f>SUM(C408:C409)</f>
        <v>32595</v>
      </c>
      <c r="D410" s="504">
        <f>SUM(D408:D409)</f>
        <v>31732</v>
      </c>
      <c r="E410" s="505">
        <f>SUM(E408:E409)</f>
        <v>31727</v>
      </c>
      <c r="F410" s="506">
        <f>SUM(F408:F409)</f>
        <v>5</v>
      </c>
      <c r="G410" s="507">
        <f>SUM(G408:G409)</f>
        <v>863</v>
      </c>
      <c r="H410" s="507">
        <f t="shared" ref="H410:Q410" si="24">SUM(H408:H409)</f>
        <v>25799</v>
      </c>
      <c r="I410" s="507">
        <f t="shared" si="24"/>
        <v>5440</v>
      </c>
      <c r="J410" s="507">
        <f t="shared" si="24"/>
        <v>1356</v>
      </c>
      <c r="K410" s="507">
        <f t="shared" si="24"/>
        <v>0</v>
      </c>
      <c r="L410" s="507">
        <f t="shared" si="24"/>
        <v>0</v>
      </c>
      <c r="M410" s="507">
        <f t="shared" si="24"/>
        <v>0</v>
      </c>
      <c r="N410" s="507">
        <f>SUM(N408:N409)</f>
        <v>0</v>
      </c>
      <c r="O410" s="507">
        <f t="shared" si="24"/>
        <v>0</v>
      </c>
      <c r="P410" s="507">
        <f t="shared" si="24"/>
        <v>0</v>
      </c>
      <c r="Q410" s="504">
        <f t="shared" si="24"/>
        <v>6</v>
      </c>
    </row>
    <row r="411" spans="1:19" ht="27.75" customHeight="1" x14ac:dyDescent="0.15">
      <c r="A411" s="224" t="s">
        <v>523</v>
      </c>
      <c r="B411" s="572"/>
      <c r="E411" s="179"/>
      <c r="F411" s="226"/>
      <c r="G411" s="226"/>
      <c r="H411" s="226"/>
      <c r="I411" s="226"/>
      <c r="J411" s="226"/>
      <c r="K411" s="226"/>
      <c r="L411" s="226"/>
      <c r="M411" s="226"/>
      <c r="N411" s="226"/>
      <c r="O411" s="226"/>
      <c r="P411" s="522"/>
      <c r="Q411" s="522"/>
      <c r="R411" s="522"/>
      <c r="S411" s="226"/>
    </row>
    <row r="412" spans="1:19" ht="39.75" customHeight="1" x14ac:dyDescent="0.15">
      <c r="A412" s="708" t="s">
        <v>524</v>
      </c>
      <c r="B412" s="709"/>
      <c r="C412" s="567" t="s">
        <v>410</v>
      </c>
      <c r="D412" s="570" t="s">
        <v>7</v>
      </c>
      <c r="E412" s="39" t="s">
        <v>8</v>
      </c>
      <c r="F412" s="226"/>
      <c r="G412" s="226"/>
      <c r="H412" s="226"/>
      <c r="I412" s="226"/>
      <c r="J412" s="226"/>
      <c r="K412" s="226"/>
      <c r="L412" s="226"/>
      <c r="M412" s="522"/>
      <c r="N412" s="522"/>
      <c r="O412" s="522"/>
    </row>
    <row r="413" spans="1:19" ht="15" customHeight="1" x14ac:dyDescent="0.2">
      <c r="A413" s="710" t="s">
        <v>525</v>
      </c>
      <c r="B413" s="711"/>
      <c r="C413" s="523">
        <f>[12]B!C1073</f>
        <v>74</v>
      </c>
      <c r="D413" s="254">
        <f>[12]B!E1073</f>
        <v>74</v>
      </c>
      <c r="E413" s="229"/>
      <c r="F413" s="226"/>
      <c r="G413" s="226"/>
      <c r="H413" s="226"/>
      <c r="I413" s="226"/>
      <c r="J413" s="226"/>
      <c r="K413" s="226"/>
      <c r="L413" s="226"/>
      <c r="M413" s="522"/>
      <c r="N413" s="522"/>
      <c r="O413" s="522"/>
    </row>
    <row r="414" spans="1:19" ht="15" customHeight="1" x14ac:dyDescent="0.15">
      <c r="A414" s="705" t="s">
        <v>526</v>
      </c>
      <c r="B414" s="706"/>
      <c r="C414" s="523">
        <f>[12]B!C2741</f>
        <v>26</v>
      </c>
      <c r="D414" s="254">
        <f>[12]B!E2741</f>
        <v>19</v>
      </c>
      <c r="E414" s="18">
        <f>[12]B!AL2741</f>
        <v>634600</v>
      </c>
      <c r="F414" s="226"/>
      <c r="G414" s="226"/>
      <c r="H414" s="226"/>
      <c r="I414" s="226"/>
      <c r="J414" s="226"/>
      <c r="K414" s="226"/>
      <c r="L414" s="226"/>
      <c r="M414" s="522"/>
      <c r="N414" s="522"/>
      <c r="O414" s="522"/>
    </row>
    <row r="415" spans="1:19" ht="15" customHeight="1" x14ac:dyDescent="0.15">
      <c r="A415" s="705" t="s">
        <v>527</v>
      </c>
      <c r="B415" s="706"/>
      <c r="C415" s="523">
        <f>[12]B!C2751</f>
        <v>85</v>
      </c>
      <c r="D415" s="524">
        <f>[12]B!E2751</f>
        <v>31</v>
      </c>
      <c r="E415" s="20"/>
      <c r="F415" s="226"/>
      <c r="G415" s="226"/>
      <c r="H415" s="226"/>
      <c r="I415" s="226"/>
      <c r="J415" s="226"/>
      <c r="K415" s="226"/>
      <c r="L415" s="226"/>
      <c r="M415" s="522"/>
      <c r="N415" s="522"/>
      <c r="O415" s="522"/>
    </row>
    <row r="416" spans="1:19" ht="15" customHeight="1" x14ac:dyDescent="0.15">
      <c r="A416" s="705" t="s">
        <v>528</v>
      </c>
      <c r="B416" s="706"/>
      <c r="C416" s="523">
        <f>[12]B!C67</f>
        <v>333</v>
      </c>
      <c r="D416" s="254">
        <f>[12]B!E67</f>
        <v>309</v>
      </c>
      <c r="E416" s="18">
        <f>[12]B!AL67</f>
        <v>244110</v>
      </c>
      <c r="F416" s="226"/>
      <c r="G416" s="226"/>
      <c r="H416" s="226"/>
      <c r="I416" s="226"/>
      <c r="J416" s="226"/>
      <c r="K416" s="226"/>
      <c r="L416" s="226"/>
      <c r="M416" s="522"/>
      <c r="N416" s="522"/>
      <c r="O416" s="522"/>
    </row>
    <row r="417" spans="1:23" ht="15" customHeight="1" x14ac:dyDescent="0.15">
      <c r="A417" s="705" t="s">
        <v>529</v>
      </c>
      <c r="B417" s="706"/>
      <c r="C417" s="523">
        <f>[12]B!C73</f>
        <v>0</v>
      </c>
      <c r="D417" s="254">
        <f>[12]B!E73</f>
        <v>0</v>
      </c>
      <c r="E417" s="20"/>
      <c r="F417" s="226"/>
      <c r="G417" s="226"/>
      <c r="H417" s="226"/>
      <c r="I417" s="226"/>
      <c r="J417" s="226"/>
      <c r="K417" s="226"/>
      <c r="L417" s="226"/>
      <c r="M417" s="522"/>
      <c r="N417" s="522"/>
      <c r="O417" s="522"/>
    </row>
    <row r="418" spans="1:23" ht="15" customHeight="1" x14ac:dyDescent="0.15">
      <c r="A418" s="705" t="s">
        <v>530</v>
      </c>
      <c r="B418" s="706"/>
      <c r="C418" s="525">
        <f>[12]B!C68</f>
        <v>495</v>
      </c>
      <c r="D418" s="254">
        <f>[12]B!E68</f>
        <v>495</v>
      </c>
      <c r="E418" s="18">
        <f>[12]B!AL68</f>
        <v>8880300</v>
      </c>
      <c r="F418" s="226"/>
      <c r="G418" s="226"/>
      <c r="H418" s="226"/>
      <c r="I418" s="226"/>
      <c r="J418" s="226"/>
      <c r="K418" s="226"/>
      <c r="L418" s="226"/>
      <c r="M418" s="522"/>
      <c r="N418" s="522"/>
      <c r="O418" s="522"/>
    </row>
    <row r="419" spans="1:23" ht="15" customHeight="1" x14ac:dyDescent="0.15">
      <c r="A419" s="705" t="s">
        <v>531</v>
      </c>
      <c r="B419" s="706"/>
      <c r="C419" s="523">
        <f>[12]B!C69</f>
        <v>65</v>
      </c>
      <c r="D419" s="254">
        <f>[12]B!E69</f>
        <v>60</v>
      </c>
      <c r="E419" s="18">
        <f>[12]B!AL69</f>
        <v>2472600</v>
      </c>
      <c r="F419" s="226"/>
      <c r="G419" s="226"/>
      <c r="H419" s="226"/>
      <c r="I419" s="226"/>
      <c r="J419" s="226"/>
      <c r="K419" s="226"/>
      <c r="L419" s="226"/>
      <c r="M419" s="522"/>
      <c r="N419" s="522"/>
      <c r="O419" s="522"/>
    </row>
    <row r="420" spans="1:23" ht="15" customHeight="1" x14ac:dyDescent="0.15">
      <c r="A420" s="705" t="s">
        <v>532</v>
      </c>
      <c r="B420" s="706"/>
      <c r="C420" s="523">
        <f>[12]B!C71</f>
        <v>0</v>
      </c>
      <c r="D420" s="254">
        <f>[12]B!E71</f>
        <v>0</v>
      </c>
      <c r="E420" s="18">
        <f>[12]B!AL71</f>
        <v>0</v>
      </c>
      <c r="F420" s="230"/>
      <c r="G420" s="230"/>
      <c r="H420" s="230"/>
      <c r="I420" s="230"/>
      <c r="J420" s="230"/>
      <c r="K420" s="230"/>
      <c r="L420" s="230"/>
      <c r="M420" s="230"/>
      <c r="N420" s="230"/>
      <c r="O420" s="230"/>
    </row>
    <row r="421" spans="1:23" ht="15" customHeight="1" x14ac:dyDescent="0.15">
      <c r="A421" s="705" t="s">
        <v>533</v>
      </c>
      <c r="B421" s="706"/>
      <c r="C421" s="525">
        <f>[12]B!C70</f>
        <v>10053</v>
      </c>
      <c r="D421" s="254">
        <f>[12]B!E70</f>
        <v>10053</v>
      </c>
      <c r="E421" s="18">
        <f>[12]B!AL70</f>
        <v>24026670</v>
      </c>
      <c r="F421" s="231"/>
      <c r="G421" s="231"/>
      <c r="H421" s="231"/>
      <c r="I421" s="231"/>
      <c r="J421" s="231"/>
      <c r="K421" s="231"/>
      <c r="L421" s="231"/>
      <c r="M421" s="231"/>
      <c r="N421" s="231"/>
      <c r="O421" s="231"/>
    </row>
    <row r="422" spans="1:23" ht="15" customHeight="1" x14ac:dyDescent="0.2">
      <c r="A422" s="705" t="s">
        <v>534</v>
      </c>
      <c r="B422" s="706"/>
      <c r="C422" s="523">
        <f>[12]B!C2739</f>
        <v>15</v>
      </c>
      <c r="D422" s="254">
        <f>[12]B!E2739</f>
        <v>15</v>
      </c>
      <c r="E422" s="232"/>
      <c r="F422" s="231"/>
      <c r="G422" s="231"/>
      <c r="H422" s="231"/>
      <c r="I422" s="231"/>
      <c r="J422" s="231"/>
      <c r="K422" s="231"/>
      <c r="L422" s="231"/>
      <c r="M422" s="231"/>
      <c r="N422" s="231"/>
      <c r="O422" s="231"/>
    </row>
    <row r="423" spans="1:23" ht="15" customHeight="1" x14ac:dyDescent="0.15">
      <c r="A423" s="721" t="s">
        <v>535</v>
      </c>
      <c r="B423" s="722"/>
      <c r="C423" s="526">
        <f>SUM(C413:C422)</f>
        <v>11146</v>
      </c>
      <c r="D423" s="527">
        <f>SUM(D413:D422)</f>
        <v>11056</v>
      </c>
      <c r="E423" s="528">
        <f>SUM(E413:E422)</f>
        <v>36258280</v>
      </c>
      <c r="F423" s="231"/>
      <c r="G423" s="231"/>
      <c r="H423" s="231"/>
      <c r="I423" s="231"/>
      <c r="J423" s="231"/>
      <c r="K423" s="231"/>
      <c r="L423" s="231"/>
      <c r="M423" s="231"/>
      <c r="N423" s="231"/>
      <c r="O423" s="231"/>
    </row>
    <row r="424" spans="1:23" s="234" customFormat="1" ht="24.95" customHeight="1" x14ac:dyDescent="0.15">
      <c r="A424" s="224" t="s">
        <v>536</v>
      </c>
      <c r="B424" s="233"/>
      <c r="F424" s="5"/>
      <c r="N424" s="235"/>
      <c r="O424" s="235"/>
      <c r="P424" s="235"/>
      <c r="Q424" s="235"/>
      <c r="R424" s="235"/>
      <c r="S424" s="235"/>
      <c r="T424" s="236"/>
      <c r="U424" s="235"/>
      <c r="V424" s="235"/>
      <c r="W424" s="235"/>
    </row>
    <row r="425" spans="1:23" ht="24.75" customHeight="1" x14ac:dyDescent="0.15">
      <c r="A425" s="723" t="s">
        <v>537</v>
      </c>
      <c r="B425" s="724"/>
      <c r="C425" s="567" t="s">
        <v>410</v>
      </c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</row>
    <row r="426" spans="1:23" ht="14.1" customHeight="1" x14ac:dyDescent="0.15">
      <c r="A426" s="725" t="s">
        <v>538</v>
      </c>
      <c r="B426" s="726"/>
      <c r="C426" s="237">
        <v>11159</v>
      </c>
      <c r="D426" s="179"/>
      <c r="E426" s="151"/>
      <c r="H426" s="233"/>
      <c r="I426" s="233"/>
      <c r="J426" s="233"/>
      <c r="K426" s="233"/>
      <c r="L426" s="233"/>
      <c r="M426" s="233"/>
      <c r="N426" s="238"/>
      <c r="O426" s="238"/>
      <c r="P426" s="235"/>
      <c r="Q426" s="236"/>
      <c r="R426" s="236"/>
      <c r="S426" s="236"/>
      <c r="T426" s="236"/>
      <c r="U426" s="236"/>
      <c r="V426" s="236"/>
      <c r="W426" s="236"/>
    </row>
    <row r="427" spans="1:23" ht="24.95" customHeight="1" x14ac:dyDescent="0.15">
      <c r="A427" s="239" t="s">
        <v>539</v>
      </c>
      <c r="B427" s="240"/>
      <c r="C427" s="241"/>
      <c r="D427" s="501"/>
      <c r="E427" s="501"/>
      <c r="F427" s="501"/>
      <c r="G427" s="226"/>
      <c r="H427" s="226"/>
      <c r="I427" s="226"/>
      <c r="J427" s="226"/>
      <c r="K427" s="226"/>
      <c r="L427" s="226"/>
      <c r="M427" s="226"/>
      <c r="N427" s="231"/>
      <c r="O427" s="231"/>
      <c r="P427" s="236"/>
      <c r="Q427" s="236"/>
      <c r="R427" s="236"/>
      <c r="S427" s="236"/>
      <c r="T427" s="236"/>
      <c r="U427" s="236"/>
      <c r="V427" s="236"/>
      <c r="W427" s="236"/>
    </row>
    <row r="428" spans="1:23" ht="21.75" customHeight="1" x14ac:dyDescent="0.15">
      <c r="A428" s="242"/>
      <c r="B428" s="243"/>
      <c r="C428" s="529" t="s">
        <v>410</v>
      </c>
      <c r="D428" s="501"/>
      <c r="E428" s="501"/>
      <c r="F428" s="501"/>
      <c r="G428" s="226"/>
      <c r="H428" s="226"/>
      <c r="I428" s="226"/>
      <c r="J428" s="226"/>
      <c r="K428" s="226"/>
      <c r="L428" s="226"/>
      <c r="M428" s="226"/>
      <c r="N428" s="226"/>
      <c r="O428" s="226"/>
    </row>
    <row r="429" spans="1:23" ht="15" customHeight="1" x14ac:dyDescent="0.15">
      <c r="A429" s="727" t="s">
        <v>540</v>
      </c>
      <c r="B429" s="213" t="s">
        <v>541</v>
      </c>
      <c r="C429" s="530"/>
      <c r="D429" s="531"/>
      <c r="E429" s="501"/>
      <c r="F429" s="501"/>
      <c r="G429" s="226"/>
      <c r="H429" s="226"/>
      <c r="I429" s="226"/>
      <c r="J429" s="226"/>
      <c r="K429" s="226"/>
      <c r="L429" s="226"/>
      <c r="M429" s="226"/>
      <c r="N429" s="226"/>
      <c r="O429" s="226"/>
    </row>
    <row r="430" spans="1:23" ht="15" customHeight="1" x14ac:dyDescent="0.15">
      <c r="A430" s="727"/>
      <c r="B430" s="217" t="s">
        <v>542</v>
      </c>
      <c r="C430" s="532">
        <v>2047</v>
      </c>
      <c r="D430" s="531"/>
      <c r="E430" s="501"/>
      <c r="F430" s="501"/>
      <c r="G430" s="226"/>
      <c r="H430" s="226"/>
      <c r="I430" s="226"/>
      <c r="J430" s="226"/>
      <c r="K430" s="226"/>
      <c r="L430" s="226"/>
      <c r="M430" s="226"/>
      <c r="N430" s="226"/>
      <c r="O430" s="226"/>
    </row>
    <row r="431" spans="1:23" ht="15" customHeight="1" x14ac:dyDescent="0.15">
      <c r="A431" s="712" t="s">
        <v>543</v>
      </c>
      <c r="B431" s="713"/>
      <c r="C431" s="533">
        <v>24251</v>
      </c>
      <c r="D431" s="531"/>
      <c r="E431" s="501"/>
      <c r="F431" s="501"/>
      <c r="G431" s="226"/>
      <c r="H431" s="226"/>
      <c r="I431" s="226"/>
      <c r="J431" s="226"/>
      <c r="K431" s="226"/>
      <c r="L431" s="226"/>
      <c r="M431" s="226"/>
      <c r="N431" s="226"/>
      <c r="O431" s="226"/>
    </row>
    <row r="432" spans="1:23" s="149" customFormat="1" ht="24.95" customHeight="1" x14ac:dyDescent="0.15">
      <c r="A432" s="174" t="s">
        <v>544</v>
      </c>
      <c r="B432" s="148"/>
    </row>
    <row r="433" spans="1:28" ht="12.75" customHeight="1" x14ac:dyDescent="0.15">
      <c r="A433" s="697" t="s">
        <v>545</v>
      </c>
      <c r="B433" s="698"/>
      <c r="C433" s="714" t="s">
        <v>105</v>
      </c>
      <c r="D433" s="716" t="s">
        <v>546</v>
      </c>
      <c r="E433" s="717"/>
      <c r="F433" s="717"/>
      <c r="G433" s="717"/>
      <c r="H433" s="717"/>
      <c r="I433" s="718"/>
      <c r="J433" s="703" t="s">
        <v>419</v>
      </c>
    </row>
    <row r="434" spans="1:28" ht="22.5" customHeight="1" x14ac:dyDescent="0.15">
      <c r="A434" s="699"/>
      <c r="B434" s="700"/>
      <c r="C434" s="715"/>
      <c r="D434" s="245" t="s">
        <v>547</v>
      </c>
      <c r="E434" s="246" t="s">
        <v>548</v>
      </c>
      <c r="F434" s="247" t="s">
        <v>549</v>
      </c>
      <c r="G434" s="247" t="s">
        <v>550</v>
      </c>
      <c r="H434" s="247" t="s">
        <v>551</v>
      </c>
      <c r="I434" s="248" t="s">
        <v>552</v>
      </c>
      <c r="J434" s="704"/>
    </row>
    <row r="435" spans="1:28" ht="15" customHeight="1" x14ac:dyDescent="0.15">
      <c r="A435" s="719" t="s">
        <v>553</v>
      </c>
      <c r="B435" s="720"/>
      <c r="C435" s="249">
        <f>SUM(D435:I435)</f>
        <v>0</v>
      </c>
      <c r="D435" s="250"/>
      <c r="E435" s="251"/>
      <c r="F435" s="251"/>
      <c r="G435" s="251"/>
      <c r="H435" s="251"/>
      <c r="I435" s="252"/>
      <c r="J435" s="253"/>
      <c r="K435" s="168" t="str">
        <f>AA435</f>
        <v/>
      </c>
      <c r="L435" s="226"/>
      <c r="M435" s="226"/>
      <c r="N435" s="226"/>
      <c r="O435" s="226"/>
      <c r="P435" s="522"/>
      <c r="Q435" s="522"/>
      <c r="R435" s="522"/>
      <c r="AA435" s="194" t="str">
        <f>IF(J435&gt;C435,"Error: Las actividades totales son menores que las realizadas en beneficiarios","")</f>
        <v/>
      </c>
      <c r="AB435" s="194">
        <f>IF(J435&gt;C435,1,0)</f>
        <v>0</v>
      </c>
    </row>
    <row r="436" spans="1:28" ht="15" customHeight="1" x14ac:dyDescent="0.15">
      <c r="A436" s="737" t="s">
        <v>554</v>
      </c>
      <c r="B436" s="738"/>
      <c r="C436" s="254">
        <f>SUM(D436:I436)</f>
        <v>0</v>
      </c>
      <c r="D436" s="255"/>
      <c r="E436" s="256"/>
      <c r="F436" s="256"/>
      <c r="G436" s="256"/>
      <c r="H436" s="256"/>
      <c r="I436" s="257"/>
      <c r="J436" s="258"/>
      <c r="K436" s="168" t="str">
        <f>AA436</f>
        <v/>
      </c>
      <c r="AA436" s="194" t="str">
        <f>IF(J436&gt;C436,"Error: Las actividades totales son menores que las realizadas en beneficiarios","")</f>
        <v/>
      </c>
      <c r="AB436" s="194">
        <f>IF(J436&gt;C436,1,0)</f>
        <v>0</v>
      </c>
    </row>
    <row r="437" spans="1:28" ht="15" customHeight="1" x14ac:dyDescent="0.15">
      <c r="A437" s="739" t="s">
        <v>555</v>
      </c>
      <c r="B437" s="740"/>
      <c r="C437" s="259">
        <f>SUM(D437:E437)</f>
        <v>0</v>
      </c>
      <c r="D437" s="260"/>
      <c r="E437" s="261"/>
      <c r="F437" s="262"/>
      <c r="G437" s="262"/>
      <c r="H437" s="262"/>
      <c r="I437" s="263"/>
      <c r="J437" s="264"/>
      <c r="K437" s="168" t="str">
        <f>AA437</f>
        <v/>
      </c>
      <c r="AA437" s="194" t="str">
        <f>IF(J437&gt;C437,"Error: Las actividades totales son menores que las realizadas en beneficiarios","")</f>
        <v/>
      </c>
      <c r="AB437" s="194">
        <f>IF(J437&gt;C437,1,0)</f>
        <v>0</v>
      </c>
    </row>
    <row r="438" spans="1:28" ht="24.95" customHeight="1" x14ac:dyDescent="0.15">
      <c r="A438" s="174" t="s">
        <v>556</v>
      </c>
      <c r="B438" s="265"/>
      <c r="C438" s="534"/>
      <c r="D438" s="534"/>
      <c r="E438" s="534"/>
      <c r="F438" s="534"/>
      <c r="G438" s="534"/>
      <c r="H438" s="534"/>
      <c r="I438" s="534"/>
      <c r="J438" s="534"/>
      <c r="K438" s="534"/>
    </row>
    <row r="439" spans="1:28" ht="39.950000000000003" customHeight="1" x14ac:dyDescent="0.15">
      <c r="A439" s="741" t="s">
        <v>557</v>
      </c>
      <c r="B439" s="742"/>
      <c r="C439" s="266" t="s">
        <v>410</v>
      </c>
      <c r="D439" s="568" t="s">
        <v>558</v>
      </c>
      <c r="E439" s="267" t="s">
        <v>559</v>
      </c>
      <c r="L439" s="5" t="s">
        <v>560</v>
      </c>
    </row>
    <row r="440" spans="1:28" ht="15" customHeight="1" x14ac:dyDescent="0.15">
      <c r="A440" s="743" t="s">
        <v>561</v>
      </c>
      <c r="B440" s="268" t="s">
        <v>562</v>
      </c>
      <c r="C440" s="269">
        <v>279</v>
      </c>
      <c r="D440" s="270">
        <v>275</v>
      </c>
      <c r="E440" s="270"/>
      <c r="F440" s="151" t="str">
        <f>AA440</f>
        <v/>
      </c>
      <c r="AA440" s="194" t="str">
        <f>IF(D440&gt;C440,"Error: Las actividades totales son menores que las realizadas en beneficiarios","")</f>
        <v/>
      </c>
      <c r="AB440" s="194">
        <f>IF(D440&gt;C440,1,0)</f>
        <v>0</v>
      </c>
    </row>
    <row r="441" spans="1:28" ht="15" customHeight="1" x14ac:dyDescent="0.15">
      <c r="A441" s="744"/>
      <c r="B441" s="271" t="s">
        <v>563</v>
      </c>
      <c r="C441" s="272"/>
      <c r="D441" s="273"/>
      <c r="E441" s="273"/>
      <c r="F441" s="151" t="str">
        <f>AA441</f>
        <v/>
      </c>
      <c r="AA441" s="194" t="str">
        <f>IF(D441&gt;C441,"Error: Las actividades totales son menores que las realizadas en beneficiarios","")</f>
        <v/>
      </c>
      <c r="AB441" s="194">
        <f>IF(D441&gt;C441,1,0)</f>
        <v>0</v>
      </c>
    </row>
    <row r="442" spans="1:28" ht="15" customHeight="1" x14ac:dyDescent="0.15">
      <c r="A442" s="745"/>
      <c r="B442" s="274" t="s">
        <v>564</v>
      </c>
      <c r="C442" s="275"/>
      <c r="D442" s="276"/>
      <c r="E442" s="276"/>
      <c r="F442" s="151" t="str">
        <f>AA442</f>
        <v/>
      </c>
      <c r="AA442" s="194" t="str">
        <f>IF(D442&gt;C442,"Error: Las actividades totales son menores que las realizadas en beneficiarios","")</f>
        <v/>
      </c>
      <c r="AB442" s="194">
        <f>IF(D442&gt;C442,1,0)</f>
        <v>0</v>
      </c>
    </row>
    <row r="443" spans="1:28" ht="24.95" customHeight="1" x14ac:dyDescent="0.15">
      <c r="A443" s="277" t="s">
        <v>565</v>
      </c>
      <c r="B443" s="278"/>
      <c r="C443" s="279"/>
      <c r="D443" s="280"/>
      <c r="E443" s="280"/>
    </row>
    <row r="444" spans="1:28" ht="18.75" customHeight="1" x14ac:dyDescent="0.15">
      <c r="A444" s="746" t="s">
        <v>566</v>
      </c>
      <c r="B444" s="747"/>
      <c r="C444" s="281" t="s">
        <v>105</v>
      </c>
    </row>
    <row r="445" spans="1:28" ht="15" customHeight="1" x14ac:dyDescent="0.15">
      <c r="A445" s="748" t="s">
        <v>567</v>
      </c>
      <c r="B445" s="749"/>
      <c r="C445" s="535">
        <f>[12]B!C2916</f>
        <v>0</v>
      </c>
    </row>
    <row r="446" spans="1:28" ht="15" customHeight="1" x14ac:dyDescent="0.15">
      <c r="A446" s="728" t="s">
        <v>568</v>
      </c>
      <c r="B446" s="729"/>
      <c r="C446" s="536">
        <f>[12]B!C2917</f>
        <v>0</v>
      </c>
    </row>
    <row r="449" spans="1:13" ht="12.75" x14ac:dyDescent="0.2">
      <c r="A449" s="282" t="s">
        <v>569</v>
      </c>
      <c r="B449" s="283"/>
    </row>
    <row r="450" spans="1:13" ht="50.25" customHeight="1" x14ac:dyDescent="0.15">
      <c r="A450" s="730" t="s">
        <v>489</v>
      </c>
      <c r="B450" s="731"/>
      <c r="C450" s="604" t="s">
        <v>410</v>
      </c>
      <c r="D450" s="604" t="s">
        <v>490</v>
      </c>
      <c r="E450" s="734" t="s">
        <v>570</v>
      </c>
      <c r="F450" s="735"/>
      <c r="G450" s="734" t="s">
        <v>571</v>
      </c>
      <c r="H450" s="736"/>
      <c r="I450" s="735"/>
      <c r="J450" s="469" t="s">
        <v>493</v>
      </c>
      <c r="K450" s="469" t="s">
        <v>494</v>
      </c>
      <c r="L450" s="469" t="s">
        <v>495</v>
      </c>
      <c r="M450" s="481" t="s">
        <v>495</v>
      </c>
    </row>
    <row r="451" spans="1:13" ht="54.75" customHeight="1" x14ac:dyDescent="0.15">
      <c r="A451" s="732"/>
      <c r="B451" s="733"/>
      <c r="C451" s="605"/>
      <c r="D451" s="605"/>
      <c r="E451" s="284" t="s">
        <v>572</v>
      </c>
      <c r="F451" s="284" t="s">
        <v>573</v>
      </c>
      <c r="G451" s="537" t="s">
        <v>574</v>
      </c>
      <c r="H451" s="537" t="s">
        <v>575</v>
      </c>
      <c r="I451" s="538" t="s">
        <v>576</v>
      </c>
      <c r="J451" s="284" t="s">
        <v>572</v>
      </c>
      <c r="K451" s="284" t="s">
        <v>573</v>
      </c>
      <c r="L451" s="284" t="s">
        <v>572</v>
      </c>
      <c r="M451" s="284" t="s">
        <v>573</v>
      </c>
    </row>
    <row r="452" spans="1:13" ht="15" customHeight="1" x14ac:dyDescent="0.15">
      <c r="A452" s="754" t="s">
        <v>194</v>
      </c>
      <c r="B452" s="755" t="s">
        <v>194</v>
      </c>
      <c r="C452" s="539">
        <f>SUM(E452:F452)</f>
        <v>0</v>
      </c>
      <c r="D452" s="540"/>
      <c r="E452" s="540"/>
      <c r="F452" s="540"/>
      <c r="G452" s="540"/>
      <c r="H452" s="540"/>
      <c r="I452" s="540"/>
      <c r="J452" s="540"/>
      <c r="K452" s="540"/>
      <c r="L452" s="540"/>
      <c r="M452" s="540"/>
    </row>
    <row r="453" spans="1:13" ht="15" customHeight="1" x14ac:dyDescent="0.15">
      <c r="A453" s="754" t="s">
        <v>196</v>
      </c>
      <c r="B453" s="755" t="s">
        <v>196</v>
      </c>
      <c r="C453" s="539">
        <f>SUM(E453:F453)</f>
        <v>0</v>
      </c>
      <c r="D453" s="540"/>
      <c r="E453" s="540"/>
      <c r="F453" s="540"/>
      <c r="G453" s="540"/>
      <c r="H453" s="540"/>
      <c r="I453" s="540"/>
      <c r="J453" s="540"/>
      <c r="K453" s="540"/>
      <c r="L453" s="540"/>
      <c r="M453" s="540"/>
    </row>
    <row r="454" spans="1:13" ht="15" customHeight="1" x14ac:dyDescent="0.15">
      <c r="A454" s="754" t="s">
        <v>200</v>
      </c>
      <c r="B454" s="755"/>
      <c r="C454" s="539">
        <f>SUM(E454:F454)</f>
        <v>0</v>
      </c>
      <c r="D454" s="540"/>
      <c r="E454" s="540"/>
      <c r="F454" s="540"/>
      <c r="G454" s="540"/>
      <c r="H454" s="540"/>
      <c r="I454" s="540"/>
      <c r="J454" s="540"/>
      <c r="K454" s="540"/>
      <c r="L454" s="540"/>
      <c r="M454" s="540"/>
    </row>
    <row r="455" spans="1:13" ht="15" customHeight="1" x14ac:dyDescent="0.15">
      <c r="A455" s="754" t="s">
        <v>206</v>
      </c>
      <c r="B455" s="755"/>
      <c r="C455" s="539">
        <f>SUM(E455:F455)</f>
        <v>0</v>
      </c>
      <c r="D455" s="540"/>
      <c r="E455" s="540"/>
      <c r="F455" s="540"/>
      <c r="G455" s="540"/>
      <c r="H455" s="540"/>
      <c r="I455" s="540"/>
      <c r="J455" s="540"/>
      <c r="K455" s="540"/>
      <c r="L455" s="540"/>
      <c r="M455" s="540"/>
    </row>
    <row r="456" spans="1:13" ht="15" customHeight="1" x14ac:dyDescent="0.15">
      <c r="A456" s="754" t="s">
        <v>226</v>
      </c>
      <c r="B456" s="755"/>
      <c r="C456" s="539">
        <f>SUM(E456:F456)</f>
        <v>0</v>
      </c>
      <c r="D456" s="540"/>
      <c r="E456" s="540"/>
      <c r="F456" s="540"/>
      <c r="G456" s="540"/>
      <c r="H456" s="540"/>
      <c r="I456" s="540"/>
      <c r="J456" s="540"/>
      <c r="K456" s="540"/>
      <c r="L456" s="540"/>
      <c r="M456" s="540"/>
    </row>
    <row r="457" spans="1:13" ht="15" customHeight="1" x14ac:dyDescent="0.15">
      <c r="A457" s="566"/>
      <c r="B457" s="565" t="s">
        <v>577</v>
      </c>
      <c r="C457" s="539">
        <f t="shared" ref="C457:I457" si="25">SUM(C452:C456)</f>
        <v>0</v>
      </c>
      <c r="D457" s="539">
        <f t="shared" si="25"/>
        <v>0</v>
      </c>
      <c r="E457" s="539">
        <f t="shared" si="25"/>
        <v>0</v>
      </c>
      <c r="F457" s="539">
        <f t="shared" si="25"/>
        <v>0</v>
      </c>
      <c r="G457" s="539">
        <f t="shared" si="25"/>
        <v>0</v>
      </c>
      <c r="H457" s="539">
        <f t="shared" si="25"/>
        <v>0</v>
      </c>
      <c r="I457" s="539">
        <f t="shared" si="25"/>
        <v>0</v>
      </c>
      <c r="J457" s="539">
        <f>SUM(J452:J456)</f>
        <v>0</v>
      </c>
      <c r="K457" s="539">
        <f t="shared" ref="K457" si="26">SUM(K452:K456)</f>
        <v>0</v>
      </c>
      <c r="L457" s="539">
        <f>SUM(L452:L456)</f>
        <v>0</v>
      </c>
      <c r="M457" s="539">
        <f t="shared" ref="M457" si="27">SUM(M452:M456)</f>
        <v>0</v>
      </c>
    </row>
    <row r="458" spans="1:13" ht="24" customHeight="1" x14ac:dyDescent="0.15">
      <c r="A458" s="750" t="s">
        <v>578</v>
      </c>
      <c r="B458" s="751"/>
      <c r="C458" s="539">
        <f>SUM(E458:F458)</f>
        <v>0</v>
      </c>
      <c r="D458" s="540"/>
      <c r="E458" s="540"/>
      <c r="F458" s="540"/>
      <c r="G458" s="540"/>
      <c r="H458" s="540"/>
      <c r="I458" s="540"/>
      <c r="J458" s="540"/>
      <c r="K458" s="540"/>
      <c r="L458" s="540"/>
      <c r="M458" s="540"/>
    </row>
    <row r="459" spans="1:13" ht="15" customHeight="1" x14ac:dyDescent="0.15">
      <c r="A459" s="750" t="s">
        <v>579</v>
      </c>
      <c r="B459" s="751"/>
      <c r="C459" s="539">
        <f>SUM(E459:F459)</f>
        <v>0</v>
      </c>
      <c r="D459" s="540"/>
      <c r="E459" s="540"/>
      <c r="F459" s="540"/>
      <c r="G459" s="540"/>
      <c r="H459" s="540"/>
      <c r="I459" s="540"/>
      <c r="J459" s="540"/>
      <c r="K459" s="540"/>
      <c r="L459" s="540"/>
      <c r="M459" s="540"/>
    </row>
    <row r="460" spans="1:13" ht="15" customHeight="1" x14ac:dyDescent="0.15">
      <c r="A460" s="750" t="s">
        <v>580</v>
      </c>
      <c r="B460" s="751"/>
      <c r="C460" s="539">
        <f>SUM(E460:F460)</f>
        <v>0</v>
      </c>
      <c r="D460" s="540"/>
      <c r="E460" s="540"/>
      <c r="F460" s="540"/>
      <c r="G460" s="540"/>
      <c r="H460" s="540"/>
      <c r="I460" s="540"/>
      <c r="J460" s="540"/>
      <c r="K460" s="540"/>
      <c r="L460" s="540"/>
      <c r="M460" s="540"/>
    </row>
    <row r="461" spans="1:13" ht="15" customHeight="1" x14ac:dyDescent="0.15">
      <c r="A461" s="752" t="s">
        <v>581</v>
      </c>
      <c r="B461" s="753"/>
      <c r="C461" s="539">
        <f t="shared" ref="C461:M461" si="28">SUM(C458:C460)</f>
        <v>0</v>
      </c>
      <c r="D461" s="539">
        <f t="shared" si="28"/>
        <v>0</v>
      </c>
      <c r="E461" s="539">
        <f t="shared" si="28"/>
        <v>0</v>
      </c>
      <c r="F461" s="539">
        <f t="shared" si="28"/>
        <v>0</v>
      </c>
      <c r="G461" s="539">
        <f t="shared" si="28"/>
        <v>0</v>
      </c>
      <c r="H461" s="539">
        <f t="shared" si="28"/>
        <v>0</v>
      </c>
      <c r="I461" s="539">
        <f t="shared" si="28"/>
        <v>0</v>
      </c>
      <c r="J461" s="539">
        <f t="shared" si="28"/>
        <v>0</v>
      </c>
      <c r="K461" s="539">
        <f t="shared" si="28"/>
        <v>0</v>
      </c>
      <c r="L461" s="539">
        <f t="shared" si="28"/>
        <v>0</v>
      </c>
      <c r="M461" s="539">
        <f t="shared" si="28"/>
        <v>0</v>
      </c>
    </row>
    <row r="462" spans="1:13" ht="15" customHeight="1" x14ac:dyDescent="0.15">
      <c r="A462" s="750" t="s">
        <v>582</v>
      </c>
      <c r="B462" s="751"/>
      <c r="C462" s="539">
        <f t="shared" ref="C462" si="29">SUM(E462:F462)</f>
        <v>0</v>
      </c>
      <c r="D462" s="540"/>
      <c r="E462" s="540"/>
      <c r="F462" s="540"/>
      <c r="G462" s="540"/>
      <c r="H462" s="540"/>
      <c r="I462" s="540"/>
      <c r="J462" s="540"/>
      <c r="K462" s="540"/>
      <c r="L462" s="540"/>
      <c r="M462" s="540"/>
    </row>
    <row r="463" spans="1:13" ht="15" customHeight="1" x14ac:dyDescent="0.15">
      <c r="A463" s="750" t="s">
        <v>583</v>
      </c>
      <c r="B463" s="751"/>
      <c r="C463" s="539">
        <f>SUM(E463:F463)</f>
        <v>0</v>
      </c>
      <c r="D463" s="540"/>
      <c r="E463" s="540"/>
      <c r="F463" s="540"/>
      <c r="G463" s="540"/>
      <c r="H463" s="540"/>
      <c r="I463" s="540"/>
      <c r="J463" s="540"/>
      <c r="K463" s="540"/>
      <c r="L463" s="540"/>
      <c r="M463" s="540"/>
    </row>
    <row r="464" spans="1:13" ht="15" customHeight="1" x14ac:dyDescent="0.15">
      <c r="A464" s="750" t="s">
        <v>584</v>
      </c>
      <c r="B464" s="751"/>
      <c r="C464" s="539">
        <f>SUM(E464:F464)</f>
        <v>0</v>
      </c>
      <c r="D464" s="540"/>
      <c r="E464" s="540"/>
      <c r="F464" s="540"/>
      <c r="G464" s="540"/>
      <c r="H464" s="540"/>
      <c r="I464" s="540"/>
      <c r="J464" s="540"/>
      <c r="K464" s="540"/>
      <c r="L464" s="540"/>
      <c r="M464" s="540"/>
    </row>
    <row r="465" spans="1:13" ht="15" customHeight="1" x14ac:dyDescent="0.15">
      <c r="A465" s="566"/>
      <c r="B465" s="287" t="s">
        <v>585</v>
      </c>
      <c r="C465" s="539">
        <f t="shared" ref="C465:M465" si="30">SUM(C462:C464)</f>
        <v>0</v>
      </c>
      <c r="D465" s="539">
        <f t="shared" si="30"/>
        <v>0</v>
      </c>
      <c r="E465" s="539">
        <f t="shared" si="30"/>
        <v>0</v>
      </c>
      <c r="F465" s="539">
        <f t="shared" si="30"/>
        <v>0</v>
      </c>
      <c r="G465" s="539">
        <f t="shared" si="30"/>
        <v>0</v>
      </c>
      <c r="H465" s="539">
        <f t="shared" si="30"/>
        <v>0</v>
      </c>
      <c r="I465" s="539">
        <f t="shared" si="30"/>
        <v>0</v>
      </c>
      <c r="J465" s="539">
        <f t="shared" si="30"/>
        <v>0</v>
      </c>
      <c r="K465" s="539">
        <f t="shared" si="30"/>
        <v>0</v>
      </c>
      <c r="L465" s="539">
        <f t="shared" si="30"/>
        <v>0</v>
      </c>
      <c r="M465" s="539">
        <f t="shared" si="30"/>
        <v>0</v>
      </c>
    </row>
    <row r="466" spans="1:13" ht="15" customHeight="1" x14ac:dyDescent="0.15">
      <c r="A466" s="750" t="s">
        <v>586</v>
      </c>
      <c r="B466" s="751"/>
      <c r="C466" s="539">
        <f>SUM(E466:F466)</f>
        <v>0</v>
      </c>
      <c r="D466" s="540"/>
      <c r="E466" s="540"/>
      <c r="F466" s="540"/>
      <c r="G466" s="540"/>
      <c r="H466" s="540"/>
      <c r="I466" s="540"/>
      <c r="J466" s="540"/>
      <c r="K466" s="540"/>
      <c r="L466" s="540"/>
      <c r="M466" s="540"/>
    </row>
    <row r="467" spans="1:13" ht="15" customHeight="1" x14ac:dyDescent="0.15">
      <c r="A467" s="758" t="s">
        <v>587</v>
      </c>
      <c r="B467" s="759"/>
      <c r="C467" s="539">
        <f>SUM(E467:F467)</f>
        <v>0</v>
      </c>
      <c r="D467" s="540"/>
      <c r="E467" s="540"/>
      <c r="F467" s="540"/>
      <c r="G467" s="540"/>
      <c r="H467" s="540"/>
      <c r="I467" s="540"/>
      <c r="J467" s="540"/>
      <c r="K467" s="540"/>
      <c r="L467" s="540"/>
      <c r="M467" s="540"/>
    </row>
    <row r="468" spans="1:13" ht="15" customHeight="1" x14ac:dyDescent="0.15">
      <c r="A468" s="750" t="s">
        <v>588</v>
      </c>
      <c r="B468" s="751"/>
      <c r="C468" s="539">
        <f>SUM(E468:F468)</f>
        <v>0</v>
      </c>
      <c r="D468" s="540"/>
      <c r="E468" s="540"/>
      <c r="F468" s="540"/>
      <c r="G468" s="540"/>
      <c r="H468" s="540"/>
      <c r="I468" s="540"/>
      <c r="J468" s="540"/>
      <c r="K468" s="540"/>
      <c r="L468" s="540"/>
      <c r="M468" s="540"/>
    </row>
    <row r="469" spans="1:13" ht="15" customHeight="1" x14ac:dyDescent="0.15">
      <c r="A469" s="566"/>
      <c r="B469" s="287" t="s">
        <v>589</v>
      </c>
      <c r="C469" s="539">
        <f>SUM(C466:C468)</f>
        <v>0</v>
      </c>
      <c r="D469" s="539">
        <f t="shared" ref="D469:F469" si="31">SUM(D466:D468)</f>
        <v>0</v>
      </c>
      <c r="E469" s="539">
        <f t="shared" si="31"/>
        <v>0</v>
      </c>
      <c r="F469" s="539">
        <f t="shared" si="31"/>
        <v>0</v>
      </c>
      <c r="G469" s="539">
        <f>SUM(G466:G468)</f>
        <v>0</v>
      </c>
      <c r="H469" s="539">
        <f>SUM(H466:H468)</f>
        <v>0</v>
      </c>
      <c r="I469" s="539">
        <f>SUM(I466:I468)</f>
        <v>0</v>
      </c>
      <c r="J469" s="539">
        <f t="shared" ref="J469:M469" si="32">SUM(J466:J468)</f>
        <v>0</v>
      </c>
      <c r="K469" s="539">
        <f t="shared" si="32"/>
        <v>0</v>
      </c>
      <c r="L469" s="539">
        <f t="shared" si="32"/>
        <v>0</v>
      </c>
      <c r="M469" s="539">
        <f t="shared" si="32"/>
        <v>0</v>
      </c>
    </row>
    <row r="470" spans="1:13" ht="15" customHeight="1" x14ac:dyDescent="0.15">
      <c r="A470" s="760" t="s">
        <v>590</v>
      </c>
      <c r="B470" s="761" t="s">
        <v>47</v>
      </c>
      <c r="C470" s="539">
        <f t="shared" ref="C470:C477" si="33">SUM(E470:F470)</f>
        <v>0</v>
      </c>
      <c r="D470" s="540"/>
      <c r="E470" s="540"/>
      <c r="F470" s="540"/>
      <c r="G470" s="540"/>
      <c r="H470" s="540"/>
      <c r="I470" s="540"/>
      <c r="J470" s="540"/>
      <c r="K470" s="540"/>
      <c r="L470" s="540"/>
      <c r="M470" s="540"/>
    </row>
    <row r="471" spans="1:13" ht="15" customHeight="1" x14ac:dyDescent="0.15">
      <c r="A471" s="760" t="s">
        <v>591</v>
      </c>
      <c r="B471" s="761" t="s">
        <v>591</v>
      </c>
      <c r="C471" s="539">
        <f t="shared" si="33"/>
        <v>0</v>
      </c>
      <c r="D471" s="540"/>
      <c r="E471" s="540"/>
      <c r="F471" s="540"/>
      <c r="G471" s="540"/>
      <c r="H471" s="540"/>
      <c r="I471" s="540"/>
      <c r="J471" s="540"/>
      <c r="K471" s="540"/>
      <c r="L471" s="540"/>
      <c r="M471" s="540"/>
    </row>
    <row r="472" spans="1:13" ht="15" customHeight="1" x14ac:dyDescent="0.15">
      <c r="A472" s="760" t="s">
        <v>592</v>
      </c>
      <c r="B472" s="761" t="s">
        <v>592</v>
      </c>
      <c r="C472" s="539">
        <f t="shared" si="33"/>
        <v>0</v>
      </c>
      <c r="D472" s="540"/>
      <c r="E472" s="540"/>
      <c r="F472" s="540"/>
      <c r="G472" s="540"/>
      <c r="H472" s="540"/>
      <c r="I472" s="540"/>
      <c r="J472" s="540"/>
      <c r="K472" s="540"/>
      <c r="L472" s="540"/>
      <c r="M472" s="540"/>
    </row>
    <row r="473" spans="1:13" ht="15" customHeight="1" x14ac:dyDescent="0.15">
      <c r="A473" s="756" t="s">
        <v>50</v>
      </c>
      <c r="B473" s="757"/>
      <c r="C473" s="539">
        <f t="shared" si="33"/>
        <v>0</v>
      </c>
      <c r="D473" s="540"/>
      <c r="E473" s="540"/>
      <c r="F473" s="540"/>
      <c r="G473" s="540"/>
      <c r="H473" s="540"/>
      <c r="I473" s="540"/>
      <c r="J473" s="540"/>
      <c r="K473" s="540"/>
      <c r="L473" s="540"/>
      <c r="M473" s="540"/>
    </row>
    <row r="474" spans="1:13" ht="15" customHeight="1" x14ac:dyDescent="0.15">
      <c r="A474" s="756" t="s">
        <v>90</v>
      </c>
      <c r="B474" s="757" t="s">
        <v>90</v>
      </c>
      <c r="C474" s="539">
        <f t="shared" si="33"/>
        <v>0</v>
      </c>
      <c r="D474" s="540"/>
      <c r="E474" s="540"/>
      <c r="F474" s="540"/>
      <c r="G474" s="540"/>
      <c r="H474" s="540"/>
      <c r="I474" s="540"/>
      <c r="J474" s="540"/>
      <c r="K474" s="540"/>
      <c r="L474" s="540"/>
      <c r="M474" s="540"/>
    </row>
    <row r="475" spans="1:13" ht="15" customHeight="1" x14ac:dyDescent="0.15">
      <c r="A475" s="750" t="s">
        <v>72</v>
      </c>
      <c r="B475" s="751"/>
      <c r="C475" s="539">
        <f t="shared" si="33"/>
        <v>0</v>
      </c>
      <c r="D475" s="540"/>
      <c r="E475" s="540"/>
      <c r="F475" s="540"/>
      <c r="G475" s="540"/>
      <c r="H475" s="540"/>
      <c r="I475" s="540"/>
      <c r="J475" s="540"/>
      <c r="K475" s="540"/>
      <c r="L475" s="540"/>
      <c r="M475" s="540"/>
    </row>
    <row r="476" spans="1:13" ht="24" customHeight="1" x14ac:dyDescent="0.15">
      <c r="A476" s="756" t="s">
        <v>593</v>
      </c>
      <c r="B476" s="757" t="s">
        <v>593</v>
      </c>
      <c r="C476" s="539">
        <f t="shared" si="33"/>
        <v>0</v>
      </c>
      <c r="D476" s="540"/>
      <c r="E476" s="540"/>
      <c r="F476" s="540"/>
      <c r="G476" s="540"/>
      <c r="H476" s="540"/>
      <c r="I476" s="540"/>
      <c r="J476" s="540"/>
      <c r="K476" s="540"/>
      <c r="L476" s="540"/>
      <c r="M476" s="540"/>
    </row>
    <row r="477" spans="1:13" ht="15" customHeight="1" x14ac:dyDescent="0.15">
      <c r="A477" s="756" t="s">
        <v>68</v>
      </c>
      <c r="B477" s="757" t="s">
        <v>68</v>
      </c>
      <c r="C477" s="539">
        <f t="shared" si="33"/>
        <v>0</v>
      </c>
      <c r="D477" s="540"/>
      <c r="E477" s="540"/>
      <c r="F477" s="540"/>
      <c r="G477" s="540"/>
      <c r="H477" s="540"/>
      <c r="I477" s="540"/>
      <c r="J477" s="540"/>
      <c r="K477" s="540"/>
      <c r="L477" s="540"/>
      <c r="M477" s="540"/>
    </row>
    <row r="478" spans="1:13" ht="15" customHeight="1" x14ac:dyDescent="0.15">
      <c r="A478" s="564"/>
      <c r="B478" s="287" t="s">
        <v>594</v>
      </c>
      <c r="C478" s="539">
        <f>SUM(C470:C477)</f>
        <v>0</v>
      </c>
      <c r="D478" s="539">
        <f>SUM(D470:D477)</f>
        <v>0</v>
      </c>
      <c r="E478" s="539">
        <f t="shared" ref="E478:M478" si="34">SUM(E470:E477)</f>
        <v>0</v>
      </c>
      <c r="F478" s="539">
        <f t="shared" si="34"/>
        <v>0</v>
      </c>
      <c r="G478" s="539">
        <f t="shared" si="34"/>
        <v>0</v>
      </c>
      <c r="H478" s="539">
        <f t="shared" si="34"/>
        <v>0</v>
      </c>
      <c r="I478" s="539">
        <f t="shared" si="34"/>
        <v>0</v>
      </c>
      <c r="J478" s="539">
        <f t="shared" si="34"/>
        <v>0</v>
      </c>
      <c r="K478" s="539">
        <f t="shared" si="34"/>
        <v>0</v>
      </c>
      <c r="L478" s="539">
        <f t="shared" si="34"/>
        <v>0</v>
      </c>
      <c r="M478" s="539">
        <f t="shared" si="34"/>
        <v>0</v>
      </c>
    </row>
    <row r="479" spans="1:13" ht="15" customHeight="1" x14ac:dyDescent="0.15">
      <c r="A479" s="758" t="s">
        <v>595</v>
      </c>
      <c r="B479" s="759"/>
      <c r="C479" s="539">
        <f t="shared" ref="C479:C484" si="35">SUM(E479:F479)</f>
        <v>0</v>
      </c>
      <c r="D479" s="540"/>
      <c r="E479" s="540"/>
      <c r="F479" s="540"/>
      <c r="G479" s="540"/>
      <c r="H479" s="540"/>
      <c r="I479" s="540"/>
      <c r="J479" s="540"/>
      <c r="K479" s="540"/>
      <c r="L479" s="540"/>
      <c r="M479" s="540"/>
    </row>
    <row r="480" spans="1:13" ht="15" customHeight="1" x14ac:dyDescent="0.15">
      <c r="A480" s="758" t="s">
        <v>596</v>
      </c>
      <c r="B480" s="759"/>
      <c r="C480" s="539">
        <f t="shared" si="35"/>
        <v>0</v>
      </c>
      <c r="D480" s="540"/>
      <c r="E480" s="540"/>
      <c r="F480" s="540"/>
      <c r="G480" s="540"/>
      <c r="H480" s="540"/>
      <c r="I480" s="540"/>
      <c r="J480" s="540"/>
      <c r="K480" s="540"/>
      <c r="L480" s="540"/>
      <c r="M480" s="540"/>
    </row>
    <row r="481" spans="1:13" ht="15" customHeight="1" x14ac:dyDescent="0.15">
      <c r="A481" s="758" t="s">
        <v>597</v>
      </c>
      <c r="B481" s="759"/>
      <c r="C481" s="539">
        <f t="shared" si="35"/>
        <v>0</v>
      </c>
      <c r="D481" s="540"/>
      <c r="E481" s="540"/>
      <c r="F481" s="540"/>
      <c r="G481" s="540"/>
      <c r="H481" s="540"/>
      <c r="I481" s="540"/>
      <c r="J481" s="540"/>
      <c r="K481" s="540"/>
      <c r="L481" s="540"/>
      <c r="M481" s="540"/>
    </row>
    <row r="482" spans="1:13" ht="15" customHeight="1" x14ac:dyDescent="0.15">
      <c r="A482" s="750" t="s">
        <v>598</v>
      </c>
      <c r="B482" s="751"/>
      <c r="C482" s="539">
        <f t="shared" si="35"/>
        <v>0</v>
      </c>
      <c r="D482" s="540"/>
      <c r="E482" s="540"/>
      <c r="F482" s="540"/>
      <c r="G482" s="540"/>
      <c r="H482" s="540"/>
      <c r="I482" s="540"/>
      <c r="J482" s="540"/>
      <c r="K482" s="540"/>
      <c r="L482" s="540"/>
      <c r="M482" s="540"/>
    </row>
    <row r="483" spans="1:13" ht="15" customHeight="1" x14ac:dyDescent="0.15">
      <c r="A483" s="750" t="s">
        <v>599</v>
      </c>
      <c r="B483" s="751"/>
      <c r="C483" s="539">
        <f t="shared" si="35"/>
        <v>0</v>
      </c>
      <c r="D483" s="540"/>
      <c r="E483" s="540"/>
      <c r="F483" s="540"/>
      <c r="G483" s="540"/>
      <c r="H483" s="540"/>
      <c r="I483" s="540"/>
      <c r="J483" s="540"/>
      <c r="K483" s="540"/>
      <c r="L483" s="540"/>
      <c r="M483" s="540"/>
    </row>
    <row r="484" spans="1:13" ht="15" customHeight="1" x14ac:dyDescent="0.15">
      <c r="A484" s="750" t="s">
        <v>600</v>
      </c>
      <c r="B484" s="751"/>
      <c r="C484" s="539">
        <f t="shared" si="35"/>
        <v>0</v>
      </c>
      <c r="D484" s="540"/>
      <c r="E484" s="540"/>
      <c r="F484" s="540"/>
      <c r="G484" s="540"/>
      <c r="H484" s="540"/>
      <c r="I484" s="540"/>
      <c r="J484" s="540"/>
      <c r="K484" s="540"/>
      <c r="L484" s="540"/>
      <c r="M484" s="540"/>
    </row>
    <row r="485" spans="1:13" ht="15" customHeight="1" x14ac:dyDescent="0.15">
      <c r="A485" s="564"/>
      <c r="B485" s="287" t="s">
        <v>445</v>
      </c>
      <c r="C485" s="539">
        <f>SUM(C479:C484)</f>
        <v>0</v>
      </c>
      <c r="D485" s="539">
        <f>SUM(D479:D484)</f>
        <v>0</v>
      </c>
      <c r="E485" s="539">
        <f t="shared" ref="E485:M485" si="36">SUM(E479:E484)</f>
        <v>0</v>
      </c>
      <c r="F485" s="539">
        <f t="shared" si="36"/>
        <v>0</v>
      </c>
      <c r="G485" s="539">
        <f t="shared" si="36"/>
        <v>0</v>
      </c>
      <c r="H485" s="539">
        <f t="shared" si="36"/>
        <v>0</v>
      </c>
      <c r="I485" s="539">
        <f t="shared" si="36"/>
        <v>0</v>
      </c>
      <c r="J485" s="539">
        <f t="shared" si="36"/>
        <v>0</v>
      </c>
      <c r="K485" s="539">
        <f t="shared" si="36"/>
        <v>0</v>
      </c>
      <c r="L485" s="539">
        <f t="shared" si="36"/>
        <v>0</v>
      </c>
      <c r="M485" s="539">
        <f t="shared" si="36"/>
        <v>0</v>
      </c>
    </row>
    <row r="486" spans="1:13" ht="15" customHeight="1" x14ac:dyDescent="0.15">
      <c r="A486" s="750" t="s">
        <v>353</v>
      </c>
      <c r="B486" s="751" t="s">
        <v>353</v>
      </c>
      <c r="C486" s="539">
        <f>SUM(E486:F486)</f>
        <v>0</v>
      </c>
      <c r="D486" s="541"/>
      <c r="E486" s="540"/>
      <c r="F486" s="540"/>
      <c r="G486" s="540"/>
      <c r="H486" s="540"/>
      <c r="I486" s="540"/>
      <c r="J486" s="540"/>
      <c r="K486" s="540"/>
      <c r="L486" s="540"/>
      <c r="M486" s="540"/>
    </row>
    <row r="487" spans="1:13" ht="15" customHeight="1" x14ac:dyDescent="0.15">
      <c r="A487" s="750" t="s">
        <v>355</v>
      </c>
      <c r="B487" s="751" t="s">
        <v>355</v>
      </c>
      <c r="C487" s="539">
        <f>SUM(E487:F487)</f>
        <v>0</v>
      </c>
      <c r="D487" s="541"/>
      <c r="E487" s="540"/>
      <c r="F487" s="540"/>
      <c r="G487" s="540"/>
      <c r="H487" s="540"/>
      <c r="I487" s="540"/>
      <c r="J487" s="540"/>
      <c r="K487" s="540"/>
      <c r="L487" s="540"/>
      <c r="M487" s="540"/>
    </row>
    <row r="488" spans="1:13" ht="24" customHeight="1" x14ac:dyDescent="0.15">
      <c r="A488" s="750" t="s">
        <v>601</v>
      </c>
      <c r="B488" s="751"/>
      <c r="C488" s="539">
        <f>SUM(E488:F488)</f>
        <v>0</v>
      </c>
      <c r="D488" s="541"/>
      <c r="E488" s="541"/>
      <c r="F488" s="541"/>
      <c r="G488" s="541"/>
      <c r="H488" s="541"/>
      <c r="I488" s="541"/>
      <c r="J488" s="541"/>
      <c r="K488" s="541"/>
      <c r="L488" s="541"/>
      <c r="M488" s="541"/>
    </row>
    <row r="489" spans="1:13" ht="15" customHeight="1" x14ac:dyDescent="0.15">
      <c r="A489" s="750" t="s">
        <v>184</v>
      </c>
      <c r="B489" s="751"/>
      <c r="C489" s="539">
        <f t="shared" ref="C489:C490" si="37">SUM(E489:F489)</f>
        <v>0</v>
      </c>
      <c r="D489" s="541"/>
      <c r="E489" s="541"/>
      <c r="F489" s="541"/>
      <c r="G489" s="541"/>
      <c r="H489" s="541"/>
      <c r="I489" s="541"/>
      <c r="J489" s="541"/>
      <c r="K489" s="541"/>
      <c r="L489" s="541"/>
      <c r="M489" s="541"/>
    </row>
    <row r="490" spans="1:13" ht="15" customHeight="1" x14ac:dyDescent="0.15">
      <c r="A490" s="750" t="s">
        <v>185</v>
      </c>
      <c r="B490" s="751"/>
      <c r="C490" s="539">
        <f t="shared" si="37"/>
        <v>0</v>
      </c>
      <c r="D490" s="541"/>
      <c r="E490" s="541"/>
      <c r="F490" s="541"/>
      <c r="G490" s="541"/>
      <c r="H490" s="541"/>
      <c r="I490" s="541"/>
      <c r="J490" s="541"/>
      <c r="K490" s="541"/>
      <c r="L490" s="541"/>
      <c r="M490" s="541"/>
    </row>
    <row r="491" spans="1:13" ht="15" customHeight="1" x14ac:dyDescent="0.15">
      <c r="A491" s="289"/>
      <c r="B491" s="290" t="s">
        <v>602</v>
      </c>
      <c r="C491" s="539">
        <f>SUM(C486:C490)</f>
        <v>0</v>
      </c>
      <c r="D491" s="539">
        <f>SUM(D486:D490)</f>
        <v>0</v>
      </c>
      <c r="E491" s="539">
        <f t="shared" ref="E491:M491" si="38">SUM(E486:E490)</f>
        <v>0</v>
      </c>
      <c r="F491" s="539">
        <f t="shared" si="38"/>
        <v>0</v>
      </c>
      <c r="G491" s="539">
        <f t="shared" si="38"/>
        <v>0</v>
      </c>
      <c r="H491" s="539">
        <f t="shared" si="38"/>
        <v>0</v>
      </c>
      <c r="I491" s="539">
        <f t="shared" si="38"/>
        <v>0</v>
      </c>
      <c r="J491" s="539">
        <f t="shared" si="38"/>
        <v>0</v>
      </c>
      <c r="K491" s="539">
        <f t="shared" si="38"/>
        <v>0</v>
      </c>
      <c r="L491" s="539">
        <f t="shared" si="38"/>
        <v>0</v>
      </c>
      <c r="M491" s="539">
        <f t="shared" si="38"/>
        <v>0</v>
      </c>
    </row>
    <row r="492" spans="1:13" ht="15" customHeight="1" x14ac:dyDescent="0.15">
      <c r="A492" s="291"/>
      <c r="B492" s="290" t="s">
        <v>410</v>
      </c>
      <c r="C492" s="292">
        <f t="shared" ref="C492:M492" si="39">SUM(C457+C461+C465+C469+C478+C485+C491)</f>
        <v>0</v>
      </c>
      <c r="D492" s="292">
        <f t="shared" si="39"/>
        <v>0</v>
      </c>
      <c r="E492" s="292">
        <f t="shared" si="39"/>
        <v>0</v>
      </c>
      <c r="F492" s="292">
        <f t="shared" si="39"/>
        <v>0</v>
      </c>
      <c r="G492" s="292">
        <f t="shared" si="39"/>
        <v>0</v>
      </c>
      <c r="H492" s="292">
        <f t="shared" si="39"/>
        <v>0</v>
      </c>
      <c r="I492" s="292">
        <f t="shared" si="39"/>
        <v>0</v>
      </c>
      <c r="J492" s="292">
        <f t="shared" si="39"/>
        <v>0</v>
      </c>
      <c r="K492" s="292">
        <f t="shared" si="39"/>
        <v>0</v>
      </c>
      <c r="L492" s="292">
        <f t="shared" si="39"/>
        <v>0</v>
      </c>
      <c r="M492" s="292">
        <f t="shared" si="39"/>
        <v>0</v>
      </c>
    </row>
  </sheetData>
  <mergeCells count="209">
    <mergeCell ref="A487:B487"/>
    <mergeCell ref="A488:B488"/>
    <mergeCell ref="A489:B489"/>
    <mergeCell ref="A490:B490"/>
    <mergeCell ref="A480:B480"/>
    <mergeCell ref="A481:B481"/>
    <mergeCell ref="A482:B482"/>
    <mergeCell ref="A483:B483"/>
    <mergeCell ref="A484:B484"/>
    <mergeCell ref="A486:B486"/>
    <mergeCell ref="A473:B473"/>
    <mergeCell ref="A474:B474"/>
    <mergeCell ref="A475:B475"/>
    <mergeCell ref="A476:B476"/>
    <mergeCell ref="A477:B477"/>
    <mergeCell ref="A479:B479"/>
    <mergeCell ref="A466:B466"/>
    <mergeCell ref="A467:B467"/>
    <mergeCell ref="A468:B468"/>
    <mergeCell ref="A470:B470"/>
    <mergeCell ref="A471:B471"/>
    <mergeCell ref="A472:B472"/>
    <mergeCell ref="A459:B459"/>
    <mergeCell ref="A460:B460"/>
    <mergeCell ref="A461:B461"/>
    <mergeCell ref="A462:B462"/>
    <mergeCell ref="A463:B463"/>
    <mergeCell ref="A464:B464"/>
    <mergeCell ref="A452:B452"/>
    <mergeCell ref="A453:B453"/>
    <mergeCell ref="A454:B454"/>
    <mergeCell ref="A455:B455"/>
    <mergeCell ref="A456:B456"/>
    <mergeCell ref="A458:B458"/>
    <mergeCell ref="A446:B446"/>
    <mergeCell ref="A450:B451"/>
    <mergeCell ref="C450:C451"/>
    <mergeCell ref="D450:D451"/>
    <mergeCell ref="E450:F450"/>
    <mergeCell ref="G450:I450"/>
    <mergeCell ref="A436:B436"/>
    <mergeCell ref="A437:B437"/>
    <mergeCell ref="A439:B439"/>
    <mergeCell ref="A440:A442"/>
    <mergeCell ref="A444:B444"/>
    <mergeCell ref="A445:B445"/>
    <mergeCell ref="A431:B431"/>
    <mergeCell ref="A433:B434"/>
    <mergeCell ref="C433:C434"/>
    <mergeCell ref="D433:I433"/>
    <mergeCell ref="J433:J434"/>
    <mergeCell ref="A435:B435"/>
    <mergeCell ref="A421:B421"/>
    <mergeCell ref="A422:B422"/>
    <mergeCell ref="A423:B423"/>
    <mergeCell ref="A425:B425"/>
    <mergeCell ref="A426:B426"/>
    <mergeCell ref="A429:A430"/>
    <mergeCell ref="A415:B415"/>
    <mergeCell ref="A416:B416"/>
    <mergeCell ref="A417:B417"/>
    <mergeCell ref="A418:B418"/>
    <mergeCell ref="A419:B419"/>
    <mergeCell ref="A420:B420"/>
    <mergeCell ref="A401:A403"/>
    <mergeCell ref="A404:A406"/>
    <mergeCell ref="A408:A410"/>
    <mergeCell ref="A412:B412"/>
    <mergeCell ref="A413:B413"/>
    <mergeCell ref="A414:B414"/>
    <mergeCell ref="A381:A383"/>
    <mergeCell ref="A384:A386"/>
    <mergeCell ref="A387:A389"/>
    <mergeCell ref="A392:A394"/>
    <mergeCell ref="A395:A397"/>
    <mergeCell ref="A398:A400"/>
    <mergeCell ref="J379:J380"/>
    <mergeCell ref="K379:K380"/>
    <mergeCell ref="L379:L380"/>
    <mergeCell ref="M379:M380"/>
    <mergeCell ref="O379:O380"/>
    <mergeCell ref="P379:P380"/>
    <mergeCell ref="H378:J378"/>
    <mergeCell ref="K378:M378"/>
    <mergeCell ref="N378:N380"/>
    <mergeCell ref="O378:P378"/>
    <mergeCell ref="Q378:Q380"/>
    <mergeCell ref="D379:D380"/>
    <mergeCell ref="E379:F379"/>
    <mergeCell ref="G379:G380"/>
    <mergeCell ref="H379:H380"/>
    <mergeCell ref="I379:I380"/>
    <mergeCell ref="D373:D374"/>
    <mergeCell ref="A375:B375"/>
    <mergeCell ref="A376:B376"/>
    <mergeCell ref="A377:B377"/>
    <mergeCell ref="A378:B380"/>
    <mergeCell ref="C378:C380"/>
    <mergeCell ref="D378:G378"/>
    <mergeCell ref="A368:B368"/>
    <mergeCell ref="A369:B369"/>
    <mergeCell ref="A370:A371"/>
    <mergeCell ref="A372:B372"/>
    <mergeCell ref="A373:B374"/>
    <mergeCell ref="C373:C374"/>
    <mergeCell ref="A365:F365"/>
    <mergeCell ref="A366:B367"/>
    <mergeCell ref="C366:C367"/>
    <mergeCell ref="D366:D367"/>
    <mergeCell ref="E366:E367"/>
    <mergeCell ref="F366:F367"/>
    <mergeCell ref="O341:O343"/>
    <mergeCell ref="P341:Q342"/>
    <mergeCell ref="R341:R343"/>
    <mergeCell ref="E342:G342"/>
    <mergeCell ref="H342:J342"/>
    <mergeCell ref="A364:B364"/>
    <mergeCell ref="A339:B339"/>
    <mergeCell ref="A340:B340"/>
    <mergeCell ref="A341:B343"/>
    <mergeCell ref="C341:C343"/>
    <mergeCell ref="D341:D343"/>
    <mergeCell ref="E341:J341"/>
    <mergeCell ref="K341:K343"/>
    <mergeCell ref="L341:N342"/>
    <mergeCell ref="A328:B330"/>
    <mergeCell ref="C328:C330"/>
    <mergeCell ref="Q328:Q330"/>
    <mergeCell ref="D329:D330"/>
    <mergeCell ref="E329:F329"/>
    <mergeCell ref="G329:G330"/>
    <mergeCell ref="H329:H330"/>
    <mergeCell ref="I329:I330"/>
    <mergeCell ref="J329:J330"/>
    <mergeCell ref="K329:K330"/>
    <mergeCell ref="L329:L330"/>
    <mergeCell ref="D328:G328"/>
    <mergeCell ref="H328:J328"/>
    <mergeCell ref="K328:M328"/>
    <mergeCell ref="N328:N330"/>
    <mergeCell ref="M329:M330"/>
    <mergeCell ref="O329:O330"/>
    <mergeCell ref="P329:P330"/>
    <mergeCell ref="A323:B323"/>
    <mergeCell ref="A324:B324"/>
    <mergeCell ref="A325:B325"/>
    <mergeCell ref="A326:B326"/>
    <mergeCell ref="K314:K315"/>
    <mergeCell ref="L314:L315"/>
    <mergeCell ref="M314:M315"/>
    <mergeCell ref="A318:B318"/>
    <mergeCell ref="O328:P328"/>
    <mergeCell ref="Q313:Q315"/>
    <mergeCell ref="D314:D315"/>
    <mergeCell ref="E314:F314"/>
    <mergeCell ref="G314:G315"/>
    <mergeCell ref="H314:H315"/>
    <mergeCell ref="I314:I315"/>
    <mergeCell ref="J314:J315"/>
    <mergeCell ref="A319:B319"/>
    <mergeCell ref="A321:B321"/>
    <mergeCell ref="A310:B310"/>
    <mergeCell ref="A311:B311"/>
    <mergeCell ref="A313:B315"/>
    <mergeCell ref="C313:C315"/>
    <mergeCell ref="D313:G313"/>
    <mergeCell ref="H313:J313"/>
    <mergeCell ref="O285:O286"/>
    <mergeCell ref="P285:P286"/>
    <mergeCell ref="A287:B287"/>
    <mergeCell ref="A293:A296"/>
    <mergeCell ref="A300:B300"/>
    <mergeCell ref="A304:A307"/>
    <mergeCell ref="N284:N286"/>
    <mergeCell ref="O284:P284"/>
    <mergeCell ref="O314:O315"/>
    <mergeCell ref="P314:P315"/>
    <mergeCell ref="K313:M313"/>
    <mergeCell ref="N313:N315"/>
    <mergeCell ref="O313:P313"/>
    <mergeCell ref="Q284:Q286"/>
    <mergeCell ref="R284:R286"/>
    <mergeCell ref="D285:D286"/>
    <mergeCell ref="E285:F285"/>
    <mergeCell ref="G285:G286"/>
    <mergeCell ref="H285:H286"/>
    <mergeCell ref="I285:I286"/>
    <mergeCell ref="J285:J286"/>
    <mergeCell ref="A256:B256"/>
    <mergeCell ref="A284:B286"/>
    <mergeCell ref="C284:C286"/>
    <mergeCell ref="D284:G284"/>
    <mergeCell ref="H284:J284"/>
    <mergeCell ref="K284:M284"/>
    <mergeCell ref="K285:K286"/>
    <mergeCell ref="L285:L286"/>
    <mergeCell ref="M285:M286"/>
    <mergeCell ref="A97:E97"/>
    <mergeCell ref="A125:B125"/>
    <mergeCell ref="A221:B221"/>
    <mergeCell ref="A231:B231"/>
    <mergeCell ref="A237:B237"/>
    <mergeCell ref="A244:B244"/>
    <mergeCell ref="A8:C8"/>
    <mergeCell ref="A72:B72"/>
    <mergeCell ref="A73:B73"/>
    <mergeCell ref="A79:A82"/>
    <mergeCell ref="A86:B86"/>
    <mergeCell ref="A90:A93"/>
  </mergeCells>
  <dataValidations count="1">
    <dataValidation allowBlank="1" showInputMessage="1" showErrorMessage="1" errorTitle="ERROR" error="Por favor ingrese solo Números." sqref="A1:XFD1048576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2"/>
  <sheetViews>
    <sheetView workbookViewId="0">
      <selection activeCell="K345" sqref="K345"/>
    </sheetView>
  </sheetViews>
  <sheetFormatPr baseColWidth="10" defaultColWidth="11.42578125" defaultRowHeight="10.5" x14ac:dyDescent="0.15"/>
  <cols>
    <col min="1" max="1" width="18" style="5" customWidth="1"/>
    <col min="2" max="2" width="86.42578125" style="4" customWidth="1"/>
    <col min="3" max="3" width="21.85546875" style="5" customWidth="1"/>
    <col min="4" max="4" width="19" style="5" customWidth="1"/>
    <col min="5" max="5" width="18.5703125" style="5" customWidth="1"/>
    <col min="6" max="6" width="18.42578125" style="5" customWidth="1"/>
    <col min="7" max="7" width="17.7109375" style="5" bestFit="1" customWidth="1"/>
    <col min="8" max="13" width="15.7109375" style="5" customWidth="1"/>
    <col min="14" max="16" width="12.7109375" style="5" customWidth="1"/>
    <col min="17" max="17" width="13.7109375" style="5" customWidth="1"/>
    <col min="18" max="18" width="18.5703125" style="5" customWidth="1"/>
    <col min="19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ht="15" customHeight="1" x14ac:dyDescent="0.15">
      <c r="A1" s="1" t="s">
        <v>0</v>
      </c>
      <c r="B1" s="2"/>
    </row>
    <row r="2" spans="1:14" s="3" customFormat="1" ht="15" customHeight="1" x14ac:dyDescent="0.15">
      <c r="A2" s="1" t="str">
        <f>CONCATENATE("COMUNA: ",[13]NOMBRE!B2," - ","( ",[13]NOMBRE!C2,[13]NOMBRE!D2,[13]NOMBRE!E2,[13]NOMBRE!F2,[13]NOMBRE!G2," )")</f>
        <v>COMUNA: LINARES - ( 07401 )</v>
      </c>
      <c r="B2" s="2"/>
    </row>
    <row r="3" spans="1:14" ht="15" customHeight="1" x14ac:dyDescent="0.1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14" ht="15" customHeight="1" x14ac:dyDescent="0.15">
      <c r="A4" s="1" t="str">
        <f>CONCATENATE("MES: ",[13]NOMBRE!B6," - ","( ",[13]NOMBRE!C6,[13]NOMBRE!D6," )")</f>
        <v>MES: DICIEMBRE - ( 12 )</v>
      </c>
    </row>
    <row r="5" spans="1:14" s="3" customFormat="1" ht="15" customHeight="1" x14ac:dyDescent="0.15">
      <c r="A5" s="1" t="str">
        <f>CONCATENATE("AÑO: ",[13]NOMBRE!B7)</f>
        <v>AÑO: 2020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8"/>
      <c r="D6" s="8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2" customFormat="1" ht="14.25" customHeight="1" x14ac:dyDescent="0.15">
      <c r="A7" s="9" t="s">
        <v>2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s="3" customFormat="1" ht="15.95" customHeight="1" x14ac:dyDescent="0.15">
      <c r="A8" s="578" t="s">
        <v>3</v>
      </c>
      <c r="B8" s="578"/>
      <c r="C8" s="578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5.1" customHeight="1" x14ac:dyDescent="0.15">
      <c r="A9" s="13" t="s">
        <v>4</v>
      </c>
      <c r="B9" s="13" t="s">
        <v>5</v>
      </c>
      <c r="C9" s="14" t="s">
        <v>6</v>
      </c>
      <c r="D9" s="14" t="s">
        <v>7</v>
      </c>
      <c r="E9" s="14" t="s">
        <v>8</v>
      </c>
      <c r="F9" s="7"/>
      <c r="G9" s="542">
        <f>+E70+E73+E86+E102+H124+E159+E164+E201+E220+E230+E236+E243+E277+E280</f>
        <v>1319868070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15">
      <c r="A10" s="15"/>
      <c r="B10" s="16" t="s">
        <v>9</v>
      </c>
      <c r="C10" s="293">
        <f>SUM(C11:C23)</f>
        <v>8174</v>
      </c>
      <c r="D10" s="294">
        <f>SUM(D11:D23)</f>
        <v>7899</v>
      </c>
      <c r="E10" s="17">
        <f>SUM(E11:E23)</f>
        <v>85966550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5" customHeight="1" x14ac:dyDescent="0.15">
      <c r="A11" s="295" t="s">
        <v>10</v>
      </c>
      <c r="B11" s="296" t="s">
        <v>11</v>
      </c>
      <c r="C11" s="297">
        <f>[13]B!C5</f>
        <v>0</v>
      </c>
      <c r="D11" s="298">
        <f>[13]B!E5</f>
        <v>0</v>
      </c>
      <c r="E11" s="18">
        <f>[13]B!AL5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5" customHeight="1" x14ac:dyDescent="0.15">
      <c r="A12" s="299" t="s">
        <v>12</v>
      </c>
      <c r="B12" s="300" t="s">
        <v>13</v>
      </c>
      <c r="C12" s="297">
        <f>[13]B!C6</f>
        <v>0</v>
      </c>
      <c r="D12" s="298">
        <f>[13]B!E6</f>
        <v>0</v>
      </c>
      <c r="E12" s="18">
        <f>[13]B!AL6</f>
        <v>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5" customHeight="1" x14ac:dyDescent="0.15">
      <c r="A13" s="299" t="s">
        <v>14</v>
      </c>
      <c r="B13" s="300" t="s">
        <v>15</v>
      </c>
      <c r="C13" s="297">
        <f>[13]B!C7</f>
        <v>3680</v>
      </c>
      <c r="D13" s="298">
        <f>[13]B!E7</f>
        <v>3498</v>
      </c>
      <c r="E13" s="18">
        <f>[13]B!AL7</f>
        <v>46978140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5" customHeight="1" x14ac:dyDescent="0.15">
      <c r="A14" s="299" t="s">
        <v>16</v>
      </c>
      <c r="B14" s="300" t="s">
        <v>17</v>
      </c>
      <c r="C14" s="297">
        <f>[13]B!C8</f>
        <v>0</v>
      </c>
      <c r="D14" s="298">
        <f>[13]B!E8</f>
        <v>0</v>
      </c>
      <c r="E14" s="18">
        <f>[13]B!AL8</f>
        <v>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5" customHeight="1" x14ac:dyDescent="0.15">
      <c r="A15" s="299" t="s">
        <v>18</v>
      </c>
      <c r="B15" s="300" t="s">
        <v>19</v>
      </c>
      <c r="C15" s="297">
        <f>[13]B!C9</f>
        <v>0</v>
      </c>
      <c r="D15" s="298">
        <f>[13]B!E9</f>
        <v>0</v>
      </c>
      <c r="E15" s="18">
        <f>[13]B!AL9</f>
        <v>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5" customHeight="1" x14ac:dyDescent="0.15">
      <c r="A16" s="299" t="s">
        <v>20</v>
      </c>
      <c r="B16" s="300" t="s">
        <v>21</v>
      </c>
      <c r="C16" s="297">
        <f>[13]B!C10</f>
        <v>0</v>
      </c>
      <c r="D16" s="298">
        <f>[13]B!E10</f>
        <v>0</v>
      </c>
      <c r="E16" s="18">
        <f>[13]B!AL10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5" customHeight="1" x14ac:dyDescent="0.15">
      <c r="A17" s="299" t="s">
        <v>22</v>
      </c>
      <c r="B17" s="300" t="s">
        <v>23</v>
      </c>
      <c r="C17" s="297">
        <f>[13]B!C11</f>
        <v>206</v>
      </c>
      <c r="D17" s="298">
        <f>[13]B!E11</f>
        <v>145</v>
      </c>
      <c r="E17" s="18">
        <f>[13]B!AL11</f>
        <v>2441800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24" customHeight="1" x14ac:dyDescent="0.15">
      <c r="A18" s="299" t="s">
        <v>24</v>
      </c>
      <c r="B18" s="300" t="s">
        <v>25</v>
      </c>
      <c r="C18" s="297">
        <f>[13]B!C12</f>
        <v>0</v>
      </c>
      <c r="D18" s="298">
        <f>[13]B!E12</f>
        <v>0</v>
      </c>
      <c r="E18" s="18">
        <f>[13]B!AL12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24" customHeight="1" x14ac:dyDescent="0.15">
      <c r="A19" s="299" t="s">
        <v>26</v>
      </c>
      <c r="B19" s="300" t="s">
        <v>27</v>
      </c>
      <c r="C19" s="297">
        <f>[13]B!C13</f>
        <v>0</v>
      </c>
      <c r="D19" s="298">
        <f>[13]B!E13</f>
        <v>0</v>
      </c>
      <c r="E19" s="18">
        <f>[13]B!AL13</f>
        <v>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24" customHeight="1" x14ac:dyDescent="0.15">
      <c r="A20" s="299" t="s">
        <v>28</v>
      </c>
      <c r="B20" s="300" t="s">
        <v>29</v>
      </c>
      <c r="C20" s="297">
        <f>[13]B!C14</f>
        <v>0</v>
      </c>
      <c r="D20" s="298">
        <f>[13]B!E14</f>
        <v>0</v>
      </c>
      <c r="E20" s="18">
        <f>[13]B!AL14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24" customHeight="1" x14ac:dyDescent="0.15">
      <c r="A21" s="299" t="s">
        <v>30</v>
      </c>
      <c r="B21" s="300" t="s">
        <v>31</v>
      </c>
      <c r="C21" s="297">
        <f>[13]B!C15</f>
        <v>1429</v>
      </c>
      <c r="D21" s="298">
        <f>[13]B!E15</f>
        <v>1422</v>
      </c>
      <c r="E21" s="18">
        <f>[13]B!AL15</f>
        <v>9641160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24" customHeight="1" x14ac:dyDescent="0.15">
      <c r="A22" s="299" t="s">
        <v>32</v>
      </c>
      <c r="B22" s="301" t="s">
        <v>33</v>
      </c>
      <c r="C22" s="297">
        <f>[13]B!C16</f>
        <v>884</v>
      </c>
      <c r="D22" s="298">
        <f>[13]B!E16</f>
        <v>881</v>
      </c>
      <c r="E22" s="18">
        <f>[13]B!AL16</f>
        <v>7180150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24" customHeight="1" x14ac:dyDescent="0.15">
      <c r="A23" s="299" t="s">
        <v>34</v>
      </c>
      <c r="B23" s="300" t="s">
        <v>35</v>
      </c>
      <c r="C23" s="297">
        <f>[13]B!C17</f>
        <v>1975</v>
      </c>
      <c r="D23" s="298">
        <f>[13]B!E17</f>
        <v>1953</v>
      </c>
      <c r="E23" s="18">
        <f>[13]B!AL17</f>
        <v>19725300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24" customHeight="1" x14ac:dyDescent="0.15">
      <c r="A24" s="302" t="s">
        <v>36</v>
      </c>
      <c r="B24" s="303" t="s">
        <v>37</v>
      </c>
      <c r="C24" s="297">
        <f>[13]B!C18</f>
        <v>11</v>
      </c>
      <c r="D24" s="298">
        <f>[13]B!E18</f>
        <v>11</v>
      </c>
      <c r="E24" s="18">
        <f>[13]B!AL18</f>
        <v>166650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15" customHeight="1" x14ac:dyDescent="0.15">
      <c r="A25" s="299" t="s">
        <v>38</v>
      </c>
      <c r="B25" s="300" t="s">
        <v>39</v>
      </c>
      <c r="C25" s="297">
        <f>[13]B!C1080</f>
        <v>10</v>
      </c>
      <c r="D25" s="298">
        <f>[13]B!E1080</f>
        <v>10</v>
      </c>
      <c r="E25" s="18">
        <f>[13]B!AL1080</f>
        <v>341400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21.75" customHeight="1" x14ac:dyDescent="0.15">
      <c r="A26" s="304"/>
      <c r="B26" s="305" t="s">
        <v>40</v>
      </c>
      <c r="C26" s="306">
        <f>SUM(C27:C32)</f>
        <v>745</v>
      </c>
      <c r="D26" s="309"/>
      <c r="E26" s="20"/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5" customHeight="1" x14ac:dyDescent="0.15">
      <c r="A27" s="299" t="s">
        <v>41</v>
      </c>
      <c r="B27" s="300" t="s">
        <v>42</v>
      </c>
      <c r="C27" s="308">
        <f>[13]B!C20</f>
        <v>0</v>
      </c>
      <c r="D27" s="309"/>
      <c r="E27" s="20"/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5" customHeight="1" x14ac:dyDescent="0.15">
      <c r="A28" s="310"/>
      <c r="B28" s="300" t="s">
        <v>43</v>
      </c>
      <c r="C28" s="308">
        <f>[13]B!C21</f>
        <v>0</v>
      </c>
      <c r="D28" s="309"/>
      <c r="E28" s="20"/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5" customHeight="1" x14ac:dyDescent="0.15">
      <c r="A29" s="299"/>
      <c r="B29" s="300" t="s">
        <v>44</v>
      </c>
      <c r="C29" s="308">
        <f>[13]B!C22</f>
        <v>0</v>
      </c>
      <c r="D29" s="309"/>
      <c r="E29" s="20"/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5" customHeight="1" x14ac:dyDescent="0.15">
      <c r="A30" s="311"/>
      <c r="B30" s="300" t="s">
        <v>45</v>
      </c>
      <c r="C30" s="308">
        <f>[13]B!C23</f>
        <v>0</v>
      </c>
      <c r="D30" s="309"/>
      <c r="E30" s="20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5" customHeight="1" x14ac:dyDescent="0.15">
      <c r="A31" s="311"/>
      <c r="B31" s="300" t="s">
        <v>46</v>
      </c>
      <c r="C31" s="308">
        <f>[13]B!C24</f>
        <v>745</v>
      </c>
      <c r="D31" s="309"/>
      <c r="E31" s="20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15" customHeight="1" x14ac:dyDescent="0.15">
      <c r="A32" s="312">
        <v>101308</v>
      </c>
      <c r="B32" s="300" t="s">
        <v>47</v>
      </c>
      <c r="C32" s="308">
        <f>[13]B!C25</f>
        <v>0</v>
      </c>
      <c r="D32" s="309"/>
      <c r="E32" s="20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20.100000000000001" customHeight="1" x14ac:dyDescent="0.15">
      <c r="A33" s="21"/>
      <c r="B33" s="22" t="s">
        <v>48</v>
      </c>
      <c r="C33" s="313">
        <f>SUM(C34:C44)</f>
        <v>6017</v>
      </c>
      <c r="D33" s="314">
        <f t="shared" ref="D33:E33" si="0">SUM(D34:D44)</f>
        <v>6015</v>
      </c>
      <c r="E33" s="314">
        <f t="shared" si="0"/>
        <v>10787720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15">
      <c r="A34" s="295" t="s">
        <v>49</v>
      </c>
      <c r="B34" s="296" t="s">
        <v>50</v>
      </c>
      <c r="C34" s="315">
        <f>[13]B!$C$29</f>
        <v>1842</v>
      </c>
      <c r="D34" s="315">
        <f>[13]B!$E$29</f>
        <v>1841</v>
      </c>
      <c r="E34" s="23">
        <f>[13]B!$AL$29</f>
        <v>2430120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15">
      <c r="A35" s="299" t="s">
        <v>51</v>
      </c>
      <c r="B35" s="300" t="s">
        <v>52</v>
      </c>
      <c r="C35" s="308">
        <f>[13]B!$C$30</f>
        <v>0</v>
      </c>
      <c r="D35" s="308">
        <f>[13]B!$E$30</f>
        <v>0</v>
      </c>
      <c r="E35" s="24">
        <f>[13]B!$AL$30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15">
      <c r="A36" s="299" t="s">
        <v>53</v>
      </c>
      <c r="B36" s="300" t="s">
        <v>54</v>
      </c>
      <c r="C36" s="308">
        <f>[13]B!$C$31</f>
        <v>0</v>
      </c>
      <c r="D36" s="308">
        <f>[13]B!$E$31</f>
        <v>0</v>
      </c>
      <c r="E36" s="24">
        <f>[13]B!$AL$31</f>
        <v>0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5" customHeight="1" x14ac:dyDescent="0.15">
      <c r="A37" s="299" t="s">
        <v>55</v>
      </c>
      <c r="B37" s="300" t="s">
        <v>56</v>
      </c>
      <c r="C37" s="308">
        <f>[13]B!$C$32</f>
        <v>168</v>
      </c>
      <c r="D37" s="308">
        <f>[13]B!$E$32</f>
        <v>168</v>
      </c>
      <c r="E37" s="24">
        <f>[13]B!$AL$32</f>
        <v>302400</v>
      </c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15" customHeight="1" x14ac:dyDescent="0.15">
      <c r="A38" s="299" t="s">
        <v>57</v>
      </c>
      <c r="B38" s="300" t="s">
        <v>58</v>
      </c>
      <c r="C38" s="308">
        <f>[13]B!$C$33</f>
        <v>3024</v>
      </c>
      <c r="D38" s="308">
        <f>[13]B!$E$33</f>
        <v>3024</v>
      </c>
      <c r="E38" s="24">
        <f>[13]B!$AL$33</f>
        <v>4384800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15">
      <c r="A39" s="299" t="s">
        <v>59</v>
      </c>
      <c r="B39" s="300" t="s">
        <v>60</v>
      </c>
      <c r="C39" s="308">
        <f>[13]B!$C$34</f>
        <v>219</v>
      </c>
      <c r="D39" s="308">
        <f>[13]B!$E$34</f>
        <v>219</v>
      </c>
      <c r="E39" s="24">
        <f>[13]B!$AL$34</f>
        <v>289080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15">
      <c r="A40" s="299" t="s">
        <v>61</v>
      </c>
      <c r="B40" s="300" t="s">
        <v>62</v>
      </c>
      <c r="C40" s="308">
        <f>[13]B!$C$1076</f>
        <v>210</v>
      </c>
      <c r="D40" s="308">
        <f>[13]B!$E$1076</f>
        <v>210</v>
      </c>
      <c r="E40" s="24">
        <f>[13]B!$AL$1076</f>
        <v>678300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15">
      <c r="A41" s="299" t="s">
        <v>63</v>
      </c>
      <c r="B41" s="300" t="s">
        <v>64</v>
      </c>
      <c r="C41" s="308">
        <f>[13]B!$C$1077</f>
        <v>370</v>
      </c>
      <c r="D41" s="308">
        <f>[13]B!$E$1077</f>
        <v>370</v>
      </c>
      <c r="E41" s="24">
        <f>[13]B!$AL$1077</f>
        <v>1195100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15">
      <c r="A42" s="299" t="s">
        <v>65</v>
      </c>
      <c r="B42" s="300" t="s">
        <v>66</v>
      </c>
      <c r="C42" s="308">
        <f>[13]B!$C$1078</f>
        <v>0</v>
      </c>
      <c r="D42" s="308">
        <f>[13]B!$E$1078</f>
        <v>0</v>
      </c>
      <c r="E42" s="24">
        <f>[13]B!$AL$1078</f>
        <v>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15">
      <c r="A43" s="299" t="s">
        <v>67</v>
      </c>
      <c r="B43" s="300" t="s">
        <v>68</v>
      </c>
      <c r="C43" s="308">
        <f>[13]B!$C$1079</f>
        <v>0</v>
      </c>
      <c r="D43" s="308">
        <f>[13]B!$E$1079</f>
        <v>0</v>
      </c>
      <c r="E43" s="24">
        <f>[13]B!$AL$1079</f>
        <v>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15">
      <c r="A44" s="299" t="s">
        <v>69</v>
      </c>
      <c r="B44" s="300" t="s">
        <v>70</v>
      </c>
      <c r="C44" s="308">
        <f>[13]B!$C$1075</f>
        <v>184</v>
      </c>
      <c r="D44" s="308">
        <f>[13]B!$E$1075</f>
        <v>183</v>
      </c>
      <c r="E44" s="24">
        <f>[13]B!$AL$1075</f>
        <v>1507920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15">
      <c r="A45" s="304"/>
      <c r="B45" s="305" t="s">
        <v>40</v>
      </c>
      <c r="C45" s="316">
        <f>SUM(C46:C50)</f>
        <v>453</v>
      </c>
      <c r="D45" s="317"/>
      <c r="E45" s="27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15">
      <c r="A46" s="26"/>
      <c r="B46" s="300" t="s">
        <v>71</v>
      </c>
      <c r="C46" s="308">
        <f>[13]B!$C$36</f>
        <v>267</v>
      </c>
      <c r="D46" s="317"/>
      <c r="E46" s="27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15" customHeight="1" x14ac:dyDescent="0.15">
      <c r="A47" s="26"/>
      <c r="B47" s="300" t="s">
        <v>72</v>
      </c>
      <c r="C47" s="308">
        <f>[13]B!$C$37</f>
        <v>186</v>
      </c>
      <c r="D47" s="317"/>
      <c r="E47" s="27"/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15">
      <c r="A48" s="26"/>
      <c r="B48" s="300" t="s">
        <v>73</v>
      </c>
      <c r="C48" s="308">
        <f>[13]B!$C$38</f>
        <v>0</v>
      </c>
      <c r="D48" s="317"/>
      <c r="E48" s="27"/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15">
      <c r="A49" s="26"/>
      <c r="B49" s="300" t="s">
        <v>74</v>
      </c>
      <c r="C49" s="308">
        <f>[13]B!$C$39</f>
        <v>0</v>
      </c>
      <c r="D49" s="317"/>
      <c r="E49" s="27"/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15" customHeight="1" x14ac:dyDescent="0.15">
      <c r="A50" s="28"/>
      <c r="B50" s="318" t="s">
        <v>75</v>
      </c>
      <c r="C50" s="319">
        <f>[13]B!$C$40</f>
        <v>0</v>
      </c>
      <c r="D50" s="317"/>
      <c r="E50" s="27"/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20.100000000000001" customHeight="1" x14ac:dyDescent="0.15">
      <c r="A51" s="21"/>
      <c r="B51" s="22" t="s">
        <v>76</v>
      </c>
      <c r="C51" s="313">
        <f>SUM(C52:C53)</f>
        <v>0</v>
      </c>
      <c r="D51" s="314">
        <f>SUM(D52:D53)</f>
        <v>0</v>
      </c>
      <c r="E51" s="29">
        <f>SUM(E52:E53)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15">
      <c r="A52" s="295" t="s">
        <v>77</v>
      </c>
      <c r="B52" s="296" t="s">
        <v>78</v>
      </c>
      <c r="C52" s="320">
        <f>[13]B!$C$1081</f>
        <v>0</v>
      </c>
      <c r="D52" s="320">
        <f>[13]B!$E$1081</f>
        <v>0</v>
      </c>
      <c r="E52" s="30">
        <f>[13]B!$AL$1081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15">
      <c r="A53" s="299" t="s">
        <v>79</v>
      </c>
      <c r="B53" s="300" t="s">
        <v>80</v>
      </c>
      <c r="C53" s="321">
        <f>[13]B!$C$1082</f>
        <v>0</v>
      </c>
      <c r="D53" s="321">
        <f>[13]B!$E$1082</f>
        <v>0</v>
      </c>
      <c r="E53" s="31">
        <f>[13]B!$AL$1082</f>
        <v>0</v>
      </c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15" customHeight="1" x14ac:dyDescent="0.15">
      <c r="A54" s="304"/>
      <c r="B54" s="322" t="s">
        <v>81</v>
      </c>
      <c r="C54" s="323">
        <f>C55</f>
        <v>0</v>
      </c>
      <c r="D54" s="317"/>
      <c r="E54" s="27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24" customHeight="1" x14ac:dyDescent="0.15">
      <c r="A55" s="299" t="s">
        <v>82</v>
      </c>
      <c r="B55" s="318" t="s">
        <v>83</v>
      </c>
      <c r="C55" s="319">
        <f>[13]B!$C$1054</f>
        <v>0</v>
      </c>
      <c r="D55" s="317"/>
      <c r="E55" s="27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20.100000000000001" customHeight="1" x14ac:dyDescent="0.15">
      <c r="A56" s="33"/>
      <c r="B56" s="22" t="s">
        <v>84</v>
      </c>
      <c r="C56" s="313">
        <f>SUM(C57:C60)</f>
        <v>1379</v>
      </c>
      <c r="D56" s="314">
        <f>SUM(D57:D60)</f>
        <v>1379</v>
      </c>
      <c r="E56" s="29">
        <f>SUM(E57:E60)</f>
        <v>2834330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15" customHeight="1" x14ac:dyDescent="0.15">
      <c r="A57" s="295" t="s">
        <v>85</v>
      </c>
      <c r="B57" s="296" t="s">
        <v>86</v>
      </c>
      <c r="C57" s="320">
        <f>[13]B!$C$44</f>
        <v>0</v>
      </c>
      <c r="D57" s="320">
        <f>[13]B!$E$44</f>
        <v>0</v>
      </c>
      <c r="E57" s="30">
        <f>[13]B!$AL$44</f>
        <v>0</v>
      </c>
      <c r="F57" s="7"/>
      <c r="G57" s="7"/>
      <c r="H57" s="7"/>
      <c r="I57" s="7"/>
      <c r="J57" s="7"/>
      <c r="K57" s="7"/>
      <c r="L57" s="7"/>
      <c r="M57" s="7"/>
      <c r="N57" s="7"/>
    </row>
    <row r="58" spans="1:14" s="3" customFormat="1" ht="15" customHeight="1" x14ac:dyDescent="0.15">
      <c r="A58" s="299" t="s">
        <v>87</v>
      </c>
      <c r="B58" s="300" t="s">
        <v>88</v>
      </c>
      <c r="C58" s="321">
        <f>[13]B!$C$45</f>
        <v>1101</v>
      </c>
      <c r="D58" s="321">
        <f>[13]B!$E$45</f>
        <v>1101</v>
      </c>
      <c r="E58" s="31">
        <f>[13]B!$AL$45</f>
        <v>2631390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s="3" customFormat="1" ht="15" customHeight="1" x14ac:dyDescent="0.15">
      <c r="A59" s="299" t="s">
        <v>89</v>
      </c>
      <c r="B59" s="300" t="s">
        <v>90</v>
      </c>
      <c r="C59" s="321">
        <f>[13]B!$C$46</f>
        <v>0</v>
      </c>
      <c r="D59" s="321">
        <f>[13]B!$E$46</f>
        <v>0</v>
      </c>
      <c r="E59" s="31">
        <f>[13]B!$AL$46</f>
        <v>0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s="3" customFormat="1" ht="15" customHeight="1" x14ac:dyDescent="0.15">
      <c r="A60" s="299" t="s">
        <v>91</v>
      </c>
      <c r="B60" s="300" t="s">
        <v>92</v>
      </c>
      <c r="C60" s="321">
        <f>[13]B!$C$47</f>
        <v>278</v>
      </c>
      <c r="D60" s="321">
        <f>[13]B!$E$47</f>
        <v>278</v>
      </c>
      <c r="E60" s="31">
        <f>[13]B!$AL$47</f>
        <v>202940</v>
      </c>
      <c r="F60" s="7"/>
      <c r="G60" s="7"/>
      <c r="H60" s="7"/>
      <c r="I60" s="7"/>
      <c r="J60" s="7"/>
      <c r="K60" s="7"/>
      <c r="L60" s="7"/>
      <c r="M60" s="7"/>
      <c r="N60" s="7"/>
    </row>
    <row r="61" spans="1:14" s="3" customFormat="1" ht="15" customHeight="1" x14ac:dyDescent="0.15">
      <c r="A61" s="324"/>
      <c r="B61" s="322" t="s">
        <v>93</v>
      </c>
      <c r="C61" s="325">
        <f>C62</f>
        <v>0</v>
      </c>
      <c r="D61" s="317"/>
      <c r="E61" s="27"/>
      <c r="F61" s="7"/>
      <c r="G61" s="7"/>
      <c r="H61" s="7"/>
      <c r="I61" s="7"/>
      <c r="J61" s="7"/>
      <c r="K61" s="7"/>
      <c r="L61" s="7"/>
      <c r="M61" s="7"/>
      <c r="N61" s="7"/>
    </row>
    <row r="62" spans="1:14" s="3" customFormat="1" ht="15" customHeight="1" x14ac:dyDescent="0.15">
      <c r="A62" s="312"/>
      <c r="B62" s="318" t="s">
        <v>94</v>
      </c>
      <c r="C62" s="326">
        <f>[13]B!$C$49</f>
        <v>0</v>
      </c>
      <c r="D62" s="317"/>
      <c r="E62" s="27"/>
      <c r="F62" s="7"/>
      <c r="G62" s="7"/>
      <c r="H62" s="7"/>
      <c r="I62" s="7"/>
      <c r="J62" s="7"/>
      <c r="K62" s="7"/>
      <c r="L62" s="7"/>
      <c r="M62" s="7"/>
      <c r="N62" s="7"/>
    </row>
    <row r="63" spans="1:14" s="3" customFormat="1" ht="20.100000000000001" customHeight="1" x14ac:dyDescent="0.15">
      <c r="A63" s="33"/>
      <c r="B63" s="22" t="s">
        <v>95</v>
      </c>
      <c r="C63" s="313">
        <f>SUM(C64:C66)</f>
        <v>2226</v>
      </c>
      <c r="D63" s="314">
        <f>SUM(D64:D66)</f>
        <v>2226</v>
      </c>
      <c r="E63" s="29">
        <f>SUM(E64:E66)</f>
        <v>3939900</v>
      </c>
      <c r="F63" s="7"/>
      <c r="G63" s="7"/>
      <c r="H63" s="7"/>
      <c r="I63" s="7"/>
      <c r="J63" s="7"/>
      <c r="K63" s="7"/>
      <c r="L63" s="7"/>
      <c r="M63" s="7"/>
      <c r="N63" s="7"/>
    </row>
    <row r="64" spans="1:14" s="3" customFormat="1" ht="15" customHeight="1" x14ac:dyDescent="0.15">
      <c r="A64" s="295" t="s">
        <v>96</v>
      </c>
      <c r="B64" s="296" t="s">
        <v>97</v>
      </c>
      <c r="C64" s="320">
        <f>[13]B!$C$53</f>
        <v>1464</v>
      </c>
      <c r="D64" s="320">
        <f>[13]B!$E$53</f>
        <v>1464</v>
      </c>
      <c r="E64" s="30">
        <f>[13]B!$AL$53</f>
        <v>3030480</v>
      </c>
      <c r="F64" s="7"/>
      <c r="G64" s="7"/>
      <c r="H64" s="7"/>
      <c r="I64" s="7"/>
      <c r="J64" s="7"/>
      <c r="K64" s="7"/>
      <c r="L64" s="7"/>
      <c r="M64" s="7"/>
      <c r="N64" s="7"/>
    </row>
    <row r="65" spans="1:14" s="3" customFormat="1" ht="15" customHeight="1" x14ac:dyDescent="0.15">
      <c r="A65" s="299" t="s">
        <v>98</v>
      </c>
      <c r="B65" s="300" t="s">
        <v>99</v>
      </c>
      <c r="C65" s="321">
        <f>[13]B!$C$54</f>
        <v>3</v>
      </c>
      <c r="D65" s="321">
        <f>[13]B!$E$54</f>
        <v>3</v>
      </c>
      <c r="E65" s="31">
        <f>[13]B!$AL$54</f>
        <v>6210</v>
      </c>
      <c r="F65" s="7"/>
      <c r="G65" s="7"/>
      <c r="H65" s="7"/>
      <c r="I65" s="7"/>
      <c r="J65" s="7"/>
      <c r="K65" s="7"/>
      <c r="L65" s="7"/>
      <c r="M65" s="7"/>
      <c r="N65" s="7"/>
    </row>
    <row r="66" spans="1:14" s="3" customFormat="1" ht="15" customHeight="1" x14ac:dyDescent="0.15">
      <c r="A66" s="299" t="s">
        <v>100</v>
      </c>
      <c r="B66" s="300" t="s">
        <v>101</v>
      </c>
      <c r="C66" s="321">
        <f>[13]B!$C$55</f>
        <v>759</v>
      </c>
      <c r="D66" s="321">
        <f>[13]B!$E$55</f>
        <v>759</v>
      </c>
      <c r="E66" s="31">
        <f>[13]B!$AL$55</f>
        <v>903210</v>
      </c>
      <c r="F66" s="7"/>
      <c r="G66" s="7"/>
      <c r="H66" s="7"/>
      <c r="I66" s="7"/>
      <c r="J66" s="7"/>
      <c r="K66" s="7"/>
      <c r="L66" s="7"/>
      <c r="M66" s="7"/>
      <c r="N66" s="7"/>
    </row>
    <row r="67" spans="1:14" s="3" customFormat="1" ht="15" customHeight="1" x14ac:dyDescent="0.15">
      <c r="A67" s="304"/>
      <c r="B67" s="305" t="s">
        <v>102</v>
      </c>
      <c r="C67" s="327">
        <f>SUM(C68:C69)</f>
        <v>0</v>
      </c>
      <c r="D67" s="317"/>
      <c r="E67" s="27"/>
      <c r="F67" s="7"/>
      <c r="G67" s="7"/>
      <c r="H67" s="7"/>
      <c r="I67" s="7"/>
      <c r="J67" s="7"/>
      <c r="K67" s="7"/>
      <c r="L67" s="7"/>
      <c r="M67" s="7"/>
      <c r="N67" s="7"/>
    </row>
    <row r="68" spans="1:14" s="3" customFormat="1" ht="15" customHeight="1" x14ac:dyDescent="0.15">
      <c r="A68" s="26"/>
      <c r="B68" s="300" t="s">
        <v>103</v>
      </c>
      <c r="C68" s="321">
        <f xml:space="preserve"> [13]B!$C$57</f>
        <v>0</v>
      </c>
      <c r="D68" s="317"/>
      <c r="E68" s="35"/>
      <c r="F68" s="7"/>
      <c r="G68" s="7"/>
      <c r="H68" s="7"/>
      <c r="I68" s="7"/>
      <c r="J68" s="7"/>
      <c r="K68" s="7"/>
      <c r="L68" s="7"/>
      <c r="M68" s="7"/>
      <c r="N68" s="7"/>
    </row>
    <row r="69" spans="1:14" s="3" customFormat="1" ht="15" customHeight="1" x14ac:dyDescent="0.15">
      <c r="A69" s="28"/>
      <c r="B69" s="318" t="s">
        <v>104</v>
      </c>
      <c r="C69" s="326">
        <f>[13]B!$C$58</f>
        <v>0</v>
      </c>
      <c r="D69" s="328"/>
      <c r="E69" s="36"/>
      <c r="F69" s="7"/>
      <c r="G69" s="7"/>
      <c r="H69" s="7"/>
      <c r="I69" s="7"/>
      <c r="J69" s="7"/>
      <c r="K69" s="7"/>
      <c r="L69" s="7"/>
      <c r="M69" s="7"/>
      <c r="N69" s="7"/>
    </row>
    <row r="70" spans="1:14" s="3" customFormat="1" ht="15" customHeight="1" x14ac:dyDescent="0.15">
      <c r="A70" s="37"/>
      <c r="B70" s="13" t="s">
        <v>105</v>
      </c>
      <c r="C70" s="313">
        <f>C10+C33+C51+C56+C63+C25+C26+C45+C54+C61+C67</f>
        <v>19004</v>
      </c>
      <c r="D70" s="313">
        <f>D10+D33+D51+D56+D63+D25</f>
        <v>17529</v>
      </c>
      <c r="E70" s="38">
        <f>E10+E33+E51+E56+E63+E25</f>
        <v>103869900</v>
      </c>
      <c r="F70" s="7"/>
      <c r="G70" s="7"/>
      <c r="H70" s="7"/>
      <c r="I70" s="7"/>
      <c r="J70" s="7"/>
      <c r="K70" s="7"/>
      <c r="L70" s="7"/>
      <c r="M70" s="7"/>
      <c r="N70" s="7"/>
    </row>
    <row r="71" spans="1:14" ht="24.95" customHeight="1" x14ac:dyDescent="0.15">
      <c r="A71" s="12" t="s">
        <v>106</v>
      </c>
    </row>
    <row r="72" spans="1:14" ht="35.1" customHeight="1" x14ac:dyDescent="0.15">
      <c r="A72" s="579" t="s">
        <v>107</v>
      </c>
      <c r="B72" s="580"/>
      <c r="C72" s="39" t="s">
        <v>6</v>
      </c>
      <c r="D72" s="39" t="s">
        <v>7</v>
      </c>
      <c r="E72" s="39" t="s">
        <v>8</v>
      </c>
    </row>
    <row r="73" spans="1:14" s="41" customFormat="1" ht="15" customHeight="1" x14ac:dyDescent="0.25">
      <c r="A73" s="581" t="s">
        <v>108</v>
      </c>
      <c r="B73" s="582"/>
      <c r="C73" s="313">
        <f>SUM(C74:C79,C83:C85)</f>
        <v>103380</v>
      </c>
      <c r="D73" s="329">
        <f>SUM(D74:D78,D79,D83:D85)</f>
        <v>99754</v>
      </c>
      <c r="E73" s="40">
        <f>SUM(E74:E78,E79,E83:E85)</f>
        <v>562876030</v>
      </c>
    </row>
    <row r="74" spans="1:14" ht="15" customHeight="1" x14ac:dyDescent="0.15">
      <c r="A74" s="42" t="s">
        <v>109</v>
      </c>
      <c r="B74" s="43" t="s">
        <v>110</v>
      </c>
      <c r="C74" s="320">
        <f>[13]B!$C$218</f>
        <v>38890</v>
      </c>
      <c r="D74" s="320">
        <f>[13]B!$E$218</f>
        <v>37275</v>
      </c>
      <c r="E74" s="44">
        <f>[13]B!$AL$218</f>
        <v>46180890</v>
      </c>
    </row>
    <row r="75" spans="1:14" ht="15" customHeight="1" x14ac:dyDescent="0.15">
      <c r="A75" s="573" t="s">
        <v>111</v>
      </c>
      <c r="B75" s="45" t="s">
        <v>112</v>
      </c>
      <c r="C75" s="321">
        <f>[13]B!C283</f>
        <v>39668</v>
      </c>
      <c r="D75" s="330">
        <f>[13]B!$E$283</f>
        <v>38120</v>
      </c>
      <c r="E75" s="46">
        <f>[13]B!$AL$283</f>
        <v>61506780</v>
      </c>
    </row>
    <row r="76" spans="1:14" ht="15" customHeight="1" x14ac:dyDescent="0.15">
      <c r="A76" s="573" t="s">
        <v>113</v>
      </c>
      <c r="B76" s="45" t="s">
        <v>114</v>
      </c>
      <c r="C76" s="321">
        <f>[13]B!$C$327</f>
        <v>1900</v>
      </c>
      <c r="D76" s="321">
        <f>[13]B!$E$327</f>
        <v>1864</v>
      </c>
      <c r="E76" s="46">
        <f>[13]B!$AL$327</f>
        <v>8379180</v>
      </c>
    </row>
    <row r="77" spans="1:14" ht="15" customHeight="1" x14ac:dyDescent="0.15">
      <c r="A77" s="573" t="s">
        <v>115</v>
      </c>
      <c r="B77" s="45" t="s">
        <v>116</v>
      </c>
      <c r="C77" s="321">
        <f>[13]B!$C$338</f>
        <v>0</v>
      </c>
      <c r="D77" s="321">
        <f>[13]B!$E$338</f>
        <v>0</v>
      </c>
      <c r="E77" s="46">
        <f>[13]B!$AL$338</f>
        <v>0</v>
      </c>
    </row>
    <row r="78" spans="1:14" ht="15" customHeight="1" x14ac:dyDescent="0.15">
      <c r="A78" s="573" t="s">
        <v>117</v>
      </c>
      <c r="B78" s="47" t="s">
        <v>118</v>
      </c>
      <c r="C78" s="331">
        <f>[13]B!$C$413</f>
        <v>2858</v>
      </c>
      <c r="D78" s="331">
        <f>[13]B!$E$413</f>
        <v>2758</v>
      </c>
      <c r="E78" s="48">
        <f>[13]B!$AL$413</f>
        <v>15448830</v>
      </c>
    </row>
    <row r="79" spans="1:14" ht="15" customHeight="1" x14ac:dyDescent="0.15">
      <c r="A79" s="583" t="s">
        <v>119</v>
      </c>
      <c r="B79" s="50" t="s">
        <v>120</v>
      </c>
      <c r="C79" s="332">
        <f>SUM(C80:C82)</f>
        <v>18518</v>
      </c>
      <c r="D79" s="332">
        <f>SUM(D80:D82)</f>
        <v>18212</v>
      </c>
      <c r="E79" s="51">
        <f>SUM(E80:E82)</f>
        <v>428939360</v>
      </c>
    </row>
    <row r="80" spans="1:14" ht="15" customHeight="1" x14ac:dyDescent="0.15">
      <c r="A80" s="583"/>
      <c r="B80" s="52" t="s">
        <v>121</v>
      </c>
      <c r="C80" s="330">
        <f>[13]B!$C$464</f>
        <v>2470</v>
      </c>
      <c r="D80" s="330">
        <f>[13]B!$E$464</f>
        <v>2442</v>
      </c>
      <c r="E80" s="53">
        <f>[13]B!$AL$464</f>
        <v>9906080</v>
      </c>
    </row>
    <row r="81" spans="1:5" ht="15" customHeight="1" x14ac:dyDescent="0.15">
      <c r="A81" s="583"/>
      <c r="B81" s="54" t="s">
        <v>122</v>
      </c>
      <c r="C81" s="321">
        <f>[13]B!$C$483</f>
        <v>14</v>
      </c>
      <c r="D81" s="330">
        <f>[13]B!$E$483</f>
        <v>14</v>
      </c>
      <c r="E81" s="46">
        <f>[13]B!$AL$483</f>
        <v>46440</v>
      </c>
    </row>
    <row r="82" spans="1:5" ht="15" customHeight="1" x14ac:dyDescent="0.15">
      <c r="A82" s="583"/>
      <c r="B82" s="54" t="s">
        <v>123</v>
      </c>
      <c r="C82" s="321">
        <f>[13]B!$C$511</f>
        <v>16034</v>
      </c>
      <c r="D82" s="321">
        <f>[13]B!$E$511</f>
        <v>15756</v>
      </c>
      <c r="E82" s="46">
        <f>[13]B!$AL$511</f>
        <v>418986840</v>
      </c>
    </row>
    <row r="83" spans="1:5" ht="15" customHeight="1" x14ac:dyDescent="0.15">
      <c r="A83" s="573" t="s">
        <v>124</v>
      </c>
      <c r="B83" s="45" t="s">
        <v>125</v>
      </c>
      <c r="C83" s="321">
        <f>[13]B!$C$521</f>
        <v>0</v>
      </c>
      <c r="D83" s="321">
        <f>[13]B!$E$521</f>
        <v>0</v>
      </c>
      <c r="E83" s="46">
        <f>[13]B!$AL$521</f>
        <v>0</v>
      </c>
    </row>
    <row r="84" spans="1:5" s="56" customFormat="1" ht="15" customHeight="1" x14ac:dyDescent="0.15">
      <c r="A84" s="573" t="s">
        <v>126</v>
      </c>
      <c r="B84" s="45" t="s">
        <v>127</v>
      </c>
      <c r="C84" s="333">
        <f>[13]B!$C$575</f>
        <v>65</v>
      </c>
      <c r="D84" s="321">
        <f>[13]B!$E$575</f>
        <v>65</v>
      </c>
      <c r="E84" s="55">
        <f>[13]B!$AL$575</f>
        <v>122190</v>
      </c>
    </row>
    <row r="85" spans="1:5" ht="15" customHeight="1" x14ac:dyDescent="0.15">
      <c r="A85" s="573" t="s">
        <v>128</v>
      </c>
      <c r="B85" s="45" t="s">
        <v>129</v>
      </c>
      <c r="C85" s="321">
        <f>[13]B!$C$607</f>
        <v>1481</v>
      </c>
      <c r="D85" s="321">
        <f>[13]B!$E$607</f>
        <v>1460</v>
      </c>
      <c r="E85" s="46">
        <f>[13]B!$AL$607</f>
        <v>2298800</v>
      </c>
    </row>
    <row r="86" spans="1:5" s="3" customFormat="1" ht="15" customHeight="1" x14ac:dyDescent="0.15">
      <c r="A86" s="581" t="s">
        <v>130</v>
      </c>
      <c r="B86" s="584"/>
      <c r="C86" s="332">
        <f>+C87+C88+C89+C90+C94+C95</f>
        <v>3905</v>
      </c>
      <c r="D86" s="332">
        <f>+D87+D88+D89+D90+D94</f>
        <v>3881</v>
      </c>
      <c r="E86" s="51">
        <f>+E87+E88+E89+E90+E94</f>
        <v>96103200</v>
      </c>
    </row>
    <row r="87" spans="1:5" ht="15" customHeight="1" x14ac:dyDescent="0.15">
      <c r="A87" s="57" t="s">
        <v>131</v>
      </c>
      <c r="B87" s="58" t="s">
        <v>132</v>
      </c>
      <c r="C87" s="330">
        <f>[13]B!$C$669</f>
        <v>2140</v>
      </c>
      <c r="D87" s="321">
        <f>[13]B!$E$669</f>
        <v>2129</v>
      </c>
      <c r="E87" s="53">
        <f>[13]B!$AL$669</f>
        <v>19285580</v>
      </c>
    </row>
    <row r="88" spans="1:5" ht="15" customHeight="1" x14ac:dyDescent="0.15">
      <c r="A88" s="573" t="s">
        <v>133</v>
      </c>
      <c r="B88" s="45" t="s">
        <v>134</v>
      </c>
      <c r="C88" s="321">
        <f>[13]B!$C$692</f>
        <v>0</v>
      </c>
      <c r="D88" s="321">
        <f>[13]B!$E$692</f>
        <v>0</v>
      </c>
      <c r="E88" s="46">
        <f>[13]B!$AL$692</f>
        <v>0</v>
      </c>
    </row>
    <row r="89" spans="1:5" ht="15" customHeight="1" x14ac:dyDescent="0.15">
      <c r="A89" s="573" t="s">
        <v>135</v>
      </c>
      <c r="B89" s="45" t="s">
        <v>136</v>
      </c>
      <c r="C89" s="321">
        <f>[13]B!$C$722</f>
        <v>1153</v>
      </c>
      <c r="D89" s="321">
        <f>[13]B!$E$722</f>
        <v>1144</v>
      </c>
      <c r="E89" s="46">
        <f>[13]B!$AL$722</f>
        <v>65508560</v>
      </c>
    </row>
    <row r="90" spans="1:5" ht="15" customHeight="1" x14ac:dyDescent="0.15">
      <c r="A90" s="583" t="s">
        <v>113</v>
      </c>
      <c r="B90" s="45" t="s">
        <v>137</v>
      </c>
      <c r="C90" s="321">
        <f>SUM(C91:C93)</f>
        <v>608</v>
      </c>
      <c r="D90" s="321">
        <f>SUM(D91:D93)</f>
        <v>608</v>
      </c>
      <c r="E90" s="46">
        <f>SUM(E91:E93)</f>
        <v>11309060</v>
      </c>
    </row>
    <row r="91" spans="1:5" ht="15" customHeight="1" x14ac:dyDescent="0.15">
      <c r="A91" s="583"/>
      <c r="B91" s="54" t="s">
        <v>138</v>
      </c>
      <c r="C91" s="321">
        <f>[13]B!$C$746-[13]B!C724-[13]B!C725</f>
        <v>527</v>
      </c>
      <c r="D91" s="321">
        <f>[13]B!$E$746-[13]B!E724-[13]B!E725</f>
        <v>527</v>
      </c>
      <c r="E91" s="46">
        <f>[13]B!$AL$746-[13]B!$AL$676724-[13]B!$AL$725</f>
        <v>9539960</v>
      </c>
    </row>
    <row r="92" spans="1:5" ht="15" customHeight="1" x14ac:dyDescent="0.15">
      <c r="A92" s="583"/>
      <c r="B92" s="54" t="s">
        <v>139</v>
      </c>
      <c r="C92" s="321">
        <f>[13]B!$C$724</f>
        <v>2</v>
      </c>
      <c r="D92" s="321">
        <f>[13]B!$E$724</f>
        <v>2</v>
      </c>
      <c r="E92" s="46">
        <f>[13]B!$AL$724</f>
        <v>12140</v>
      </c>
    </row>
    <row r="93" spans="1:5" ht="15" customHeight="1" x14ac:dyDescent="0.15">
      <c r="A93" s="583"/>
      <c r="B93" s="54" t="s">
        <v>140</v>
      </c>
      <c r="C93" s="321">
        <f>[13]B!$C$725</f>
        <v>79</v>
      </c>
      <c r="D93" s="321">
        <f>[13]B!$E$725</f>
        <v>79</v>
      </c>
      <c r="E93" s="46">
        <f>[13]B!$AL$725</f>
        <v>1756960</v>
      </c>
    </row>
    <row r="94" spans="1:5" ht="15" customHeight="1" x14ac:dyDescent="0.15">
      <c r="A94" s="573" t="s">
        <v>115</v>
      </c>
      <c r="B94" s="45" t="s">
        <v>141</v>
      </c>
      <c r="C94" s="321">
        <f>[13]B!$C$779</f>
        <v>0</v>
      </c>
      <c r="D94" s="321">
        <f>[13]B!$E$779</f>
        <v>0</v>
      </c>
      <c r="E94" s="46">
        <f>[13]B!$AL$779</f>
        <v>0</v>
      </c>
    </row>
    <row r="95" spans="1:5" s="60" customFormat="1" ht="15" customHeight="1" x14ac:dyDescent="0.15">
      <c r="A95" s="573"/>
      <c r="B95" s="45" t="s">
        <v>142</v>
      </c>
      <c r="C95" s="321">
        <f>[13]B!$C$837</f>
        <v>4</v>
      </c>
      <c r="D95" s="59"/>
      <c r="E95" s="59"/>
    </row>
    <row r="96" spans="1:5" s="3" customFormat="1" ht="15" customHeight="1" x14ac:dyDescent="0.15">
      <c r="A96" s="61"/>
      <c r="B96" s="61" t="s">
        <v>143</v>
      </c>
      <c r="C96" s="334">
        <f>[13]B!$C$1051</f>
        <v>0</v>
      </c>
      <c r="D96" s="335">
        <f>[13]B!$E$1051</f>
        <v>0</v>
      </c>
      <c r="E96" s="62">
        <f>[13]B!$AL$1051</f>
        <v>0</v>
      </c>
    </row>
    <row r="97" spans="1:8" s="63" customFormat="1" ht="24.95" customHeight="1" x14ac:dyDescent="0.15">
      <c r="A97" s="574" t="s">
        <v>144</v>
      </c>
      <c r="B97" s="574"/>
      <c r="C97" s="574"/>
      <c r="D97" s="574"/>
      <c r="E97" s="574"/>
    </row>
    <row r="98" spans="1:8" s="63" customFormat="1" ht="35.1" customHeight="1" x14ac:dyDescent="0.15">
      <c r="A98" s="13" t="s">
        <v>145</v>
      </c>
      <c r="B98" s="64" t="s">
        <v>5</v>
      </c>
      <c r="C98" s="39" t="s">
        <v>6</v>
      </c>
      <c r="D98" s="39" t="s">
        <v>7</v>
      </c>
      <c r="E98" s="39" t="s">
        <v>8</v>
      </c>
    </row>
    <row r="99" spans="1:8" s="63" customFormat="1" ht="15" customHeight="1" x14ac:dyDescent="0.15">
      <c r="A99" s="295" t="s">
        <v>146</v>
      </c>
      <c r="B99" s="43" t="s">
        <v>147</v>
      </c>
      <c r="C99" s="336">
        <f>[13]B!C844+[13]B!C851+[13]B!C855+[13]B!C862+[13]B!C871+[13]B!C875+[13]B!C879+[13]B!C883+[13]B!C894+[13]B!C897+[13]B!C905+[13]B!C911+[13]B!C921+[13]B!C926+[13]B!C891</f>
        <v>0</v>
      </c>
      <c r="D99" s="336">
        <f>[13]B!E844+[13]B!E851+[13]B!E855+[13]B!E862+[13]B!E871+[13]B!E875+[13]B!E879+[13]B!E883+[13]B!E894+[13]B!E897+[13]B!E905+[13]B!E911+[13]B!E921+[13]B!E926+[13]B!E891</f>
        <v>0</v>
      </c>
      <c r="E99" s="336">
        <f>[13]B!AL844+[13]B!AL851+[13]B!AL855+[13]B!AL862+[13]B!AL871+[13]B!AL875+[13]B!AL879+[13]B!AL883+[13]B!AL894+[13]B!AL897+[13]B!AL905+[13]B!AL911+[13]B!AL921+[13]B!AL926+[13]B!AL891</f>
        <v>0</v>
      </c>
    </row>
    <row r="100" spans="1:8" s="63" customFormat="1" ht="15" customHeight="1" x14ac:dyDescent="0.15">
      <c r="A100" s="299">
        <v>2001</v>
      </c>
      <c r="B100" s="45" t="s">
        <v>148</v>
      </c>
      <c r="C100" s="321">
        <f>SUM([13]B!C2370,[13]B!C2416:C2418)</f>
        <v>1038</v>
      </c>
      <c r="D100" s="321">
        <f>SUM([13]B!E2370,[13]B!E2416:E2418)</f>
        <v>822</v>
      </c>
      <c r="E100" s="46">
        <f>[13]B!AL2370+[13]B!AL2416+[13]B!AL2417+[13]B!AL2418</f>
        <v>12246150</v>
      </c>
    </row>
    <row r="101" spans="1:8" s="63" customFormat="1" ht="15" customHeight="1" x14ac:dyDescent="0.15">
      <c r="A101" s="312" t="s">
        <v>149</v>
      </c>
      <c r="B101" s="65" t="s">
        <v>150</v>
      </c>
      <c r="C101" s="326">
        <f>[13]B!C2684</f>
        <v>7</v>
      </c>
      <c r="D101" s="326">
        <f>[13]B!E2684</f>
        <v>7</v>
      </c>
      <c r="E101" s="48">
        <f>[13]B!AL2684</f>
        <v>632010</v>
      </c>
    </row>
    <row r="102" spans="1:8" s="63" customFormat="1" ht="15" customHeight="1" x14ac:dyDescent="0.15">
      <c r="A102" s="37"/>
      <c r="B102" s="66" t="s">
        <v>151</v>
      </c>
      <c r="C102" s="337">
        <f>SUM(C99:C101)</f>
        <v>1045</v>
      </c>
      <c r="D102" s="337">
        <f>SUM(D99:D101)</f>
        <v>829</v>
      </c>
      <c r="E102" s="67">
        <f>SUM(E99:E101)</f>
        <v>12878160</v>
      </c>
    </row>
    <row r="103" spans="1:8" s="71" customFormat="1" ht="24.95" customHeight="1" x14ac:dyDescent="0.15">
      <c r="A103" s="68" t="s">
        <v>152</v>
      </c>
      <c r="B103" s="69"/>
      <c r="C103" s="68"/>
      <c r="D103" s="68"/>
      <c r="E103" s="68"/>
      <c r="F103" s="70"/>
      <c r="G103" s="70"/>
    </row>
    <row r="104" spans="1:8" s="63" customFormat="1" ht="33.75" customHeight="1" x14ac:dyDescent="0.15">
      <c r="A104" s="72" t="s">
        <v>4</v>
      </c>
      <c r="B104" s="72" t="s">
        <v>5</v>
      </c>
      <c r="C104" s="39" t="s">
        <v>6</v>
      </c>
      <c r="D104" s="39" t="s">
        <v>7</v>
      </c>
      <c r="E104" s="39" t="s">
        <v>153</v>
      </c>
      <c r="F104" s="39" t="s">
        <v>154</v>
      </c>
      <c r="G104" s="39" t="s">
        <v>155</v>
      </c>
      <c r="H104" s="39" t="s">
        <v>8</v>
      </c>
    </row>
    <row r="105" spans="1:8" s="63" customFormat="1" ht="15" customHeight="1" x14ac:dyDescent="0.15">
      <c r="A105" s="295" t="s">
        <v>156</v>
      </c>
      <c r="B105" s="43" t="s">
        <v>157</v>
      </c>
      <c r="C105" s="320">
        <f>[13]B!$C$1216</f>
        <v>0</v>
      </c>
      <c r="D105" s="320">
        <f>[13]B!$I$1216</f>
        <v>0</v>
      </c>
      <c r="E105" s="320">
        <f>[13]B!$I$1216</f>
        <v>0</v>
      </c>
      <c r="F105" s="320">
        <f>[13]B!$L$1216</f>
        <v>0</v>
      </c>
      <c r="G105" s="73"/>
      <c r="H105" s="44">
        <f>[13]B!$AL$1216</f>
        <v>0</v>
      </c>
    </row>
    <row r="106" spans="1:8" s="63" customFormat="1" ht="15" customHeight="1" x14ac:dyDescent="0.15">
      <c r="A106" s="299" t="s">
        <v>158</v>
      </c>
      <c r="B106" s="45" t="s">
        <v>159</v>
      </c>
      <c r="C106" s="321">
        <f>[13]B!C1352</f>
        <v>239</v>
      </c>
      <c r="D106" s="321">
        <f>[13]B!I1352</f>
        <v>214</v>
      </c>
      <c r="E106" s="321">
        <f>[13]B!I1352</f>
        <v>214</v>
      </c>
      <c r="F106" s="321">
        <f>[13]B!L1352</f>
        <v>3</v>
      </c>
      <c r="G106" s="74"/>
      <c r="H106" s="46">
        <f>[13]B!$AL$1352</f>
        <v>116016645</v>
      </c>
    </row>
    <row r="107" spans="1:8" s="63" customFormat="1" ht="15" customHeight="1" x14ac:dyDescent="0.15">
      <c r="A107" s="299" t="s">
        <v>160</v>
      </c>
      <c r="B107" s="45" t="s">
        <v>161</v>
      </c>
      <c r="C107" s="321">
        <f>[13]B!C1502</f>
        <v>31</v>
      </c>
      <c r="D107" s="321">
        <f>[13]B!I1502</f>
        <v>27</v>
      </c>
      <c r="E107" s="321">
        <f>[13]B!I1502</f>
        <v>27</v>
      </c>
      <c r="F107" s="321">
        <f>[13]B!L1502</f>
        <v>2</v>
      </c>
      <c r="G107" s="74"/>
      <c r="H107" s="46">
        <f>[13]B!$AL$1502</f>
        <v>2941765</v>
      </c>
    </row>
    <row r="108" spans="1:8" s="63" customFormat="1" ht="15" customHeight="1" x14ac:dyDescent="0.15">
      <c r="A108" s="299" t="s">
        <v>162</v>
      </c>
      <c r="B108" s="45" t="s">
        <v>163</v>
      </c>
      <c r="C108" s="321">
        <f>[13]B!C1566</f>
        <v>21</v>
      </c>
      <c r="D108" s="321">
        <f>[13]B!I1566</f>
        <v>20</v>
      </c>
      <c r="E108" s="321">
        <f>[13]B!I1566</f>
        <v>20</v>
      </c>
      <c r="F108" s="321">
        <f>[13]B!L1566</f>
        <v>0</v>
      </c>
      <c r="G108" s="74"/>
      <c r="H108" s="46">
        <f>[13]B!AL1566</f>
        <v>1332830</v>
      </c>
    </row>
    <row r="109" spans="1:8" s="63" customFormat="1" ht="15" customHeight="1" x14ac:dyDescent="0.15">
      <c r="A109" s="299" t="s">
        <v>164</v>
      </c>
      <c r="B109" s="45" t="s">
        <v>165</v>
      </c>
      <c r="C109" s="321">
        <f>[13]B!$C$1635</f>
        <v>19</v>
      </c>
      <c r="D109" s="321">
        <f>[13]B!$I$1635</f>
        <v>14</v>
      </c>
      <c r="E109" s="321">
        <f>[13]B!$I$1635</f>
        <v>14</v>
      </c>
      <c r="F109" s="321">
        <f>[13]B!$L$1635</f>
        <v>5</v>
      </c>
      <c r="G109" s="74"/>
      <c r="H109" s="46">
        <f>[13]B!$AL$1635</f>
        <v>782585</v>
      </c>
    </row>
    <row r="110" spans="1:8" s="63" customFormat="1" ht="15" customHeight="1" x14ac:dyDescent="0.15">
      <c r="A110" s="299" t="s">
        <v>166</v>
      </c>
      <c r="B110" s="45" t="s">
        <v>167</v>
      </c>
      <c r="C110" s="321">
        <f>[13]B!$C$1680</f>
        <v>28</v>
      </c>
      <c r="D110" s="321">
        <f>[13]B!$I$1680</f>
        <v>23</v>
      </c>
      <c r="E110" s="321">
        <f>[13]B!$I$1680</f>
        <v>23</v>
      </c>
      <c r="F110" s="321">
        <f>[13]B!$L$1680</f>
        <v>0</v>
      </c>
      <c r="G110" s="74"/>
      <c r="H110" s="46">
        <f>[13]B!$AL$1680</f>
        <v>861560</v>
      </c>
    </row>
    <row r="111" spans="1:8" s="63" customFormat="1" ht="15" customHeight="1" x14ac:dyDescent="0.15">
      <c r="A111" s="299" t="s">
        <v>168</v>
      </c>
      <c r="B111" s="45" t="s">
        <v>169</v>
      </c>
      <c r="C111" s="321">
        <f>[13]B!$C$1914</f>
        <v>4</v>
      </c>
      <c r="D111" s="321">
        <f>[13]B!$I$1914</f>
        <v>3</v>
      </c>
      <c r="E111" s="321">
        <f>[13]B!$I$1914</f>
        <v>3</v>
      </c>
      <c r="F111" s="321">
        <f>[13]B!$L$1914</f>
        <v>0</v>
      </c>
      <c r="G111" s="74"/>
      <c r="H111" s="46">
        <f>[13]B!$AL$1914</f>
        <v>6300660</v>
      </c>
    </row>
    <row r="112" spans="1:8" s="63" customFormat="1" ht="15" customHeight="1" x14ac:dyDescent="0.15">
      <c r="A112" s="299" t="s">
        <v>170</v>
      </c>
      <c r="B112" s="45" t="s">
        <v>171</v>
      </c>
      <c r="C112" s="321">
        <f>[13]B!$C$1983</f>
        <v>10</v>
      </c>
      <c r="D112" s="321">
        <f>[13]B!$I$1983</f>
        <v>9</v>
      </c>
      <c r="E112" s="321">
        <f>[13]B!$I$1983</f>
        <v>9</v>
      </c>
      <c r="F112" s="321">
        <f>[13]B!$L$1983</f>
        <v>1</v>
      </c>
      <c r="G112" s="74"/>
      <c r="H112" s="46">
        <f>[13]B!$AL$1983</f>
        <v>1963120</v>
      </c>
    </row>
    <row r="113" spans="1:12" s="63" customFormat="1" ht="15" customHeight="1" x14ac:dyDescent="0.15">
      <c r="A113" s="299" t="s">
        <v>172</v>
      </c>
      <c r="B113" s="45" t="s">
        <v>173</v>
      </c>
      <c r="C113" s="321">
        <f>[13]B!$C$2176</f>
        <v>177</v>
      </c>
      <c r="D113" s="321">
        <f>[13]B!$I$2176</f>
        <v>120</v>
      </c>
      <c r="E113" s="321">
        <f>[13]B!$I$2176</f>
        <v>120</v>
      </c>
      <c r="F113" s="321">
        <f>[13]B!$L$2176</f>
        <v>21</v>
      </c>
      <c r="G113" s="74"/>
      <c r="H113" s="46">
        <f>[13]B!$AL$2176</f>
        <v>36269415</v>
      </c>
    </row>
    <row r="114" spans="1:12" s="63" customFormat="1" ht="15" customHeight="1" x14ac:dyDescent="0.15">
      <c r="A114" s="299" t="s">
        <v>174</v>
      </c>
      <c r="B114" s="45" t="s">
        <v>175</v>
      </c>
      <c r="C114" s="321">
        <f>[13]B!C2218</f>
        <v>10</v>
      </c>
      <c r="D114" s="321">
        <f>[13]B!I2218</f>
        <v>5</v>
      </c>
      <c r="E114" s="321">
        <f>[13]B!I2218</f>
        <v>5</v>
      </c>
      <c r="F114" s="321">
        <f>[13]B!L2218</f>
        <v>0</v>
      </c>
      <c r="G114" s="74"/>
      <c r="H114" s="46">
        <f>[13]B!AL2218</f>
        <v>750590</v>
      </c>
    </row>
    <row r="115" spans="1:12" s="63" customFormat="1" ht="15" customHeight="1" x14ac:dyDescent="0.15">
      <c r="A115" s="299" t="s">
        <v>176</v>
      </c>
      <c r="B115" s="45" t="s">
        <v>177</v>
      </c>
      <c r="C115" s="321">
        <f>[13]B!$C$2342</f>
        <v>49</v>
      </c>
      <c r="D115" s="321">
        <f>[13]B!I2342</f>
        <v>31</v>
      </c>
      <c r="E115" s="321">
        <f>[13]B!I2342</f>
        <v>31</v>
      </c>
      <c r="F115" s="321">
        <f>[13]B!L2342</f>
        <v>0</v>
      </c>
      <c r="G115" s="74"/>
      <c r="H115" s="46">
        <f>[13]B!AL2342</f>
        <v>10481330</v>
      </c>
    </row>
    <row r="116" spans="1:12" s="63" customFormat="1" ht="15" customHeight="1" x14ac:dyDescent="0.15">
      <c r="A116" s="299" t="s">
        <v>178</v>
      </c>
      <c r="B116" s="45" t="s">
        <v>179</v>
      </c>
      <c r="C116" s="321">
        <f>[13]B!$C$2377</f>
        <v>9</v>
      </c>
      <c r="D116" s="321">
        <f>[13]B!I2377</f>
        <v>9</v>
      </c>
      <c r="E116" s="321">
        <f>[13]B!I2377</f>
        <v>9</v>
      </c>
      <c r="F116" s="321">
        <f>[13]B!L2377</f>
        <v>0</v>
      </c>
      <c r="G116" s="74"/>
      <c r="H116" s="46">
        <f>[13]B!$AL$2377</f>
        <v>2303350</v>
      </c>
    </row>
    <row r="117" spans="1:12" s="63" customFormat="1" ht="15" customHeight="1" x14ac:dyDescent="0.15">
      <c r="A117" s="299" t="s">
        <v>180</v>
      </c>
      <c r="B117" s="45" t="s">
        <v>181</v>
      </c>
      <c r="C117" s="321">
        <f>[13]B!$C$2414</f>
        <v>46</v>
      </c>
      <c r="D117" s="321">
        <f>[13]B!$I$2414</f>
        <v>21</v>
      </c>
      <c r="E117" s="321">
        <f>[13]B!$I$2414</f>
        <v>21</v>
      </c>
      <c r="F117" s="321">
        <f>[13]B!$L$2414</f>
        <v>0</v>
      </c>
      <c r="G117" s="74"/>
      <c r="H117" s="46">
        <f>[13]B!$AL$2414</f>
        <v>4514060</v>
      </c>
    </row>
    <row r="118" spans="1:12" s="75" customFormat="1" ht="15" customHeight="1" x14ac:dyDescent="0.15">
      <c r="A118" s="299" t="s">
        <v>182</v>
      </c>
      <c r="B118" s="45" t="s">
        <v>183</v>
      </c>
      <c r="C118" s="321">
        <f>SUM(C119:C121)</f>
        <v>91</v>
      </c>
      <c r="D118" s="321">
        <f t="shared" ref="D118:F118" si="1">SUM(D119:D121)</f>
        <v>31</v>
      </c>
      <c r="E118" s="321">
        <f t="shared" si="1"/>
        <v>31</v>
      </c>
      <c r="F118" s="321">
        <f t="shared" si="1"/>
        <v>0</v>
      </c>
      <c r="G118" s="74"/>
      <c r="H118" s="46">
        <f>SUM(H119:H121)</f>
        <v>4773070</v>
      </c>
    </row>
    <row r="119" spans="1:12" s="75" customFormat="1" ht="15" customHeight="1" x14ac:dyDescent="0.15">
      <c r="A119" s="299"/>
      <c r="B119" s="76" t="s">
        <v>184</v>
      </c>
      <c r="C119" s="321">
        <f>[13]B!C2420</f>
        <v>91</v>
      </c>
      <c r="D119" s="321">
        <f>[13]B!$I$2420</f>
        <v>31</v>
      </c>
      <c r="E119" s="321">
        <f>[13]B!$I$2420</f>
        <v>31</v>
      </c>
      <c r="F119" s="321">
        <f>[13]B!$L$2420</f>
        <v>0</v>
      </c>
      <c r="G119" s="74"/>
      <c r="H119" s="46">
        <f>[13]B!$AL$2420</f>
        <v>4773070</v>
      </c>
    </row>
    <row r="120" spans="1:12" s="75" customFormat="1" ht="15" customHeight="1" x14ac:dyDescent="0.15">
      <c r="A120" s="299"/>
      <c r="B120" s="76" t="s">
        <v>185</v>
      </c>
      <c r="C120" s="321">
        <f>[13]B!C2421</f>
        <v>0</v>
      </c>
      <c r="D120" s="321">
        <f>[13]B!$I$2421</f>
        <v>0</v>
      </c>
      <c r="E120" s="321">
        <f>[13]B!$I$2421</f>
        <v>0</v>
      </c>
      <c r="F120" s="321">
        <f>[13]B!$L$2421</f>
        <v>0</v>
      </c>
      <c r="G120" s="74"/>
      <c r="H120" s="46">
        <f>[13]B!$AL$2421</f>
        <v>0</v>
      </c>
    </row>
    <row r="121" spans="1:12" s="75" customFormat="1" ht="15" customHeight="1" x14ac:dyDescent="0.15">
      <c r="A121" s="299"/>
      <c r="B121" s="76" t="s">
        <v>186</v>
      </c>
      <c r="C121" s="321">
        <f>SUM([13]B!C2422:C2426)</f>
        <v>0</v>
      </c>
      <c r="D121" s="321">
        <f>SUM([13]B!I2422:I2426)</f>
        <v>0</v>
      </c>
      <c r="E121" s="321">
        <f>SUM([13]B!I2422:I2426)</f>
        <v>0</v>
      </c>
      <c r="F121" s="321">
        <f>SUM([13]B!L2422:L2426)</f>
        <v>0</v>
      </c>
      <c r="G121" s="74"/>
      <c r="H121" s="46">
        <f>SUM([13]B!AL2422:AL2426)</f>
        <v>0</v>
      </c>
    </row>
    <row r="122" spans="1:12" s="63" customFormat="1" ht="15" customHeight="1" x14ac:dyDescent="0.15">
      <c r="A122" s="299" t="s">
        <v>187</v>
      </c>
      <c r="B122" s="45" t="s">
        <v>188</v>
      </c>
      <c r="C122" s="321">
        <f>[13]B!$C$2660</f>
        <v>89</v>
      </c>
      <c r="D122" s="321">
        <f>[13]B!$I$2660</f>
        <v>72</v>
      </c>
      <c r="E122" s="321">
        <f>[13]B!$I$2660</f>
        <v>72</v>
      </c>
      <c r="F122" s="321">
        <f>[13]B!$L$2660</f>
        <v>6</v>
      </c>
      <c r="G122" s="74"/>
      <c r="H122" s="46">
        <f>[13]B!$AL$2660</f>
        <v>34350640</v>
      </c>
    </row>
    <row r="123" spans="1:12" s="63" customFormat="1" ht="15" customHeight="1" x14ac:dyDescent="0.15">
      <c r="A123" s="312">
        <v>2106</v>
      </c>
      <c r="B123" s="65" t="s">
        <v>189</v>
      </c>
      <c r="C123" s="326">
        <f>[13]B!$C2672</f>
        <v>10</v>
      </c>
      <c r="D123" s="326">
        <f>[13]B!$I2672</f>
        <v>8</v>
      </c>
      <c r="E123" s="74"/>
      <c r="F123" s="74"/>
      <c r="G123" s="326">
        <f>[13]B!C2672</f>
        <v>10</v>
      </c>
      <c r="H123" s="326">
        <f>+([13]B!$AL2672)*0.75</f>
        <v>386340</v>
      </c>
    </row>
    <row r="124" spans="1:12" s="63" customFormat="1" ht="15" customHeight="1" x14ac:dyDescent="0.15">
      <c r="A124" s="338"/>
      <c r="B124" s="66" t="s">
        <v>190</v>
      </c>
      <c r="C124" s="332">
        <f>SUM(C105:C118)+C122+C123</f>
        <v>833</v>
      </c>
      <c r="D124" s="332">
        <f>SUM(D105:D118)+D122+D123</f>
        <v>607</v>
      </c>
      <c r="E124" s="332">
        <f>SUM(E105:E118)+E122+E123</f>
        <v>599</v>
      </c>
      <c r="F124" s="332">
        <f>SUM(F105:F118)+F122+F123</f>
        <v>38</v>
      </c>
      <c r="G124" s="326">
        <f>SUM(G123)</f>
        <v>10</v>
      </c>
      <c r="H124" s="51">
        <f>SUM(H105:H118)+H122+H123</f>
        <v>224027960</v>
      </c>
    </row>
    <row r="125" spans="1:12" s="12" customFormat="1" ht="24.95" customHeight="1" x14ac:dyDescent="0.15">
      <c r="A125" s="575" t="s">
        <v>191</v>
      </c>
      <c r="B125" s="574"/>
      <c r="C125" s="339"/>
      <c r="D125" s="339"/>
      <c r="E125" s="77"/>
      <c r="F125" s="11"/>
      <c r="G125" s="11"/>
      <c r="H125" s="11"/>
      <c r="I125" s="11"/>
      <c r="J125" s="11"/>
      <c r="K125" s="11"/>
      <c r="L125" s="11"/>
    </row>
    <row r="126" spans="1:12" s="3" customFormat="1" ht="35.1" customHeight="1" x14ac:dyDescent="0.15">
      <c r="A126" s="13" t="s">
        <v>4</v>
      </c>
      <c r="B126" s="13" t="s">
        <v>5</v>
      </c>
      <c r="C126" s="39" t="s">
        <v>6</v>
      </c>
      <c r="D126" s="39" t="s">
        <v>7</v>
      </c>
      <c r="E126" s="39" t="s">
        <v>8</v>
      </c>
      <c r="F126" s="7"/>
      <c r="G126" s="7"/>
      <c r="H126" s="7"/>
      <c r="I126" s="7"/>
      <c r="J126" s="7"/>
      <c r="K126" s="7"/>
      <c r="L126" s="7"/>
    </row>
    <row r="127" spans="1:12" s="3" customFormat="1" ht="20.100000000000001" customHeight="1" x14ac:dyDescent="0.15">
      <c r="A127" s="13"/>
      <c r="B127" s="340" t="s">
        <v>192</v>
      </c>
      <c r="C127" s="313"/>
      <c r="D127" s="313"/>
      <c r="E127" s="40"/>
      <c r="F127" s="7"/>
      <c r="G127" s="7"/>
      <c r="H127" s="7"/>
      <c r="I127" s="7"/>
      <c r="J127" s="7"/>
      <c r="K127" s="7"/>
      <c r="L127" s="7"/>
    </row>
    <row r="128" spans="1:12" s="3" customFormat="1" ht="24" customHeight="1" x14ac:dyDescent="0.15">
      <c r="A128" s="295" t="s">
        <v>193</v>
      </c>
      <c r="B128" s="43" t="s">
        <v>194</v>
      </c>
      <c r="C128" s="341">
        <f>[13]B!$C$116</f>
        <v>4255</v>
      </c>
      <c r="D128" s="341">
        <f>[13]B!$E$116</f>
        <v>3881</v>
      </c>
      <c r="E128" s="78">
        <f>[13]B!$AL$116</f>
        <v>153027830</v>
      </c>
      <c r="F128" s="7"/>
      <c r="G128" s="7"/>
      <c r="H128" s="7"/>
      <c r="I128" s="7"/>
      <c r="J128" s="7"/>
      <c r="K128" s="7"/>
      <c r="L128" s="7"/>
    </row>
    <row r="129" spans="1:12" s="3" customFormat="1" ht="24" customHeight="1" x14ac:dyDescent="0.15">
      <c r="A129" s="299" t="s">
        <v>195</v>
      </c>
      <c r="B129" s="45" t="s">
        <v>196</v>
      </c>
      <c r="C129" s="342">
        <f>[13]B!$C$117</f>
        <v>0</v>
      </c>
      <c r="D129" s="342">
        <f>[13]B!$E$117</f>
        <v>0</v>
      </c>
      <c r="E129" s="79">
        <f>[13]B!$AL$117</f>
        <v>0</v>
      </c>
      <c r="F129" s="7"/>
      <c r="G129" s="7"/>
      <c r="H129" s="7"/>
      <c r="I129" s="7"/>
      <c r="J129" s="7"/>
      <c r="K129" s="7"/>
      <c r="L129" s="7"/>
    </row>
    <row r="130" spans="1:12" s="3" customFormat="1" ht="24" customHeight="1" x14ac:dyDescent="0.15">
      <c r="A130" s="299" t="s">
        <v>197</v>
      </c>
      <c r="B130" s="45" t="s">
        <v>198</v>
      </c>
      <c r="C130" s="342">
        <f>[13]B!$C$118</f>
        <v>0</v>
      </c>
      <c r="D130" s="342">
        <f>[13]B!$E$118</f>
        <v>0</v>
      </c>
      <c r="E130" s="79">
        <f>[13]B!$AL$118</f>
        <v>0</v>
      </c>
      <c r="F130" s="7"/>
      <c r="G130" s="7"/>
      <c r="H130" s="7"/>
      <c r="I130" s="7"/>
      <c r="J130" s="7"/>
      <c r="K130" s="7"/>
      <c r="L130" s="7"/>
    </row>
    <row r="131" spans="1:12" s="3" customFormat="1" ht="15" customHeight="1" x14ac:dyDescent="0.15">
      <c r="A131" s="299" t="s">
        <v>199</v>
      </c>
      <c r="B131" s="45" t="s">
        <v>200</v>
      </c>
      <c r="C131" s="342">
        <f>[13]B!$C$119</f>
        <v>324</v>
      </c>
      <c r="D131" s="342">
        <f>[13]B!$E$119</f>
        <v>322</v>
      </c>
      <c r="E131" s="79">
        <f>[13]B!$AL$119</f>
        <v>52779020</v>
      </c>
      <c r="F131" s="7"/>
      <c r="G131" s="7"/>
      <c r="H131" s="7"/>
      <c r="I131" s="7"/>
      <c r="J131" s="7"/>
      <c r="K131" s="7"/>
      <c r="L131" s="7"/>
    </row>
    <row r="132" spans="1:12" s="3" customFormat="1" ht="15" customHeight="1" x14ac:dyDescent="0.15">
      <c r="A132" s="299" t="s">
        <v>201</v>
      </c>
      <c r="B132" s="45" t="s">
        <v>202</v>
      </c>
      <c r="C132" s="342">
        <f>[13]B!$C$120</f>
        <v>0</v>
      </c>
      <c r="D132" s="342">
        <f>[13]B!$E$120</f>
        <v>0</v>
      </c>
      <c r="E132" s="79">
        <f>[13]B!$AL$120</f>
        <v>0</v>
      </c>
      <c r="F132" s="7"/>
      <c r="G132" s="7"/>
      <c r="H132" s="7"/>
      <c r="I132" s="7"/>
      <c r="J132" s="7"/>
      <c r="K132" s="7"/>
      <c r="L132" s="7"/>
    </row>
    <row r="133" spans="1:12" s="3" customFormat="1" ht="15" customHeight="1" x14ac:dyDescent="0.15">
      <c r="A133" s="299" t="s">
        <v>203</v>
      </c>
      <c r="B133" s="45" t="s">
        <v>204</v>
      </c>
      <c r="C133" s="342">
        <f>[13]B!$C$121</f>
        <v>0</v>
      </c>
      <c r="D133" s="342">
        <f>[13]B!$E$121</f>
        <v>0</v>
      </c>
      <c r="E133" s="79">
        <f>[13]B!$AL$121</f>
        <v>0</v>
      </c>
      <c r="F133" s="7"/>
      <c r="G133" s="7"/>
      <c r="H133" s="7"/>
      <c r="I133" s="7"/>
      <c r="J133" s="7"/>
      <c r="K133" s="7"/>
      <c r="L133" s="7"/>
    </row>
    <row r="134" spans="1:12" s="3" customFormat="1" ht="15" customHeight="1" x14ac:dyDescent="0.15">
      <c r="A134" s="299" t="s">
        <v>205</v>
      </c>
      <c r="B134" s="45" t="s">
        <v>206</v>
      </c>
      <c r="C134" s="342">
        <f>[13]B!$C$122</f>
        <v>309</v>
      </c>
      <c r="D134" s="342">
        <f>[13]B!$E$122</f>
        <v>308</v>
      </c>
      <c r="E134" s="79">
        <f>[13]B!$AL$122</f>
        <v>24387440</v>
      </c>
      <c r="F134" s="7"/>
      <c r="G134" s="7"/>
      <c r="H134" s="7"/>
      <c r="I134" s="7"/>
      <c r="J134" s="7"/>
      <c r="K134" s="7"/>
      <c r="L134" s="7"/>
    </row>
    <row r="135" spans="1:12" s="3" customFormat="1" ht="15" customHeight="1" x14ac:dyDescent="0.15">
      <c r="A135" s="299" t="s">
        <v>207</v>
      </c>
      <c r="B135" s="45" t="s">
        <v>208</v>
      </c>
      <c r="C135" s="342">
        <f>[13]B!$C$123</f>
        <v>94</v>
      </c>
      <c r="D135" s="342">
        <f>[13]B!$E$123</f>
        <v>94</v>
      </c>
      <c r="E135" s="79">
        <f>[13]B!$AL$123</f>
        <v>7442920</v>
      </c>
      <c r="F135" s="7"/>
      <c r="G135" s="7"/>
      <c r="H135" s="7"/>
      <c r="I135" s="7"/>
      <c r="J135" s="7"/>
      <c r="K135" s="7"/>
      <c r="L135" s="7"/>
    </row>
    <row r="136" spans="1:12" s="3" customFormat="1" ht="15" customHeight="1" x14ac:dyDescent="0.15">
      <c r="A136" s="299" t="s">
        <v>209</v>
      </c>
      <c r="B136" s="45" t="s">
        <v>210</v>
      </c>
      <c r="C136" s="342">
        <f>[13]B!$C$124</f>
        <v>0</v>
      </c>
      <c r="D136" s="342">
        <f>[13]B!$E$124</f>
        <v>0</v>
      </c>
      <c r="E136" s="79">
        <f>[13]B!$AL$124</f>
        <v>0</v>
      </c>
      <c r="F136" s="7"/>
      <c r="G136" s="7"/>
      <c r="H136" s="7"/>
      <c r="I136" s="7"/>
      <c r="J136" s="7"/>
      <c r="K136" s="7"/>
      <c r="L136" s="7"/>
    </row>
    <row r="137" spans="1:12" s="3" customFormat="1" ht="15" customHeight="1" x14ac:dyDescent="0.15">
      <c r="A137" s="299" t="s">
        <v>211</v>
      </c>
      <c r="B137" s="45" t="s">
        <v>212</v>
      </c>
      <c r="C137" s="342">
        <f>[13]B!$C$125</f>
        <v>55</v>
      </c>
      <c r="D137" s="342">
        <f>[13]B!$E$125</f>
        <v>55</v>
      </c>
      <c r="E137" s="79">
        <f>[13]B!$AL$125</f>
        <v>3906650</v>
      </c>
      <c r="F137" s="7"/>
      <c r="G137" s="7"/>
      <c r="H137" s="7"/>
      <c r="I137" s="7"/>
      <c r="J137" s="7"/>
      <c r="K137" s="7"/>
      <c r="L137" s="7"/>
    </row>
    <row r="138" spans="1:12" s="3" customFormat="1" ht="15" customHeight="1" x14ac:dyDescent="0.15">
      <c r="A138" s="299" t="s">
        <v>213</v>
      </c>
      <c r="B138" s="45" t="s">
        <v>214</v>
      </c>
      <c r="C138" s="342">
        <f>[13]B!$C$126</f>
        <v>0</v>
      </c>
      <c r="D138" s="342">
        <f>[13]B!$E$126</f>
        <v>0</v>
      </c>
      <c r="E138" s="79">
        <f>[13]B!$AL$126</f>
        <v>0</v>
      </c>
      <c r="F138" s="7"/>
      <c r="G138" s="7"/>
      <c r="H138" s="7"/>
      <c r="I138" s="7"/>
      <c r="J138" s="7"/>
      <c r="K138" s="7"/>
      <c r="L138" s="7"/>
    </row>
    <row r="139" spans="1:12" s="3" customFormat="1" ht="15" customHeight="1" x14ac:dyDescent="0.15">
      <c r="A139" s="299" t="s">
        <v>215</v>
      </c>
      <c r="B139" s="45" t="s">
        <v>216</v>
      </c>
      <c r="C139" s="342">
        <f>[13]B!$C$127</f>
        <v>0</v>
      </c>
      <c r="D139" s="342">
        <f>[13]B!$E$127</f>
        <v>0</v>
      </c>
      <c r="E139" s="79">
        <f>[13]B!$AL$127</f>
        <v>0</v>
      </c>
      <c r="F139" s="7"/>
      <c r="G139" s="7"/>
      <c r="H139" s="7"/>
      <c r="I139" s="7"/>
      <c r="J139" s="7"/>
      <c r="K139" s="7"/>
      <c r="L139" s="7"/>
    </row>
    <row r="140" spans="1:12" s="3" customFormat="1" ht="15" customHeight="1" x14ac:dyDescent="0.15">
      <c r="A140" s="312" t="s">
        <v>217</v>
      </c>
      <c r="B140" s="65" t="s">
        <v>218</v>
      </c>
      <c r="C140" s="343">
        <f>[13]B!$C$128</f>
        <v>0</v>
      </c>
      <c r="D140" s="343">
        <f>[13]B!$E$128</f>
        <v>0</v>
      </c>
      <c r="E140" s="80">
        <f>[13]B!$AL$128</f>
        <v>0</v>
      </c>
      <c r="F140" s="7"/>
      <c r="G140" s="7"/>
      <c r="H140" s="7"/>
      <c r="I140" s="7"/>
      <c r="J140" s="7"/>
      <c r="K140" s="7"/>
      <c r="L140" s="7"/>
    </row>
    <row r="141" spans="1:12" s="3" customFormat="1" ht="20.100000000000001" customHeight="1" x14ac:dyDescent="0.15">
      <c r="A141" s="338"/>
      <c r="B141" s="66" t="s">
        <v>219</v>
      </c>
      <c r="C141" s="344">
        <f>SUM(C128:C140)</f>
        <v>5037</v>
      </c>
      <c r="D141" s="344">
        <f>SUM(D128:D140)</f>
        <v>4660</v>
      </c>
      <c r="E141" s="51">
        <f>SUM(E128:E140)</f>
        <v>241543860</v>
      </c>
      <c r="F141" s="7"/>
      <c r="G141" s="7"/>
      <c r="H141" s="7"/>
      <c r="I141" s="7"/>
      <c r="J141" s="7"/>
      <c r="K141" s="7"/>
      <c r="L141" s="7"/>
    </row>
    <row r="142" spans="1:12" s="3" customFormat="1" ht="20.100000000000001" customHeight="1" x14ac:dyDescent="0.15">
      <c r="A142" s="338"/>
      <c r="B142" s="81" t="s">
        <v>220</v>
      </c>
      <c r="C142" s="344">
        <f>SUM(C143:C152)</f>
        <v>774</v>
      </c>
      <c r="D142" s="344">
        <f>SUM(D143:D152)</f>
        <v>740</v>
      </c>
      <c r="E142" s="51">
        <f>SUM(E143:E152)</f>
        <v>4368600</v>
      </c>
      <c r="F142" s="7"/>
      <c r="G142" s="7"/>
      <c r="H142" s="7"/>
      <c r="I142" s="7"/>
      <c r="J142" s="7"/>
      <c r="K142" s="7"/>
      <c r="L142" s="7"/>
    </row>
    <row r="143" spans="1:12" s="3" customFormat="1" ht="15" customHeight="1" x14ac:dyDescent="0.15">
      <c r="A143" s="295" t="s">
        <v>221</v>
      </c>
      <c r="B143" s="43" t="s">
        <v>222</v>
      </c>
      <c r="C143" s="345">
        <f>[13]B!$C$131</f>
        <v>0</v>
      </c>
      <c r="D143" s="345">
        <f>[13]B!$E$131</f>
        <v>0</v>
      </c>
      <c r="E143" s="78">
        <f>[13]B!$AL$131</f>
        <v>0</v>
      </c>
      <c r="F143" s="7"/>
      <c r="G143" s="7"/>
      <c r="H143" s="7"/>
      <c r="I143" s="7"/>
      <c r="J143" s="7"/>
      <c r="K143" s="7"/>
      <c r="L143" s="7"/>
    </row>
    <row r="144" spans="1:12" s="3" customFormat="1" ht="15" customHeight="1" x14ac:dyDescent="0.15">
      <c r="A144" s="299" t="s">
        <v>223</v>
      </c>
      <c r="B144" s="45" t="s">
        <v>224</v>
      </c>
      <c r="C144" s="346">
        <f>[13]B!$C$132</f>
        <v>0</v>
      </c>
      <c r="D144" s="346">
        <f>[13]B!$E$132</f>
        <v>0</v>
      </c>
      <c r="E144" s="79">
        <f>[13]B!$AL$132</f>
        <v>0</v>
      </c>
      <c r="F144" s="7"/>
      <c r="G144" s="7"/>
      <c r="H144" s="7"/>
      <c r="I144" s="7"/>
      <c r="J144" s="7"/>
      <c r="K144" s="7"/>
      <c r="L144" s="7"/>
    </row>
    <row r="145" spans="1:12" s="3" customFormat="1" ht="15" customHeight="1" x14ac:dyDescent="0.15">
      <c r="A145" s="299" t="s">
        <v>225</v>
      </c>
      <c r="B145" s="45" t="s">
        <v>226</v>
      </c>
      <c r="C145" s="346">
        <f>[13]B!$C$133</f>
        <v>0</v>
      </c>
      <c r="D145" s="346">
        <f>[13]B!$E$133</f>
        <v>0</v>
      </c>
      <c r="E145" s="79">
        <f>[13]B!$AL$133</f>
        <v>0</v>
      </c>
      <c r="F145" s="7"/>
      <c r="G145" s="7"/>
      <c r="H145" s="7"/>
      <c r="I145" s="7"/>
      <c r="J145" s="7"/>
      <c r="K145" s="7"/>
      <c r="L145" s="7"/>
    </row>
    <row r="146" spans="1:12" s="3" customFormat="1" ht="15" customHeight="1" x14ac:dyDescent="0.15">
      <c r="A146" s="299" t="s">
        <v>227</v>
      </c>
      <c r="B146" s="45" t="s">
        <v>228</v>
      </c>
      <c r="C146" s="346">
        <f>[13]B!$C$134</f>
        <v>752</v>
      </c>
      <c r="D146" s="346">
        <f>[13]B!$E$134</f>
        <v>718</v>
      </c>
      <c r="E146" s="79">
        <f>[13]B!$AL$134</f>
        <v>4200300</v>
      </c>
      <c r="F146" s="7"/>
      <c r="G146" s="7"/>
      <c r="H146" s="7"/>
      <c r="I146" s="7"/>
      <c r="J146" s="7"/>
      <c r="K146" s="7"/>
      <c r="L146" s="7"/>
    </row>
    <row r="147" spans="1:12" s="3" customFormat="1" ht="15" customHeight="1" x14ac:dyDescent="0.15">
      <c r="A147" s="299" t="s">
        <v>229</v>
      </c>
      <c r="B147" s="45" t="s">
        <v>230</v>
      </c>
      <c r="C147" s="346">
        <f>[13]B!$C$135</f>
        <v>0</v>
      </c>
      <c r="D147" s="346">
        <f>[13]B!$E$135</f>
        <v>0</v>
      </c>
      <c r="E147" s="79">
        <f>[13]B!$AL$135</f>
        <v>0</v>
      </c>
      <c r="F147" s="7"/>
      <c r="G147" s="7"/>
      <c r="H147" s="7"/>
      <c r="I147" s="7"/>
      <c r="J147" s="7"/>
      <c r="K147" s="7"/>
      <c r="L147" s="7"/>
    </row>
    <row r="148" spans="1:12" s="3" customFormat="1" ht="15" customHeight="1" x14ac:dyDescent="0.15">
      <c r="A148" s="299" t="s">
        <v>231</v>
      </c>
      <c r="B148" s="45" t="s">
        <v>232</v>
      </c>
      <c r="C148" s="346">
        <f>[13]B!$C$136</f>
        <v>0</v>
      </c>
      <c r="D148" s="346">
        <f>[13]B!$E$136</f>
        <v>0</v>
      </c>
      <c r="E148" s="79">
        <f>[13]B!$AL$136</f>
        <v>0</v>
      </c>
      <c r="F148" s="7"/>
      <c r="G148" s="7"/>
      <c r="H148" s="7"/>
      <c r="I148" s="7"/>
      <c r="J148" s="7"/>
      <c r="K148" s="7"/>
      <c r="L148" s="7"/>
    </row>
    <row r="149" spans="1:12" s="3" customFormat="1" ht="15" customHeight="1" x14ac:dyDescent="0.15">
      <c r="A149" s="299" t="s">
        <v>233</v>
      </c>
      <c r="B149" s="45" t="s">
        <v>234</v>
      </c>
      <c r="C149" s="346">
        <f>[13]B!$C$137</f>
        <v>0</v>
      </c>
      <c r="D149" s="346">
        <f>[13]B!$E$137</f>
        <v>0</v>
      </c>
      <c r="E149" s="79">
        <f>[13]B!$AL$137</f>
        <v>0</v>
      </c>
      <c r="F149" s="7"/>
      <c r="G149" s="7"/>
      <c r="H149" s="7"/>
      <c r="I149" s="7"/>
      <c r="J149" s="7"/>
      <c r="K149" s="7"/>
      <c r="L149" s="7"/>
    </row>
    <row r="150" spans="1:12" s="3" customFormat="1" ht="15" customHeight="1" x14ac:dyDescent="0.15">
      <c r="A150" s="299" t="s">
        <v>235</v>
      </c>
      <c r="B150" s="45" t="s">
        <v>236</v>
      </c>
      <c r="C150" s="346">
        <f>[13]B!$C$138</f>
        <v>22</v>
      </c>
      <c r="D150" s="346">
        <f>[13]B!$E$138</f>
        <v>22</v>
      </c>
      <c r="E150" s="79">
        <f>[13]B!$AL$138</f>
        <v>168300</v>
      </c>
      <c r="F150" s="7"/>
      <c r="G150" s="7"/>
      <c r="H150" s="7"/>
      <c r="I150" s="7"/>
      <c r="J150" s="7"/>
      <c r="K150" s="7"/>
      <c r="L150" s="7"/>
    </row>
    <row r="151" spans="1:12" s="3" customFormat="1" ht="14.1" customHeight="1" x14ac:dyDescent="0.15">
      <c r="A151" s="299" t="s">
        <v>237</v>
      </c>
      <c r="B151" s="45" t="s">
        <v>238</v>
      </c>
      <c r="C151" s="346">
        <f>[13]B!$C$139</f>
        <v>0</v>
      </c>
      <c r="D151" s="346">
        <f>[13]B!$E$139</f>
        <v>0</v>
      </c>
      <c r="E151" s="79">
        <f>[13]B!$AL$139</f>
        <v>0</v>
      </c>
      <c r="F151" s="7"/>
      <c r="G151" s="7"/>
      <c r="H151" s="7"/>
      <c r="I151" s="7"/>
      <c r="J151" s="7"/>
      <c r="K151" s="7"/>
      <c r="L151" s="7"/>
    </row>
    <row r="152" spans="1:12" s="3" customFormat="1" ht="15" customHeight="1" x14ac:dyDescent="0.15">
      <c r="A152" s="312" t="s">
        <v>239</v>
      </c>
      <c r="B152" s="65" t="s">
        <v>240</v>
      </c>
      <c r="C152" s="347">
        <f>[13]B!$C$140</f>
        <v>0</v>
      </c>
      <c r="D152" s="347">
        <f>[13]B!$E$140</f>
        <v>0</v>
      </c>
      <c r="E152" s="80">
        <f>[13]B!$AL$140</f>
        <v>0</v>
      </c>
      <c r="F152" s="7"/>
      <c r="G152" s="7"/>
      <c r="H152" s="7"/>
      <c r="I152" s="7"/>
      <c r="J152" s="7"/>
      <c r="K152" s="7"/>
      <c r="L152" s="7"/>
    </row>
    <row r="153" spans="1:12" s="3" customFormat="1" ht="15" customHeight="1" x14ac:dyDescent="0.15">
      <c r="A153" s="348"/>
      <c r="B153" s="82" t="s">
        <v>241</v>
      </c>
      <c r="C153" s="349">
        <f>SUM(C154:C158)</f>
        <v>0</v>
      </c>
      <c r="D153" s="350"/>
      <c r="E153" s="84"/>
      <c r="F153" s="7"/>
      <c r="G153" s="7"/>
      <c r="H153" s="7"/>
      <c r="I153" s="7"/>
      <c r="J153" s="7"/>
      <c r="K153" s="7"/>
      <c r="L153" s="7"/>
    </row>
    <row r="154" spans="1:12" s="3" customFormat="1" ht="14.1" customHeight="1" x14ac:dyDescent="0.15">
      <c r="A154" s="312">
        <v>203211</v>
      </c>
      <c r="B154" s="65" t="s">
        <v>242</v>
      </c>
      <c r="C154" s="346">
        <f>[13]B!$C$142</f>
        <v>0</v>
      </c>
      <c r="D154" s="350"/>
      <c r="E154" s="84"/>
      <c r="F154" s="7"/>
      <c r="G154" s="7"/>
      <c r="H154" s="7"/>
      <c r="I154" s="7"/>
      <c r="J154" s="7"/>
      <c r="K154" s="7"/>
      <c r="L154" s="7"/>
    </row>
    <row r="155" spans="1:12" s="3" customFormat="1" ht="23.25" customHeight="1" x14ac:dyDescent="0.15">
      <c r="A155" s="351" t="s">
        <v>243</v>
      </c>
      <c r="B155" s="85" t="s">
        <v>244</v>
      </c>
      <c r="C155" s="346">
        <f>[13]B!C143</f>
        <v>0</v>
      </c>
      <c r="D155" s="352"/>
      <c r="E155" s="86"/>
      <c r="F155" s="7"/>
      <c r="G155" s="7"/>
      <c r="H155" s="7"/>
      <c r="I155" s="7"/>
      <c r="J155" s="7"/>
      <c r="K155" s="7"/>
      <c r="L155" s="7"/>
    </row>
    <row r="156" spans="1:12" s="3" customFormat="1" ht="14.1" customHeight="1" x14ac:dyDescent="0.15">
      <c r="A156" s="351" t="s">
        <v>245</v>
      </c>
      <c r="B156" s="85" t="s">
        <v>246</v>
      </c>
      <c r="C156" s="346">
        <f>[13]B!C144</f>
        <v>0</v>
      </c>
      <c r="D156" s="352"/>
      <c r="E156" s="86"/>
      <c r="F156" s="7"/>
      <c r="G156" s="7"/>
      <c r="H156" s="7"/>
      <c r="I156" s="7"/>
      <c r="J156" s="7"/>
      <c r="K156" s="7"/>
      <c r="L156" s="7"/>
    </row>
    <row r="157" spans="1:12" s="3" customFormat="1" ht="14.1" customHeight="1" x14ac:dyDescent="0.15">
      <c r="A157" s="351" t="s">
        <v>247</v>
      </c>
      <c r="B157" s="85" t="s">
        <v>248</v>
      </c>
      <c r="C157" s="346">
        <f>[13]B!C145</f>
        <v>0</v>
      </c>
      <c r="D157" s="352"/>
      <c r="E157" s="86"/>
      <c r="F157" s="7"/>
      <c r="G157" s="7"/>
      <c r="H157" s="7"/>
      <c r="I157" s="7"/>
      <c r="J157" s="7"/>
      <c r="K157" s="7"/>
      <c r="L157" s="7"/>
    </row>
    <row r="158" spans="1:12" s="3" customFormat="1" ht="24" customHeight="1" x14ac:dyDescent="0.15">
      <c r="A158" s="351" t="s">
        <v>249</v>
      </c>
      <c r="B158" s="85" t="s">
        <v>250</v>
      </c>
      <c r="C158" s="346">
        <f>[13]B!C146</f>
        <v>0</v>
      </c>
      <c r="D158" s="352"/>
      <c r="E158" s="86"/>
      <c r="F158" s="7"/>
      <c r="G158" s="7"/>
      <c r="H158" s="7"/>
      <c r="I158" s="7"/>
      <c r="J158" s="7"/>
      <c r="K158" s="7"/>
      <c r="L158" s="7"/>
    </row>
    <row r="159" spans="1:12" s="3" customFormat="1" ht="15" customHeight="1" x14ac:dyDescent="0.15">
      <c r="A159" s="338"/>
      <c r="B159" s="87" t="s">
        <v>251</v>
      </c>
      <c r="C159" s="353">
        <f>(C141+C142+C153)</f>
        <v>5811</v>
      </c>
      <c r="D159" s="353">
        <f>(D141+D142)</f>
        <v>5400</v>
      </c>
      <c r="E159" s="51">
        <f>(E141+E142)</f>
        <v>245912460</v>
      </c>
      <c r="F159" s="7"/>
      <c r="G159" s="7"/>
      <c r="H159" s="7"/>
      <c r="I159" s="7"/>
      <c r="J159" s="7"/>
      <c r="K159" s="7"/>
      <c r="L159" s="7"/>
    </row>
    <row r="160" spans="1:12" s="12" customFormat="1" ht="24.95" customHeight="1" x14ac:dyDescent="0.15">
      <c r="A160" s="68" t="s">
        <v>252</v>
      </c>
      <c r="B160" s="88"/>
      <c r="C160" s="339"/>
      <c r="D160" s="339"/>
      <c r="E160" s="77"/>
      <c r="F160" s="11"/>
      <c r="G160" s="11"/>
      <c r="H160" s="11"/>
      <c r="I160" s="11"/>
      <c r="J160" s="11"/>
      <c r="K160" s="11"/>
      <c r="L160" s="11"/>
    </row>
    <row r="161" spans="1:14" s="3" customFormat="1" ht="35.1" customHeight="1" x14ac:dyDescent="0.15">
      <c r="A161" s="13" t="s">
        <v>4</v>
      </c>
      <c r="B161" s="13" t="s">
        <v>5</v>
      </c>
      <c r="C161" s="39" t="s">
        <v>6</v>
      </c>
      <c r="D161" s="39" t="s">
        <v>7</v>
      </c>
      <c r="E161" s="39" t="s">
        <v>8</v>
      </c>
      <c r="F161" s="7"/>
      <c r="G161" s="7"/>
      <c r="H161" s="7"/>
      <c r="I161" s="7"/>
      <c r="J161" s="7"/>
      <c r="K161" s="7"/>
      <c r="L161" s="7"/>
    </row>
    <row r="162" spans="1:14" s="3" customFormat="1" ht="15" customHeight="1" x14ac:dyDescent="0.15">
      <c r="A162" s="295" t="s">
        <v>253</v>
      </c>
      <c r="B162" s="43" t="s">
        <v>254</v>
      </c>
      <c r="C162" s="354">
        <f>[13]B!C62</f>
        <v>175</v>
      </c>
      <c r="D162" s="354">
        <f>[13]B!$E$62</f>
        <v>175</v>
      </c>
      <c r="E162" s="79">
        <f>[13]B!$AL$62</f>
        <v>157500</v>
      </c>
      <c r="F162" s="7"/>
      <c r="G162" s="7"/>
      <c r="H162" s="7"/>
      <c r="I162" s="7"/>
      <c r="J162" s="7"/>
      <c r="K162" s="7"/>
      <c r="L162" s="7"/>
    </row>
    <row r="163" spans="1:14" s="3" customFormat="1" ht="15" customHeight="1" x14ac:dyDescent="0.15">
      <c r="A163" s="312" t="s">
        <v>255</v>
      </c>
      <c r="B163" s="65" t="s">
        <v>256</v>
      </c>
      <c r="C163" s="326">
        <f>SUM([13]B!$C$63+[13]B!$C$64)</f>
        <v>0</v>
      </c>
      <c r="D163" s="355">
        <f>SUM([13]B!$E$63+[13]B!$E$64)</f>
        <v>0</v>
      </c>
      <c r="E163" s="79">
        <f>SUM([13]B!$AL$63+[13]B!$AL$64)</f>
        <v>0</v>
      </c>
      <c r="F163" s="7"/>
      <c r="G163" s="7"/>
      <c r="H163" s="7"/>
      <c r="I163" s="7"/>
      <c r="J163" s="7"/>
      <c r="K163" s="7"/>
      <c r="L163" s="7"/>
    </row>
    <row r="164" spans="1:14" s="3" customFormat="1" ht="15" customHeight="1" x14ac:dyDescent="0.15">
      <c r="A164" s="89"/>
      <c r="B164" s="90" t="s">
        <v>257</v>
      </c>
      <c r="C164" s="356">
        <f>SUM(C162:C163)</f>
        <v>175</v>
      </c>
      <c r="D164" s="356">
        <f>SUM(D162:D163)</f>
        <v>175</v>
      </c>
      <c r="E164" s="91">
        <f>SUM(E162:E163)</f>
        <v>157500</v>
      </c>
      <c r="F164" s="7"/>
      <c r="G164" s="7"/>
      <c r="H164" s="7"/>
      <c r="I164" s="7"/>
      <c r="J164" s="7"/>
      <c r="K164" s="7"/>
      <c r="L164" s="7"/>
    </row>
    <row r="165" spans="1:14" s="3" customFormat="1" ht="24.95" customHeight="1" x14ac:dyDescent="0.15">
      <c r="A165" s="68" t="s">
        <v>258</v>
      </c>
      <c r="B165" s="92"/>
      <c r="C165" s="357"/>
      <c r="D165" s="357"/>
      <c r="E165" s="93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" customFormat="1" ht="35.1" customHeight="1" x14ac:dyDescent="0.15">
      <c r="A166" s="13" t="s">
        <v>4</v>
      </c>
      <c r="B166" s="13" t="s">
        <v>5</v>
      </c>
      <c r="C166" s="39" t="s">
        <v>6</v>
      </c>
      <c r="D166" s="94" t="s">
        <v>7</v>
      </c>
      <c r="E166" s="39" t="s">
        <v>8</v>
      </c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" customFormat="1" ht="15" customHeight="1" x14ac:dyDescent="0.15">
      <c r="A167" s="295">
        <v>1101004</v>
      </c>
      <c r="B167" s="43" t="s">
        <v>259</v>
      </c>
      <c r="C167" s="320">
        <f>[13]B!C1085</f>
        <v>0</v>
      </c>
      <c r="D167" s="358">
        <f>[13]B!$E$1085</f>
        <v>0</v>
      </c>
      <c r="E167" s="79">
        <f>[13]B!$AL$1085</f>
        <v>0</v>
      </c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" customFormat="1" ht="15" customHeight="1" x14ac:dyDescent="0.15">
      <c r="A168" s="299">
        <v>1101006</v>
      </c>
      <c r="B168" s="45" t="s">
        <v>260</v>
      </c>
      <c r="C168" s="359">
        <f>[13]B!C1086</f>
        <v>0</v>
      </c>
      <c r="D168" s="360">
        <f>[13]B!$E$1086</f>
        <v>0</v>
      </c>
      <c r="E168" s="79">
        <f>[13]B!$AL$1086</f>
        <v>0</v>
      </c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" customFormat="1" ht="15" customHeight="1" x14ac:dyDescent="0.15">
      <c r="A169" s="299">
        <v>1701001</v>
      </c>
      <c r="B169" s="45" t="s">
        <v>261</v>
      </c>
      <c r="C169" s="360">
        <f>[13]B!C1788</f>
        <v>1137</v>
      </c>
      <c r="D169" s="360">
        <f>[13]B!$E$1788</f>
        <v>1124</v>
      </c>
      <c r="E169" s="79">
        <f>[13]B!$AL$1788</f>
        <v>6564160</v>
      </c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" customFormat="1" ht="24" customHeight="1" x14ac:dyDescent="0.15">
      <c r="A170" s="299">
        <v>1701003</v>
      </c>
      <c r="B170" s="45" t="s">
        <v>262</v>
      </c>
      <c r="C170" s="360">
        <f>[13]B!C1789</f>
        <v>5</v>
      </c>
      <c r="D170" s="360">
        <f>[13]B!$E$1789</f>
        <v>5</v>
      </c>
      <c r="E170" s="79">
        <f>[13]B!$AL$1789</f>
        <v>82200</v>
      </c>
      <c r="F170" s="7"/>
      <c r="G170" s="7"/>
      <c r="H170" s="7"/>
      <c r="I170" s="7"/>
      <c r="J170" s="7"/>
      <c r="K170" s="7"/>
      <c r="L170" s="7"/>
      <c r="M170" s="7"/>
      <c r="N170" s="7"/>
    </row>
    <row r="171" spans="1:14" s="3" customFormat="1" ht="24" customHeight="1" x14ac:dyDescent="0.15">
      <c r="A171" s="299" t="s">
        <v>263</v>
      </c>
      <c r="B171" s="45" t="s">
        <v>264</v>
      </c>
      <c r="C171" s="360">
        <f>[13]B!C1790</f>
        <v>12</v>
      </c>
      <c r="D171" s="360">
        <f>[13]B!$E$1790</f>
        <v>12</v>
      </c>
      <c r="E171" s="79">
        <f>[13]B!$AL$1790</f>
        <v>334560</v>
      </c>
      <c r="F171" s="7"/>
      <c r="G171" s="7"/>
      <c r="H171" s="7"/>
      <c r="I171" s="7"/>
      <c r="J171" s="7"/>
      <c r="K171" s="7"/>
      <c r="L171" s="7"/>
      <c r="M171" s="7"/>
      <c r="N171" s="7"/>
    </row>
    <row r="172" spans="1:14" s="3" customFormat="1" ht="15" customHeight="1" x14ac:dyDescent="0.15">
      <c r="A172" s="299" t="s">
        <v>265</v>
      </c>
      <c r="B172" s="45" t="s">
        <v>266</v>
      </c>
      <c r="C172" s="360">
        <f>[13]B!C1791</f>
        <v>0</v>
      </c>
      <c r="D172" s="360">
        <f>[13]B!$E$1791</f>
        <v>0</v>
      </c>
      <c r="E172" s="79">
        <f>[13]B!$AL$1791</f>
        <v>0</v>
      </c>
      <c r="F172" s="7"/>
      <c r="G172" s="7"/>
      <c r="H172" s="7"/>
      <c r="I172" s="7"/>
      <c r="J172" s="7"/>
      <c r="K172" s="7"/>
      <c r="L172" s="7"/>
      <c r="M172" s="7"/>
      <c r="N172" s="7"/>
    </row>
    <row r="173" spans="1:14" s="3" customFormat="1" ht="15" customHeight="1" x14ac:dyDescent="0.15">
      <c r="A173" s="299" t="s">
        <v>267</v>
      </c>
      <c r="B173" s="45" t="s">
        <v>268</v>
      </c>
      <c r="C173" s="360">
        <f>[13]B!C1792</f>
        <v>49</v>
      </c>
      <c r="D173" s="360">
        <f>[13]B!$E$1792</f>
        <v>49</v>
      </c>
      <c r="E173" s="79">
        <f>[13]B!$AL$1792</f>
        <v>2906190</v>
      </c>
      <c r="F173" s="7"/>
      <c r="G173" s="7"/>
      <c r="H173" s="7"/>
      <c r="I173" s="7"/>
      <c r="J173" s="7"/>
      <c r="K173" s="7"/>
      <c r="L173" s="7"/>
      <c r="M173" s="7"/>
      <c r="N173" s="7"/>
    </row>
    <row r="174" spans="1:14" s="3" customFormat="1" ht="24" customHeight="1" x14ac:dyDescent="0.15">
      <c r="A174" s="299" t="s">
        <v>269</v>
      </c>
      <c r="B174" s="45" t="s">
        <v>270</v>
      </c>
      <c r="C174" s="360">
        <f>[13]B!C1793</f>
        <v>0</v>
      </c>
      <c r="D174" s="360">
        <f>[13]B!$E$1793</f>
        <v>0</v>
      </c>
      <c r="E174" s="79">
        <f>[13]B!$AL$1793</f>
        <v>0</v>
      </c>
      <c r="F174" s="7"/>
      <c r="G174" s="7"/>
      <c r="H174" s="7"/>
      <c r="I174" s="7"/>
      <c r="J174" s="7"/>
      <c r="K174" s="7"/>
      <c r="L174" s="7"/>
      <c r="M174" s="7"/>
      <c r="N174" s="7"/>
    </row>
    <row r="175" spans="1:14" s="3" customFormat="1" ht="15" customHeight="1" x14ac:dyDescent="0.15">
      <c r="A175" s="299" t="s">
        <v>271</v>
      </c>
      <c r="B175" s="45" t="s">
        <v>272</v>
      </c>
      <c r="C175" s="360">
        <f>[13]B!C1794</f>
        <v>0</v>
      </c>
      <c r="D175" s="360">
        <f>[13]B!$E$1794</f>
        <v>0</v>
      </c>
      <c r="E175" s="79">
        <f>[13]B!$AL$1794</f>
        <v>0</v>
      </c>
      <c r="F175" s="7"/>
      <c r="G175" s="7"/>
      <c r="H175" s="7"/>
      <c r="I175" s="7"/>
      <c r="J175" s="7"/>
      <c r="K175" s="7"/>
      <c r="L175" s="7"/>
      <c r="M175" s="7"/>
      <c r="N175" s="7"/>
    </row>
    <row r="176" spans="1:14" s="3" customFormat="1" ht="15" customHeight="1" x14ac:dyDescent="0.15">
      <c r="A176" s="299" t="s">
        <v>273</v>
      </c>
      <c r="B176" s="45" t="s">
        <v>274</v>
      </c>
      <c r="C176" s="360">
        <f>[13]B!C1795</f>
        <v>0</v>
      </c>
      <c r="D176" s="360">
        <f>[13]B!$E$1795</f>
        <v>0</v>
      </c>
      <c r="E176" s="79">
        <f>[13]B!$AL$1795</f>
        <v>0</v>
      </c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3" customFormat="1" ht="15" customHeight="1" x14ac:dyDescent="0.15">
      <c r="A177" s="299" t="s">
        <v>275</v>
      </c>
      <c r="B177" s="45" t="s">
        <v>276</v>
      </c>
      <c r="C177" s="360">
        <f>[13]B!C1796</f>
        <v>0</v>
      </c>
      <c r="D177" s="360">
        <f>[13]B!$E$1796</f>
        <v>0</v>
      </c>
      <c r="E177" s="79">
        <f>[13]B!$AL$1796</f>
        <v>0</v>
      </c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3" customFormat="1" ht="15" customHeight="1" x14ac:dyDescent="0.15">
      <c r="A178" s="299" t="s">
        <v>277</v>
      </c>
      <c r="B178" s="45" t="s">
        <v>278</v>
      </c>
      <c r="C178" s="360">
        <f>[13]B!C1797</f>
        <v>0</v>
      </c>
      <c r="D178" s="360">
        <f>[13]B!$E$1797</f>
        <v>0</v>
      </c>
      <c r="E178" s="79">
        <f>[13]B!$AL$1797</f>
        <v>0</v>
      </c>
      <c r="F178" s="7"/>
      <c r="G178" s="7"/>
      <c r="H178" s="7"/>
      <c r="I178" s="7"/>
      <c r="J178" s="7"/>
      <c r="K178" s="7"/>
      <c r="L178" s="7"/>
      <c r="M178" s="7"/>
      <c r="N178" s="7"/>
    </row>
    <row r="179" spans="1:14" s="3" customFormat="1" ht="15" customHeight="1" x14ac:dyDescent="0.15">
      <c r="A179" s="299" t="s">
        <v>279</v>
      </c>
      <c r="B179" s="45" t="s">
        <v>280</v>
      </c>
      <c r="C179" s="360">
        <f>[13]B!C1798</f>
        <v>0</v>
      </c>
      <c r="D179" s="360">
        <f>[13]B!$E$1798</f>
        <v>0</v>
      </c>
      <c r="E179" s="79">
        <f>[13]B!$AL$1798</f>
        <v>0</v>
      </c>
      <c r="F179" s="7"/>
      <c r="G179" s="7"/>
      <c r="H179" s="7"/>
      <c r="I179" s="7"/>
      <c r="J179" s="7"/>
      <c r="K179" s="7"/>
      <c r="L179" s="7"/>
      <c r="M179" s="7"/>
      <c r="N179" s="7"/>
    </row>
    <row r="180" spans="1:14" s="3" customFormat="1" ht="15" customHeight="1" x14ac:dyDescent="0.15">
      <c r="A180" s="299" t="s">
        <v>281</v>
      </c>
      <c r="B180" s="45" t="s">
        <v>282</v>
      </c>
      <c r="C180" s="360">
        <f>[13]B!C1799</f>
        <v>0</v>
      </c>
      <c r="D180" s="360">
        <f>[13]B!$E$1799</f>
        <v>0</v>
      </c>
      <c r="E180" s="79">
        <f>[13]B!$AL$1799</f>
        <v>0</v>
      </c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3" customFormat="1" ht="15" customHeight="1" x14ac:dyDescent="0.15">
      <c r="A181" s="299" t="s">
        <v>283</v>
      </c>
      <c r="B181" s="45" t="s">
        <v>284</v>
      </c>
      <c r="C181" s="360">
        <f>[13]B!C1800</f>
        <v>0</v>
      </c>
      <c r="D181" s="360">
        <f>[13]B!$E$1800</f>
        <v>0</v>
      </c>
      <c r="E181" s="79">
        <f>[13]B!$AL$1800</f>
        <v>0</v>
      </c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3" customFormat="1" ht="15" customHeight="1" x14ac:dyDescent="0.15">
      <c r="A182" s="299" t="s">
        <v>285</v>
      </c>
      <c r="B182" s="45" t="s">
        <v>286</v>
      </c>
      <c r="C182" s="360">
        <f>[13]B!C1801</f>
        <v>0</v>
      </c>
      <c r="D182" s="360">
        <f>[13]B!$E$1801</f>
        <v>0</v>
      </c>
      <c r="E182" s="79">
        <f>[13]B!$AL$1801</f>
        <v>0</v>
      </c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3" customFormat="1" ht="24" customHeight="1" x14ac:dyDescent="0.15">
      <c r="A183" s="299" t="s">
        <v>287</v>
      </c>
      <c r="B183" s="45" t="s">
        <v>288</v>
      </c>
      <c r="C183" s="360">
        <f>[13]B!C1802</f>
        <v>0</v>
      </c>
      <c r="D183" s="360">
        <f>[13]B!$E$1802</f>
        <v>0</v>
      </c>
      <c r="E183" s="79">
        <f>[13]B!$AL$1802</f>
        <v>0</v>
      </c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3" customFormat="1" ht="15" customHeight="1" x14ac:dyDescent="0.15">
      <c r="A184" s="299" t="s">
        <v>289</v>
      </c>
      <c r="B184" s="45" t="s">
        <v>290</v>
      </c>
      <c r="C184" s="360">
        <f>[13]B!C1803</f>
        <v>0</v>
      </c>
      <c r="D184" s="360">
        <f>[13]B!$E$1803</f>
        <v>0</v>
      </c>
      <c r="E184" s="79">
        <f>[13]B!$AL$1803</f>
        <v>0</v>
      </c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3" customFormat="1" ht="15" customHeight="1" x14ac:dyDescent="0.15">
      <c r="A185" s="299" t="s">
        <v>291</v>
      </c>
      <c r="B185" s="45" t="s">
        <v>292</v>
      </c>
      <c r="C185" s="360">
        <f>[13]B!C1804</f>
        <v>0</v>
      </c>
      <c r="D185" s="360">
        <f>[13]B!$E$1804</f>
        <v>0</v>
      </c>
      <c r="E185" s="79">
        <f>[13]B!$AL$1804</f>
        <v>0</v>
      </c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3" customFormat="1" ht="15" customHeight="1" x14ac:dyDescent="0.15">
      <c r="A186" s="299" t="s">
        <v>293</v>
      </c>
      <c r="B186" s="45" t="s">
        <v>294</v>
      </c>
      <c r="C186" s="360">
        <f>[13]B!C1805</f>
        <v>0</v>
      </c>
      <c r="D186" s="360">
        <f>[13]B!$E$1805</f>
        <v>0</v>
      </c>
      <c r="E186" s="79">
        <f>[13]B!$AL$1805</f>
        <v>0</v>
      </c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3" customFormat="1" ht="15" customHeight="1" x14ac:dyDescent="0.15">
      <c r="A187" s="299" t="s">
        <v>295</v>
      </c>
      <c r="B187" s="45" t="s">
        <v>296</v>
      </c>
      <c r="C187" s="360">
        <f>[13]B!C1806</f>
        <v>0</v>
      </c>
      <c r="D187" s="360">
        <f>[13]B!$E$1806</f>
        <v>0</v>
      </c>
      <c r="E187" s="79">
        <f>[13]B!$AL$1806</f>
        <v>0</v>
      </c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3" customFormat="1" ht="15" customHeight="1" x14ac:dyDescent="0.15">
      <c r="A188" s="299" t="s">
        <v>297</v>
      </c>
      <c r="B188" s="45" t="s">
        <v>298</v>
      </c>
      <c r="C188" s="360">
        <f>[13]B!C1807</f>
        <v>0</v>
      </c>
      <c r="D188" s="360">
        <f>[13]B!$E$1807</f>
        <v>0</v>
      </c>
      <c r="E188" s="79">
        <f>[13]B!$AL$1807</f>
        <v>0</v>
      </c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3" customFormat="1" ht="15" customHeight="1" x14ac:dyDescent="0.15">
      <c r="A189" s="299" t="s">
        <v>299</v>
      </c>
      <c r="B189" s="45" t="s">
        <v>300</v>
      </c>
      <c r="C189" s="360">
        <f>[13]B!C1808</f>
        <v>0</v>
      </c>
      <c r="D189" s="360">
        <f>[13]B!$E$1808</f>
        <v>0</v>
      </c>
      <c r="E189" s="79">
        <f>[13]B!$AL$1808</f>
        <v>0</v>
      </c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3" customFormat="1" ht="15" customHeight="1" x14ac:dyDescent="0.15">
      <c r="A190" s="299">
        <v>1701035</v>
      </c>
      <c r="B190" s="45" t="s">
        <v>301</v>
      </c>
      <c r="C190" s="360">
        <f>[13]B!C1809</f>
        <v>0</v>
      </c>
      <c r="D190" s="360">
        <f>[13]B!$E$1809</f>
        <v>0</v>
      </c>
      <c r="E190" s="79">
        <f>[13]B!$AL$1809</f>
        <v>0</v>
      </c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3" customFormat="1" ht="15" customHeight="1" x14ac:dyDescent="0.15">
      <c r="A191" s="299" t="s">
        <v>302</v>
      </c>
      <c r="B191" s="45" t="s">
        <v>303</v>
      </c>
      <c r="C191" s="360">
        <f>[13]B!C1810</f>
        <v>0</v>
      </c>
      <c r="D191" s="360">
        <f>[13]B!$E$1810</f>
        <v>0</v>
      </c>
      <c r="E191" s="79">
        <f>[13]B!$AL$1810</f>
        <v>0</v>
      </c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3" customFormat="1" ht="15" customHeight="1" x14ac:dyDescent="0.15">
      <c r="A192" s="299" t="s">
        <v>304</v>
      </c>
      <c r="B192" s="45" t="s">
        <v>305</v>
      </c>
      <c r="C192" s="360">
        <f>[13]B!C1811</f>
        <v>0</v>
      </c>
      <c r="D192" s="360">
        <f>[13]B!$E$1811</f>
        <v>0</v>
      </c>
      <c r="E192" s="79">
        <f>[13]B!$AL$1811</f>
        <v>0</v>
      </c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3" customFormat="1" ht="15" customHeight="1" x14ac:dyDescent="0.15">
      <c r="A193" s="299">
        <v>1801001</v>
      </c>
      <c r="B193" s="45" t="s">
        <v>306</v>
      </c>
      <c r="C193" s="360">
        <f>[13]B!C2059</f>
        <v>55</v>
      </c>
      <c r="D193" s="360">
        <f>[13]B!$E$2059</f>
        <v>55</v>
      </c>
      <c r="E193" s="79">
        <f>[13]B!$AL$2059</f>
        <v>2214300</v>
      </c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3" customFormat="1" ht="15" customHeight="1" x14ac:dyDescent="0.15">
      <c r="A194" s="299">
        <v>1801003</v>
      </c>
      <c r="B194" s="45" t="s">
        <v>307</v>
      </c>
      <c r="C194" s="360">
        <f>[13]B!C2060</f>
        <v>0</v>
      </c>
      <c r="D194" s="360">
        <f>[13]B!$E$2060</f>
        <v>0</v>
      </c>
      <c r="E194" s="79">
        <f>[13]B!$AL$2060</f>
        <v>0</v>
      </c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3" customFormat="1" ht="15" customHeight="1" x14ac:dyDescent="0.15">
      <c r="A195" s="299">
        <v>1801006</v>
      </c>
      <c r="B195" s="45" t="s">
        <v>308</v>
      </c>
      <c r="C195" s="360">
        <f>[13]B!C2061</f>
        <v>19</v>
      </c>
      <c r="D195" s="360">
        <f>[13]B!$E$2061</f>
        <v>19</v>
      </c>
      <c r="E195" s="79">
        <f>[13]B!$AL$2061</f>
        <v>982870</v>
      </c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3" customFormat="1" ht="15" customHeight="1" x14ac:dyDescent="0.15">
      <c r="A196" s="299">
        <v>1401001</v>
      </c>
      <c r="B196" s="45" t="s">
        <v>309</v>
      </c>
      <c r="C196" s="360">
        <f>[13]B!C1504</f>
        <v>0</v>
      </c>
      <c r="D196" s="360">
        <f>[13]B!$E$1504</f>
        <v>0</v>
      </c>
      <c r="E196" s="79">
        <f>[13]B!$AL$1504</f>
        <v>0</v>
      </c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3" customFormat="1" ht="24" customHeight="1" x14ac:dyDescent="0.15">
      <c r="A197" s="299">
        <v>1101113</v>
      </c>
      <c r="B197" s="45" t="s">
        <v>310</v>
      </c>
      <c r="C197" s="360">
        <f>[13]B!C1087</f>
        <v>0</v>
      </c>
      <c r="D197" s="360">
        <f>[13]B!$E$1087</f>
        <v>0</v>
      </c>
      <c r="E197" s="79">
        <f>[13]B!$AL$1087</f>
        <v>0</v>
      </c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3" customFormat="1" ht="24" customHeight="1" x14ac:dyDescent="0.15">
      <c r="A198" s="299">
        <v>1101140</v>
      </c>
      <c r="B198" s="45" t="s">
        <v>311</v>
      </c>
      <c r="C198" s="360">
        <f>[13]B!C1088</f>
        <v>0</v>
      </c>
      <c r="D198" s="360">
        <f>[13]B!$E$1088</f>
        <v>0</v>
      </c>
      <c r="E198" s="79">
        <f>[13]B!$AL$1088</f>
        <v>0</v>
      </c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3" customFormat="1" ht="15" customHeight="1" x14ac:dyDescent="0.15">
      <c r="A199" s="299">
        <v>1101141</v>
      </c>
      <c r="B199" s="45" t="s">
        <v>312</v>
      </c>
      <c r="C199" s="360">
        <f>[13]B!C1089</f>
        <v>2</v>
      </c>
      <c r="D199" s="360">
        <f>[13]B!$E$1089</f>
        <v>2</v>
      </c>
      <c r="E199" s="79">
        <f>[13]B!$AL$1089</f>
        <v>532440</v>
      </c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3" customFormat="1" ht="15" customHeight="1" x14ac:dyDescent="0.15">
      <c r="A200" s="312">
        <v>1101142</v>
      </c>
      <c r="B200" s="65" t="s">
        <v>313</v>
      </c>
      <c r="C200" s="360">
        <f>[13]B!C1090</f>
        <v>0</v>
      </c>
      <c r="D200" s="361">
        <f>[13]B!$E$1090</f>
        <v>0</v>
      </c>
      <c r="E200" s="79">
        <f>[13]B!$AL$1090</f>
        <v>0</v>
      </c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3" customFormat="1" ht="15" customHeight="1" x14ac:dyDescent="0.15">
      <c r="A201" s="338"/>
      <c r="B201" s="66" t="s">
        <v>314</v>
      </c>
      <c r="C201" s="362">
        <f>SUM(C167:C200)</f>
        <v>1279</v>
      </c>
      <c r="D201" s="362">
        <f>SUM(D167:D200)</f>
        <v>1266</v>
      </c>
      <c r="E201" s="95">
        <f>SUM(E167:E200)</f>
        <v>13616720</v>
      </c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3" customFormat="1" ht="24.95" customHeight="1" x14ac:dyDescent="0.15">
      <c r="A202" s="96" t="s">
        <v>315</v>
      </c>
      <c r="B202" s="97"/>
      <c r="C202" s="363"/>
      <c r="D202" s="363"/>
      <c r="E202" s="98"/>
      <c r="F202" s="7"/>
      <c r="G202" s="7"/>
      <c r="H202" s="7"/>
      <c r="I202" s="7"/>
      <c r="J202" s="7"/>
      <c r="K202" s="7"/>
      <c r="L202" s="7"/>
      <c r="M202" s="7"/>
      <c r="N202" s="7"/>
    </row>
    <row r="203" spans="1:14" s="3" customFormat="1" ht="30" customHeight="1" x14ac:dyDescent="0.15">
      <c r="A203" s="13" t="s">
        <v>4</v>
      </c>
      <c r="B203" s="13" t="s">
        <v>5</v>
      </c>
      <c r="C203" s="14" t="s">
        <v>6</v>
      </c>
      <c r="D203" s="39" t="s">
        <v>7</v>
      </c>
      <c r="E203" s="39" t="s">
        <v>8</v>
      </c>
      <c r="F203" s="7"/>
      <c r="G203" s="7"/>
      <c r="H203" s="7"/>
      <c r="I203" s="7"/>
      <c r="J203" s="7"/>
      <c r="K203" s="7"/>
      <c r="L203" s="7"/>
      <c r="M203" s="7"/>
      <c r="N203" s="7"/>
    </row>
    <row r="204" spans="1:14" s="3" customFormat="1" ht="15" customHeight="1" x14ac:dyDescent="0.15">
      <c r="A204" s="310"/>
      <c r="B204" s="99" t="s">
        <v>316</v>
      </c>
      <c r="C204" s="345">
        <f>[13]B!C947</f>
        <v>0</v>
      </c>
      <c r="D204" s="364">
        <f>[13]B!E947</f>
        <v>0</v>
      </c>
      <c r="E204" s="30">
        <f>[13]B!$AL$947</f>
        <v>0</v>
      </c>
      <c r="F204" s="7"/>
      <c r="G204" s="7"/>
      <c r="H204" s="7"/>
      <c r="I204" s="7"/>
      <c r="J204" s="7"/>
      <c r="K204" s="7"/>
      <c r="L204" s="7"/>
      <c r="M204" s="7"/>
      <c r="N204" s="7"/>
    </row>
    <row r="205" spans="1:14" s="3" customFormat="1" ht="15" customHeight="1" x14ac:dyDescent="0.15">
      <c r="A205" s="310"/>
      <c r="B205" s="99" t="s">
        <v>317</v>
      </c>
      <c r="C205" s="365">
        <f>[13]B!C2900</f>
        <v>0</v>
      </c>
      <c r="D205" s="366"/>
      <c r="E205" s="100"/>
      <c r="F205" s="7"/>
      <c r="G205" s="7"/>
      <c r="H205" s="7"/>
      <c r="I205" s="7"/>
      <c r="J205" s="7"/>
      <c r="K205" s="7"/>
      <c r="L205" s="7"/>
    </row>
    <row r="206" spans="1:14" s="3" customFormat="1" ht="15" customHeight="1" x14ac:dyDescent="0.15">
      <c r="A206" s="299"/>
      <c r="B206" s="101" t="s">
        <v>318</v>
      </c>
      <c r="C206" s="346">
        <f>[13]B!C2901</f>
        <v>0</v>
      </c>
      <c r="D206" s="350"/>
      <c r="E206" s="84"/>
      <c r="F206" s="7"/>
      <c r="G206" s="7"/>
      <c r="H206" s="7"/>
      <c r="I206" s="7"/>
      <c r="J206" s="7"/>
      <c r="K206" s="7"/>
      <c r="L206" s="7"/>
    </row>
    <row r="207" spans="1:14" s="3" customFormat="1" ht="15" customHeight="1" x14ac:dyDescent="0.15">
      <c r="A207" s="299"/>
      <c r="B207" s="101" t="s">
        <v>319</v>
      </c>
      <c r="C207" s="346">
        <f>[13]B!$C$2902</f>
        <v>0</v>
      </c>
      <c r="D207" s="350"/>
      <c r="E207" s="84"/>
      <c r="F207" s="7"/>
      <c r="G207" s="7"/>
      <c r="H207" s="7"/>
      <c r="I207" s="7"/>
      <c r="J207" s="7"/>
      <c r="K207" s="7"/>
      <c r="L207" s="7"/>
    </row>
    <row r="208" spans="1:14" s="3" customFormat="1" ht="15" customHeight="1" x14ac:dyDescent="0.15">
      <c r="A208" s="299"/>
      <c r="B208" s="101" t="s">
        <v>320</v>
      </c>
      <c r="C208" s="346">
        <f>[13]B!$C$2903</f>
        <v>0</v>
      </c>
      <c r="D208" s="350"/>
      <c r="E208" s="84"/>
      <c r="F208" s="7"/>
      <c r="G208" s="7"/>
      <c r="H208" s="7"/>
      <c r="I208" s="7"/>
      <c r="J208" s="7"/>
      <c r="K208" s="7"/>
      <c r="L208" s="7"/>
    </row>
    <row r="209" spans="1:12" s="3" customFormat="1" ht="15" customHeight="1" x14ac:dyDescent="0.15">
      <c r="A209" s="299"/>
      <c r="B209" s="101" t="s">
        <v>321</v>
      </c>
      <c r="C209" s="346">
        <f>[13]B!$C$2904</f>
        <v>0</v>
      </c>
      <c r="D209" s="350"/>
      <c r="E209" s="84"/>
      <c r="F209" s="7"/>
      <c r="G209" s="7"/>
      <c r="H209" s="7"/>
      <c r="I209" s="7"/>
      <c r="J209" s="7"/>
      <c r="K209" s="7"/>
      <c r="L209" s="7"/>
    </row>
    <row r="210" spans="1:12" s="3" customFormat="1" ht="15" customHeight="1" x14ac:dyDescent="0.15">
      <c r="A210" s="299"/>
      <c r="B210" s="101" t="s">
        <v>322</v>
      </c>
      <c r="C210" s="346">
        <f>[13]B!$C$2905</f>
        <v>0</v>
      </c>
      <c r="D210" s="350"/>
      <c r="E210" s="84"/>
      <c r="F210" s="7"/>
      <c r="G210" s="7"/>
      <c r="H210" s="7"/>
      <c r="I210" s="7"/>
      <c r="J210" s="7"/>
      <c r="K210" s="7"/>
      <c r="L210" s="7"/>
    </row>
    <row r="211" spans="1:12" s="3" customFormat="1" ht="15" customHeight="1" x14ac:dyDescent="0.15">
      <c r="A211" s="312"/>
      <c r="B211" s="102" t="s">
        <v>323</v>
      </c>
      <c r="C211" s="347">
        <f>[13]B!$C$2906</f>
        <v>0</v>
      </c>
      <c r="D211" s="367"/>
      <c r="E211" s="103"/>
      <c r="F211" s="7"/>
      <c r="G211" s="7"/>
      <c r="H211" s="7"/>
      <c r="I211" s="7"/>
      <c r="J211" s="7"/>
      <c r="K211" s="7"/>
      <c r="L211" s="7"/>
    </row>
    <row r="212" spans="1:12" s="3" customFormat="1" ht="15" customHeight="1" x14ac:dyDescent="0.15">
      <c r="A212" s="338"/>
      <c r="B212" s="104" t="s">
        <v>105</v>
      </c>
      <c r="C212" s="368">
        <f>SUM(C204:C211)</f>
        <v>0</v>
      </c>
      <c r="D212" s="368">
        <f>SUM(D204:D211)</f>
        <v>0</v>
      </c>
      <c r="E212" s="368">
        <f t="shared" ref="E212" si="2">SUM(E204:E211)</f>
        <v>0</v>
      </c>
      <c r="F212" s="7"/>
      <c r="G212" s="7"/>
      <c r="H212" s="7"/>
      <c r="I212" s="7"/>
      <c r="J212" s="7"/>
      <c r="K212" s="7"/>
      <c r="L212" s="7"/>
    </row>
    <row r="213" spans="1:12" s="3" customFormat="1" ht="24.95" customHeight="1" x14ac:dyDescent="0.15">
      <c r="A213" s="96" t="s">
        <v>324</v>
      </c>
      <c r="B213" s="97"/>
      <c r="C213" s="369"/>
      <c r="D213" s="369"/>
      <c r="E213" s="105"/>
      <c r="F213" s="7"/>
      <c r="G213" s="7"/>
      <c r="H213" s="7"/>
      <c r="I213" s="7"/>
      <c r="J213" s="7"/>
      <c r="K213" s="7"/>
      <c r="L213" s="7"/>
    </row>
    <row r="214" spans="1:12" s="3" customFormat="1" ht="30" customHeight="1" x14ac:dyDescent="0.15">
      <c r="A214" s="13" t="s">
        <v>4</v>
      </c>
      <c r="B214" s="106" t="s">
        <v>325</v>
      </c>
      <c r="C214" s="39" t="s">
        <v>6</v>
      </c>
      <c r="D214" s="94" t="s">
        <v>7</v>
      </c>
      <c r="E214" s="39" t="s">
        <v>8</v>
      </c>
      <c r="F214" s="7"/>
      <c r="G214" s="7"/>
      <c r="H214" s="7"/>
      <c r="I214" s="7"/>
      <c r="J214" s="7"/>
      <c r="K214" s="7"/>
      <c r="L214" s="7"/>
    </row>
    <row r="215" spans="1:12" s="3" customFormat="1" ht="15" customHeight="1" x14ac:dyDescent="0.15">
      <c r="A215" s="295">
        <v>3003001</v>
      </c>
      <c r="B215" s="107" t="s">
        <v>326</v>
      </c>
      <c r="C215" s="370">
        <f>[13]B!C2909</f>
        <v>3</v>
      </c>
      <c r="D215" s="371">
        <f>[13]B!$E$2909</f>
        <v>3</v>
      </c>
      <c r="E215" s="30">
        <f>[13]B!$AL$2909</f>
        <v>24690</v>
      </c>
      <c r="F215" s="7"/>
      <c r="G215" s="7"/>
      <c r="H215" s="7"/>
      <c r="I215" s="7"/>
      <c r="J215" s="7"/>
      <c r="K215" s="7"/>
      <c r="L215" s="7"/>
    </row>
    <row r="216" spans="1:12" s="3" customFormat="1" ht="15" customHeight="1" x14ac:dyDescent="0.15">
      <c r="A216" s="299" t="s">
        <v>327</v>
      </c>
      <c r="B216" s="101" t="s">
        <v>328</v>
      </c>
      <c r="C216" s="372">
        <f>[13]B!C2910</f>
        <v>0</v>
      </c>
      <c r="D216" s="373">
        <f>[13]B!$E$2910</f>
        <v>0</v>
      </c>
      <c r="E216" s="31">
        <f>[13]B!$AL$2910</f>
        <v>0</v>
      </c>
      <c r="F216" s="7"/>
      <c r="G216" s="7"/>
      <c r="H216" s="7"/>
      <c r="I216" s="7"/>
      <c r="J216" s="7"/>
      <c r="K216" s="7"/>
      <c r="L216" s="7"/>
    </row>
    <row r="217" spans="1:12" s="3" customFormat="1" ht="15" customHeight="1" x14ac:dyDescent="0.15">
      <c r="A217" s="299" t="s">
        <v>329</v>
      </c>
      <c r="B217" s="101" t="s">
        <v>330</v>
      </c>
      <c r="C217" s="372">
        <f>[13]B!C2911</f>
        <v>0</v>
      </c>
      <c r="D217" s="372">
        <f>[13]B!$E$2911</f>
        <v>0</v>
      </c>
      <c r="E217" s="31">
        <f>[13]B!$AL$2911</f>
        <v>0</v>
      </c>
      <c r="F217" s="7"/>
      <c r="G217" s="7"/>
      <c r="H217" s="7"/>
      <c r="I217" s="7"/>
      <c r="J217" s="7"/>
      <c r="K217" s="7"/>
      <c r="L217" s="7"/>
    </row>
    <row r="218" spans="1:12" s="3" customFormat="1" ht="15" customHeight="1" x14ac:dyDescent="0.15">
      <c r="A218" s="299" t="s">
        <v>331</v>
      </c>
      <c r="B218" s="101" t="s">
        <v>332</v>
      </c>
      <c r="C218" s="372">
        <f>[13]B!C2912</f>
        <v>0</v>
      </c>
      <c r="D218" s="372">
        <f>[13]B!$E$2912</f>
        <v>0</v>
      </c>
      <c r="E218" s="31">
        <f>[13]B!$AL$2912</f>
        <v>0</v>
      </c>
      <c r="F218" s="7"/>
      <c r="G218" s="7"/>
      <c r="H218" s="7"/>
      <c r="I218" s="7"/>
      <c r="J218" s="7"/>
      <c r="K218" s="7"/>
      <c r="L218" s="7"/>
    </row>
    <row r="219" spans="1:12" s="3" customFormat="1" ht="15" customHeight="1" x14ac:dyDescent="0.15">
      <c r="A219" s="312" t="s">
        <v>333</v>
      </c>
      <c r="B219" s="102" t="s">
        <v>334</v>
      </c>
      <c r="C219" s="374">
        <f>[13]B!C2913</f>
        <v>0</v>
      </c>
      <c r="D219" s="374">
        <f>[13]B!$E$2913</f>
        <v>0</v>
      </c>
      <c r="E219" s="108">
        <f>[13]B!$AL$2913</f>
        <v>0</v>
      </c>
      <c r="F219" s="7"/>
      <c r="G219" s="7"/>
      <c r="H219" s="7"/>
      <c r="I219" s="7"/>
      <c r="J219" s="7"/>
      <c r="K219" s="7"/>
      <c r="L219" s="7"/>
    </row>
    <row r="220" spans="1:12" s="3" customFormat="1" ht="15" customHeight="1" x14ac:dyDescent="0.15">
      <c r="A220" s="338"/>
      <c r="B220" s="109" t="s">
        <v>335</v>
      </c>
      <c r="C220" s="375">
        <f>SUM(C215:C219)</f>
        <v>3</v>
      </c>
      <c r="D220" s="375">
        <f>SUM(D215:D219)</f>
        <v>3</v>
      </c>
      <c r="E220" s="95">
        <f>SUM(E215:E219)</f>
        <v>24690</v>
      </c>
      <c r="F220" s="7"/>
      <c r="G220" s="7"/>
      <c r="H220" s="7"/>
      <c r="I220" s="7"/>
      <c r="J220" s="7"/>
      <c r="K220" s="7"/>
      <c r="L220" s="7"/>
    </row>
    <row r="221" spans="1:12" s="111" customFormat="1" ht="24.95" customHeight="1" x14ac:dyDescent="0.15">
      <c r="A221" s="576" t="s">
        <v>336</v>
      </c>
      <c r="B221" s="576"/>
      <c r="C221" s="376"/>
      <c r="D221" s="376"/>
      <c r="E221" s="110"/>
    </row>
    <row r="222" spans="1:12" s="3" customFormat="1" ht="35.1" customHeight="1" x14ac:dyDescent="0.15">
      <c r="A222" s="13" t="s">
        <v>4</v>
      </c>
      <c r="B222" s="106" t="s">
        <v>337</v>
      </c>
      <c r="C222" s="39" t="s">
        <v>6</v>
      </c>
      <c r="D222" s="94" t="s">
        <v>7</v>
      </c>
      <c r="E222" s="39" t="s">
        <v>8</v>
      </c>
      <c r="F222" s="7"/>
      <c r="G222" s="7"/>
      <c r="H222" s="7"/>
      <c r="I222" s="7"/>
      <c r="J222" s="7"/>
      <c r="K222" s="7"/>
      <c r="L222" s="7"/>
    </row>
    <row r="223" spans="1:12" s="3" customFormat="1" ht="15" customHeight="1" x14ac:dyDescent="0.15">
      <c r="A223" s="295">
        <v>2401061</v>
      </c>
      <c r="B223" s="107" t="s">
        <v>338</v>
      </c>
      <c r="C223" s="370">
        <f>[13]B!$C$2753</f>
        <v>190</v>
      </c>
      <c r="D223" s="370">
        <f>[13]B!$E$2753</f>
        <v>190</v>
      </c>
      <c r="E223" s="30">
        <f>[13]B!$AL$2753</f>
        <v>4180000</v>
      </c>
      <c r="F223" s="7"/>
      <c r="G223" s="7"/>
      <c r="H223" s="7"/>
      <c r="I223" s="7"/>
      <c r="J223" s="7"/>
      <c r="K223" s="7"/>
      <c r="L223" s="7"/>
    </row>
    <row r="224" spans="1:12" s="3" customFormat="1" ht="15" customHeight="1" x14ac:dyDescent="0.15">
      <c r="A224" s="299" t="s">
        <v>339</v>
      </c>
      <c r="B224" s="101" t="s">
        <v>340</v>
      </c>
      <c r="C224" s="372">
        <f>[13]B!$C$2754</f>
        <v>223</v>
      </c>
      <c r="D224" s="372">
        <f>[13]B!$E$2754</f>
        <v>223</v>
      </c>
      <c r="E224" s="31">
        <f>[13]B!$AL$2754</f>
        <v>15436060</v>
      </c>
      <c r="F224" s="7"/>
      <c r="G224" s="7"/>
      <c r="H224" s="7"/>
      <c r="I224" s="7"/>
      <c r="J224" s="7"/>
      <c r="K224" s="7"/>
      <c r="L224" s="7"/>
    </row>
    <row r="225" spans="1:22" s="3" customFormat="1" ht="15" customHeight="1" x14ac:dyDescent="0.15">
      <c r="A225" s="299" t="s">
        <v>341</v>
      </c>
      <c r="B225" s="101" t="s">
        <v>342</v>
      </c>
      <c r="C225" s="372">
        <f>[13]B!$C$2755</f>
        <v>0</v>
      </c>
      <c r="D225" s="372">
        <f>[13]B!$E$2755</f>
        <v>0</v>
      </c>
      <c r="E225" s="31">
        <f>[13]B!$AL$2755</f>
        <v>0</v>
      </c>
      <c r="F225" s="7"/>
      <c r="G225" s="7"/>
      <c r="H225" s="7"/>
      <c r="I225" s="7"/>
      <c r="J225" s="7"/>
      <c r="K225" s="7"/>
      <c r="L225" s="7"/>
    </row>
    <row r="226" spans="1:22" s="3" customFormat="1" ht="15" customHeight="1" x14ac:dyDescent="0.15">
      <c r="A226" s="299" t="s">
        <v>343</v>
      </c>
      <c r="B226" s="101" t="s">
        <v>344</v>
      </c>
      <c r="C226" s="372">
        <f>[13]B!$C$2756</f>
        <v>276</v>
      </c>
      <c r="D226" s="372">
        <f>[13]B!$E$2756</f>
        <v>266</v>
      </c>
      <c r="E226" s="31">
        <f>[13]B!$AL$2756</f>
        <v>803320</v>
      </c>
      <c r="F226" s="7"/>
      <c r="G226" s="7"/>
      <c r="H226" s="7"/>
      <c r="I226" s="7"/>
      <c r="J226" s="7"/>
      <c r="K226" s="7"/>
      <c r="L226" s="7"/>
    </row>
    <row r="227" spans="1:22" s="3" customFormat="1" ht="15" customHeight="1" x14ac:dyDescent="0.15">
      <c r="A227" s="299" t="s">
        <v>345</v>
      </c>
      <c r="B227" s="101" t="s">
        <v>346</v>
      </c>
      <c r="C227" s="372">
        <f>[13]B!$C$2757</f>
        <v>0</v>
      </c>
      <c r="D227" s="372">
        <f>[13]B!$E$2757</f>
        <v>0</v>
      </c>
      <c r="E227" s="31">
        <f>[13]B!$AL$2757</f>
        <v>0</v>
      </c>
      <c r="F227" s="7"/>
      <c r="G227" s="7"/>
      <c r="H227" s="7"/>
      <c r="I227" s="7"/>
      <c r="J227" s="7"/>
      <c r="K227" s="7"/>
      <c r="L227" s="7"/>
    </row>
    <row r="228" spans="1:22" s="3" customFormat="1" ht="15" customHeight="1" x14ac:dyDescent="0.15">
      <c r="A228" s="299" t="s">
        <v>347</v>
      </c>
      <c r="B228" s="101" t="s">
        <v>348</v>
      </c>
      <c r="C228" s="372">
        <f>[13]B!$C$2758</f>
        <v>0</v>
      </c>
      <c r="D228" s="372">
        <f>[13]B!$E$2758</f>
        <v>0</v>
      </c>
      <c r="E228" s="31">
        <f>[13]B!$AL$2758</f>
        <v>0</v>
      </c>
      <c r="F228" s="7"/>
      <c r="G228" s="7"/>
      <c r="H228" s="7"/>
      <c r="I228" s="7"/>
      <c r="J228" s="7"/>
      <c r="K228" s="7"/>
      <c r="L228" s="7"/>
      <c r="V228" s="112"/>
    </row>
    <row r="229" spans="1:22" s="3" customFormat="1" ht="15" customHeight="1" x14ac:dyDescent="0.15">
      <c r="A229" s="312" t="s">
        <v>349</v>
      </c>
      <c r="B229" s="102" t="s">
        <v>350</v>
      </c>
      <c r="C229" s="374">
        <f>[13]B!$C$2759</f>
        <v>0</v>
      </c>
      <c r="D229" s="374">
        <f>[13]B!$E$2759</f>
        <v>0</v>
      </c>
      <c r="E229" s="108">
        <f>[13]B!$AL$2759</f>
        <v>0</v>
      </c>
      <c r="F229" s="7"/>
      <c r="G229" s="7"/>
      <c r="H229" s="7"/>
      <c r="I229" s="7"/>
      <c r="J229" s="7"/>
      <c r="K229" s="7"/>
      <c r="L229" s="7"/>
      <c r="V229" s="112"/>
    </row>
    <row r="230" spans="1:22" s="3" customFormat="1" ht="15" customHeight="1" x14ac:dyDescent="0.15">
      <c r="A230" s="338"/>
      <c r="B230" s="109" t="s">
        <v>351</v>
      </c>
      <c r="C230" s="377">
        <f>SUM(C223:C229)</f>
        <v>689</v>
      </c>
      <c r="D230" s="377">
        <f>SUM(D223:D229)</f>
        <v>679</v>
      </c>
      <c r="E230" s="95">
        <f>SUM(E223:E229)</f>
        <v>20419380</v>
      </c>
      <c r="F230" s="7"/>
      <c r="G230" s="7"/>
      <c r="H230" s="7"/>
      <c r="I230" s="7"/>
      <c r="J230" s="7"/>
      <c r="K230" s="7"/>
      <c r="L230" s="7"/>
      <c r="V230" s="112"/>
    </row>
    <row r="231" spans="1:22" s="114" customFormat="1" ht="24.95" customHeight="1" x14ac:dyDescent="0.15">
      <c r="A231" s="574" t="s">
        <v>352</v>
      </c>
      <c r="B231" s="574"/>
      <c r="C231" s="378"/>
      <c r="D231" s="378"/>
      <c r="E231" s="93"/>
      <c r="F231" s="379"/>
      <c r="G231" s="379"/>
      <c r="H231" s="379"/>
      <c r="I231" s="379"/>
      <c r="J231" s="379"/>
      <c r="K231" s="379"/>
      <c r="L231" s="379"/>
      <c r="M231" s="379"/>
      <c r="N231" s="379"/>
      <c r="O231" s="113"/>
      <c r="V231" s="115"/>
    </row>
    <row r="232" spans="1:22" ht="35.1" customHeight="1" x14ac:dyDescent="0.15">
      <c r="A232" s="13" t="s">
        <v>4</v>
      </c>
      <c r="B232" s="13" t="s">
        <v>5</v>
      </c>
      <c r="C232" s="39" t="s">
        <v>6</v>
      </c>
      <c r="D232" s="94" t="s">
        <v>7</v>
      </c>
      <c r="E232" s="39" t="s">
        <v>8</v>
      </c>
      <c r="F232" s="380"/>
      <c r="G232" s="380"/>
      <c r="H232" s="380"/>
      <c r="I232" s="380"/>
      <c r="J232" s="380"/>
      <c r="K232" s="380"/>
      <c r="L232" s="380"/>
      <c r="M232" s="380"/>
      <c r="N232" s="380"/>
      <c r="O232" s="116"/>
      <c r="V232" s="117"/>
    </row>
    <row r="233" spans="1:22" ht="15" customHeight="1" x14ac:dyDescent="0.15">
      <c r="A233" s="295">
        <v>2004103</v>
      </c>
      <c r="B233" s="107" t="s">
        <v>353</v>
      </c>
      <c r="C233" s="370">
        <f>[13]B!$C$2427</f>
        <v>62</v>
      </c>
      <c r="D233" s="370">
        <f>[13]B!$E$2427</f>
        <v>57</v>
      </c>
      <c r="E233" s="30">
        <f>[13]B!$AL$2427</f>
        <v>8775720</v>
      </c>
      <c r="F233" s="380"/>
      <c r="G233" s="380"/>
      <c r="H233" s="380"/>
      <c r="I233" s="380"/>
      <c r="J233" s="380"/>
      <c r="K233" s="380"/>
      <c r="L233" s="380"/>
      <c r="M233" s="380"/>
      <c r="N233" s="380"/>
      <c r="O233" s="116"/>
      <c r="V233" s="117"/>
    </row>
    <row r="234" spans="1:22" ht="15" customHeight="1" x14ac:dyDescent="0.15">
      <c r="A234" s="312" t="s">
        <v>354</v>
      </c>
      <c r="B234" s="102" t="s">
        <v>355</v>
      </c>
      <c r="C234" s="372">
        <f>[13]B!$C$2428</f>
        <v>1</v>
      </c>
      <c r="D234" s="372">
        <f>[13]B!$E$2428</f>
        <v>0</v>
      </c>
      <c r="E234" s="31">
        <f>[13]B!$AL$2428</f>
        <v>0</v>
      </c>
      <c r="F234" s="380"/>
      <c r="G234" s="380"/>
      <c r="H234" s="380"/>
      <c r="I234" s="380"/>
      <c r="J234" s="380"/>
      <c r="K234" s="380"/>
      <c r="L234" s="380"/>
      <c r="M234" s="380"/>
      <c r="N234" s="380"/>
      <c r="O234" s="116"/>
      <c r="V234" s="117"/>
    </row>
    <row r="235" spans="1:22" ht="23.25" customHeight="1" x14ac:dyDescent="0.15">
      <c r="A235" s="351">
        <v>2004003</v>
      </c>
      <c r="B235" s="102" t="s">
        <v>356</v>
      </c>
      <c r="C235" s="374">
        <f>[13]B!C2431</f>
        <v>0</v>
      </c>
      <c r="D235" s="374">
        <f>[13]B!E2431</f>
        <v>0</v>
      </c>
      <c r="E235" s="108">
        <f>[13]B!$AL$2431</f>
        <v>0</v>
      </c>
      <c r="F235" s="380"/>
      <c r="G235" s="380"/>
      <c r="H235" s="380"/>
      <c r="I235" s="380"/>
      <c r="J235" s="380"/>
      <c r="K235" s="380"/>
      <c r="L235" s="380"/>
      <c r="M235" s="380"/>
      <c r="N235" s="380"/>
      <c r="O235" s="116"/>
      <c r="V235" s="117"/>
    </row>
    <row r="236" spans="1:22" ht="15" customHeight="1" x14ac:dyDescent="0.15">
      <c r="A236" s="338"/>
      <c r="B236" s="109" t="s">
        <v>357</v>
      </c>
      <c r="C236" s="375">
        <f>SUM(C233:C235)</f>
        <v>63</v>
      </c>
      <c r="D236" s="375">
        <f>SUM(D233:D235)</f>
        <v>57</v>
      </c>
      <c r="E236" s="95">
        <f>SUM(E233:E235)</f>
        <v>8775720</v>
      </c>
      <c r="F236" s="380"/>
      <c r="G236" s="380"/>
      <c r="H236" s="380"/>
      <c r="I236" s="380"/>
      <c r="J236" s="380"/>
      <c r="K236" s="380"/>
      <c r="L236" s="380"/>
      <c r="M236" s="380"/>
      <c r="N236" s="380"/>
      <c r="O236" s="116"/>
      <c r="V236" s="117"/>
    </row>
    <row r="237" spans="1:22" s="114" customFormat="1" ht="24.95" customHeight="1" x14ac:dyDescent="0.15">
      <c r="A237" s="574" t="s">
        <v>358</v>
      </c>
      <c r="B237" s="574"/>
      <c r="C237" s="381"/>
      <c r="D237" s="381"/>
      <c r="E237" s="93"/>
      <c r="F237" s="379"/>
      <c r="G237" s="379"/>
      <c r="H237" s="379"/>
      <c r="I237" s="379"/>
      <c r="J237" s="379"/>
      <c r="K237" s="379"/>
      <c r="L237" s="379"/>
      <c r="M237" s="379"/>
      <c r="N237" s="379"/>
      <c r="O237" s="379"/>
      <c r="P237" s="379"/>
      <c r="Q237" s="113"/>
      <c r="V237" s="118"/>
    </row>
    <row r="238" spans="1:22" ht="35.1" customHeight="1" x14ac:dyDescent="0.15">
      <c r="A238" s="13"/>
      <c r="B238" s="13" t="s">
        <v>359</v>
      </c>
      <c r="C238" s="39" t="s">
        <v>6</v>
      </c>
      <c r="D238" s="94" t="s">
        <v>7</v>
      </c>
      <c r="E238" s="14" t="s">
        <v>8</v>
      </c>
      <c r="F238" s="380"/>
      <c r="G238" s="380"/>
      <c r="H238" s="380"/>
      <c r="I238" s="380"/>
      <c r="J238" s="380"/>
      <c r="K238" s="380"/>
      <c r="L238" s="380"/>
      <c r="M238" s="380"/>
      <c r="N238" s="380"/>
      <c r="O238" s="380"/>
      <c r="P238" s="380"/>
      <c r="Q238" s="116"/>
    </row>
    <row r="239" spans="1:22" ht="15" customHeight="1" x14ac:dyDescent="0.15">
      <c r="A239" s="295" t="s">
        <v>360</v>
      </c>
      <c r="B239" s="107" t="s">
        <v>361</v>
      </c>
      <c r="C239" s="345">
        <f>[13]B!$C$2780</f>
        <v>820</v>
      </c>
      <c r="D239" s="345">
        <f>[13]B!$E$2780</f>
        <v>820</v>
      </c>
      <c r="E239" s="30">
        <f>[13]B!$AL$2780</f>
        <v>3992410</v>
      </c>
      <c r="F239" s="380"/>
      <c r="G239" s="380"/>
      <c r="H239" s="380"/>
      <c r="I239" s="380"/>
      <c r="J239" s="380"/>
      <c r="K239" s="380"/>
      <c r="L239" s="380"/>
      <c r="M239" s="380"/>
      <c r="N239" s="380"/>
      <c r="O239" s="380"/>
      <c r="P239" s="380"/>
      <c r="Q239" s="116"/>
    </row>
    <row r="240" spans="1:22" ht="15" customHeight="1" x14ac:dyDescent="0.15">
      <c r="A240" s="299" t="s">
        <v>362</v>
      </c>
      <c r="B240" s="101" t="s">
        <v>363</v>
      </c>
      <c r="C240" s="346">
        <f>[13]B!C2806+[13]B!C2839+[13]B!C2840</f>
        <v>183</v>
      </c>
      <c r="D240" s="346">
        <f>[13]B!E2806+[13]B!E2839+[13]B!E2840</f>
        <v>183</v>
      </c>
      <c r="E240" s="31">
        <f>[13]B!$AL$2806+[13]B!AL2839+[13]B!AL2840</f>
        <v>3247570</v>
      </c>
      <c r="F240" s="380"/>
      <c r="G240" s="380"/>
      <c r="H240" s="380"/>
      <c r="I240" s="380"/>
      <c r="J240" s="380"/>
      <c r="K240" s="380"/>
      <c r="L240" s="380"/>
      <c r="M240" s="380"/>
      <c r="N240" s="380"/>
      <c r="O240" s="380"/>
      <c r="P240" s="380"/>
      <c r="Q240" s="116"/>
    </row>
    <row r="241" spans="1:17" ht="15" customHeight="1" x14ac:dyDescent="0.15">
      <c r="A241" s="299" t="s">
        <v>364</v>
      </c>
      <c r="B241" s="101" t="s">
        <v>365</v>
      </c>
      <c r="C241" s="346">
        <f>[13]B!$C$2843</f>
        <v>45</v>
      </c>
      <c r="D241" s="346">
        <f>[13]B!$C$2843</f>
        <v>45</v>
      </c>
      <c r="E241" s="31">
        <f>[13]B!$AL$2843</f>
        <v>701580</v>
      </c>
      <c r="F241" s="380"/>
      <c r="G241" s="380"/>
      <c r="H241" s="380"/>
      <c r="I241" s="380"/>
      <c r="J241" s="380"/>
      <c r="K241" s="380"/>
      <c r="L241" s="380"/>
      <c r="M241" s="380"/>
      <c r="N241" s="380"/>
      <c r="O241" s="380"/>
      <c r="P241" s="380"/>
      <c r="Q241" s="116"/>
    </row>
    <row r="242" spans="1:17" ht="15" customHeight="1" x14ac:dyDescent="0.15">
      <c r="A242" s="312"/>
      <c r="B242" s="102" t="s">
        <v>366</v>
      </c>
      <c r="C242" s="347">
        <f>[13]B!$C$2893</f>
        <v>0</v>
      </c>
      <c r="D242" s="367"/>
      <c r="E242" s="36"/>
      <c r="F242" s="380"/>
      <c r="G242" s="380"/>
      <c r="H242" s="380"/>
      <c r="I242" s="380"/>
      <c r="J242" s="380"/>
      <c r="K242" s="380"/>
      <c r="L242" s="380"/>
      <c r="M242" s="380"/>
      <c r="N242" s="380"/>
      <c r="O242" s="380"/>
      <c r="P242" s="380"/>
      <c r="Q242" s="116"/>
    </row>
    <row r="243" spans="1:17" ht="15" customHeight="1" x14ac:dyDescent="0.15">
      <c r="A243" s="338"/>
      <c r="B243" s="109" t="s">
        <v>367</v>
      </c>
      <c r="C243" s="382">
        <f>SUM(C239:C242)</f>
        <v>1048</v>
      </c>
      <c r="D243" s="382">
        <f>SUM(D239:D241)</f>
        <v>1048</v>
      </c>
      <c r="E243" s="119">
        <f>SUM(E239:E241)</f>
        <v>7941560</v>
      </c>
      <c r="F243" s="380"/>
      <c r="G243" s="380"/>
      <c r="H243" s="380"/>
      <c r="I243" s="380"/>
      <c r="J243" s="380"/>
      <c r="K243" s="380"/>
      <c r="L243" s="380"/>
      <c r="M243" s="380"/>
      <c r="N243" s="380"/>
      <c r="O243" s="380"/>
      <c r="P243" s="380"/>
      <c r="Q243" s="116"/>
    </row>
    <row r="244" spans="1:17" ht="15" customHeight="1" x14ac:dyDescent="0.15">
      <c r="A244" s="577" t="s">
        <v>368</v>
      </c>
      <c r="B244" s="577"/>
      <c r="C244" s="383"/>
      <c r="D244" s="383"/>
      <c r="E244" s="120"/>
      <c r="F244" s="380"/>
      <c r="G244" s="380"/>
      <c r="H244" s="380"/>
      <c r="I244" s="380"/>
      <c r="J244" s="380"/>
      <c r="K244" s="380"/>
      <c r="L244" s="380"/>
      <c r="M244" s="380"/>
      <c r="N244" s="380"/>
      <c r="O244" s="380"/>
      <c r="P244" s="380"/>
      <c r="Q244" s="116"/>
    </row>
    <row r="245" spans="1:17" ht="32.25" customHeight="1" x14ac:dyDescent="0.15">
      <c r="A245" s="13" t="s">
        <v>4</v>
      </c>
      <c r="B245" s="13" t="s">
        <v>5</v>
      </c>
      <c r="C245" s="39" t="s">
        <v>6</v>
      </c>
      <c r="D245" s="94" t="s">
        <v>7</v>
      </c>
      <c r="E245" s="39" t="s">
        <v>8</v>
      </c>
      <c r="F245" s="380"/>
      <c r="G245" s="380"/>
      <c r="H245" s="380"/>
      <c r="I245" s="380"/>
      <c r="J245" s="380"/>
      <c r="K245" s="380"/>
      <c r="L245" s="380"/>
      <c r="M245" s="380"/>
      <c r="N245" s="380"/>
      <c r="O245" s="380"/>
      <c r="P245" s="380"/>
      <c r="Q245" s="116"/>
    </row>
    <row r="246" spans="1:17" ht="15" customHeight="1" x14ac:dyDescent="0.15">
      <c r="A246" s="295">
        <v>1901023</v>
      </c>
      <c r="B246" s="107" t="s">
        <v>369</v>
      </c>
      <c r="C246" s="345">
        <f>[13]B!$C$2249</f>
        <v>0</v>
      </c>
      <c r="D246" s="345">
        <f>[13]B!$E$2249</f>
        <v>0</v>
      </c>
      <c r="E246" s="121">
        <f>[13]B!$AL$2249</f>
        <v>0</v>
      </c>
      <c r="F246" s="380"/>
      <c r="G246" s="380"/>
      <c r="H246" s="380"/>
      <c r="I246" s="380"/>
      <c r="J246" s="380"/>
      <c r="K246" s="380"/>
      <c r="L246" s="380"/>
      <c r="M246" s="380"/>
      <c r="N246" s="380"/>
      <c r="O246" s="380"/>
      <c r="P246" s="380"/>
      <c r="Q246" s="116"/>
    </row>
    <row r="247" spans="1:17" ht="15" customHeight="1" x14ac:dyDescent="0.15">
      <c r="A247" s="299">
        <v>1901024</v>
      </c>
      <c r="B247" s="101" t="s">
        <v>370</v>
      </c>
      <c r="C247" s="346">
        <f>[13]B!$C$2250</f>
        <v>0</v>
      </c>
      <c r="D247" s="346">
        <f>[13]B!$E$2250</f>
        <v>0</v>
      </c>
      <c r="E247" s="18">
        <f>[13]B!$AL$2250</f>
        <v>0</v>
      </c>
      <c r="F247" s="380"/>
      <c r="G247" s="380"/>
      <c r="H247" s="380"/>
      <c r="I247" s="380"/>
      <c r="J247" s="380"/>
      <c r="K247" s="380"/>
      <c r="L247" s="380"/>
      <c r="M247" s="380"/>
      <c r="N247" s="380"/>
      <c r="O247" s="380"/>
      <c r="P247" s="380"/>
      <c r="Q247" s="116"/>
    </row>
    <row r="248" spans="1:17" ht="15" customHeight="1" x14ac:dyDescent="0.15">
      <c r="A248" s="299" t="s">
        <v>371</v>
      </c>
      <c r="B248" s="101" t="s">
        <v>372</v>
      </c>
      <c r="C248" s="346">
        <f>[13]B!$C$2251</f>
        <v>0</v>
      </c>
      <c r="D248" s="346">
        <f>[13]B!$E$2251</f>
        <v>0</v>
      </c>
      <c r="E248" s="18">
        <f>[13]B!$AL$2251</f>
        <v>0</v>
      </c>
      <c r="F248" s="380"/>
      <c r="G248" s="380"/>
      <c r="H248" s="380"/>
      <c r="I248" s="380"/>
      <c r="J248" s="380"/>
      <c r="K248" s="380"/>
      <c r="L248" s="380"/>
      <c r="M248" s="380"/>
      <c r="N248" s="380"/>
      <c r="O248" s="380"/>
      <c r="P248" s="380"/>
      <c r="Q248" s="116"/>
    </row>
    <row r="249" spans="1:17" ht="15" customHeight="1" x14ac:dyDescent="0.15">
      <c r="A249" s="299" t="s">
        <v>373</v>
      </c>
      <c r="B249" s="101" t="s">
        <v>374</v>
      </c>
      <c r="C249" s="346">
        <f>[13]B!$C$2252</f>
        <v>0</v>
      </c>
      <c r="D249" s="346">
        <f>[13]B!$E$2252</f>
        <v>0</v>
      </c>
      <c r="E249" s="18">
        <f>[13]B!$AL$2252</f>
        <v>0</v>
      </c>
      <c r="F249" s="380"/>
      <c r="G249" s="380"/>
      <c r="H249" s="380"/>
      <c r="I249" s="380"/>
      <c r="J249" s="380"/>
      <c r="K249" s="380"/>
      <c r="L249" s="380"/>
      <c r="M249" s="380"/>
      <c r="N249" s="380"/>
      <c r="O249" s="380"/>
      <c r="P249" s="380"/>
      <c r="Q249" s="116"/>
    </row>
    <row r="250" spans="1:17" ht="15" customHeight="1" x14ac:dyDescent="0.15">
      <c r="A250" s="299">
        <v>1901126</v>
      </c>
      <c r="B250" s="101" t="s">
        <v>375</v>
      </c>
      <c r="C250" s="346">
        <f>[13]B!$C$2253</f>
        <v>0</v>
      </c>
      <c r="D250" s="346">
        <f>[13]B!$E$2253</f>
        <v>0</v>
      </c>
      <c r="E250" s="18">
        <f>[13]B!$AL$2253</f>
        <v>0</v>
      </c>
      <c r="F250" s="380"/>
      <c r="G250" s="380"/>
      <c r="H250" s="380"/>
      <c r="I250" s="380"/>
      <c r="J250" s="380"/>
      <c r="K250" s="380"/>
      <c r="L250" s="380"/>
      <c r="M250" s="380"/>
      <c r="N250" s="380"/>
      <c r="O250" s="380"/>
      <c r="P250" s="380"/>
      <c r="Q250" s="116"/>
    </row>
    <row r="251" spans="1:17" ht="15" customHeight="1" x14ac:dyDescent="0.15">
      <c r="A251" s="299" t="s">
        <v>376</v>
      </c>
      <c r="B251" s="101" t="s">
        <v>377</v>
      </c>
      <c r="C251" s="346">
        <f>[13]B!$C$2254</f>
        <v>0</v>
      </c>
      <c r="D251" s="346">
        <f>[13]B!$E$2254</f>
        <v>0</v>
      </c>
      <c r="E251" s="18">
        <f>[13]B!$AL$2254</f>
        <v>0</v>
      </c>
      <c r="F251" s="380"/>
      <c r="G251" s="380"/>
      <c r="H251" s="380"/>
      <c r="I251" s="380"/>
      <c r="J251" s="380"/>
      <c r="K251" s="380"/>
      <c r="L251" s="380"/>
      <c r="M251" s="380"/>
      <c r="N251" s="380"/>
      <c r="O251" s="380"/>
      <c r="P251" s="380"/>
      <c r="Q251" s="116"/>
    </row>
    <row r="252" spans="1:17" ht="15" customHeight="1" x14ac:dyDescent="0.15">
      <c r="A252" s="299" t="s">
        <v>378</v>
      </c>
      <c r="B252" s="101" t="s">
        <v>379</v>
      </c>
      <c r="C252" s="346">
        <f>[13]B!$C$2255</f>
        <v>0</v>
      </c>
      <c r="D252" s="346">
        <f>[13]B!$E$2255</f>
        <v>0</v>
      </c>
      <c r="E252" s="18">
        <f>[13]B!$AL$2255</f>
        <v>0</v>
      </c>
      <c r="F252" s="380"/>
      <c r="G252" s="380"/>
      <c r="H252" s="380"/>
      <c r="I252" s="380"/>
      <c r="J252" s="380"/>
      <c r="K252" s="380"/>
      <c r="L252" s="380"/>
      <c r="M252" s="380"/>
      <c r="N252" s="380"/>
      <c r="O252" s="380"/>
      <c r="P252" s="380"/>
      <c r="Q252" s="116"/>
    </row>
    <row r="253" spans="1:17" ht="15" customHeight="1" x14ac:dyDescent="0.15">
      <c r="A253" s="312">
        <v>1901029</v>
      </c>
      <c r="B253" s="102" t="s">
        <v>380</v>
      </c>
      <c r="C253" s="347">
        <f>[13]B!$C$2256</f>
        <v>0</v>
      </c>
      <c r="D253" s="347">
        <f>[13]B!$E$2256</f>
        <v>0</v>
      </c>
      <c r="E253" s="122">
        <f>[13]B!$AL$2256</f>
        <v>0</v>
      </c>
      <c r="F253" s="380"/>
      <c r="G253" s="380"/>
      <c r="H253" s="380"/>
      <c r="I253" s="380"/>
      <c r="J253" s="380"/>
      <c r="K253" s="380"/>
      <c r="L253" s="380"/>
      <c r="M253" s="380"/>
      <c r="N253" s="380"/>
      <c r="O253" s="380"/>
      <c r="P253" s="380"/>
      <c r="Q253" s="116"/>
    </row>
    <row r="254" spans="1:17" ht="15" customHeight="1" x14ac:dyDescent="0.15">
      <c r="A254" s="351"/>
      <c r="B254" s="123" t="s">
        <v>381</v>
      </c>
      <c r="C254" s="124">
        <f>SUM(C246:C253)</f>
        <v>0</v>
      </c>
      <c r="D254" s="124">
        <f>SUM(D246:D253)</f>
        <v>0</v>
      </c>
      <c r="E254" s="119">
        <f>SUM(E246:E253)</f>
        <v>0</v>
      </c>
      <c r="F254" s="380"/>
      <c r="G254" s="380"/>
      <c r="H254" s="380"/>
      <c r="I254" s="380"/>
      <c r="J254" s="380"/>
      <c r="K254" s="380"/>
      <c r="L254" s="380"/>
      <c r="M254" s="380"/>
      <c r="N254" s="380"/>
      <c r="O254" s="380"/>
      <c r="P254" s="380"/>
      <c r="Q254" s="116"/>
    </row>
    <row r="255" spans="1:17" ht="15" customHeight="1" x14ac:dyDescent="0.15">
      <c r="A255" s="125"/>
      <c r="B255" s="126"/>
      <c r="C255" s="383"/>
      <c r="D255" s="383"/>
      <c r="E255" s="120"/>
      <c r="F255" s="380"/>
      <c r="G255" s="380"/>
      <c r="H255" s="380"/>
      <c r="I255" s="380"/>
      <c r="J255" s="380"/>
      <c r="K255" s="380"/>
      <c r="L255" s="380"/>
      <c r="M255" s="380"/>
      <c r="N255" s="380"/>
      <c r="O255" s="380"/>
      <c r="P255" s="380"/>
      <c r="Q255" s="116"/>
    </row>
    <row r="256" spans="1:17" s="111" customFormat="1" ht="24.95" customHeight="1" x14ac:dyDescent="0.15">
      <c r="A256" s="574" t="s">
        <v>382</v>
      </c>
      <c r="B256" s="574"/>
      <c r="C256" s="378"/>
      <c r="D256" s="378"/>
      <c r="E256" s="93"/>
    </row>
    <row r="257" spans="1:14" s="3" customFormat="1" ht="35.1" customHeight="1" x14ac:dyDescent="0.15">
      <c r="A257" s="13" t="s">
        <v>4</v>
      </c>
      <c r="B257" s="127" t="s">
        <v>5</v>
      </c>
      <c r="C257" s="39" t="s">
        <v>6</v>
      </c>
      <c r="D257" s="94" t="s">
        <v>7</v>
      </c>
      <c r="E257" s="39" t="s">
        <v>8</v>
      </c>
      <c r="F257" s="7"/>
      <c r="G257" s="7"/>
      <c r="H257" s="7"/>
      <c r="I257" s="7"/>
      <c r="J257" s="7"/>
      <c r="K257" s="7"/>
      <c r="L257" s="7"/>
      <c r="M257" s="7"/>
      <c r="N257" s="7"/>
    </row>
    <row r="258" spans="1:14" s="3" customFormat="1" ht="15" customHeight="1" x14ac:dyDescent="0.15">
      <c r="A258" s="295"/>
      <c r="B258" s="107" t="s">
        <v>383</v>
      </c>
      <c r="C258" s="354">
        <f>[13]B!$C$103</f>
        <v>0</v>
      </c>
      <c r="D258" s="384"/>
      <c r="E258" s="128"/>
      <c r="F258" s="7"/>
      <c r="G258" s="7"/>
      <c r="H258" s="7"/>
      <c r="I258" s="7"/>
      <c r="J258" s="7"/>
      <c r="K258" s="7"/>
      <c r="L258" s="7"/>
      <c r="M258" s="7"/>
      <c r="N258" s="7"/>
    </row>
    <row r="259" spans="1:14" s="3" customFormat="1" ht="15" customHeight="1" x14ac:dyDescent="0.15">
      <c r="A259" s="299"/>
      <c r="B259" s="101" t="s">
        <v>384</v>
      </c>
      <c r="C259" s="297">
        <f>[13]B!$C$104</f>
        <v>0</v>
      </c>
      <c r="D259" s="309"/>
      <c r="E259" s="35"/>
      <c r="F259" s="7"/>
      <c r="G259" s="7"/>
      <c r="H259" s="7"/>
      <c r="I259" s="7"/>
      <c r="J259" s="7"/>
      <c r="K259" s="7"/>
      <c r="L259" s="7"/>
      <c r="M259" s="7"/>
      <c r="N259" s="7"/>
    </row>
    <row r="260" spans="1:14" s="3" customFormat="1" ht="15" customHeight="1" x14ac:dyDescent="0.15">
      <c r="A260" s="299"/>
      <c r="B260" s="101" t="s">
        <v>385</v>
      </c>
      <c r="C260" s="297">
        <f>[13]B!$C$105</f>
        <v>0</v>
      </c>
      <c r="D260" s="309"/>
      <c r="E260" s="35"/>
      <c r="F260" s="7"/>
      <c r="G260" s="7"/>
      <c r="H260" s="7"/>
      <c r="I260" s="7"/>
      <c r="J260" s="7"/>
      <c r="K260" s="7"/>
      <c r="L260" s="7"/>
      <c r="M260" s="7"/>
      <c r="N260" s="7"/>
    </row>
    <row r="261" spans="1:14" s="3" customFormat="1" ht="15" customHeight="1" x14ac:dyDescent="0.15">
      <c r="A261" s="299"/>
      <c r="B261" s="101" t="s">
        <v>386</v>
      </c>
      <c r="C261" s="297">
        <f>[13]B!$C$106</f>
        <v>0</v>
      </c>
      <c r="D261" s="309"/>
      <c r="E261" s="35"/>
      <c r="F261" s="7"/>
      <c r="G261" s="7"/>
      <c r="H261" s="7"/>
      <c r="I261" s="7"/>
      <c r="J261" s="7"/>
      <c r="K261" s="7"/>
      <c r="L261" s="7"/>
      <c r="M261" s="7"/>
      <c r="N261" s="7"/>
    </row>
    <row r="262" spans="1:14" s="3" customFormat="1" ht="15" customHeight="1" x14ac:dyDescent="0.15">
      <c r="A262" s="299"/>
      <c r="B262" s="101" t="s">
        <v>387</v>
      </c>
      <c r="C262" s="297">
        <f>[13]B!$C$107</f>
        <v>0</v>
      </c>
      <c r="D262" s="309"/>
      <c r="E262" s="35"/>
      <c r="F262" s="7"/>
      <c r="G262" s="7"/>
      <c r="H262" s="7"/>
      <c r="I262" s="7"/>
      <c r="J262" s="7"/>
      <c r="K262" s="7"/>
      <c r="L262" s="7"/>
      <c r="M262" s="7"/>
      <c r="N262" s="7"/>
    </row>
    <row r="263" spans="1:14" s="3" customFormat="1" ht="15" customHeight="1" x14ac:dyDescent="0.15">
      <c r="A263" s="299"/>
      <c r="B263" s="101" t="s">
        <v>388</v>
      </c>
      <c r="C263" s="297">
        <f>[13]B!$C$108</f>
        <v>0</v>
      </c>
      <c r="D263" s="309"/>
      <c r="E263" s="35"/>
      <c r="F263" s="7"/>
      <c r="G263" s="7"/>
      <c r="H263" s="7"/>
      <c r="I263" s="7"/>
      <c r="J263" s="7"/>
      <c r="K263" s="7"/>
      <c r="L263" s="7"/>
      <c r="M263" s="7"/>
      <c r="N263" s="7"/>
    </row>
    <row r="264" spans="1:14" s="3" customFormat="1" ht="15" customHeight="1" x14ac:dyDescent="0.15">
      <c r="A264" s="299"/>
      <c r="B264" s="101" t="s">
        <v>389</v>
      </c>
      <c r="C264" s="297">
        <f>[13]B!$C$109</f>
        <v>0</v>
      </c>
      <c r="D264" s="309"/>
      <c r="E264" s="35"/>
      <c r="F264" s="7"/>
      <c r="G264" s="7"/>
      <c r="H264" s="7"/>
      <c r="I264" s="7"/>
      <c r="J264" s="7"/>
      <c r="K264" s="7"/>
      <c r="L264" s="7"/>
      <c r="M264" s="7"/>
      <c r="N264" s="7"/>
    </row>
    <row r="265" spans="1:14" s="3" customFormat="1" ht="15" customHeight="1" x14ac:dyDescent="0.15">
      <c r="A265" s="299"/>
      <c r="B265" s="101" t="s">
        <v>390</v>
      </c>
      <c r="C265" s="297">
        <f>[13]B!$C$110</f>
        <v>0</v>
      </c>
      <c r="D265" s="309"/>
      <c r="E265" s="35"/>
      <c r="F265" s="7"/>
      <c r="G265" s="7"/>
      <c r="H265" s="7"/>
      <c r="I265" s="7"/>
      <c r="J265" s="7"/>
      <c r="K265" s="7"/>
      <c r="L265" s="7"/>
      <c r="M265" s="7"/>
      <c r="N265" s="7"/>
    </row>
    <row r="266" spans="1:14" s="3" customFormat="1" ht="15" customHeight="1" x14ac:dyDescent="0.15">
      <c r="A266" s="299"/>
      <c r="B266" s="101" t="s">
        <v>391</v>
      </c>
      <c r="C266" s="297">
        <f>[13]B!$C$111</f>
        <v>0</v>
      </c>
      <c r="D266" s="309"/>
      <c r="E266" s="35"/>
      <c r="F266" s="7"/>
      <c r="G266" s="7"/>
      <c r="H266" s="7"/>
      <c r="I266" s="7"/>
      <c r="J266" s="7"/>
      <c r="K266" s="7"/>
      <c r="L266" s="7"/>
      <c r="M266" s="7"/>
      <c r="N266" s="7"/>
    </row>
    <row r="267" spans="1:14" s="3" customFormat="1" ht="15" customHeight="1" x14ac:dyDescent="0.15">
      <c r="A267" s="299"/>
      <c r="B267" s="101" t="s">
        <v>392</v>
      </c>
      <c r="C267" s="297">
        <f>[13]B!$C$112</f>
        <v>0</v>
      </c>
      <c r="D267" s="309"/>
      <c r="E267" s="35"/>
      <c r="F267" s="7"/>
      <c r="G267" s="7"/>
      <c r="H267" s="7"/>
      <c r="I267" s="7"/>
      <c r="J267" s="7"/>
      <c r="K267" s="7"/>
      <c r="L267" s="7"/>
      <c r="M267" s="7"/>
      <c r="N267" s="7"/>
    </row>
    <row r="268" spans="1:14" s="3" customFormat="1" ht="15" customHeight="1" x14ac:dyDescent="0.15">
      <c r="A268" s="299">
        <v>1802100</v>
      </c>
      <c r="B268" s="101" t="s">
        <v>393</v>
      </c>
      <c r="C268" s="297">
        <f>[13]B!$C$2110</f>
        <v>0</v>
      </c>
      <c r="D268" s="297">
        <f>[13]B!$C$2110</f>
        <v>0</v>
      </c>
      <c r="E268" s="53">
        <f>[13]B!$AL$2110</f>
        <v>0</v>
      </c>
      <c r="F268" s="7"/>
      <c r="G268" s="7"/>
      <c r="H268" s="7"/>
      <c r="I268" s="7"/>
      <c r="J268" s="7"/>
      <c r="K268" s="7"/>
      <c r="L268" s="7"/>
      <c r="M268" s="7"/>
      <c r="N268" s="7"/>
    </row>
    <row r="269" spans="1:14" s="3" customFormat="1" ht="15" customHeight="1" x14ac:dyDescent="0.15">
      <c r="A269" s="299"/>
      <c r="B269" s="101" t="s">
        <v>394</v>
      </c>
      <c r="C269" s="297">
        <f>[13]B!$C$1904</f>
        <v>0</v>
      </c>
      <c r="D269" s="309"/>
      <c r="E269" s="35"/>
      <c r="F269" s="7"/>
      <c r="G269" s="7"/>
      <c r="H269" s="7"/>
      <c r="I269" s="7"/>
      <c r="J269" s="7"/>
      <c r="K269" s="7"/>
      <c r="L269" s="7"/>
      <c r="M269" s="7"/>
      <c r="N269" s="7"/>
    </row>
    <row r="270" spans="1:14" s="3" customFormat="1" ht="15" customHeight="1" x14ac:dyDescent="0.15">
      <c r="A270" s="299">
        <v>1902003</v>
      </c>
      <c r="B270" s="101" t="s">
        <v>395</v>
      </c>
      <c r="C270" s="297">
        <f>[13]B!$C$2263</f>
        <v>0</v>
      </c>
      <c r="D270" s="297">
        <f>[13]B!$C$2263</f>
        <v>0</v>
      </c>
      <c r="E270" s="53">
        <f>[13]B!$AL$2263</f>
        <v>0</v>
      </c>
      <c r="F270" s="7"/>
      <c r="G270" s="7"/>
      <c r="H270" s="7"/>
      <c r="I270" s="7"/>
      <c r="J270" s="7"/>
      <c r="K270" s="7"/>
      <c r="L270" s="7"/>
      <c r="M270" s="7"/>
      <c r="N270" s="7"/>
    </row>
    <row r="271" spans="1:14" s="3" customFormat="1" ht="15" customHeight="1" x14ac:dyDescent="0.15">
      <c r="A271" s="312"/>
      <c r="B271" s="102" t="s">
        <v>396</v>
      </c>
      <c r="C271" s="355">
        <f>[13]B!$C$113</f>
        <v>0</v>
      </c>
      <c r="D271" s="385"/>
      <c r="E271" s="36"/>
      <c r="F271" s="7"/>
      <c r="G271" s="7"/>
      <c r="H271" s="7"/>
      <c r="I271" s="7"/>
      <c r="J271" s="7"/>
      <c r="K271" s="7"/>
      <c r="L271" s="7"/>
      <c r="M271" s="7"/>
      <c r="N271" s="7"/>
    </row>
    <row r="272" spans="1:14" s="3" customFormat="1" ht="15" customHeight="1" x14ac:dyDescent="0.15">
      <c r="A272" s="338"/>
      <c r="B272" s="109" t="s">
        <v>397</v>
      </c>
      <c r="C272" s="386">
        <f>SUM(C258:C271)</f>
        <v>0</v>
      </c>
      <c r="D272" s="386">
        <f t="shared" ref="D272:E272" si="3">SUM(D258:D271)</f>
        <v>0</v>
      </c>
      <c r="E272" s="386">
        <f t="shared" si="3"/>
        <v>0</v>
      </c>
      <c r="F272" s="7"/>
      <c r="G272" s="7"/>
      <c r="H272" s="7"/>
      <c r="I272" s="7"/>
      <c r="J272" s="7"/>
      <c r="K272" s="7"/>
      <c r="L272" s="7"/>
      <c r="M272" s="7"/>
      <c r="N272" s="7"/>
    </row>
    <row r="273" spans="1:20" s="63" customFormat="1" ht="24.95" customHeight="1" x14ac:dyDescent="0.15">
      <c r="A273" s="129" t="s">
        <v>398</v>
      </c>
      <c r="B273" s="130"/>
      <c r="C273" s="387"/>
      <c r="D273" s="387"/>
      <c r="E273" s="131"/>
    </row>
    <row r="274" spans="1:20" s="63" customFormat="1" ht="35.1" customHeight="1" x14ac:dyDescent="0.15">
      <c r="A274" s="13" t="s">
        <v>4</v>
      </c>
      <c r="B274" s="13" t="s">
        <v>5</v>
      </c>
      <c r="C274" s="94" t="s">
        <v>399</v>
      </c>
      <c r="D274" s="94" t="s">
        <v>7</v>
      </c>
      <c r="E274" s="39" t="s">
        <v>8</v>
      </c>
    </row>
    <row r="275" spans="1:20" s="63" customFormat="1" ht="15" customHeight="1" x14ac:dyDescent="0.15">
      <c r="A275" s="295">
        <v>3001001</v>
      </c>
      <c r="B275" s="107" t="s">
        <v>400</v>
      </c>
      <c r="C275" s="388">
        <f>[13]B!$C$2896</f>
        <v>706</v>
      </c>
      <c r="D275" s="388">
        <f>[13]B!$E$2896</f>
        <v>706</v>
      </c>
      <c r="E275" s="30">
        <f>[13]B!$AL$2896</f>
        <v>16273300</v>
      </c>
    </row>
    <row r="276" spans="1:20" s="63" customFormat="1" ht="15" customHeight="1" x14ac:dyDescent="0.15">
      <c r="A276" s="312" t="s">
        <v>401</v>
      </c>
      <c r="B276" s="102" t="s">
        <v>402</v>
      </c>
      <c r="C276" s="389">
        <f>[13]B!$C$2897</f>
        <v>0</v>
      </c>
      <c r="D276" s="389">
        <f>[13]B!$E$2897</f>
        <v>0</v>
      </c>
      <c r="E276" s="108">
        <f>[13]B!$AL$2897</f>
        <v>0</v>
      </c>
    </row>
    <row r="277" spans="1:20" s="63" customFormat="1" ht="15" customHeight="1" x14ac:dyDescent="0.15">
      <c r="A277" s="338"/>
      <c r="B277" s="102" t="s">
        <v>403</v>
      </c>
      <c r="C277" s="332">
        <f>SUM(C275:C276)</f>
        <v>706</v>
      </c>
      <c r="D277" s="332">
        <f>SUM(D275:D276)</f>
        <v>706</v>
      </c>
      <c r="E277" s="119">
        <f>SUM(E275:E276)</f>
        <v>16273300</v>
      </c>
    </row>
    <row r="278" spans="1:20" s="63" customFormat="1" ht="24.95" customHeight="1" x14ac:dyDescent="0.15">
      <c r="A278" s="96" t="s">
        <v>404</v>
      </c>
      <c r="B278" s="92"/>
      <c r="C278" s="381"/>
      <c r="D278" s="381"/>
      <c r="E278" s="93"/>
    </row>
    <row r="279" spans="1:20" s="63" customFormat="1" ht="35.1" customHeight="1" x14ac:dyDescent="0.15">
      <c r="A279" s="13" t="s">
        <v>4</v>
      </c>
      <c r="B279" s="106" t="s">
        <v>5</v>
      </c>
      <c r="C279" s="94" t="s">
        <v>399</v>
      </c>
      <c r="D279" s="94" t="s">
        <v>7</v>
      </c>
      <c r="E279" s="39" t="s">
        <v>8</v>
      </c>
    </row>
    <row r="280" spans="1:20" s="63" customFormat="1" ht="15" customHeight="1" x14ac:dyDescent="0.15">
      <c r="A280" s="338" t="s">
        <v>405</v>
      </c>
      <c r="B280" s="102" t="s">
        <v>406</v>
      </c>
      <c r="C280" s="390">
        <f>[13]B!$C$1029</f>
        <v>1043</v>
      </c>
      <c r="D280" s="390">
        <f>[13]B!$E$1029</f>
        <v>909</v>
      </c>
      <c r="E280" s="132">
        <f>[13]B!$AL$1029</f>
        <v>6991490</v>
      </c>
    </row>
    <row r="281" spans="1:20" s="63" customFormat="1" ht="15" customHeight="1" x14ac:dyDescent="0.15">
      <c r="A281" s="338" t="s">
        <v>405</v>
      </c>
      <c r="B281" s="102" t="s">
        <v>407</v>
      </c>
      <c r="C281" s="390">
        <f>[13]B!C1036</f>
        <v>0</v>
      </c>
      <c r="D281" s="385"/>
      <c r="E281" s="36"/>
    </row>
    <row r="282" spans="1:20" s="3" customFormat="1" ht="25.5" customHeight="1" x14ac:dyDescent="0.15">
      <c r="A282" s="9" t="s">
        <v>408</v>
      </c>
      <c r="B282" s="133"/>
      <c r="C282" s="63"/>
      <c r="D282" s="63"/>
      <c r="E282" s="63"/>
      <c r="F282" s="7"/>
      <c r="G282" s="7"/>
      <c r="H282" s="7"/>
      <c r="I282" s="7"/>
      <c r="J282" s="7"/>
      <c r="K282" s="7"/>
      <c r="L282" s="7"/>
      <c r="M282" s="7"/>
      <c r="N282" s="7"/>
    </row>
    <row r="283" spans="1:20" ht="24.95" customHeight="1" x14ac:dyDescent="0.15">
      <c r="A283" s="12" t="s">
        <v>409</v>
      </c>
    </row>
    <row r="284" spans="1:20" ht="24" customHeight="1" x14ac:dyDescent="0.15">
      <c r="A284" s="579" t="s">
        <v>107</v>
      </c>
      <c r="B284" s="580"/>
      <c r="C284" s="604" t="s">
        <v>410</v>
      </c>
      <c r="D284" s="607" t="s">
        <v>411</v>
      </c>
      <c r="E284" s="608"/>
      <c r="F284" s="608"/>
      <c r="G284" s="608"/>
      <c r="H284" s="609" t="s">
        <v>412</v>
      </c>
      <c r="I284" s="610"/>
      <c r="J284" s="611"/>
      <c r="K284" s="612" t="s">
        <v>413</v>
      </c>
      <c r="L284" s="613"/>
      <c r="M284" s="614"/>
      <c r="N284" s="632" t="s">
        <v>414</v>
      </c>
      <c r="O284" s="635" t="s">
        <v>415</v>
      </c>
      <c r="P284" s="636"/>
      <c r="Q284" s="585" t="s">
        <v>416</v>
      </c>
      <c r="R284" s="585" t="s">
        <v>417</v>
      </c>
    </row>
    <row r="285" spans="1:20" ht="18" customHeight="1" x14ac:dyDescent="0.15">
      <c r="A285" s="600"/>
      <c r="B285" s="601"/>
      <c r="C285" s="605"/>
      <c r="D285" s="588" t="s">
        <v>418</v>
      </c>
      <c r="E285" s="590" t="s">
        <v>419</v>
      </c>
      <c r="F285" s="591"/>
      <c r="G285" s="592" t="s">
        <v>420</v>
      </c>
      <c r="H285" s="594" t="s">
        <v>421</v>
      </c>
      <c r="I285" s="596" t="s">
        <v>422</v>
      </c>
      <c r="J285" s="598" t="s">
        <v>423</v>
      </c>
      <c r="K285" s="615" t="s">
        <v>424</v>
      </c>
      <c r="L285" s="616" t="s">
        <v>425</v>
      </c>
      <c r="M285" s="617" t="s">
        <v>426</v>
      </c>
      <c r="N285" s="633"/>
      <c r="O285" s="627" t="s">
        <v>427</v>
      </c>
      <c r="P285" s="628" t="s">
        <v>428</v>
      </c>
      <c r="Q285" s="586"/>
      <c r="R285" s="586"/>
    </row>
    <row r="286" spans="1:20" ht="18" customHeight="1" x14ac:dyDescent="0.15">
      <c r="A286" s="602"/>
      <c r="B286" s="603"/>
      <c r="C286" s="606"/>
      <c r="D286" s="589"/>
      <c r="E286" s="134" t="s">
        <v>429</v>
      </c>
      <c r="F286" s="134" t="s">
        <v>430</v>
      </c>
      <c r="G286" s="593"/>
      <c r="H286" s="595"/>
      <c r="I286" s="597"/>
      <c r="J286" s="599"/>
      <c r="K286" s="615"/>
      <c r="L286" s="616"/>
      <c r="M286" s="617"/>
      <c r="N286" s="634"/>
      <c r="O286" s="627"/>
      <c r="P286" s="628"/>
      <c r="Q286" s="587"/>
      <c r="R286" s="587"/>
    </row>
    <row r="287" spans="1:20" s="41" customFormat="1" ht="15" customHeight="1" x14ac:dyDescent="0.25">
      <c r="A287" s="581" t="s">
        <v>108</v>
      </c>
      <c r="B287" s="584"/>
      <c r="C287" s="391">
        <f>+C288+C289+C290+C291+C292+C293+C297+C298+C299</f>
        <v>103380</v>
      </c>
      <c r="D287" s="391">
        <f t="shared" ref="D287:P287" si="4">+D288+D289+D290+D291+D292+D293+D297+D298+D299</f>
        <v>99754</v>
      </c>
      <c r="E287" s="391">
        <f t="shared" si="4"/>
        <v>99754</v>
      </c>
      <c r="F287" s="391">
        <f t="shared" si="4"/>
        <v>0</v>
      </c>
      <c r="G287" s="391">
        <f t="shared" si="4"/>
        <v>3626</v>
      </c>
      <c r="H287" s="391">
        <f t="shared" si="4"/>
        <v>34923</v>
      </c>
      <c r="I287" s="391">
        <f t="shared" si="4"/>
        <v>34962</v>
      </c>
      <c r="J287" s="391">
        <f t="shared" si="4"/>
        <v>33495</v>
      </c>
      <c r="K287" s="391">
        <f t="shared" si="4"/>
        <v>0</v>
      </c>
      <c r="L287" s="391">
        <f t="shared" si="4"/>
        <v>0</v>
      </c>
      <c r="M287" s="391">
        <f t="shared" si="4"/>
        <v>0</v>
      </c>
      <c r="N287" s="391">
        <f t="shared" si="4"/>
        <v>0</v>
      </c>
      <c r="O287" s="391">
        <f t="shared" si="4"/>
        <v>0</v>
      </c>
      <c r="P287" s="391">
        <f t="shared" si="4"/>
        <v>206</v>
      </c>
      <c r="Q287" s="391">
        <f>+Q288+Q289+Q290+Q291+Q292+Q293+Q297+Q298+Q299</f>
        <v>0</v>
      </c>
      <c r="R287" s="391">
        <v>0</v>
      </c>
      <c r="S287" s="135"/>
      <c r="T287" s="135"/>
    </row>
    <row r="288" spans="1:20" ht="15" customHeight="1" x14ac:dyDescent="0.15">
      <c r="A288" s="42" t="s">
        <v>109</v>
      </c>
      <c r="B288" s="136" t="s">
        <v>110</v>
      </c>
      <c r="C288" s="392">
        <f>[13]B!C218</f>
        <v>38890</v>
      </c>
      <c r="D288" s="392">
        <f>[13]B!D218</f>
        <v>37275</v>
      </c>
      <c r="E288" s="392">
        <f>[13]B!E218</f>
        <v>37275</v>
      </c>
      <c r="F288" s="392">
        <f>[13]B!F218</f>
        <v>0</v>
      </c>
      <c r="G288" s="392">
        <f>[13]B!G218</f>
        <v>1615</v>
      </c>
      <c r="H288" s="392">
        <f>[13]B!AA218</f>
        <v>17051</v>
      </c>
      <c r="I288" s="392">
        <f>[13]B!AB218</f>
        <v>5698</v>
      </c>
      <c r="J288" s="392">
        <f>[13]B!AC218</f>
        <v>16141</v>
      </c>
      <c r="K288" s="392">
        <f>[13]B!AD218</f>
        <v>0</v>
      </c>
      <c r="L288" s="392">
        <f>[13]B!AE218</f>
        <v>0</v>
      </c>
      <c r="M288" s="392">
        <f>[13]B!AF218</f>
        <v>0</v>
      </c>
      <c r="N288" s="392">
        <f>[13]B!AG218</f>
        <v>0</v>
      </c>
      <c r="O288" s="392">
        <f>[13]B!AH218</f>
        <v>0</v>
      </c>
      <c r="P288" s="392">
        <f>[13]B!AI218</f>
        <v>5</v>
      </c>
      <c r="Q288" s="392">
        <f>[13]B!AJ218</f>
        <v>0</v>
      </c>
      <c r="R288" s="393"/>
      <c r="S288" s="137"/>
      <c r="T288" s="137"/>
    </row>
    <row r="289" spans="1:20" ht="15" customHeight="1" x14ac:dyDescent="0.15">
      <c r="A289" s="573" t="s">
        <v>111</v>
      </c>
      <c r="B289" s="138" t="s">
        <v>112</v>
      </c>
      <c r="C289" s="394">
        <f>[13]B!C283</f>
        <v>39668</v>
      </c>
      <c r="D289" s="394">
        <f>[13]B!D283</f>
        <v>38120</v>
      </c>
      <c r="E289" s="394">
        <f>[13]B!E283</f>
        <v>38120</v>
      </c>
      <c r="F289" s="394">
        <f>[13]B!F283</f>
        <v>0</v>
      </c>
      <c r="G289" s="394">
        <f>[13]B!G283</f>
        <v>1548</v>
      </c>
      <c r="H289" s="394">
        <f>[13]B!AA283</f>
        <v>14690</v>
      </c>
      <c r="I289" s="394">
        <f>[13]B!AB283</f>
        <v>10557</v>
      </c>
      <c r="J289" s="394">
        <f>[13]B!AC283</f>
        <v>14421</v>
      </c>
      <c r="K289" s="394">
        <f>[13]B!AD283</f>
        <v>0</v>
      </c>
      <c r="L289" s="394">
        <f>[13]B!AE283</f>
        <v>0</v>
      </c>
      <c r="M289" s="394">
        <f>[13]B!AF283</f>
        <v>0</v>
      </c>
      <c r="N289" s="394">
        <f>[13]B!AG283</f>
        <v>0</v>
      </c>
      <c r="O289" s="394">
        <f>[13]B!AH283</f>
        <v>0</v>
      </c>
      <c r="P289" s="394">
        <f>[13]B!AI283</f>
        <v>28</v>
      </c>
      <c r="Q289" s="394">
        <f>[13]B!AJ283</f>
        <v>0</v>
      </c>
      <c r="R289" s="395"/>
      <c r="S289" s="137"/>
      <c r="T289" s="137"/>
    </row>
    <row r="290" spans="1:20" ht="15" customHeight="1" x14ac:dyDescent="0.15">
      <c r="A290" s="573" t="s">
        <v>113</v>
      </c>
      <c r="B290" s="138" t="s">
        <v>114</v>
      </c>
      <c r="C290" s="394">
        <f>[13]B!C327</f>
        <v>1900</v>
      </c>
      <c r="D290" s="394">
        <f>[13]B!D327</f>
        <v>1864</v>
      </c>
      <c r="E290" s="394">
        <f>[13]B!E327</f>
        <v>1864</v>
      </c>
      <c r="F290" s="394">
        <f>[13]B!F327</f>
        <v>0</v>
      </c>
      <c r="G290" s="394">
        <f>[13]B!G327</f>
        <v>36</v>
      </c>
      <c r="H290" s="394">
        <f>[13]B!AA327</f>
        <v>166</v>
      </c>
      <c r="I290" s="394">
        <f>[13]B!AB327</f>
        <v>1696</v>
      </c>
      <c r="J290" s="394">
        <f>[13]B!AC327</f>
        <v>38</v>
      </c>
      <c r="K290" s="394">
        <f>[13]B!AD327</f>
        <v>0</v>
      </c>
      <c r="L290" s="394">
        <f>[13]B!AE327</f>
        <v>0</v>
      </c>
      <c r="M290" s="394">
        <f>[13]B!AF327</f>
        <v>0</v>
      </c>
      <c r="N290" s="394">
        <f>[13]B!AG327</f>
        <v>0</v>
      </c>
      <c r="O290" s="394">
        <f>[13]B!AH327</f>
        <v>0</v>
      </c>
      <c r="P290" s="394">
        <f>[13]B!AI327</f>
        <v>27</v>
      </c>
      <c r="Q290" s="394">
        <f>[13]B!AJ327</f>
        <v>0</v>
      </c>
      <c r="R290" s="395"/>
      <c r="S290" s="137"/>
      <c r="T290" s="137"/>
    </row>
    <row r="291" spans="1:20" ht="15" customHeight="1" x14ac:dyDescent="0.15">
      <c r="A291" s="573" t="s">
        <v>115</v>
      </c>
      <c r="B291" s="138" t="s">
        <v>116</v>
      </c>
      <c r="C291" s="394">
        <f>[13]B!C338</f>
        <v>0</v>
      </c>
      <c r="D291" s="394">
        <f>[13]B!D338</f>
        <v>0</v>
      </c>
      <c r="E291" s="394">
        <f>[13]B!E338</f>
        <v>0</v>
      </c>
      <c r="F291" s="394">
        <f>[13]B!F338</f>
        <v>0</v>
      </c>
      <c r="G291" s="394">
        <f>[13]B!G338</f>
        <v>0</v>
      </c>
      <c r="H291" s="394">
        <f>[13]B!AA338</f>
        <v>0</v>
      </c>
      <c r="I291" s="394">
        <f>[13]B!AB338</f>
        <v>0</v>
      </c>
      <c r="J291" s="394">
        <f>[13]B!AC338</f>
        <v>0</v>
      </c>
      <c r="K291" s="394">
        <f>[13]B!AD338</f>
        <v>0</v>
      </c>
      <c r="L291" s="394">
        <f>[13]B!AE338</f>
        <v>0</v>
      </c>
      <c r="M291" s="394">
        <f>[13]B!AF338</f>
        <v>0</v>
      </c>
      <c r="N291" s="394">
        <f>[13]B!AG338</f>
        <v>0</v>
      </c>
      <c r="O291" s="394">
        <f>[13]B!AH338</f>
        <v>0</v>
      </c>
      <c r="P291" s="394">
        <f>[13]B!AI338</f>
        <v>8</v>
      </c>
      <c r="Q291" s="394">
        <f>[13]B!AJ338</f>
        <v>0</v>
      </c>
      <c r="R291" s="395"/>
      <c r="S291" s="137"/>
      <c r="T291" s="137"/>
    </row>
    <row r="292" spans="1:20" ht="15" customHeight="1" x14ac:dyDescent="0.15">
      <c r="A292" s="139" t="s">
        <v>117</v>
      </c>
      <c r="B292" s="140" t="s">
        <v>118</v>
      </c>
      <c r="C292" s="396">
        <f>[13]B!C413</f>
        <v>2858</v>
      </c>
      <c r="D292" s="396">
        <f>[13]B!D413</f>
        <v>2758</v>
      </c>
      <c r="E292" s="396">
        <f>[13]B!E413</f>
        <v>2758</v>
      </c>
      <c r="F292" s="396">
        <f>[13]B!F413</f>
        <v>0</v>
      </c>
      <c r="G292" s="396">
        <f>[13]B!G413</f>
        <v>100</v>
      </c>
      <c r="H292" s="396">
        <f>[13]B!AA413</f>
        <v>1093</v>
      </c>
      <c r="I292" s="396">
        <f>[13]B!AB413</f>
        <v>539</v>
      </c>
      <c r="J292" s="396">
        <f>[13]B!AC413</f>
        <v>1226</v>
      </c>
      <c r="K292" s="396">
        <f>[13]B!AD413</f>
        <v>0</v>
      </c>
      <c r="L292" s="396">
        <f>[13]B!AE413</f>
        <v>0</v>
      </c>
      <c r="M292" s="396">
        <f>[13]B!AF413</f>
        <v>0</v>
      </c>
      <c r="N292" s="396">
        <f>[13]B!AG413</f>
        <v>0</v>
      </c>
      <c r="O292" s="396">
        <f>[13]B!AH413</f>
        <v>0</v>
      </c>
      <c r="P292" s="396">
        <f>[13]B!AI413</f>
        <v>109</v>
      </c>
      <c r="Q292" s="396">
        <f>[13]B!AJ413</f>
        <v>0</v>
      </c>
      <c r="R292" s="397"/>
      <c r="S292" s="137"/>
      <c r="T292" s="137"/>
    </row>
    <row r="293" spans="1:20" ht="15" customHeight="1" x14ac:dyDescent="0.15">
      <c r="A293" s="629" t="s">
        <v>119</v>
      </c>
      <c r="B293" s="4" t="s">
        <v>120</v>
      </c>
      <c r="C293" s="398">
        <f>SUM(C294:C296)</f>
        <v>18518</v>
      </c>
      <c r="D293" s="399">
        <f>SUM(D294:D296)</f>
        <v>18212</v>
      </c>
      <c r="E293" s="400">
        <f t="shared" ref="E293:P293" si="5">SUM(E294:E296)</f>
        <v>18212</v>
      </c>
      <c r="F293" s="401">
        <f t="shared" si="5"/>
        <v>0</v>
      </c>
      <c r="G293" s="402">
        <f t="shared" si="5"/>
        <v>306</v>
      </c>
      <c r="H293" s="402">
        <f t="shared" si="5"/>
        <v>1620</v>
      </c>
      <c r="I293" s="402">
        <f t="shared" si="5"/>
        <v>15884</v>
      </c>
      <c r="J293" s="402">
        <f t="shared" si="5"/>
        <v>1014</v>
      </c>
      <c r="K293" s="402">
        <f t="shared" si="5"/>
        <v>0</v>
      </c>
      <c r="L293" s="402">
        <f t="shared" si="5"/>
        <v>0</v>
      </c>
      <c r="M293" s="402">
        <f t="shared" si="5"/>
        <v>0</v>
      </c>
      <c r="N293" s="402">
        <f t="shared" si="5"/>
        <v>0</v>
      </c>
      <c r="O293" s="402">
        <f t="shared" si="5"/>
        <v>0</v>
      </c>
      <c r="P293" s="402">
        <f t="shared" si="5"/>
        <v>26</v>
      </c>
      <c r="Q293" s="403">
        <f>SUM(Q294:Q296)</f>
        <v>0</v>
      </c>
      <c r="R293" s="404">
        <v>0</v>
      </c>
      <c r="S293" s="137"/>
      <c r="T293" s="137"/>
    </row>
    <row r="294" spans="1:20" ht="15" customHeight="1" x14ac:dyDescent="0.15">
      <c r="A294" s="629"/>
      <c r="B294" s="141" t="s">
        <v>121</v>
      </c>
      <c r="C294" s="392">
        <f>[13]B!C464</f>
        <v>2470</v>
      </c>
      <c r="D294" s="392">
        <f>[13]B!D464</f>
        <v>2442</v>
      </c>
      <c r="E294" s="392">
        <f>[13]B!E464</f>
        <v>2442</v>
      </c>
      <c r="F294" s="392">
        <f>[13]B!F464</f>
        <v>0</v>
      </c>
      <c r="G294" s="392">
        <f>[13]B!G464</f>
        <v>28</v>
      </c>
      <c r="H294" s="392">
        <f>[13]B!AA464</f>
        <v>1046</v>
      </c>
      <c r="I294" s="392">
        <f>[13]B!AB464</f>
        <v>1216</v>
      </c>
      <c r="J294" s="392">
        <f>[13]B!AC464</f>
        <v>208</v>
      </c>
      <c r="K294" s="392">
        <f>[13]B!AD464</f>
        <v>0</v>
      </c>
      <c r="L294" s="392">
        <f>[13]B!AE464</f>
        <v>0</v>
      </c>
      <c r="M294" s="392">
        <f>[13]B!AF464</f>
        <v>0</v>
      </c>
      <c r="N294" s="392">
        <f>[13]B!AG464</f>
        <v>0</v>
      </c>
      <c r="O294" s="392">
        <f>[13]B!AH464</f>
        <v>0</v>
      </c>
      <c r="P294" s="392">
        <f>[13]B!AI464</f>
        <v>0</v>
      </c>
      <c r="Q294" s="392">
        <f>[13]B!AJ464</f>
        <v>0</v>
      </c>
      <c r="R294" s="393"/>
      <c r="S294" s="137"/>
      <c r="T294" s="137"/>
    </row>
    <row r="295" spans="1:20" ht="15" customHeight="1" x14ac:dyDescent="0.15">
      <c r="A295" s="629"/>
      <c r="B295" s="54" t="s">
        <v>122</v>
      </c>
      <c r="C295" s="394">
        <f>[13]B!C483</f>
        <v>14</v>
      </c>
      <c r="D295" s="394">
        <f>[13]B!D483</f>
        <v>14</v>
      </c>
      <c r="E295" s="394">
        <f>[13]B!E483</f>
        <v>14</v>
      </c>
      <c r="F295" s="394">
        <f>[13]B!F483</f>
        <v>0</v>
      </c>
      <c r="G295" s="394">
        <f>[13]B!G483</f>
        <v>0</v>
      </c>
      <c r="H295" s="394">
        <f>[13]B!AA483</f>
        <v>2</v>
      </c>
      <c r="I295" s="394">
        <f>[13]B!AB483</f>
        <v>12</v>
      </c>
      <c r="J295" s="394">
        <f>[13]B!AC483</f>
        <v>0</v>
      </c>
      <c r="K295" s="394">
        <f>[13]B!AD483</f>
        <v>0</v>
      </c>
      <c r="L295" s="394">
        <f>[13]B!AE483</f>
        <v>0</v>
      </c>
      <c r="M295" s="394">
        <f>[13]B!AF483</f>
        <v>0</v>
      </c>
      <c r="N295" s="394">
        <f>[13]B!AG483</f>
        <v>0</v>
      </c>
      <c r="O295" s="394">
        <f>[13]B!AH483</f>
        <v>0</v>
      </c>
      <c r="P295" s="394">
        <f>[13]B!AI483</f>
        <v>0</v>
      </c>
      <c r="Q295" s="394">
        <f>[13]B!AJ483</f>
        <v>0</v>
      </c>
      <c r="R295" s="395"/>
      <c r="S295" s="137"/>
      <c r="T295" s="137"/>
    </row>
    <row r="296" spans="1:20" ht="15" customHeight="1" x14ac:dyDescent="0.15">
      <c r="A296" s="630"/>
      <c r="B296" s="142" t="s">
        <v>123</v>
      </c>
      <c r="C296" s="405">
        <f>[13]B!C511</f>
        <v>16034</v>
      </c>
      <c r="D296" s="405">
        <f>[13]B!D511</f>
        <v>15756</v>
      </c>
      <c r="E296" s="405">
        <f>[13]B!E511</f>
        <v>15756</v>
      </c>
      <c r="F296" s="405">
        <f>[13]B!F511</f>
        <v>0</v>
      </c>
      <c r="G296" s="405">
        <f>[13]B!G511</f>
        <v>278</v>
      </c>
      <c r="H296" s="405">
        <f>[13]B!AA511</f>
        <v>572</v>
      </c>
      <c r="I296" s="405">
        <f>[13]B!AB511</f>
        <v>14656</v>
      </c>
      <c r="J296" s="405">
        <f>[13]B!AC511</f>
        <v>806</v>
      </c>
      <c r="K296" s="405">
        <f>[13]B!AD511</f>
        <v>0</v>
      </c>
      <c r="L296" s="405">
        <f>[13]B!AE511</f>
        <v>0</v>
      </c>
      <c r="M296" s="405">
        <f>[13]B!AF511</f>
        <v>0</v>
      </c>
      <c r="N296" s="405">
        <f>[13]B!AG511</f>
        <v>0</v>
      </c>
      <c r="O296" s="405">
        <f>[13]B!AH511</f>
        <v>0</v>
      </c>
      <c r="P296" s="405">
        <f>[13]B!AI511</f>
        <v>26</v>
      </c>
      <c r="Q296" s="405">
        <f>[13]B!AJ511</f>
        <v>0</v>
      </c>
      <c r="R296" s="406"/>
      <c r="S296" s="137"/>
      <c r="T296" s="137"/>
    </row>
    <row r="297" spans="1:20" ht="15" customHeight="1" x14ac:dyDescent="0.15">
      <c r="A297" s="42" t="s">
        <v>124</v>
      </c>
      <c r="B297" s="136" t="s">
        <v>125</v>
      </c>
      <c r="C297" s="392">
        <f>[13]B!C521</f>
        <v>0</v>
      </c>
      <c r="D297" s="392">
        <f>[13]B!D521</f>
        <v>0</v>
      </c>
      <c r="E297" s="392">
        <f>[13]B!E521</f>
        <v>0</v>
      </c>
      <c r="F297" s="392">
        <f>[13]B!F521</f>
        <v>0</v>
      </c>
      <c r="G297" s="392">
        <f>[13]B!G521</f>
        <v>0</v>
      </c>
      <c r="H297" s="392">
        <f>[13]B!AA521</f>
        <v>0</v>
      </c>
      <c r="I297" s="392">
        <f>[13]B!AB521</f>
        <v>0</v>
      </c>
      <c r="J297" s="392">
        <f>[13]B!AC521</f>
        <v>0</v>
      </c>
      <c r="K297" s="392">
        <f>[13]B!AD521</f>
        <v>0</v>
      </c>
      <c r="L297" s="392">
        <f>[13]B!AE521</f>
        <v>0</v>
      </c>
      <c r="M297" s="392">
        <f>[13]B!AF521</f>
        <v>0</v>
      </c>
      <c r="N297" s="392">
        <f>[13]B!AG521</f>
        <v>0</v>
      </c>
      <c r="O297" s="392">
        <f>[13]B!AH521</f>
        <v>0</v>
      </c>
      <c r="P297" s="392">
        <f>[13]B!AI521</f>
        <v>0</v>
      </c>
      <c r="Q297" s="392">
        <f>[13]B!AJ521</f>
        <v>0</v>
      </c>
      <c r="R297" s="393"/>
      <c r="S297" s="137"/>
      <c r="T297" s="137"/>
    </row>
    <row r="298" spans="1:20" s="56" customFormat="1" ht="15" customHeight="1" x14ac:dyDescent="0.15">
      <c r="A298" s="573" t="s">
        <v>126</v>
      </c>
      <c r="B298" s="45" t="s">
        <v>127</v>
      </c>
      <c r="C298" s="394">
        <f>[13]B!C575</f>
        <v>65</v>
      </c>
      <c r="D298" s="394">
        <f>[13]B!D575</f>
        <v>65</v>
      </c>
      <c r="E298" s="394">
        <f>[13]B!E575</f>
        <v>65</v>
      </c>
      <c r="F298" s="394">
        <f>[13]B!F575</f>
        <v>0</v>
      </c>
      <c r="G298" s="394">
        <f>[13]B!G575</f>
        <v>0</v>
      </c>
      <c r="H298" s="394">
        <f>[13]B!AA575</f>
        <v>22</v>
      </c>
      <c r="I298" s="394">
        <f>[13]B!AB575</f>
        <v>21</v>
      </c>
      <c r="J298" s="394">
        <f>[13]B!AC575</f>
        <v>22</v>
      </c>
      <c r="K298" s="394">
        <f>[13]B!AD575</f>
        <v>0</v>
      </c>
      <c r="L298" s="394">
        <f>[13]B!AE575</f>
        <v>0</v>
      </c>
      <c r="M298" s="394">
        <f>[13]B!AF575</f>
        <v>0</v>
      </c>
      <c r="N298" s="394">
        <f>[13]B!AG575</f>
        <v>0</v>
      </c>
      <c r="O298" s="394">
        <f>[13]B!AH575</f>
        <v>0</v>
      </c>
      <c r="P298" s="394">
        <f>[13]B!AI575</f>
        <v>2</v>
      </c>
      <c r="Q298" s="394">
        <f>[13]B!AJ575</f>
        <v>0</v>
      </c>
      <c r="R298" s="395"/>
      <c r="S298" s="137"/>
      <c r="T298" s="137"/>
    </row>
    <row r="299" spans="1:20" ht="15" customHeight="1" x14ac:dyDescent="0.15">
      <c r="A299" s="573" t="s">
        <v>128</v>
      </c>
      <c r="B299" s="45" t="s">
        <v>129</v>
      </c>
      <c r="C299" s="396">
        <f>[13]B!C607</f>
        <v>1481</v>
      </c>
      <c r="D299" s="396">
        <f>[13]B!D607</f>
        <v>1460</v>
      </c>
      <c r="E299" s="396">
        <f>[13]B!E607</f>
        <v>1460</v>
      </c>
      <c r="F299" s="396">
        <f>[13]B!F607</f>
        <v>0</v>
      </c>
      <c r="G299" s="396">
        <f>[13]B!G607</f>
        <v>21</v>
      </c>
      <c r="H299" s="396">
        <f>[13]B!AA607</f>
        <v>281</v>
      </c>
      <c r="I299" s="396">
        <f>[13]B!AB607</f>
        <v>567</v>
      </c>
      <c r="J299" s="396">
        <f>[13]B!AC607</f>
        <v>633</v>
      </c>
      <c r="K299" s="396">
        <f>[13]B!AD607</f>
        <v>0</v>
      </c>
      <c r="L299" s="396">
        <f>[13]B!AE607</f>
        <v>0</v>
      </c>
      <c r="M299" s="396">
        <f>[13]B!AF607</f>
        <v>0</v>
      </c>
      <c r="N299" s="396">
        <f>[13]B!AG607</f>
        <v>0</v>
      </c>
      <c r="O299" s="396">
        <f>[13]B!AH607</f>
        <v>0</v>
      </c>
      <c r="P299" s="396">
        <f>[13]B!AI607</f>
        <v>1</v>
      </c>
      <c r="Q299" s="396">
        <f>[13]B!AJ607</f>
        <v>0</v>
      </c>
      <c r="R299" s="397"/>
      <c r="S299" s="137"/>
      <c r="T299" s="137"/>
    </row>
    <row r="300" spans="1:20" s="3" customFormat="1" ht="15" customHeight="1" x14ac:dyDescent="0.15">
      <c r="A300" s="581" t="s">
        <v>130</v>
      </c>
      <c r="B300" s="584"/>
      <c r="C300" s="407">
        <f t="shared" ref="C300:P300" si="6">+C301+C302+C303+C304+C308+C309</f>
        <v>3905</v>
      </c>
      <c r="D300" s="408">
        <f t="shared" si="6"/>
        <v>3885</v>
      </c>
      <c r="E300" s="400">
        <f t="shared" si="6"/>
        <v>3885</v>
      </c>
      <c r="F300" s="401">
        <f t="shared" si="6"/>
        <v>0</v>
      </c>
      <c r="G300" s="402">
        <f t="shared" si="6"/>
        <v>20</v>
      </c>
      <c r="H300" s="400">
        <f t="shared" si="6"/>
        <v>756</v>
      </c>
      <c r="I300" s="409">
        <f t="shared" si="6"/>
        <v>973</v>
      </c>
      <c r="J300" s="401">
        <f t="shared" si="6"/>
        <v>2176</v>
      </c>
      <c r="K300" s="400">
        <f t="shared" si="6"/>
        <v>2</v>
      </c>
      <c r="L300" s="409">
        <f t="shared" si="6"/>
        <v>0</v>
      </c>
      <c r="M300" s="401">
        <f t="shared" si="6"/>
        <v>0</v>
      </c>
      <c r="N300" s="401">
        <f t="shared" si="6"/>
        <v>0</v>
      </c>
      <c r="O300" s="410">
        <f t="shared" si="6"/>
        <v>0</v>
      </c>
      <c r="P300" s="411">
        <f t="shared" si="6"/>
        <v>4838</v>
      </c>
      <c r="Q300" s="412">
        <f>+Q301+Q302+Q303+Q304+Q308+Q309</f>
        <v>0</v>
      </c>
      <c r="R300" s="413">
        <f>+R301+R302+R303</f>
        <v>0</v>
      </c>
      <c r="S300" s="143"/>
      <c r="T300" s="143"/>
    </row>
    <row r="301" spans="1:20" ht="15" customHeight="1" x14ac:dyDescent="0.15">
      <c r="A301" s="42" t="s">
        <v>131</v>
      </c>
      <c r="B301" s="43" t="s">
        <v>132</v>
      </c>
      <c r="C301" s="392">
        <f>[13]B!C669</f>
        <v>2140</v>
      </c>
      <c r="D301" s="392">
        <f>[13]B!D669</f>
        <v>2129</v>
      </c>
      <c r="E301" s="392">
        <f>[13]B!E669</f>
        <v>2129</v>
      </c>
      <c r="F301" s="392">
        <f>[13]B!F669</f>
        <v>0</v>
      </c>
      <c r="G301" s="392">
        <f>[13]B!G669</f>
        <v>11</v>
      </c>
      <c r="H301" s="414">
        <f>[13]B!AA669</f>
        <v>299</v>
      </c>
      <c r="I301" s="414">
        <f>[13]B!AB669</f>
        <v>610</v>
      </c>
      <c r="J301" s="414">
        <f>[13]B!AC669</f>
        <v>1231</v>
      </c>
      <c r="K301" s="414">
        <f>[13]B!AD669</f>
        <v>2</v>
      </c>
      <c r="L301" s="414">
        <f>[13]B!AE669</f>
        <v>0</v>
      </c>
      <c r="M301" s="414">
        <f>[13]B!AF669</f>
        <v>0</v>
      </c>
      <c r="N301" s="414">
        <f>[13]B!AG669</f>
        <v>0</v>
      </c>
      <c r="O301" s="414">
        <f>[13]B!AH669</f>
        <v>0</v>
      </c>
      <c r="P301" s="414">
        <f>[13]B!AI669</f>
        <v>0</v>
      </c>
      <c r="Q301" s="414">
        <f>[13]B!AJ669</f>
        <v>0</v>
      </c>
      <c r="R301" s="415"/>
      <c r="S301" s="137"/>
      <c r="T301" s="137"/>
    </row>
    <row r="302" spans="1:20" ht="15" customHeight="1" x14ac:dyDescent="0.15">
      <c r="A302" s="139" t="s">
        <v>133</v>
      </c>
      <c r="B302" s="144" t="s">
        <v>134</v>
      </c>
      <c r="C302" s="394">
        <f>[13]B!C692</f>
        <v>0</v>
      </c>
      <c r="D302" s="394">
        <f>[13]B!D692</f>
        <v>0</v>
      </c>
      <c r="E302" s="394">
        <f>[13]B!E692</f>
        <v>0</v>
      </c>
      <c r="F302" s="394">
        <f>[13]B!F692</f>
        <v>0</v>
      </c>
      <c r="G302" s="394">
        <f>[13]B!G692</f>
        <v>0</v>
      </c>
      <c r="H302" s="416">
        <f>[13]B!AA692</f>
        <v>0</v>
      </c>
      <c r="I302" s="416">
        <f>[13]B!AB692</f>
        <v>0</v>
      </c>
      <c r="J302" s="416">
        <f>[13]B!AC692</f>
        <v>0</v>
      </c>
      <c r="K302" s="416">
        <f>[13]B!AD692</f>
        <v>0</v>
      </c>
      <c r="L302" s="416">
        <f>[13]B!AE692</f>
        <v>0</v>
      </c>
      <c r="M302" s="416">
        <f>[13]B!AF692</f>
        <v>0</v>
      </c>
      <c r="N302" s="416">
        <f>[13]B!AG692</f>
        <v>0</v>
      </c>
      <c r="O302" s="416">
        <f>[13]B!AH692</f>
        <v>0</v>
      </c>
      <c r="P302" s="416">
        <f>[13]B!AI692</f>
        <v>0</v>
      </c>
      <c r="Q302" s="416">
        <f>[13]B!AJ692</f>
        <v>0</v>
      </c>
      <c r="R302" s="417"/>
      <c r="S302" s="137"/>
      <c r="T302" s="137"/>
    </row>
    <row r="303" spans="1:20" ht="15" customHeight="1" x14ac:dyDescent="0.15">
      <c r="A303" s="568" t="s">
        <v>135</v>
      </c>
      <c r="B303" s="145" t="s">
        <v>136</v>
      </c>
      <c r="C303" s="396">
        <f>[13]B!C722</f>
        <v>1153</v>
      </c>
      <c r="D303" s="396">
        <f>[13]B!D722</f>
        <v>1144</v>
      </c>
      <c r="E303" s="396">
        <f>[13]B!E722</f>
        <v>1144</v>
      </c>
      <c r="F303" s="396">
        <f>[13]B!F722</f>
        <v>0</v>
      </c>
      <c r="G303" s="396">
        <f>[13]B!G722</f>
        <v>9</v>
      </c>
      <c r="H303" s="418">
        <f>[13]B!AA722</f>
        <v>171</v>
      </c>
      <c r="I303" s="418">
        <f>[13]B!AB722</f>
        <v>85</v>
      </c>
      <c r="J303" s="418">
        <f>[13]B!AC722</f>
        <v>897</v>
      </c>
      <c r="K303" s="418">
        <f>[13]B!AD722</f>
        <v>0</v>
      </c>
      <c r="L303" s="418">
        <f>[13]B!AE722</f>
        <v>0</v>
      </c>
      <c r="M303" s="418">
        <f>[13]B!AF722</f>
        <v>0</v>
      </c>
      <c r="N303" s="418">
        <f>[13]B!AG722</f>
        <v>0</v>
      </c>
      <c r="O303" s="418">
        <f>[13]B!AH722</f>
        <v>0</v>
      </c>
      <c r="P303" s="418">
        <f>[13]B!AI722</f>
        <v>4824</v>
      </c>
      <c r="Q303" s="418">
        <f>[13]B!AJ722</f>
        <v>0</v>
      </c>
      <c r="R303" s="419"/>
      <c r="S303" s="137"/>
      <c r="T303" s="137"/>
    </row>
    <row r="304" spans="1:20" ht="15" customHeight="1" x14ac:dyDescent="0.15">
      <c r="A304" s="631" t="s">
        <v>113</v>
      </c>
      <c r="B304" s="43" t="s">
        <v>137</v>
      </c>
      <c r="C304" s="420">
        <f t="shared" ref="C304:Q304" si="7">SUM(C305:C307)</f>
        <v>608</v>
      </c>
      <c r="D304" s="320">
        <f t="shared" si="7"/>
        <v>608</v>
      </c>
      <c r="E304" s="354">
        <f t="shared" si="7"/>
        <v>608</v>
      </c>
      <c r="F304" s="421">
        <f t="shared" si="7"/>
        <v>0</v>
      </c>
      <c r="G304" s="422">
        <f t="shared" si="7"/>
        <v>0</v>
      </c>
      <c r="H304" s="423">
        <f t="shared" si="7"/>
        <v>285</v>
      </c>
      <c r="I304" s="424">
        <f t="shared" si="7"/>
        <v>275</v>
      </c>
      <c r="J304" s="425">
        <f t="shared" si="7"/>
        <v>48</v>
      </c>
      <c r="K304" s="423">
        <f t="shared" si="7"/>
        <v>0</v>
      </c>
      <c r="L304" s="424">
        <f t="shared" si="7"/>
        <v>0</v>
      </c>
      <c r="M304" s="425">
        <f t="shared" si="7"/>
        <v>0</v>
      </c>
      <c r="N304" s="425">
        <f t="shared" si="7"/>
        <v>0</v>
      </c>
      <c r="O304" s="426">
        <f t="shared" si="7"/>
        <v>0</v>
      </c>
      <c r="P304" s="427">
        <f t="shared" si="7"/>
        <v>0</v>
      </c>
      <c r="Q304" s="428">
        <f t="shared" si="7"/>
        <v>0</v>
      </c>
      <c r="R304" s="429">
        <f>SUM(R305:R308)</f>
        <v>0</v>
      </c>
      <c r="S304" s="137"/>
      <c r="T304" s="137"/>
    </row>
    <row r="305" spans="1:22" ht="15" customHeight="1" x14ac:dyDescent="0.15">
      <c r="A305" s="631"/>
      <c r="B305" s="54" t="s">
        <v>138</v>
      </c>
      <c r="C305" s="392">
        <f>[13]B!C746-[13]B!C724-[13]B!C725</f>
        <v>527</v>
      </c>
      <c r="D305" s="392">
        <f>[13]B!D746-[13]B!D724-[13]B!D725</f>
        <v>527</v>
      </c>
      <c r="E305" s="392">
        <f>[13]B!E746-[13]B!E724-[13]B!E725</f>
        <v>527</v>
      </c>
      <c r="F305" s="392">
        <f>[13]B!F746-[13]B!F724-[13]B!F725</f>
        <v>0</v>
      </c>
      <c r="G305" s="392">
        <f>[13]B!G746-[13]B!G724-[13]B!G725</f>
        <v>0</v>
      </c>
      <c r="H305" s="414">
        <f>[13]B!AA746-[13]B!AA724-[13]B!AA725</f>
        <v>248</v>
      </c>
      <c r="I305" s="414">
        <f>[13]B!AB746-[13]B!AB724-[13]B!AB725</f>
        <v>264</v>
      </c>
      <c r="J305" s="414">
        <f>[13]B!AC746-[13]B!AC724-[13]B!AC725</f>
        <v>15</v>
      </c>
      <c r="K305" s="414">
        <f>[13]B!AD746-[13]B!AD724-[13]B!AD725</f>
        <v>0</v>
      </c>
      <c r="L305" s="414">
        <f>[13]B!AE746-[13]B!AE724-[13]B!AE725</f>
        <v>0</v>
      </c>
      <c r="M305" s="414">
        <f>[13]B!AF746-[13]B!AF724-[13]B!AF725</f>
        <v>0</v>
      </c>
      <c r="N305" s="414">
        <f>[13]B!AG746-[13]B!AG724-[13]B!AG725</f>
        <v>0</v>
      </c>
      <c r="O305" s="414">
        <f>[13]B!AH746-[13]B!AH724-[13]B!AH725</f>
        <v>0</v>
      </c>
      <c r="P305" s="414">
        <f>[13]B!AI746-[13]B!AI724-[13]B!AI725</f>
        <v>0</v>
      </c>
      <c r="Q305" s="414">
        <f>[13]B!AJ746-[13]B!AJ724-[13]B!AJ725</f>
        <v>0</v>
      </c>
      <c r="R305" s="415"/>
      <c r="S305" s="137"/>
      <c r="T305" s="137"/>
    </row>
    <row r="306" spans="1:22" ht="15" customHeight="1" x14ac:dyDescent="0.15">
      <c r="A306" s="631"/>
      <c r="B306" s="54" t="s">
        <v>139</v>
      </c>
      <c r="C306" s="394">
        <f>[13]B!C724</f>
        <v>2</v>
      </c>
      <c r="D306" s="394">
        <f>[13]B!D724</f>
        <v>2</v>
      </c>
      <c r="E306" s="394">
        <f>[13]B!E724</f>
        <v>2</v>
      </c>
      <c r="F306" s="394">
        <f>[13]B!F724</f>
        <v>0</v>
      </c>
      <c r="G306" s="394">
        <f>[13]B!G724</f>
        <v>0</v>
      </c>
      <c r="H306" s="416">
        <f>[13]B!AA724</f>
        <v>0</v>
      </c>
      <c r="I306" s="416">
        <f>[13]B!AB724</f>
        <v>2</v>
      </c>
      <c r="J306" s="416">
        <f>[13]B!AC724</f>
        <v>0</v>
      </c>
      <c r="K306" s="416">
        <f>[13]B!AD724</f>
        <v>0</v>
      </c>
      <c r="L306" s="416">
        <f>[13]B!AE724</f>
        <v>0</v>
      </c>
      <c r="M306" s="416">
        <f>[13]B!AF724</f>
        <v>0</v>
      </c>
      <c r="N306" s="416">
        <f>[13]B!AG724</f>
        <v>0</v>
      </c>
      <c r="O306" s="416">
        <f>[13]B!AH724</f>
        <v>0</v>
      </c>
      <c r="P306" s="416">
        <f>[13]B!AI724</f>
        <v>0</v>
      </c>
      <c r="Q306" s="416">
        <f>[13]B!AJ724</f>
        <v>0</v>
      </c>
      <c r="R306" s="417"/>
      <c r="S306" s="137"/>
      <c r="T306" s="137"/>
    </row>
    <row r="307" spans="1:22" ht="15" customHeight="1" x14ac:dyDescent="0.15">
      <c r="A307" s="631"/>
      <c r="B307" s="142" t="s">
        <v>140</v>
      </c>
      <c r="C307" s="396">
        <f>[13]B!C725</f>
        <v>79</v>
      </c>
      <c r="D307" s="396">
        <f>[13]B!D725</f>
        <v>79</v>
      </c>
      <c r="E307" s="396">
        <f>[13]B!E725</f>
        <v>79</v>
      </c>
      <c r="F307" s="396">
        <f>[13]B!F725</f>
        <v>0</v>
      </c>
      <c r="G307" s="396">
        <f>[13]B!G725</f>
        <v>0</v>
      </c>
      <c r="H307" s="418">
        <f>[13]B!AA725</f>
        <v>37</v>
      </c>
      <c r="I307" s="418">
        <f>[13]B!AB725</f>
        <v>9</v>
      </c>
      <c r="J307" s="418">
        <f>[13]B!AC725</f>
        <v>33</v>
      </c>
      <c r="K307" s="418">
        <f>[13]B!AD725</f>
        <v>0</v>
      </c>
      <c r="L307" s="418">
        <f>[13]B!AE725</f>
        <v>0</v>
      </c>
      <c r="M307" s="418">
        <f>[13]B!AF725</f>
        <v>0</v>
      </c>
      <c r="N307" s="418">
        <f>[13]B!AG725</f>
        <v>0</v>
      </c>
      <c r="O307" s="418">
        <f>[13]B!AH725</f>
        <v>0</v>
      </c>
      <c r="P307" s="418">
        <f>[13]B!AI725</f>
        <v>0</v>
      </c>
      <c r="Q307" s="418">
        <f>[13]B!AJ725</f>
        <v>0</v>
      </c>
      <c r="R307" s="419"/>
      <c r="S307" s="137"/>
      <c r="T307" s="137"/>
    </row>
    <row r="308" spans="1:22" ht="15" customHeight="1" x14ac:dyDescent="0.15">
      <c r="A308" s="42" t="s">
        <v>115</v>
      </c>
      <c r="B308" s="146" t="s">
        <v>141</v>
      </c>
      <c r="C308" s="430">
        <f>[13]B!C779</f>
        <v>0</v>
      </c>
      <c r="D308" s="430">
        <f>[13]B!D779</f>
        <v>0</v>
      </c>
      <c r="E308" s="430">
        <f>[13]B!E779</f>
        <v>0</v>
      </c>
      <c r="F308" s="430">
        <f>[13]B!F779</f>
        <v>0</v>
      </c>
      <c r="G308" s="430">
        <f>[13]B!G779</f>
        <v>0</v>
      </c>
      <c r="H308" s="431">
        <f>[13]B!AA779</f>
        <v>0</v>
      </c>
      <c r="I308" s="431">
        <f>[13]B!AB779</f>
        <v>0</v>
      </c>
      <c r="J308" s="431">
        <f>[13]B!AC779</f>
        <v>0</v>
      </c>
      <c r="K308" s="431">
        <f>[13]B!AD779</f>
        <v>0</v>
      </c>
      <c r="L308" s="431">
        <f>[13]B!AE779</f>
        <v>0</v>
      </c>
      <c r="M308" s="431">
        <f>[13]B!AF779</f>
        <v>0</v>
      </c>
      <c r="N308" s="431">
        <f>[13]B!AG779</f>
        <v>0</v>
      </c>
      <c r="O308" s="431">
        <f>[13]B!AH779</f>
        <v>0</v>
      </c>
      <c r="P308" s="431">
        <f>[13]B!AI779</f>
        <v>14</v>
      </c>
      <c r="Q308" s="431">
        <f>[13]B!AJ779</f>
        <v>0</v>
      </c>
      <c r="R308" s="432"/>
      <c r="S308" s="137"/>
      <c r="T308" s="137"/>
    </row>
    <row r="309" spans="1:22" s="60" customFormat="1" ht="15" customHeight="1" x14ac:dyDescent="0.15">
      <c r="A309" s="139"/>
      <c r="B309" s="147" t="s">
        <v>142</v>
      </c>
      <c r="C309" s="396">
        <f>[13]B!C837</f>
        <v>4</v>
      </c>
      <c r="D309" s="396">
        <f>[13]B!D837</f>
        <v>4</v>
      </c>
      <c r="E309" s="396">
        <f>[13]B!E837</f>
        <v>4</v>
      </c>
      <c r="F309" s="396">
        <f>[13]B!F837</f>
        <v>0</v>
      </c>
      <c r="G309" s="396">
        <f>[13]B!G837</f>
        <v>0</v>
      </c>
      <c r="H309" s="418">
        <f>[13]B!AA837</f>
        <v>1</v>
      </c>
      <c r="I309" s="418">
        <f>[13]B!AB837</f>
        <v>3</v>
      </c>
      <c r="J309" s="418">
        <f>[13]B!AC837</f>
        <v>0</v>
      </c>
      <c r="K309" s="418">
        <f>[13]B!AD837</f>
        <v>0</v>
      </c>
      <c r="L309" s="418">
        <f>[13]B!AE837</f>
        <v>0</v>
      </c>
      <c r="M309" s="418">
        <f>[13]B!AF837</f>
        <v>0</v>
      </c>
      <c r="N309" s="418">
        <f>[13]B!AG837</f>
        <v>0</v>
      </c>
      <c r="O309" s="418">
        <f>[13]B!AH837</f>
        <v>0</v>
      </c>
      <c r="P309" s="418">
        <f>[13]B!AI837</f>
        <v>0</v>
      </c>
      <c r="Q309" s="418">
        <f>[13]B!AJ837</f>
        <v>0</v>
      </c>
      <c r="R309" s="397"/>
      <c r="S309" s="117"/>
      <c r="T309" s="117"/>
    </row>
    <row r="310" spans="1:22" s="60" customFormat="1" ht="15" customHeight="1" x14ac:dyDescent="0.15">
      <c r="A310" s="618" t="s">
        <v>431</v>
      </c>
      <c r="B310" s="619"/>
      <c r="C310" s="392">
        <f>[13]B!C533</f>
        <v>7016</v>
      </c>
      <c r="D310" s="392">
        <f>[13]B!D533</f>
        <v>6865</v>
      </c>
      <c r="E310" s="392">
        <f>[13]B!E533</f>
        <v>6865</v>
      </c>
      <c r="F310" s="392">
        <f>[13]B!F533</f>
        <v>0</v>
      </c>
      <c r="G310" s="392">
        <f>[13]B!G533</f>
        <v>151</v>
      </c>
      <c r="H310" s="414">
        <f>[13]B!AA533</f>
        <v>4284</v>
      </c>
      <c r="I310" s="414">
        <f>[13]B!AB533</f>
        <v>1394</v>
      </c>
      <c r="J310" s="414">
        <f>[13]B!AC533</f>
        <v>1338</v>
      </c>
      <c r="K310" s="414">
        <f>[13]B!AD533</f>
        <v>0</v>
      </c>
      <c r="L310" s="414">
        <f>[13]B!AE533</f>
        <v>0</v>
      </c>
      <c r="M310" s="414">
        <f>[13]B!AF533</f>
        <v>0</v>
      </c>
      <c r="N310" s="414">
        <f>[13]B!AG533</f>
        <v>0</v>
      </c>
      <c r="O310" s="414">
        <f>[13]B!AH533</f>
        <v>0</v>
      </c>
      <c r="P310" s="414">
        <f>[13]B!AI533</f>
        <v>0</v>
      </c>
      <c r="Q310" s="414">
        <f>[13]B!AJ533</f>
        <v>0</v>
      </c>
      <c r="R310" s="393"/>
      <c r="S310" s="117"/>
      <c r="T310" s="117"/>
    </row>
    <row r="311" spans="1:22" s="3" customFormat="1" ht="15" customHeight="1" x14ac:dyDescent="0.15">
      <c r="A311" s="620" t="s">
        <v>143</v>
      </c>
      <c r="B311" s="621"/>
      <c r="C311" s="433">
        <f>[13]B!C1051</f>
        <v>0</v>
      </c>
      <c r="D311" s="433">
        <f>[13]B!D1051</f>
        <v>0</v>
      </c>
      <c r="E311" s="433">
        <f>[13]B!E1051</f>
        <v>0</v>
      </c>
      <c r="F311" s="433">
        <f>[13]B!F1051</f>
        <v>0</v>
      </c>
      <c r="G311" s="433">
        <f>[13]B!G1051</f>
        <v>0</v>
      </c>
      <c r="H311" s="434">
        <f>[13]B!AA1051</f>
        <v>0</v>
      </c>
      <c r="I311" s="434">
        <f>[13]B!AB1051</f>
        <v>0</v>
      </c>
      <c r="J311" s="434">
        <f>[13]B!AC1051</f>
        <v>0</v>
      </c>
      <c r="K311" s="434">
        <f>[13]B!AD1051</f>
        <v>0</v>
      </c>
      <c r="L311" s="434">
        <f>[13]B!AE1051</f>
        <v>0</v>
      </c>
      <c r="M311" s="434">
        <f>[13]B!AF1051</f>
        <v>0</v>
      </c>
      <c r="N311" s="434">
        <f>[13]B!AG1051</f>
        <v>0</v>
      </c>
      <c r="O311" s="434">
        <f>[13]B!AH1051</f>
        <v>0</v>
      </c>
      <c r="P311" s="434">
        <f>[13]B!AI1051</f>
        <v>1972</v>
      </c>
      <c r="Q311" s="434">
        <f>[13]B!AJ1051</f>
        <v>0</v>
      </c>
      <c r="R311" s="435"/>
      <c r="S311" s="143"/>
      <c r="T311" s="143"/>
    </row>
    <row r="312" spans="1:22" s="149" customFormat="1" ht="22.5" customHeight="1" x14ac:dyDescent="0.15">
      <c r="A312" s="12" t="s">
        <v>432</v>
      </c>
      <c r="B312" s="148"/>
      <c r="C312" s="148"/>
      <c r="R312" s="150"/>
      <c r="S312" s="150"/>
      <c r="T312" s="150"/>
    </row>
    <row r="313" spans="1:22" ht="24" customHeight="1" x14ac:dyDescent="0.15">
      <c r="A313" s="622" t="s">
        <v>433</v>
      </c>
      <c r="B313" s="623"/>
      <c r="C313" s="604" t="s">
        <v>410</v>
      </c>
      <c r="D313" s="607" t="s">
        <v>434</v>
      </c>
      <c r="E313" s="608"/>
      <c r="F313" s="608"/>
      <c r="G313" s="624"/>
      <c r="H313" s="625" t="s">
        <v>412</v>
      </c>
      <c r="I313" s="625"/>
      <c r="J313" s="626"/>
      <c r="K313" s="637" t="s">
        <v>413</v>
      </c>
      <c r="L313" s="637"/>
      <c r="M313" s="637"/>
      <c r="N313" s="632" t="s">
        <v>414</v>
      </c>
      <c r="O313" s="635" t="s">
        <v>415</v>
      </c>
      <c r="P313" s="636"/>
      <c r="Q313" s="585" t="s">
        <v>416</v>
      </c>
    </row>
    <row r="314" spans="1:22" ht="18" customHeight="1" x14ac:dyDescent="0.15">
      <c r="A314" s="622"/>
      <c r="B314" s="623"/>
      <c r="C314" s="605"/>
      <c r="D314" s="638" t="s">
        <v>418</v>
      </c>
      <c r="E314" s="640" t="s">
        <v>419</v>
      </c>
      <c r="F314" s="641"/>
      <c r="G314" s="638" t="s">
        <v>420</v>
      </c>
      <c r="H314" s="594" t="s">
        <v>421</v>
      </c>
      <c r="I314" s="596" t="s">
        <v>422</v>
      </c>
      <c r="J314" s="598" t="s">
        <v>423</v>
      </c>
      <c r="K314" s="615" t="s">
        <v>424</v>
      </c>
      <c r="L314" s="616" t="s">
        <v>425</v>
      </c>
      <c r="M314" s="617" t="s">
        <v>426</v>
      </c>
      <c r="N314" s="633"/>
      <c r="O314" s="627" t="s">
        <v>427</v>
      </c>
      <c r="P314" s="628" t="s">
        <v>428</v>
      </c>
      <c r="Q314" s="586"/>
      <c r="R314" s="151"/>
    </row>
    <row r="315" spans="1:22" ht="18" customHeight="1" x14ac:dyDescent="0.15">
      <c r="A315" s="622"/>
      <c r="B315" s="623"/>
      <c r="C315" s="606"/>
      <c r="D315" s="639"/>
      <c r="E315" s="152" t="s">
        <v>429</v>
      </c>
      <c r="F315" s="134" t="s">
        <v>430</v>
      </c>
      <c r="G315" s="639"/>
      <c r="H315" s="595"/>
      <c r="I315" s="597"/>
      <c r="J315" s="599"/>
      <c r="K315" s="615"/>
      <c r="L315" s="616"/>
      <c r="M315" s="617"/>
      <c r="N315" s="634"/>
      <c r="O315" s="627"/>
      <c r="P315" s="628"/>
      <c r="Q315" s="587"/>
      <c r="R315" s="151"/>
      <c r="U315" s="137"/>
      <c r="V315" s="137"/>
    </row>
    <row r="316" spans="1:22" ht="14.25" customHeight="1" x14ac:dyDescent="0.15">
      <c r="A316" s="153" t="s">
        <v>435</v>
      </c>
      <c r="B316" s="154"/>
      <c r="C316" s="155"/>
      <c r="D316" s="156"/>
      <c r="E316" s="157"/>
      <c r="F316" s="158"/>
      <c r="G316" s="159"/>
      <c r="H316" s="157"/>
      <c r="I316" s="160"/>
      <c r="J316" s="161"/>
      <c r="K316" s="162"/>
      <c r="L316" s="160"/>
      <c r="M316" s="161"/>
      <c r="N316" s="163"/>
      <c r="O316" s="162"/>
      <c r="P316" s="158"/>
      <c r="Q316" s="164"/>
      <c r="R316" s="165"/>
      <c r="U316" s="137"/>
    </row>
    <row r="317" spans="1:22" ht="15" customHeight="1" x14ac:dyDescent="0.15">
      <c r="A317" s="166" t="s">
        <v>436</v>
      </c>
      <c r="B317" s="167"/>
      <c r="C317" s="155"/>
      <c r="D317" s="156"/>
      <c r="E317" s="157"/>
      <c r="F317" s="158"/>
      <c r="G317" s="159"/>
      <c r="H317" s="157"/>
      <c r="I317" s="160"/>
      <c r="J317" s="161"/>
      <c r="K317" s="162"/>
      <c r="L317" s="160"/>
      <c r="M317" s="161"/>
      <c r="N317" s="163"/>
      <c r="O317" s="162"/>
      <c r="P317" s="158"/>
      <c r="Q317" s="164"/>
      <c r="R317" s="168"/>
      <c r="U317" s="137"/>
    </row>
    <row r="318" spans="1:22" ht="15" customHeight="1" x14ac:dyDescent="0.15">
      <c r="A318" s="646" t="s">
        <v>437</v>
      </c>
      <c r="B318" s="647"/>
      <c r="C318" s="436">
        <f>SUM([13]B!C844,[13]B!C851,[13]B!C855,[13]B!C862,[13]B!C871)</f>
        <v>0</v>
      </c>
      <c r="D318" s="436">
        <f>SUM([13]B!D844,[13]B!D851,[13]B!D855,[13]B!D862,[13]B!D871)</f>
        <v>0</v>
      </c>
      <c r="E318" s="437">
        <f>SUM([13]B!E844,[13]B!E851,[13]B!E855,[13]B!E862,[13]B!E871)</f>
        <v>0</v>
      </c>
      <c r="F318" s="437">
        <f>SUM([13]B!F844,[13]B!F851,[13]B!F855,[13]B!F862,[13]B!F871)</f>
        <v>0</v>
      </c>
      <c r="G318" s="437">
        <f>SUM([13]B!G844,[13]B!G851,[13]B!G855,[13]B!G862,[13]B!G871)</f>
        <v>0</v>
      </c>
      <c r="H318" s="437">
        <f>SUM([13]B!AA844,[13]B!AA851,[13]B!AA855,[13]B!AA862,[13]B!AA871)</f>
        <v>0</v>
      </c>
      <c r="I318" s="437">
        <f>SUM([13]B!AB844,[13]B!AB851,[13]B!AB855,[13]B!AB862,[13]B!AB871)</f>
        <v>0</v>
      </c>
      <c r="J318" s="437">
        <f>SUM([13]B!AC844,[13]B!AC851,[13]B!AC855,[13]B!AC862,[13]B!AC871)</f>
        <v>0</v>
      </c>
      <c r="K318" s="437">
        <f>SUM([13]B!AD844,[13]B!AD851,[13]B!AD855,[13]B!AD862,[13]B!AD871)</f>
        <v>0</v>
      </c>
      <c r="L318" s="437">
        <f>SUM([13]B!AE844,[13]B!AE851,[13]B!AE855,[13]B!AE862,[13]B!AE871)</f>
        <v>0</v>
      </c>
      <c r="M318" s="437">
        <f>SUM([13]B!AF844,[13]B!AF851,[13]B!AF855,[13]B!AF862,[13]B!AF871)</f>
        <v>0</v>
      </c>
      <c r="N318" s="437">
        <f>SUM([13]B!AG844,[13]B!AG851,[13]B!AG855,[13]B!AG862,[13]B!AG871)</f>
        <v>0</v>
      </c>
      <c r="O318" s="437">
        <f>SUM([13]B!AH844,[13]B!AH851,[13]B!AH855,[13]B!AH862,[13]B!AH871)</f>
        <v>0</v>
      </c>
      <c r="P318" s="437">
        <f>SUM([13]B!AI844,[13]B!AI851,[13]B!AI855,[13]B!AI862,[13]B!AI871)</f>
        <v>20</v>
      </c>
      <c r="Q318" s="437">
        <f>SUM([13]B!AJ844,[13]B!AJ851,[13]B!AJ855,[13]B!AJ862,[13]B!AJ871)</f>
        <v>0</v>
      </c>
      <c r="R318" s="169"/>
      <c r="U318" s="137"/>
    </row>
    <row r="319" spans="1:22" ht="15" customHeight="1" x14ac:dyDescent="0.15">
      <c r="A319" s="642" t="s">
        <v>438</v>
      </c>
      <c r="B319" s="643"/>
      <c r="C319" s="438">
        <f>SUM([13]B!C875,[13]B!C879,[13]B!C883,[13]B!C891,[13]B!C894,[13]B!C897)</f>
        <v>0</v>
      </c>
      <c r="D319" s="438">
        <f>SUM([13]B!D875,[13]B!D879,[13]B!D883,[13]B!D891,[13]B!D894,[13]B!D897)</f>
        <v>0</v>
      </c>
      <c r="E319" s="374">
        <f>SUM([13]B!E875,[13]B!E879,[13]B!E883,[13]B!E891,[13]B!E894,[13]B!E897)</f>
        <v>0</v>
      </c>
      <c r="F319" s="374">
        <f>SUM([13]B!F875,[13]B!F879,[13]B!F883,[13]B!F891,[13]B!F894,[13]B!F897)</f>
        <v>0</v>
      </c>
      <c r="G319" s="374">
        <f>SUM([13]B!G875,[13]B!G879,[13]B!G883,[13]B!G891,[13]B!G894,[13]B!G897)</f>
        <v>0</v>
      </c>
      <c r="H319" s="374">
        <f>SUM([13]B!AA875,[13]B!AA879,[13]B!AA883,[13]B!AA891,[13]B!AA894,[13]B!AA897)</f>
        <v>0</v>
      </c>
      <c r="I319" s="374">
        <f>SUM([13]B!AB875,[13]B!AB879,[13]B!AB883,[13]B!AB891,[13]B!AB894,[13]B!AB897)</f>
        <v>0</v>
      </c>
      <c r="J319" s="374">
        <f>SUM([13]B!AC875,[13]B!AC879,[13]B!AC883,[13]B!AC891,[13]B!AC894,[13]B!AC897)</f>
        <v>0</v>
      </c>
      <c r="K319" s="374">
        <f>SUM([13]B!AD875,[13]B!AD879,[13]B!AD883,[13]B!AD891,[13]B!AD894,[13]B!AD897)</f>
        <v>0</v>
      </c>
      <c r="L319" s="374">
        <f>SUM([13]B!AE875,[13]B!AE879,[13]B!AE883,[13]B!AE891,[13]B!AE894,[13]B!AE897)</f>
        <v>0</v>
      </c>
      <c r="M319" s="374">
        <f>SUM([13]B!AF875,[13]B!AF879,[13]B!AF883,[13]B!AF891,[13]B!AF894,[13]B!AF897)</f>
        <v>0</v>
      </c>
      <c r="N319" s="374">
        <f>SUM([13]B!AG875,[13]B!AG879,[13]B!AG883,[13]B!AG891,[13]B!AG894,[13]B!AG897)</f>
        <v>0</v>
      </c>
      <c r="O319" s="374">
        <f>SUM([13]B!AH875,[13]B!AH879,[13]B!AH883,[13]B!AH891,[13]B!AH894,[13]B!AH897)</f>
        <v>0</v>
      </c>
      <c r="P319" s="374">
        <f>SUM([13]B!AI875,[13]B!AI879,[13]B!AI883,[13]B!AI891,[13]B!AI894,[13]B!AI897)</f>
        <v>0</v>
      </c>
      <c r="Q319" s="374">
        <f>SUM([13]B!AJ875,[13]B!AJ879,[13]B!AJ883,[13]B!AJ891,[13]B!AJ894,[13]B!AJ897)</f>
        <v>0</v>
      </c>
      <c r="R319" s="41"/>
      <c r="U319" s="137"/>
    </row>
    <row r="320" spans="1:22" ht="15" customHeight="1" x14ac:dyDescent="0.15">
      <c r="A320" s="170" t="s">
        <v>439</v>
      </c>
      <c r="B320" s="171"/>
      <c r="C320" s="439"/>
      <c r="D320" s="440"/>
      <c r="E320" s="441"/>
      <c r="F320" s="442"/>
      <c r="G320" s="443"/>
      <c r="H320" s="441"/>
      <c r="I320" s="444"/>
      <c r="J320" s="442"/>
      <c r="K320" s="441"/>
      <c r="L320" s="444"/>
      <c r="M320" s="442"/>
      <c r="N320" s="445"/>
      <c r="O320" s="441"/>
      <c r="P320" s="442"/>
      <c r="Q320" s="446"/>
      <c r="R320" s="169"/>
      <c r="U320" s="137"/>
    </row>
    <row r="321" spans="1:24" ht="15" customHeight="1" x14ac:dyDescent="0.15">
      <c r="A321" s="644" t="s">
        <v>440</v>
      </c>
      <c r="B321" s="645"/>
      <c r="C321" s="353">
        <f>[13]B!C905</f>
        <v>0</v>
      </c>
      <c r="D321" s="353">
        <f>[13]B!D905</f>
        <v>0</v>
      </c>
      <c r="E321" s="390">
        <f>[13]B!E905</f>
        <v>0</v>
      </c>
      <c r="F321" s="390">
        <f>[13]B!F905</f>
        <v>0</v>
      </c>
      <c r="G321" s="390">
        <f>[13]B!G905</f>
        <v>0</v>
      </c>
      <c r="H321" s="390">
        <f>[13]B!AA905</f>
        <v>0</v>
      </c>
      <c r="I321" s="390">
        <f>[13]B!AB905</f>
        <v>0</v>
      </c>
      <c r="J321" s="390">
        <f>[13]B!AC905</f>
        <v>0</v>
      </c>
      <c r="K321" s="390">
        <f>[13]B!AD905</f>
        <v>0</v>
      </c>
      <c r="L321" s="390">
        <f>[13]B!AE905</f>
        <v>0</v>
      </c>
      <c r="M321" s="390">
        <f>[13]B!AF905</f>
        <v>0</v>
      </c>
      <c r="N321" s="390">
        <f>[13]B!AG905</f>
        <v>0</v>
      </c>
      <c r="O321" s="390">
        <f>[13]B!AH905</f>
        <v>0</v>
      </c>
      <c r="P321" s="390">
        <f>[13]B!AI905</f>
        <v>0</v>
      </c>
      <c r="Q321" s="390">
        <f>[13]B!AJ905</f>
        <v>0</v>
      </c>
      <c r="R321" s="169"/>
      <c r="U321" s="137"/>
    </row>
    <row r="322" spans="1:24" ht="15" customHeight="1" x14ac:dyDescent="0.15">
      <c r="A322" s="172" t="s">
        <v>441</v>
      </c>
      <c r="B322" s="173"/>
      <c r="C322" s="439"/>
      <c r="D322" s="440"/>
      <c r="E322" s="441"/>
      <c r="F322" s="442"/>
      <c r="G322" s="443"/>
      <c r="H322" s="441"/>
      <c r="I322" s="444"/>
      <c r="J322" s="442"/>
      <c r="K322" s="441"/>
      <c r="L322" s="444"/>
      <c r="M322" s="442"/>
      <c r="N322" s="445"/>
      <c r="O322" s="441"/>
      <c r="P322" s="442"/>
      <c r="Q322" s="446"/>
      <c r="R322" s="169"/>
      <c r="U322" s="137"/>
    </row>
    <row r="323" spans="1:24" ht="15" customHeight="1" x14ac:dyDescent="0.15">
      <c r="A323" s="646" t="s">
        <v>442</v>
      </c>
      <c r="B323" s="647"/>
      <c r="C323" s="447">
        <f>[13]B!C911</f>
        <v>0</v>
      </c>
      <c r="D323" s="447">
        <f>[13]B!D911</f>
        <v>0</v>
      </c>
      <c r="E323" s="448">
        <f>[13]B!E911</f>
        <v>0</v>
      </c>
      <c r="F323" s="448">
        <f>[13]B!F911</f>
        <v>0</v>
      </c>
      <c r="G323" s="448">
        <f>[13]B!G911</f>
        <v>0</v>
      </c>
      <c r="H323" s="448">
        <f>[13]B!AA911</f>
        <v>0</v>
      </c>
      <c r="I323" s="448">
        <f>[13]B!AB911</f>
        <v>0</v>
      </c>
      <c r="J323" s="448">
        <f>[13]B!AC911</f>
        <v>0</v>
      </c>
      <c r="K323" s="448">
        <f>[13]B!AD911</f>
        <v>0</v>
      </c>
      <c r="L323" s="448">
        <f>[13]B!AE911</f>
        <v>0</v>
      </c>
      <c r="M323" s="448">
        <f>[13]B!AF911</f>
        <v>0</v>
      </c>
      <c r="N323" s="448">
        <f>[13]B!AG911</f>
        <v>0</v>
      </c>
      <c r="O323" s="448">
        <f>[13]B!AH911</f>
        <v>0</v>
      </c>
      <c r="P323" s="448">
        <f>[13]B!AI911</f>
        <v>0</v>
      </c>
      <c r="Q323" s="448">
        <f>[13]B!AJ911</f>
        <v>0</v>
      </c>
      <c r="R323" s="169"/>
      <c r="U323" s="137"/>
    </row>
    <row r="324" spans="1:24" ht="15" customHeight="1" x14ac:dyDescent="0.15">
      <c r="A324" s="648" t="s">
        <v>443</v>
      </c>
      <c r="B324" s="649"/>
      <c r="C324" s="449">
        <f>[13]B!C927</f>
        <v>0</v>
      </c>
      <c r="D324" s="449">
        <f>[13]B!D927</f>
        <v>0</v>
      </c>
      <c r="E324" s="450">
        <f>[13]B!E927</f>
        <v>0</v>
      </c>
      <c r="F324" s="450">
        <f>[13]B!F927</f>
        <v>0</v>
      </c>
      <c r="G324" s="450">
        <f>[13]B!G927</f>
        <v>0</v>
      </c>
      <c r="H324" s="450">
        <f>[13]B!AA927</f>
        <v>0</v>
      </c>
      <c r="I324" s="450">
        <f>[13]B!AB927</f>
        <v>0</v>
      </c>
      <c r="J324" s="450">
        <f>[13]B!AC927</f>
        <v>0</v>
      </c>
      <c r="K324" s="450">
        <f>[13]B!AD927</f>
        <v>0</v>
      </c>
      <c r="L324" s="450">
        <f>[13]B!AE927</f>
        <v>0</v>
      </c>
      <c r="M324" s="450">
        <f>[13]B!AF927</f>
        <v>0</v>
      </c>
      <c r="N324" s="450">
        <f>[13]B!AG927</f>
        <v>0</v>
      </c>
      <c r="O324" s="450">
        <f>[13]B!AH927</f>
        <v>0</v>
      </c>
      <c r="P324" s="450">
        <f>[13]B!AI927</f>
        <v>0</v>
      </c>
      <c r="Q324" s="450">
        <f>[13]B!AJ927</f>
        <v>0</v>
      </c>
      <c r="R324" s="169"/>
      <c r="U324" s="137"/>
    </row>
    <row r="325" spans="1:24" ht="15" customHeight="1" x14ac:dyDescent="0.15">
      <c r="A325" s="648" t="s">
        <v>444</v>
      </c>
      <c r="B325" s="649"/>
      <c r="C325" s="451">
        <f>[13]B!C950</f>
        <v>0</v>
      </c>
      <c r="D325" s="451">
        <f>[13]B!D950</f>
        <v>0</v>
      </c>
      <c r="E325" s="452">
        <f>[13]B!E950</f>
        <v>0</v>
      </c>
      <c r="F325" s="452">
        <f>[13]B!F950</f>
        <v>0</v>
      </c>
      <c r="G325" s="452">
        <f>[13]B!G950</f>
        <v>0</v>
      </c>
      <c r="H325" s="452">
        <f>[13]B!AA950</f>
        <v>0</v>
      </c>
      <c r="I325" s="452">
        <f>[13]B!AB950</f>
        <v>0</v>
      </c>
      <c r="J325" s="452">
        <f>[13]B!AC950</f>
        <v>0</v>
      </c>
      <c r="K325" s="452">
        <f>[13]B!AD950</f>
        <v>0</v>
      </c>
      <c r="L325" s="452">
        <f>[13]B!AE950</f>
        <v>0</v>
      </c>
      <c r="M325" s="452">
        <f>[13]B!AF950</f>
        <v>0</v>
      </c>
      <c r="N325" s="452">
        <f>[13]B!AG950</f>
        <v>0</v>
      </c>
      <c r="O325" s="452">
        <f>[13]B!AH950</f>
        <v>0</v>
      </c>
      <c r="P325" s="452">
        <f>[13]B!AI950</f>
        <v>0</v>
      </c>
      <c r="Q325" s="452">
        <f>[13]B!AJ950</f>
        <v>0</v>
      </c>
      <c r="R325" s="169"/>
      <c r="U325" s="137"/>
    </row>
    <row r="326" spans="1:24" ht="15" customHeight="1" x14ac:dyDescent="0.15">
      <c r="A326" s="650" t="s">
        <v>445</v>
      </c>
      <c r="B326" s="651"/>
      <c r="C326" s="453">
        <f>SUM(C318+C319+C321+C323+C324+C325)</f>
        <v>0</v>
      </c>
      <c r="D326" s="453">
        <f t="shared" ref="D326:Q326" si="8">SUM(D318+D319+D321+D323+D324+D325)</f>
        <v>0</v>
      </c>
      <c r="E326" s="453">
        <f t="shared" si="8"/>
        <v>0</v>
      </c>
      <c r="F326" s="453">
        <f t="shared" si="8"/>
        <v>0</v>
      </c>
      <c r="G326" s="453">
        <f t="shared" si="8"/>
        <v>0</v>
      </c>
      <c r="H326" s="453">
        <f t="shared" si="8"/>
        <v>0</v>
      </c>
      <c r="I326" s="453">
        <f t="shared" si="8"/>
        <v>0</v>
      </c>
      <c r="J326" s="453">
        <f t="shared" si="8"/>
        <v>0</v>
      </c>
      <c r="K326" s="453">
        <f t="shared" si="8"/>
        <v>0</v>
      </c>
      <c r="L326" s="453">
        <f t="shared" si="8"/>
        <v>0</v>
      </c>
      <c r="M326" s="453">
        <f t="shared" si="8"/>
        <v>0</v>
      </c>
      <c r="N326" s="453">
        <f t="shared" si="8"/>
        <v>0</v>
      </c>
      <c r="O326" s="453">
        <f t="shared" si="8"/>
        <v>0</v>
      </c>
      <c r="P326" s="453">
        <f t="shared" si="8"/>
        <v>20</v>
      </c>
      <c r="Q326" s="453">
        <f t="shared" si="8"/>
        <v>0</v>
      </c>
      <c r="R326" s="169"/>
      <c r="U326" s="137"/>
    </row>
    <row r="327" spans="1:24" s="177" customFormat="1" ht="24.95" customHeight="1" x14ac:dyDescent="0.15">
      <c r="A327" s="174" t="s">
        <v>446</v>
      </c>
      <c r="B327" s="175"/>
      <c r="C327" s="175"/>
      <c r="D327" s="454"/>
      <c r="E327" s="454"/>
      <c r="F327" s="454"/>
      <c r="G327" s="454"/>
      <c r="H327" s="454"/>
      <c r="I327" s="454"/>
      <c r="J327" s="454"/>
      <c r="K327" s="454"/>
      <c r="L327" s="454"/>
      <c r="M327" s="454"/>
      <c r="N327" s="454"/>
      <c r="O327" s="455"/>
      <c r="P327" s="455"/>
      <c r="Q327" s="455"/>
      <c r="R327" s="455"/>
      <c r="S327" s="176"/>
      <c r="X327" s="5"/>
    </row>
    <row r="328" spans="1:24" ht="24" customHeight="1" x14ac:dyDescent="0.15">
      <c r="A328" s="678" t="s">
        <v>447</v>
      </c>
      <c r="B328" s="679"/>
      <c r="C328" s="604" t="s">
        <v>410</v>
      </c>
      <c r="D328" s="654" t="s">
        <v>434</v>
      </c>
      <c r="E328" s="654"/>
      <c r="F328" s="654"/>
      <c r="G328" s="654"/>
      <c r="H328" s="625" t="s">
        <v>412</v>
      </c>
      <c r="I328" s="625"/>
      <c r="J328" s="626"/>
      <c r="K328" s="637" t="s">
        <v>413</v>
      </c>
      <c r="L328" s="637"/>
      <c r="M328" s="637"/>
      <c r="N328" s="632" t="s">
        <v>414</v>
      </c>
      <c r="O328" s="635" t="s">
        <v>415</v>
      </c>
      <c r="P328" s="636"/>
      <c r="Q328" s="585" t="s">
        <v>416</v>
      </c>
      <c r="S328" s="151"/>
    </row>
    <row r="329" spans="1:24" ht="18" customHeight="1" x14ac:dyDescent="0.15">
      <c r="A329" s="678"/>
      <c r="B329" s="679"/>
      <c r="C329" s="605"/>
      <c r="D329" s="588" t="s">
        <v>448</v>
      </c>
      <c r="E329" s="590" t="s">
        <v>419</v>
      </c>
      <c r="F329" s="591"/>
      <c r="G329" s="652" t="s">
        <v>449</v>
      </c>
      <c r="H329" s="594" t="s">
        <v>421</v>
      </c>
      <c r="I329" s="596" t="s">
        <v>422</v>
      </c>
      <c r="J329" s="598" t="s">
        <v>423</v>
      </c>
      <c r="K329" s="615" t="s">
        <v>424</v>
      </c>
      <c r="L329" s="616" t="s">
        <v>425</v>
      </c>
      <c r="M329" s="617" t="s">
        <v>426</v>
      </c>
      <c r="N329" s="633"/>
      <c r="O329" s="627" t="s">
        <v>427</v>
      </c>
      <c r="P329" s="628" t="s">
        <v>428</v>
      </c>
      <c r="Q329" s="586"/>
    </row>
    <row r="330" spans="1:24" ht="18" customHeight="1" x14ac:dyDescent="0.15">
      <c r="A330" s="678"/>
      <c r="B330" s="679"/>
      <c r="C330" s="606"/>
      <c r="D330" s="589"/>
      <c r="E330" s="152" t="s">
        <v>429</v>
      </c>
      <c r="F330" s="134" t="s">
        <v>430</v>
      </c>
      <c r="G330" s="653"/>
      <c r="H330" s="595"/>
      <c r="I330" s="597"/>
      <c r="J330" s="599"/>
      <c r="K330" s="615"/>
      <c r="L330" s="616"/>
      <c r="M330" s="617"/>
      <c r="N330" s="634"/>
      <c r="O330" s="627"/>
      <c r="P330" s="628"/>
      <c r="Q330" s="587"/>
    </row>
    <row r="331" spans="1:24" ht="15" customHeight="1" x14ac:dyDescent="0.15">
      <c r="A331" s="456">
        <v>1901023</v>
      </c>
      <c r="B331" s="457" t="s">
        <v>369</v>
      </c>
      <c r="C331" s="458">
        <f>[13]B!C2249</f>
        <v>0</v>
      </c>
      <c r="D331" s="458">
        <f>[13]B!D2249</f>
        <v>0</v>
      </c>
      <c r="E331" s="459">
        <f>[13]B!E2249</f>
        <v>0</v>
      </c>
      <c r="F331" s="459">
        <f>[13]B!F2249</f>
        <v>0</v>
      </c>
      <c r="G331" s="459">
        <f>[13]B!G2249</f>
        <v>0</v>
      </c>
      <c r="H331" s="460">
        <f>[13]B!AA2249</f>
        <v>0</v>
      </c>
      <c r="I331" s="460">
        <f>[13]B!AB2249</f>
        <v>0</v>
      </c>
      <c r="J331" s="460">
        <f>[13]B!AC2249</f>
        <v>0</v>
      </c>
      <c r="K331" s="460">
        <f>[13]B!AD2249</f>
        <v>0</v>
      </c>
      <c r="L331" s="460">
        <f>[13]B!AE2249</f>
        <v>0</v>
      </c>
      <c r="M331" s="460">
        <f>[13]B!AF2249</f>
        <v>0</v>
      </c>
      <c r="N331" s="460">
        <f>[13]B!AG2249</f>
        <v>0</v>
      </c>
      <c r="O331" s="460">
        <f>[13]B!AH2249</f>
        <v>0</v>
      </c>
      <c r="P331" s="460">
        <f>[13]B!AI2249</f>
        <v>0</v>
      </c>
      <c r="Q331" s="460">
        <f>[13]B!AJ2249</f>
        <v>0</v>
      </c>
      <c r="R331" s="169"/>
    </row>
    <row r="332" spans="1:24" ht="15" customHeight="1" x14ac:dyDescent="0.15">
      <c r="A332" s="461">
        <v>1901024</v>
      </c>
      <c r="B332" s="462" t="s">
        <v>370</v>
      </c>
      <c r="C332" s="458">
        <f>[13]B!C2250</f>
        <v>0</v>
      </c>
      <c r="D332" s="458">
        <f>[13]B!D2250</f>
        <v>0</v>
      </c>
      <c r="E332" s="459">
        <f>[13]B!E2250</f>
        <v>0</v>
      </c>
      <c r="F332" s="459">
        <f>[13]B!F2250</f>
        <v>0</v>
      </c>
      <c r="G332" s="459">
        <f>[13]B!G2250</f>
        <v>0</v>
      </c>
      <c r="H332" s="460">
        <f>[13]B!AA2250</f>
        <v>0</v>
      </c>
      <c r="I332" s="460">
        <f>[13]B!AB2250</f>
        <v>0</v>
      </c>
      <c r="J332" s="460">
        <f>[13]B!AC2250</f>
        <v>0</v>
      </c>
      <c r="K332" s="460">
        <f>[13]B!AD2250</f>
        <v>0</v>
      </c>
      <c r="L332" s="460">
        <f>[13]B!AE2250</f>
        <v>0</v>
      </c>
      <c r="M332" s="460">
        <f>[13]B!AF2250</f>
        <v>0</v>
      </c>
      <c r="N332" s="460">
        <f>[13]B!AG2250</f>
        <v>0</v>
      </c>
      <c r="O332" s="460">
        <f>[13]B!AH2250</f>
        <v>0</v>
      </c>
      <c r="P332" s="460">
        <f>[13]B!AI2250</f>
        <v>0</v>
      </c>
      <c r="Q332" s="460">
        <f>[13]B!AJ2250</f>
        <v>0</v>
      </c>
      <c r="R332" s="169"/>
    </row>
    <row r="333" spans="1:24" ht="15" customHeight="1" x14ac:dyDescent="0.15">
      <c r="A333" s="461">
        <v>1901025</v>
      </c>
      <c r="B333" s="462" t="s">
        <v>450</v>
      </c>
      <c r="C333" s="458">
        <f>[13]B!C2251</f>
        <v>0</v>
      </c>
      <c r="D333" s="458">
        <f>[13]B!D2251</f>
        <v>0</v>
      </c>
      <c r="E333" s="459">
        <f>[13]B!E2251</f>
        <v>0</v>
      </c>
      <c r="F333" s="459">
        <f>[13]B!F2251</f>
        <v>0</v>
      </c>
      <c r="G333" s="459">
        <f>[13]B!G2251</f>
        <v>0</v>
      </c>
      <c r="H333" s="460">
        <f>[13]B!AA2251</f>
        <v>0</v>
      </c>
      <c r="I333" s="460">
        <f>[13]B!AB2251</f>
        <v>0</v>
      </c>
      <c r="J333" s="460">
        <f>[13]B!AC2251</f>
        <v>0</v>
      </c>
      <c r="K333" s="460">
        <f>[13]B!AD2251</f>
        <v>0</v>
      </c>
      <c r="L333" s="460">
        <f>[13]B!AE2251</f>
        <v>0</v>
      </c>
      <c r="M333" s="460">
        <f>[13]B!AF2251</f>
        <v>0</v>
      </c>
      <c r="N333" s="460">
        <f>[13]B!AG2251</f>
        <v>0</v>
      </c>
      <c r="O333" s="460">
        <f>[13]B!AH2251</f>
        <v>0</v>
      </c>
      <c r="P333" s="460">
        <f>[13]B!AI2251</f>
        <v>0</v>
      </c>
      <c r="Q333" s="460">
        <f>[13]B!AJ2251</f>
        <v>0</v>
      </c>
      <c r="R333" s="169"/>
    </row>
    <row r="334" spans="1:24" ht="15" customHeight="1" x14ac:dyDescent="0.15">
      <c r="A334" s="461">
        <v>1901026</v>
      </c>
      <c r="B334" s="462" t="s">
        <v>374</v>
      </c>
      <c r="C334" s="458">
        <f>[13]B!C2252</f>
        <v>0</v>
      </c>
      <c r="D334" s="458">
        <f>[13]B!D2252</f>
        <v>0</v>
      </c>
      <c r="E334" s="459">
        <f>[13]B!E2252</f>
        <v>0</v>
      </c>
      <c r="F334" s="459">
        <f>[13]B!F2252</f>
        <v>0</v>
      </c>
      <c r="G334" s="459">
        <f>[13]B!G2252</f>
        <v>0</v>
      </c>
      <c r="H334" s="460">
        <f>[13]B!AA2252</f>
        <v>0</v>
      </c>
      <c r="I334" s="460">
        <f>[13]B!AB2252</f>
        <v>0</v>
      </c>
      <c r="J334" s="460">
        <f>[13]B!AC2252</f>
        <v>0</v>
      </c>
      <c r="K334" s="460">
        <f>[13]B!AD2252</f>
        <v>0</v>
      </c>
      <c r="L334" s="460">
        <f>[13]B!AE2252</f>
        <v>0</v>
      </c>
      <c r="M334" s="460">
        <f>[13]B!AF2252</f>
        <v>0</v>
      </c>
      <c r="N334" s="460">
        <f>[13]B!AG2252</f>
        <v>0</v>
      </c>
      <c r="O334" s="460">
        <f>[13]B!AH2252</f>
        <v>0</v>
      </c>
      <c r="P334" s="460">
        <f>[13]B!AI2252</f>
        <v>0</v>
      </c>
      <c r="Q334" s="460">
        <f>[13]B!AJ2252</f>
        <v>0</v>
      </c>
      <c r="R334" s="169"/>
    </row>
    <row r="335" spans="1:24" ht="15" customHeight="1" x14ac:dyDescent="0.15">
      <c r="A335" s="461">
        <v>1901126</v>
      </c>
      <c r="B335" s="462" t="s">
        <v>375</v>
      </c>
      <c r="C335" s="458">
        <f>[13]B!C2253</f>
        <v>0</v>
      </c>
      <c r="D335" s="458">
        <f>[13]B!D2253</f>
        <v>0</v>
      </c>
      <c r="E335" s="459">
        <f>[13]B!E2253</f>
        <v>0</v>
      </c>
      <c r="F335" s="459">
        <f>[13]B!F2253</f>
        <v>0</v>
      </c>
      <c r="G335" s="459">
        <f>[13]B!G2253</f>
        <v>0</v>
      </c>
      <c r="H335" s="460">
        <f>[13]B!AA2253</f>
        <v>0</v>
      </c>
      <c r="I335" s="460">
        <f>[13]B!AB2253</f>
        <v>0</v>
      </c>
      <c r="J335" s="460">
        <f>[13]B!AC2253</f>
        <v>0</v>
      </c>
      <c r="K335" s="460">
        <f>[13]B!AD2253</f>
        <v>0</v>
      </c>
      <c r="L335" s="460">
        <f>[13]B!AE2253</f>
        <v>0</v>
      </c>
      <c r="M335" s="460">
        <f>[13]B!AF2253</f>
        <v>0</v>
      </c>
      <c r="N335" s="460">
        <f>[13]B!AG2253</f>
        <v>0</v>
      </c>
      <c r="O335" s="460">
        <f>[13]B!AH2253</f>
        <v>0</v>
      </c>
      <c r="P335" s="460">
        <f>[13]B!AI2253</f>
        <v>0</v>
      </c>
      <c r="Q335" s="460">
        <f>[13]B!AJ2253</f>
        <v>0</v>
      </c>
      <c r="R335" s="169"/>
    </row>
    <row r="336" spans="1:24" ht="15" customHeight="1" x14ac:dyDescent="0.15">
      <c r="A336" s="461">
        <v>1901027</v>
      </c>
      <c r="B336" s="462" t="s">
        <v>451</v>
      </c>
      <c r="C336" s="458">
        <f>[13]B!C2254</f>
        <v>0</v>
      </c>
      <c r="D336" s="458">
        <f>[13]B!D2254</f>
        <v>0</v>
      </c>
      <c r="E336" s="459">
        <f>[13]B!E2254</f>
        <v>0</v>
      </c>
      <c r="F336" s="459">
        <f>[13]B!F2254</f>
        <v>0</v>
      </c>
      <c r="G336" s="459">
        <f>[13]B!G2254</f>
        <v>0</v>
      </c>
      <c r="H336" s="460">
        <f>[13]B!AA2254</f>
        <v>0</v>
      </c>
      <c r="I336" s="460">
        <f>[13]B!AB2254</f>
        <v>0</v>
      </c>
      <c r="J336" s="460">
        <f>[13]B!AC2254</f>
        <v>0</v>
      </c>
      <c r="K336" s="460">
        <f>[13]B!AD2254</f>
        <v>0</v>
      </c>
      <c r="L336" s="460">
        <f>[13]B!AE2254</f>
        <v>0</v>
      </c>
      <c r="M336" s="460">
        <f>[13]B!AF2254</f>
        <v>0</v>
      </c>
      <c r="N336" s="460">
        <f>[13]B!AG2254</f>
        <v>0</v>
      </c>
      <c r="O336" s="460">
        <f>[13]B!AH2254</f>
        <v>0</v>
      </c>
      <c r="P336" s="460">
        <f>[13]B!AI2254</f>
        <v>0</v>
      </c>
      <c r="Q336" s="460">
        <f>[13]B!AJ2254</f>
        <v>0</v>
      </c>
      <c r="R336" s="169"/>
    </row>
    <row r="337" spans="1:18" ht="15" customHeight="1" x14ac:dyDescent="0.15">
      <c r="A337" s="461">
        <v>1901028</v>
      </c>
      <c r="B337" s="462" t="s">
        <v>379</v>
      </c>
      <c r="C337" s="458">
        <f>[13]B!C2255</f>
        <v>0</v>
      </c>
      <c r="D337" s="458">
        <f>[13]B!D2255</f>
        <v>0</v>
      </c>
      <c r="E337" s="459">
        <f>[13]B!E2255</f>
        <v>0</v>
      </c>
      <c r="F337" s="459">
        <f>[13]B!F2255</f>
        <v>0</v>
      </c>
      <c r="G337" s="459">
        <f>[13]B!G2255</f>
        <v>0</v>
      </c>
      <c r="H337" s="460">
        <f>[13]B!AA2255</f>
        <v>0</v>
      </c>
      <c r="I337" s="460">
        <f>[13]B!AB2255</f>
        <v>0</v>
      </c>
      <c r="J337" s="460">
        <f>[13]B!AC2255</f>
        <v>0</v>
      </c>
      <c r="K337" s="460">
        <f>[13]B!AD2255</f>
        <v>0</v>
      </c>
      <c r="L337" s="460">
        <f>[13]B!AE2255</f>
        <v>0</v>
      </c>
      <c r="M337" s="460">
        <f>[13]B!AF2255</f>
        <v>0</v>
      </c>
      <c r="N337" s="460">
        <f>[13]B!AG2255</f>
        <v>0</v>
      </c>
      <c r="O337" s="460">
        <f>[13]B!AH2255</f>
        <v>0</v>
      </c>
      <c r="P337" s="460">
        <f>[13]B!AI2255</f>
        <v>0</v>
      </c>
      <c r="Q337" s="460">
        <f>[13]B!AJ2255</f>
        <v>0</v>
      </c>
      <c r="R337" s="169"/>
    </row>
    <row r="338" spans="1:18" ht="15" customHeight="1" x14ac:dyDescent="0.15">
      <c r="A338" s="463">
        <v>1901029</v>
      </c>
      <c r="B338" s="464" t="s">
        <v>380</v>
      </c>
      <c r="C338" s="458">
        <f>[13]B!C2256</f>
        <v>0</v>
      </c>
      <c r="D338" s="458">
        <f>[13]B!D2256</f>
        <v>0</v>
      </c>
      <c r="E338" s="459">
        <f>[13]B!E2256</f>
        <v>0</v>
      </c>
      <c r="F338" s="459">
        <f>[13]B!F2256</f>
        <v>0</v>
      </c>
      <c r="G338" s="459">
        <f>[13]B!G2256</f>
        <v>0</v>
      </c>
      <c r="H338" s="460">
        <f>[13]B!AA2256</f>
        <v>0</v>
      </c>
      <c r="I338" s="460">
        <f>[13]B!AB2256</f>
        <v>0</v>
      </c>
      <c r="J338" s="460">
        <f>[13]B!AC2256</f>
        <v>0</v>
      </c>
      <c r="K338" s="460">
        <f>[13]B!AD2256</f>
        <v>0</v>
      </c>
      <c r="L338" s="460">
        <f>[13]B!AE2256</f>
        <v>0</v>
      </c>
      <c r="M338" s="460">
        <f>[13]B!AF2256</f>
        <v>0</v>
      </c>
      <c r="N338" s="460">
        <f>[13]B!AG2256</f>
        <v>0</v>
      </c>
      <c r="O338" s="460">
        <f>[13]B!AH2256</f>
        <v>0</v>
      </c>
      <c r="P338" s="460">
        <f>[13]B!AI2256</f>
        <v>0</v>
      </c>
      <c r="Q338" s="460">
        <f>[13]B!AJ2256</f>
        <v>0</v>
      </c>
      <c r="R338" s="169"/>
    </row>
    <row r="339" spans="1:18" s="402" customFormat="1" ht="15" customHeight="1" x14ac:dyDescent="0.15">
      <c r="A339" s="655" t="s">
        <v>410</v>
      </c>
      <c r="B339" s="656"/>
      <c r="C339" s="465">
        <f>SUM(C331:C338)</f>
        <v>0</v>
      </c>
      <c r="D339" s="466">
        <f>SUM(D331:D338)</f>
        <v>0</v>
      </c>
      <c r="E339" s="467">
        <f t="shared" ref="E339:Q339" si="9">SUM(E331:E338)</f>
        <v>0</v>
      </c>
      <c r="F339" s="467">
        <f t="shared" si="9"/>
        <v>0</v>
      </c>
      <c r="G339" s="467">
        <f t="shared" si="9"/>
        <v>0</v>
      </c>
      <c r="H339" s="467">
        <f t="shared" si="9"/>
        <v>0</v>
      </c>
      <c r="I339" s="467">
        <f t="shared" si="9"/>
        <v>0</v>
      </c>
      <c r="J339" s="467">
        <f t="shared" si="9"/>
        <v>0</v>
      </c>
      <c r="K339" s="467">
        <f t="shared" si="9"/>
        <v>0</v>
      </c>
      <c r="L339" s="467">
        <f t="shared" si="9"/>
        <v>0</v>
      </c>
      <c r="M339" s="467">
        <f t="shared" si="9"/>
        <v>0</v>
      </c>
      <c r="N339" s="467">
        <f t="shared" si="9"/>
        <v>0</v>
      </c>
      <c r="O339" s="467">
        <f t="shared" si="9"/>
        <v>0</v>
      </c>
      <c r="P339" s="453">
        <f t="shared" si="9"/>
        <v>0</v>
      </c>
      <c r="Q339" s="453">
        <f t="shared" si="9"/>
        <v>0</v>
      </c>
      <c r="R339" s="169"/>
    </row>
    <row r="340" spans="1:18" ht="24.95" customHeight="1" x14ac:dyDescent="0.15">
      <c r="A340" s="657" t="s">
        <v>452</v>
      </c>
      <c r="B340" s="657"/>
      <c r="C340" s="178"/>
      <c r="D340" s="468"/>
      <c r="E340" s="468"/>
      <c r="F340" s="468"/>
      <c r="G340" s="468"/>
      <c r="H340" s="468"/>
      <c r="I340" s="468"/>
      <c r="J340" s="468"/>
      <c r="K340" s="468"/>
      <c r="L340" s="468"/>
      <c r="M340" s="468"/>
      <c r="N340" s="179"/>
      <c r="O340" s="380"/>
      <c r="P340" s="380"/>
    </row>
    <row r="341" spans="1:18" ht="15" customHeight="1" x14ac:dyDescent="0.15">
      <c r="A341" s="579" t="s">
        <v>453</v>
      </c>
      <c r="B341" s="658"/>
      <c r="C341" s="661" t="s">
        <v>6</v>
      </c>
      <c r="D341" s="664" t="s">
        <v>418</v>
      </c>
      <c r="E341" s="667" t="s">
        <v>454</v>
      </c>
      <c r="F341" s="667"/>
      <c r="G341" s="667"/>
      <c r="H341" s="667"/>
      <c r="I341" s="667"/>
      <c r="J341" s="668"/>
      <c r="K341" s="669" t="s">
        <v>455</v>
      </c>
      <c r="L341" s="672" t="s">
        <v>413</v>
      </c>
      <c r="M341" s="673"/>
      <c r="N341" s="674"/>
      <c r="O341" s="632" t="s">
        <v>414</v>
      </c>
      <c r="P341" s="681" t="s">
        <v>415</v>
      </c>
      <c r="Q341" s="682"/>
      <c r="R341" s="585" t="s">
        <v>416</v>
      </c>
    </row>
    <row r="342" spans="1:18" ht="15" customHeight="1" x14ac:dyDescent="0.15">
      <c r="A342" s="600"/>
      <c r="B342" s="659"/>
      <c r="C342" s="662"/>
      <c r="D342" s="665"/>
      <c r="E342" s="685" t="s">
        <v>456</v>
      </c>
      <c r="F342" s="686"/>
      <c r="G342" s="686"/>
      <c r="H342" s="686" t="s">
        <v>457</v>
      </c>
      <c r="I342" s="686"/>
      <c r="J342" s="686"/>
      <c r="K342" s="670"/>
      <c r="L342" s="675"/>
      <c r="M342" s="676"/>
      <c r="N342" s="677"/>
      <c r="O342" s="633"/>
      <c r="P342" s="683"/>
      <c r="Q342" s="684"/>
      <c r="R342" s="586"/>
    </row>
    <row r="343" spans="1:18" ht="45" customHeight="1" x14ac:dyDescent="0.15">
      <c r="A343" s="602"/>
      <c r="B343" s="660"/>
      <c r="C343" s="663"/>
      <c r="D343" s="666"/>
      <c r="E343" s="180" t="s">
        <v>429</v>
      </c>
      <c r="F343" s="181" t="s">
        <v>430</v>
      </c>
      <c r="G343" s="571" t="s">
        <v>449</v>
      </c>
      <c r="H343" s="180" t="s">
        <v>429</v>
      </c>
      <c r="I343" s="181" t="s">
        <v>430</v>
      </c>
      <c r="J343" s="571" t="s">
        <v>449</v>
      </c>
      <c r="K343" s="671"/>
      <c r="L343" s="183" t="s">
        <v>424</v>
      </c>
      <c r="M343" s="184" t="s">
        <v>425</v>
      </c>
      <c r="N343" s="185" t="s">
        <v>426</v>
      </c>
      <c r="O343" s="634"/>
      <c r="P343" s="469" t="s">
        <v>427</v>
      </c>
      <c r="Q343" s="470" t="s">
        <v>428</v>
      </c>
      <c r="R343" s="587"/>
    </row>
    <row r="344" spans="1:18" ht="15" customHeight="1" x14ac:dyDescent="0.15">
      <c r="A344" s="186" t="s">
        <v>458</v>
      </c>
      <c r="B344" s="187" t="s">
        <v>459</v>
      </c>
      <c r="C344" s="320">
        <f>[13]B!$C$1216</f>
        <v>0</v>
      </c>
      <c r="D344" s="458">
        <f>[13]B!H1216</f>
        <v>0</v>
      </c>
      <c r="E344" s="459">
        <f>[13]B!I1216</f>
        <v>0</v>
      </c>
      <c r="F344" s="459">
        <f>[13]B!J1216</f>
        <v>0</v>
      </c>
      <c r="G344" s="459">
        <f>[13]B!K1216</f>
        <v>0</v>
      </c>
      <c r="H344" s="459">
        <f>[13]B!L1216</f>
        <v>0</v>
      </c>
      <c r="I344" s="459">
        <f>[13]B!M1216</f>
        <v>0</v>
      </c>
      <c r="J344" s="459">
        <f>[13]B!N1216</f>
        <v>0</v>
      </c>
      <c r="K344" s="471"/>
      <c r="L344" s="459">
        <f>[13]B!AD1216</f>
        <v>0</v>
      </c>
      <c r="M344" s="459">
        <f>[13]B!AE1216</f>
        <v>0</v>
      </c>
      <c r="N344" s="459">
        <f>[13]B!AF1216</f>
        <v>0</v>
      </c>
      <c r="O344" s="459">
        <f>[13]B!AG1216</f>
        <v>0</v>
      </c>
      <c r="P344" s="459">
        <f>[13]B!AH1216</f>
        <v>0</v>
      </c>
      <c r="Q344" s="459">
        <f>[13]B!AI1216</f>
        <v>0</v>
      </c>
      <c r="R344" s="459">
        <f>[13]B!AJ1216</f>
        <v>0</v>
      </c>
    </row>
    <row r="345" spans="1:18" ht="15" customHeight="1" x14ac:dyDescent="0.15">
      <c r="A345" s="188" t="s">
        <v>460</v>
      </c>
      <c r="B345" s="189" t="s">
        <v>461</v>
      </c>
      <c r="C345" s="458">
        <f>[13]B!C1352</f>
        <v>239</v>
      </c>
      <c r="D345" s="458">
        <f>[13]B!H1352</f>
        <v>233</v>
      </c>
      <c r="E345" s="460">
        <f>[13]B!I1352</f>
        <v>214</v>
      </c>
      <c r="F345" s="460">
        <f>[13]B!J1352</f>
        <v>19</v>
      </c>
      <c r="G345" s="460">
        <f>[13]B!K1352</f>
        <v>1</v>
      </c>
      <c r="H345" s="460">
        <f>[13]B!L1352</f>
        <v>3</v>
      </c>
      <c r="I345" s="460">
        <f>[13]B!M1352</f>
        <v>2</v>
      </c>
      <c r="J345" s="460">
        <f>[13]B!N1352</f>
        <v>0</v>
      </c>
      <c r="K345" s="460">
        <v>43</v>
      </c>
      <c r="L345" s="460">
        <f>[13]B!AD1352</f>
        <v>107</v>
      </c>
      <c r="M345" s="460">
        <f>[13]B!AE1352</f>
        <v>0</v>
      </c>
      <c r="N345" s="460">
        <f>[13]B!AF1352</f>
        <v>0</v>
      </c>
      <c r="O345" s="460">
        <f>[13]B!AG1352</f>
        <v>0</v>
      </c>
      <c r="P345" s="460">
        <f>[13]B!AH1352</f>
        <v>0</v>
      </c>
      <c r="Q345" s="460">
        <f>[13]B!AI1352</f>
        <v>0</v>
      </c>
      <c r="R345" s="460">
        <f>[13]B!AJ1352</f>
        <v>19</v>
      </c>
    </row>
    <row r="346" spans="1:18" ht="15" customHeight="1" x14ac:dyDescent="0.15">
      <c r="A346" s="188" t="s">
        <v>113</v>
      </c>
      <c r="B346" s="189" t="s">
        <v>462</v>
      </c>
      <c r="C346" s="458">
        <f>[13]B!C1502</f>
        <v>31</v>
      </c>
      <c r="D346" s="458">
        <f>[13]B!H1502</f>
        <v>28</v>
      </c>
      <c r="E346" s="460">
        <f>[13]B!I1502</f>
        <v>27</v>
      </c>
      <c r="F346" s="460">
        <f>[13]B!J1502</f>
        <v>1</v>
      </c>
      <c r="G346" s="460">
        <f>[13]B!K1502</f>
        <v>0</v>
      </c>
      <c r="H346" s="460">
        <f>[13]B!L1502</f>
        <v>2</v>
      </c>
      <c r="I346" s="460">
        <f>[13]B!M1502</f>
        <v>1</v>
      </c>
      <c r="J346" s="460">
        <f>[13]B!N1502</f>
        <v>0</v>
      </c>
      <c r="K346" s="460">
        <v>19</v>
      </c>
      <c r="L346" s="460">
        <f>[13]B!AD1502</f>
        <v>0</v>
      </c>
      <c r="M346" s="460">
        <f>[13]B!AE1502</f>
        <v>0</v>
      </c>
      <c r="N346" s="460">
        <f>[13]B!AF1502</f>
        <v>0</v>
      </c>
      <c r="O346" s="460">
        <f>[13]B!AG1502</f>
        <v>0</v>
      </c>
      <c r="P346" s="460">
        <f>[13]B!AH1502</f>
        <v>0</v>
      </c>
      <c r="Q346" s="460">
        <f>[13]B!AI1502</f>
        <v>0</v>
      </c>
      <c r="R346" s="460">
        <f>[13]B!AJ1502</f>
        <v>1</v>
      </c>
    </row>
    <row r="347" spans="1:18" ht="15" customHeight="1" x14ac:dyDescent="0.15">
      <c r="A347" s="188" t="s">
        <v>115</v>
      </c>
      <c r="B347" s="189" t="s">
        <v>463</v>
      </c>
      <c r="C347" s="458">
        <f>[13]B!C1566</f>
        <v>21</v>
      </c>
      <c r="D347" s="458">
        <f>[13]B!H1566</f>
        <v>20</v>
      </c>
      <c r="E347" s="460">
        <f>[13]B!I1566</f>
        <v>20</v>
      </c>
      <c r="F347" s="460">
        <f>[13]B!J1566</f>
        <v>0</v>
      </c>
      <c r="G347" s="460">
        <f>[13]B!K1566</f>
        <v>1</v>
      </c>
      <c r="H347" s="460">
        <f>[13]B!L1566</f>
        <v>0</v>
      </c>
      <c r="I347" s="460">
        <f>[13]B!M1566</f>
        <v>0</v>
      </c>
      <c r="J347" s="460">
        <f>[13]B!N1566</f>
        <v>0</v>
      </c>
      <c r="K347" s="460">
        <v>15</v>
      </c>
      <c r="L347" s="460">
        <f>[13]B!AD1566</f>
        <v>0</v>
      </c>
      <c r="M347" s="460">
        <f>[13]B!AE1566</f>
        <v>0</v>
      </c>
      <c r="N347" s="460">
        <f>[13]B!AF1566</f>
        <v>0</v>
      </c>
      <c r="O347" s="460">
        <f>[13]B!AG1566</f>
        <v>0</v>
      </c>
      <c r="P347" s="460">
        <f>[13]B!AH1566</f>
        <v>0</v>
      </c>
      <c r="Q347" s="460">
        <f>[13]B!AI1566</f>
        <v>0</v>
      </c>
      <c r="R347" s="460">
        <f>[13]B!AJ1566</f>
        <v>1</v>
      </c>
    </row>
    <row r="348" spans="1:18" ht="15" customHeight="1" x14ac:dyDescent="0.15">
      <c r="A348" s="188" t="s">
        <v>117</v>
      </c>
      <c r="B348" s="189" t="s">
        <v>464</v>
      </c>
      <c r="C348" s="458">
        <f>[13]B!C1635</f>
        <v>19</v>
      </c>
      <c r="D348" s="458">
        <f>[13]B!H1635</f>
        <v>14</v>
      </c>
      <c r="E348" s="460">
        <f>[13]B!I1635</f>
        <v>14</v>
      </c>
      <c r="F348" s="460">
        <f>[13]B!J1635</f>
        <v>0</v>
      </c>
      <c r="G348" s="460">
        <f>[13]B!K1635</f>
        <v>0</v>
      </c>
      <c r="H348" s="460">
        <f>[13]B!L1635</f>
        <v>5</v>
      </c>
      <c r="I348" s="460">
        <f>[13]B!M1635</f>
        <v>0</v>
      </c>
      <c r="J348" s="460">
        <f>[13]B!N1635</f>
        <v>0</v>
      </c>
      <c r="K348" s="460">
        <v>18</v>
      </c>
      <c r="L348" s="460">
        <f>[13]B!AD1635</f>
        <v>0</v>
      </c>
      <c r="M348" s="460">
        <f>[13]B!AE1635</f>
        <v>0</v>
      </c>
      <c r="N348" s="460">
        <f>[13]B!AF1635</f>
        <v>0</v>
      </c>
      <c r="O348" s="460">
        <f>[13]B!AG1635</f>
        <v>0</v>
      </c>
      <c r="P348" s="460">
        <f>[13]B!AH1635</f>
        <v>0</v>
      </c>
      <c r="Q348" s="460">
        <f>[13]B!AI1635</f>
        <v>0</v>
      </c>
      <c r="R348" s="460">
        <f>[13]B!AJ1635</f>
        <v>0</v>
      </c>
    </row>
    <row r="349" spans="1:18" ht="15" customHeight="1" x14ac:dyDescent="0.15">
      <c r="A349" s="188" t="s">
        <v>465</v>
      </c>
      <c r="B349" s="189" t="s">
        <v>466</v>
      </c>
      <c r="C349" s="458">
        <f>[13]B!C1680</f>
        <v>28</v>
      </c>
      <c r="D349" s="458">
        <f>[13]B!H1680</f>
        <v>27</v>
      </c>
      <c r="E349" s="460">
        <f>[13]B!I1680</f>
        <v>23</v>
      </c>
      <c r="F349" s="460">
        <f>[13]B!J1680</f>
        <v>4</v>
      </c>
      <c r="G349" s="460">
        <f>[13]B!K1680</f>
        <v>1</v>
      </c>
      <c r="H349" s="460">
        <f>[13]B!L1680</f>
        <v>0</v>
      </c>
      <c r="I349" s="460">
        <f>[13]B!M1680</f>
        <v>0</v>
      </c>
      <c r="J349" s="460">
        <f>[13]B!N1680</f>
        <v>0</v>
      </c>
      <c r="K349" s="460">
        <v>28</v>
      </c>
      <c r="L349" s="460">
        <f>[13]B!AD1680</f>
        <v>0</v>
      </c>
      <c r="M349" s="460">
        <f>[13]B!AE1680</f>
        <v>0</v>
      </c>
      <c r="N349" s="460">
        <f>[13]B!AF1680</f>
        <v>0</v>
      </c>
      <c r="O349" s="460">
        <f>[13]B!AG1680</f>
        <v>0</v>
      </c>
      <c r="P349" s="460">
        <f>[13]B!AH1680</f>
        <v>0</v>
      </c>
      <c r="Q349" s="460">
        <f>[13]B!AI1680</f>
        <v>0</v>
      </c>
      <c r="R349" s="460">
        <f>[13]B!AJ1680</f>
        <v>5</v>
      </c>
    </row>
    <row r="350" spans="1:18" ht="15" customHeight="1" x14ac:dyDescent="0.15">
      <c r="A350" s="188" t="s">
        <v>124</v>
      </c>
      <c r="B350" s="189" t="s">
        <v>467</v>
      </c>
      <c r="C350" s="472">
        <f>[13]B!C1914</f>
        <v>4</v>
      </c>
      <c r="D350" s="472">
        <f>[13]B!H1914</f>
        <v>4</v>
      </c>
      <c r="E350" s="460">
        <f>[13]B!I1914</f>
        <v>3</v>
      </c>
      <c r="F350" s="460">
        <f>[13]B!J1914</f>
        <v>1</v>
      </c>
      <c r="G350" s="460">
        <f>[13]B!K1914</f>
        <v>0</v>
      </c>
      <c r="H350" s="460">
        <f>[13]B!L1914</f>
        <v>0</v>
      </c>
      <c r="I350" s="460">
        <f>[13]B!M1914</f>
        <v>0</v>
      </c>
      <c r="J350" s="460">
        <f>[13]B!N1914</f>
        <v>0</v>
      </c>
      <c r="K350" s="460">
        <v>0</v>
      </c>
      <c r="L350" s="460">
        <f>[13]B!AD1914</f>
        <v>0</v>
      </c>
      <c r="M350" s="460">
        <f>[13]B!AE1914</f>
        <v>0</v>
      </c>
      <c r="N350" s="460">
        <f>[13]B!AF1914</f>
        <v>0</v>
      </c>
      <c r="O350" s="460">
        <f>[13]B!AG1914</f>
        <v>0</v>
      </c>
      <c r="P350" s="460">
        <f>[13]B!AH1914</f>
        <v>0</v>
      </c>
      <c r="Q350" s="460">
        <f>[13]B!AI1914</f>
        <v>0</v>
      </c>
      <c r="R350" s="460">
        <f>[13]B!AJ1914</f>
        <v>1</v>
      </c>
    </row>
    <row r="351" spans="1:18" ht="15" customHeight="1" x14ac:dyDescent="0.15">
      <c r="A351" s="188" t="s">
        <v>468</v>
      </c>
      <c r="B351" s="189" t="s">
        <v>469</v>
      </c>
      <c r="C351" s="472">
        <f>[13]B!C1983</f>
        <v>10</v>
      </c>
      <c r="D351" s="472">
        <f>[13]B!H1983</f>
        <v>9</v>
      </c>
      <c r="E351" s="460">
        <f>[13]B!I1983</f>
        <v>9</v>
      </c>
      <c r="F351" s="460">
        <f>[13]B!J1983</f>
        <v>0</v>
      </c>
      <c r="G351" s="460">
        <f>[13]B!K1983</f>
        <v>0</v>
      </c>
      <c r="H351" s="460">
        <f>[13]B!L1983</f>
        <v>1</v>
      </c>
      <c r="I351" s="460">
        <f>[13]B!M1983</f>
        <v>0</v>
      </c>
      <c r="J351" s="460">
        <f>[13]B!N1983</f>
        <v>0</v>
      </c>
      <c r="K351" s="460">
        <v>5</v>
      </c>
      <c r="L351" s="460">
        <f>[13]B!AD1983</f>
        <v>0</v>
      </c>
      <c r="M351" s="460">
        <f>[13]B!AE1983</f>
        <v>0</v>
      </c>
      <c r="N351" s="460">
        <f>[13]B!AF1983</f>
        <v>0</v>
      </c>
      <c r="O351" s="460">
        <f>[13]B!AG1983</f>
        <v>0</v>
      </c>
      <c r="P351" s="460">
        <f>[13]B!AH1983</f>
        <v>0</v>
      </c>
      <c r="Q351" s="460">
        <f>[13]B!AI1983</f>
        <v>0</v>
      </c>
      <c r="R351" s="460">
        <f>[13]B!AJ1983</f>
        <v>0</v>
      </c>
    </row>
    <row r="352" spans="1:18" ht="15" customHeight="1" x14ac:dyDescent="0.15">
      <c r="A352" s="188" t="s">
        <v>470</v>
      </c>
      <c r="B352" s="189" t="s">
        <v>471</v>
      </c>
      <c r="C352" s="472">
        <f>[13]B!C2176</f>
        <v>177</v>
      </c>
      <c r="D352" s="472">
        <f>[13]B!H2176</f>
        <v>149</v>
      </c>
      <c r="E352" s="460">
        <f>[13]B!I2176</f>
        <v>120</v>
      </c>
      <c r="F352" s="460">
        <f>[13]B!J2176</f>
        <v>29</v>
      </c>
      <c r="G352" s="460">
        <f>[13]B!K2176</f>
        <v>4</v>
      </c>
      <c r="H352" s="460">
        <f>[13]B!L2176</f>
        <v>21</v>
      </c>
      <c r="I352" s="460">
        <f>[13]B!M2176</f>
        <v>2</v>
      </c>
      <c r="J352" s="460">
        <f>[13]B!N2176</f>
        <v>1</v>
      </c>
      <c r="K352" s="473"/>
      <c r="L352" s="460">
        <f>[13]B!AD2176</f>
        <v>0</v>
      </c>
      <c r="M352" s="460">
        <f>[13]B!AE2176</f>
        <v>0</v>
      </c>
      <c r="N352" s="460">
        <f>[13]B!AF2176</f>
        <v>0</v>
      </c>
      <c r="O352" s="460">
        <f>[13]B!AG2176</f>
        <v>0</v>
      </c>
      <c r="P352" s="460">
        <f>[13]B!AH2176</f>
        <v>0</v>
      </c>
      <c r="Q352" s="460">
        <f>[13]B!AI2176</f>
        <v>0</v>
      </c>
      <c r="R352" s="460">
        <f>[13]B!AJ2176</f>
        <v>32</v>
      </c>
    </row>
    <row r="353" spans="1:28" ht="15" customHeight="1" x14ac:dyDescent="0.15">
      <c r="A353" s="188" t="s">
        <v>472</v>
      </c>
      <c r="B353" s="189" t="s">
        <v>473</v>
      </c>
      <c r="C353" s="458">
        <f>[13]B!C2218</f>
        <v>10</v>
      </c>
      <c r="D353" s="458">
        <f>[13]B!H2218</f>
        <v>10</v>
      </c>
      <c r="E353" s="460">
        <f>[13]B!I2218</f>
        <v>5</v>
      </c>
      <c r="F353" s="460">
        <f>[13]B!J2218</f>
        <v>5</v>
      </c>
      <c r="G353" s="460">
        <f>[13]B!K2218</f>
        <v>0</v>
      </c>
      <c r="H353" s="460">
        <f>[13]B!L2218</f>
        <v>0</v>
      </c>
      <c r="I353" s="460">
        <f>[13]B!M2218</f>
        <v>0</v>
      </c>
      <c r="J353" s="460">
        <f>[13]B!N2218</f>
        <v>0</v>
      </c>
      <c r="K353" s="460">
        <v>1</v>
      </c>
      <c r="L353" s="460">
        <f>[13]B!AD2218</f>
        <v>0</v>
      </c>
      <c r="M353" s="460">
        <f>[13]B!AE2218</f>
        <v>0</v>
      </c>
      <c r="N353" s="460">
        <f>[13]B!AF2218</f>
        <v>0</v>
      </c>
      <c r="O353" s="460">
        <f>[13]B!AG2218</f>
        <v>0</v>
      </c>
      <c r="P353" s="460">
        <f>[13]B!AH2218</f>
        <v>0</v>
      </c>
      <c r="Q353" s="460">
        <f>[13]B!AI2218</f>
        <v>0</v>
      </c>
      <c r="R353" s="460">
        <f>[13]B!AJ2218</f>
        <v>5</v>
      </c>
    </row>
    <row r="354" spans="1:28" ht="15" customHeight="1" x14ac:dyDescent="0.15">
      <c r="A354" s="188" t="s">
        <v>474</v>
      </c>
      <c r="B354" s="189" t="s">
        <v>475</v>
      </c>
      <c r="C354" s="458">
        <f>[13]B!C2342</f>
        <v>49</v>
      </c>
      <c r="D354" s="458">
        <f>[13]B!H2342</f>
        <v>43</v>
      </c>
      <c r="E354" s="460">
        <f>[13]B!I2342</f>
        <v>31</v>
      </c>
      <c r="F354" s="460">
        <f>[13]B!J2342</f>
        <v>12</v>
      </c>
      <c r="G354" s="460">
        <f>[13]B!K2342</f>
        <v>4</v>
      </c>
      <c r="H354" s="460">
        <f>[13]B!L2342</f>
        <v>0</v>
      </c>
      <c r="I354" s="460">
        <f>[13]B!M2342</f>
        <v>0</v>
      </c>
      <c r="J354" s="460">
        <f>[13]B!N2342</f>
        <v>2</v>
      </c>
      <c r="K354" s="459">
        <v>0</v>
      </c>
      <c r="L354" s="460">
        <f>[13]B!AD2342</f>
        <v>0</v>
      </c>
      <c r="M354" s="460">
        <f>[13]B!AE2342</f>
        <v>0</v>
      </c>
      <c r="N354" s="460">
        <f>[13]B!AF2342</f>
        <v>0</v>
      </c>
      <c r="O354" s="460">
        <f>[13]B!AG2342</f>
        <v>0</v>
      </c>
      <c r="P354" s="460">
        <f>[13]B!AH2342</f>
        <v>0</v>
      </c>
      <c r="Q354" s="460">
        <f>[13]B!AI2342</f>
        <v>0</v>
      </c>
      <c r="R354" s="460">
        <f>[13]B!AJ2342</f>
        <v>15</v>
      </c>
    </row>
    <row r="355" spans="1:28" ht="15" customHeight="1" x14ac:dyDescent="0.15">
      <c r="A355" s="188" t="s">
        <v>476</v>
      </c>
      <c r="B355" s="189" t="s">
        <v>477</v>
      </c>
      <c r="C355" s="458">
        <f>[13]B!C2377</f>
        <v>9</v>
      </c>
      <c r="D355" s="458">
        <f>[13]B!H2377</f>
        <v>9</v>
      </c>
      <c r="E355" s="460">
        <f>[13]B!I2377</f>
        <v>9</v>
      </c>
      <c r="F355" s="460">
        <f>[13]B!J2377</f>
        <v>0</v>
      </c>
      <c r="G355" s="460">
        <f>[13]B!K2377</f>
        <v>0</v>
      </c>
      <c r="H355" s="460">
        <f>[13]B!L2377</f>
        <v>0</v>
      </c>
      <c r="I355" s="460">
        <f>[13]B!M2377</f>
        <v>0</v>
      </c>
      <c r="J355" s="460">
        <f>[13]B!N2377</f>
        <v>0</v>
      </c>
      <c r="K355" s="459">
        <v>0</v>
      </c>
      <c r="L355" s="460">
        <f>[13]B!AD2377</f>
        <v>0</v>
      </c>
      <c r="M355" s="460">
        <f>[13]B!AE2377</f>
        <v>0</v>
      </c>
      <c r="N355" s="460">
        <f>[13]B!AF2377</f>
        <v>0</v>
      </c>
      <c r="O355" s="460">
        <f>[13]B!AG2377</f>
        <v>0</v>
      </c>
      <c r="P355" s="460">
        <f>[13]B!AH2377</f>
        <v>0</v>
      </c>
      <c r="Q355" s="460">
        <f>[13]B!AI2377</f>
        <v>0</v>
      </c>
      <c r="R355" s="460">
        <f>[13]B!AJ2377</f>
        <v>0</v>
      </c>
    </row>
    <row r="356" spans="1:28" ht="15" customHeight="1" x14ac:dyDescent="0.15">
      <c r="A356" s="188" t="s">
        <v>478</v>
      </c>
      <c r="B356" s="189" t="s">
        <v>479</v>
      </c>
      <c r="C356" s="458">
        <f>[13]B!C2414</f>
        <v>46</v>
      </c>
      <c r="D356" s="458">
        <f>[13]B!H2414</f>
        <v>40</v>
      </c>
      <c r="E356" s="460">
        <f>[13]B!I2414</f>
        <v>21</v>
      </c>
      <c r="F356" s="460">
        <f>[13]B!J2414</f>
        <v>19</v>
      </c>
      <c r="G356" s="460">
        <f>[13]B!K2414</f>
        <v>4</v>
      </c>
      <c r="H356" s="460">
        <f>[13]B!L2414</f>
        <v>0</v>
      </c>
      <c r="I356" s="460">
        <f>[13]B!M2414</f>
        <v>1</v>
      </c>
      <c r="J356" s="460">
        <f>[13]B!N2414</f>
        <v>1</v>
      </c>
      <c r="K356" s="459">
        <v>1</v>
      </c>
      <c r="L356" s="460">
        <f>[13]B!AD2414</f>
        <v>0</v>
      </c>
      <c r="M356" s="460">
        <f>[13]B!AE2414</f>
        <v>0</v>
      </c>
      <c r="N356" s="460">
        <f>[13]B!AF2414</f>
        <v>0</v>
      </c>
      <c r="O356" s="460">
        <f>[13]B!AG2414</f>
        <v>0</v>
      </c>
      <c r="P356" s="460">
        <f>[13]B!AH2414</f>
        <v>0</v>
      </c>
      <c r="Q356" s="460">
        <f>[13]B!AI2414</f>
        <v>0</v>
      </c>
      <c r="R356" s="460">
        <f>[13]B!AJ2414</f>
        <v>23</v>
      </c>
    </row>
    <row r="357" spans="1:28" ht="15" customHeight="1" x14ac:dyDescent="0.15">
      <c r="A357" s="190" t="s">
        <v>480</v>
      </c>
      <c r="B357" s="189" t="s">
        <v>481</v>
      </c>
      <c r="C357" s="474">
        <f>SUM(C358:C360)</f>
        <v>91</v>
      </c>
      <c r="D357" s="474">
        <f t="shared" ref="D357:J357" si="10">SUM(D358:D360)</f>
        <v>85</v>
      </c>
      <c r="E357" s="475">
        <f t="shared" si="10"/>
        <v>31</v>
      </c>
      <c r="F357" s="475">
        <f t="shared" si="10"/>
        <v>54</v>
      </c>
      <c r="G357" s="475">
        <f t="shared" si="10"/>
        <v>6</v>
      </c>
      <c r="H357" s="475">
        <f t="shared" si="10"/>
        <v>0</v>
      </c>
      <c r="I357" s="475">
        <f t="shared" si="10"/>
        <v>0</v>
      </c>
      <c r="J357" s="475">
        <f t="shared" si="10"/>
        <v>0</v>
      </c>
      <c r="K357" s="473"/>
      <c r="L357" s="475">
        <f>SUM(L358:L360)</f>
        <v>0</v>
      </c>
      <c r="M357" s="475">
        <f t="shared" ref="M357:R357" si="11">SUM(M358:M360)</f>
        <v>0</v>
      </c>
      <c r="N357" s="475">
        <f t="shared" si="11"/>
        <v>0</v>
      </c>
      <c r="O357" s="475">
        <f t="shared" si="11"/>
        <v>0</v>
      </c>
      <c r="P357" s="475">
        <f t="shared" si="11"/>
        <v>0</v>
      </c>
      <c r="Q357" s="475">
        <f t="shared" si="11"/>
        <v>0</v>
      </c>
      <c r="R357" s="475">
        <f t="shared" si="11"/>
        <v>60</v>
      </c>
    </row>
    <row r="358" spans="1:28" ht="15" customHeight="1" x14ac:dyDescent="0.15">
      <c r="A358" s="191"/>
      <c r="B358" s="76" t="s">
        <v>184</v>
      </c>
      <c r="C358" s="474">
        <f>[13]B!C2420</f>
        <v>91</v>
      </c>
      <c r="D358" s="474">
        <f>[13]B!H2420</f>
        <v>85</v>
      </c>
      <c r="E358" s="460">
        <f>[13]B!I2420</f>
        <v>31</v>
      </c>
      <c r="F358" s="460">
        <f>[13]B!J2420</f>
        <v>54</v>
      </c>
      <c r="G358" s="460">
        <f>[13]B!K2420</f>
        <v>6</v>
      </c>
      <c r="H358" s="460">
        <f>[13]B!L2420</f>
        <v>0</v>
      </c>
      <c r="I358" s="460">
        <f>[13]B!M2420</f>
        <v>0</v>
      </c>
      <c r="J358" s="460">
        <f>[13]B!N2420</f>
        <v>0</v>
      </c>
      <c r="K358" s="473"/>
      <c r="L358" s="460">
        <f>[13]B!AD2420</f>
        <v>0</v>
      </c>
      <c r="M358" s="460">
        <f>[13]B!AE2420</f>
        <v>0</v>
      </c>
      <c r="N358" s="460">
        <f>[13]B!AF2420</f>
        <v>0</v>
      </c>
      <c r="O358" s="460">
        <f>[13]B!AG2420</f>
        <v>0</v>
      </c>
      <c r="P358" s="460">
        <f>[13]B!AH2420</f>
        <v>0</v>
      </c>
      <c r="Q358" s="460">
        <f>[13]B!AI2420</f>
        <v>0</v>
      </c>
      <c r="R358" s="460">
        <f>[13]B!AJ2420</f>
        <v>60</v>
      </c>
    </row>
    <row r="359" spans="1:28" ht="15" customHeight="1" x14ac:dyDescent="0.15">
      <c r="A359" s="191"/>
      <c r="B359" s="76" t="s">
        <v>185</v>
      </c>
      <c r="C359" s="474">
        <f>[13]B!C2421</f>
        <v>0</v>
      </c>
      <c r="D359" s="474">
        <f>[13]B!H2421</f>
        <v>0</v>
      </c>
      <c r="E359" s="460">
        <f>[13]B!I2421</f>
        <v>0</v>
      </c>
      <c r="F359" s="460">
        <f>[13]B!J2421</f>
        <v>0</v>
      </c>
      <c r="G359" s="460">
        <f>[13]B!K2421</f>
        <v>0</v>
      </c>
      <c r="H359" s="460">
        <f>[13]B!L2421</f>
        <v>0</v>
      </c>
      <c r="I359" s="460">
        <f>[13]B!M2421</f>
        <v>0</v>
      </c>
      <c r="J359" s="460">
        <f>[13]B!N2421</f>
        <v>0</v>
      </c>
      <c r="K359" s="473"/>
      <c r="L359" s="460">
        <f>[13]B!AD2421</f>
        <v>0</v>
      </c>
      <c r="M359" s="460">
        <f>[13]B!AE2421</f>
        <v>0</v>
      </c>
      <c r="N359" s="460">
        <f>[13]B!AF2421</f>
        <v>0</v>
      </c>
      <c r="O359" s="460">
        <f>[13]B!AG2421</f>
        <v>0</v>
      </c>
      <c r="P359" s="460">
        <f>[13]B!AH2421</f>
        <v>0</v>
      </c>
      <c r="Q359" s="460">
        <f>[13]B!AI2421</f>
        <v>0</v>
      </c>
      <c r="R359" s="460">
        <f>[13]B!AJ2421</f>
        <v>0</v>
      </c>
    </row>
    <row r="360" spans="1:28" ht="15" customHeight="1" x14ac:dyDescent="0.15">
      <c r="A360" s="191"/>
      <c r="B360" s="76" t="s">
        <v>186</v>
      </c>
      <c r="C360" s="327">
        <f>SUM([13]B!C2422:C2426)</f>
        <v>0</v>
      </c>
      <c r="D360" s="327">
        <f>SUM([13]B!H2422:H2426)</f>
        <v>0</v>
      </c>
      <c r="E360" s="476">
        <f>SUM([13]B!I2422:I2426)</f>
        <v>0</v>
      </c>
      <c r="F360" s="476">
        <f>SUM([13]B!J2422:J2426)</f>
        <v>0</v>
      </c>
      <c r="G360" s="476">
        <f>SUM([13]B!K2422:K2426)</f>
        <v>0</v>
      </c>
      <c r="H360" s="476">
        <f>SUM([13]B!L2422:L2426)</f>
        <v>0</v>
      </c>
      <c r="I360" s="476">
        <f>SUM([13]B!M2422:M2426)</f>
        <v>0</v>
      </c>
      <c r="J360" s="476">
        <f>SUM([13]B!N2422:N2426)</f>
        <v>0</v>
      </c>
      <c r="K360" s="473"/>
      <c r="L360" s="476">
        <f>SUM([13]B!AD2422:AD2426)</f>
        <v>0</v>
      </c>
      <c r="M360" s="476">
        <f>SUM([13]B!AE2422:AE2426)</f>
        <v>0</v>
      </c>
      <c r="N360" s="476">
        <f>SUM([13]B!AF2422:AF2426)</f>
        <v>0</v>
      </c>
      <c r="O360" s="476">
        <f>SUM([13]B!AG2422:AG2426)</f>
        <v>0</v>
      </c>
      <c r="P360" s="476">
        <f>SUM([13]B!AH2422:AH2426)</f>
        <v>0</v>
      </c>
      <c r="Q360" s="476">
        <f>SUM([13]B!AI2422:AI2426)</f>
        <v>0</v>
      </c>
      <c r="R360" s="476">
        <f>SUM([13]B!AJ2422:AJ2426)</f>
        <v>0</v>
      </c>
    </row>
    <row r="361" spans="1:28" ht="15" customHeight="1" x14ac:dyDescent="0.15">
      <c r="A361" s="188" t="s">
        <v>482</v>
      </c>
      <c r="B361" s="189" t="s">
        <v>483</v>
      </c>
      <c r="C361" s="458">
        <f>[13]B!C2660</f>
        <v>89</v>
      </c>
      <c r="D361" s="458">
        <f>[13]B!H2660</f>
        <v>82</v>
      </c>
      <c r="E361" s="460">
        <f>[13]B!I2660</f>
        <v>72</v>
      </c>
      <c r="F361" s="460">
        <f>[13]B!J2660</f>
        <v>10</v>
      </c>
      <c r="G361" s="460">
        <f>[13]B!K2660</f>
        <v>1</v>
      </c>
      <c r="H361" s="460">
        <f>[13]B!L2660</f>
        <v>6</v>
      </c>
      <c r="I361" s="460">
        <f>[13]B!M2660</f>
        <v>0</v>
      </c>
      <c r="J361" s="460">
        <f>[13]B!N2660</f>
        <v>0</v>
      </c>
      <c r="K361" s="459">
        <v>4</v>
      </c>
      <c r="L361" s="460">
        <f>[13]B!AD2660</f>
        <v>0</v>
      </c>
      <c r="M361" s="460">
        <f>[13]B!AE2660</f>
        <v>0</v>
      </c>
      <c r="N361" s="460">
        <f>[13]B!AF2660</f>
        <v>0</v>
      </c>
      <c r="O361" s="460">
        <f>[13]B!AG2660</f>
        <v>0</v>
      </c>
      <c r="P361" s="460">
        <f>[13]B!AH2660</f>
        <v>0</v>
      </c>
      <c r="Q361" s="460">
        <f>[13]B!AI2660</f>
        <v>0</v>
      </c>
      <c r="R361" s="460">
        <f>[13]B!AJ2660</f>
        <v>11</v>
      </c>
    </row>
    <row r="362" spans="1:28" ht="15" customHeight="1" x14ac:dyDescent="0.15">
      <c r="A362" s="188" t="s">
        <v>484</v>
      </c>
      <c r="B362" s="189" t="s">
        <v>485</v>
      </c>
      <c r="C362" s="477">
        <f>SUM([13]B!C2843+[13]B!C2816)</f>
        <v>45</v>
      </c>
      <c r="D362" s="477">
        <f>SUM([13]B!H2843+[13]B!H2816)</f>
        <v>19</v>
      </c>
      <c r="E362" s="476">
        <f>SUM([13]B!I2843+[13]B!I2816)</f>
        <v>19</v>
      </c>
      <c r="F362" s="476">
        <f>SUM([13]B!J2843+[13]B!J2816)</f>
        <v>0</v>
      </c>
      <c r="G362" s="476">
        <f>SUM([13]B!K2843+[13]B!K2816)</f>
        <v>0</v>
      </c>
      <c r="H362" s="476">
        <f>SUM([13]B!L2843+[13]B!L2816)</f>
        <v>23</v>
      </c>
      <c r="I362" s="476">
        <f>SUM([13]B!M2843+[13]B!M2816)</f>
        <v>0</v>
      </c>
      <c r="J362" s="476">
        <f>SUM([13]B!N2843+[13]B!N2816)</f>
        <v>3</v>
      </c>
      <c r="K362" s="459">
        <v>42</v>
      </c>
      <c r="L362" s="476">
        <f>SUM([13]B!AD2843+[13]B!AD2816)</f>
        <v>0</v>
      </c>
      <c r="M362" s="476">
        <f>SUM([13]B!AE2843+[13]B!AE2816)</f>
        <v>0</v>
      </c>
      <c r="N362" s="476">
        <f>SUM([13]B!AF2843+[13]B!AF2816)</f>
        <v>0</v>
      </c>
      <c r="O362" s="476">
        <f>SUM([13]B!AG2843+[13]B!AG2816)</f>
        <v>0</v>
      </c>
      <c r="P362" s="476">
        <f>SUM([13]B!AH2843+[13]B!AH2816)</f>
        <v>0</v>
      </c>
      <c r="Q362" s="476">
        <f>SUM([13]B!AI2843+[13]B!AI2816)</f>
        <v>0</v>
      </c>
      <c r="R362" s="476">
        <f>SUM([13]B!AJ2843+[13]B!AJ2816)</f>
        <v>0</v>
      </c>
    </row>
    <row r="363" spans="1:28" ht="15" customHeight="1" x14ac:dyDescent="0.15">
      <c r="A363" s="192" t="s">
        <v>484</v>
      </c>
      <c r="B363" s="193" t="s">
        <v>486</v>
      </c>
      <c r="C363" s="478">
        <f>[13]B!C2672</f>
        <v>10</v>
      </c>
      <c r="D363" s="458">
        <f>[13]B!H2672</f>
        <v>8</v>
      </c>
      <c r="E363" s="479">
        <f>[13]B!I2672</f>
        <v>8</v>
      </c>
      <c r="F363" s="479">
        <f>[13]B!J2672</f>
        <v>0</v>
      </c>
      <c r="G363" s="479">
        <f>[13]B!K2672</f>
        <v>0</v>
      </c>
      <c r="H363" s="479">
        <f>[13]B!L2672</f>
        <v>2</v>
      </c>
      <c r="I363" s="479">
        <f>[13]B!M2672</f>
        <v>0</v>
      </c>
      <c r="J363" s="479">
        <f>[13]B!N2672</f>
        <v>0</v>
      </c>
      <c r="K363" s="480"/>
      <c r="L363" s="479">
        <f>[13]B!AD2672</f>
        <v>0</v>
      </c>
      <c r="M363" s="479">
        <f>[13]B!AE2672</f>
        <v>0</v>
      </c>
      <c r="N363" s="479">
        <f>[13]B!AF2672</f>
        <v>0</v>
      </c>
      <c r="O363" s="479">
        <f>[13]B!AG2672</f>
        <v>0</v>
      </c>
      <c r="P363" s="479">
        <f>[13]B!AH2672</f>
        <v>0</v>
      </c>
      <c r="Q363" s="479">
        <f>[13]B!AI2672</f>
        <v>0</v>
      </c>
      <c r="R363" s="479">
        <f>[13]B!AJ2672</f>
        <v>0</v>
      </c>
    </row>
    <row r="364" spans="1:28" s="3" customFormat="1" ht="15" customHeight="1" x14ac:dyDescent="0.15">
      <c r="A364" s="678" t="s">
        <v>487</v>
      </c>
      <c r="B364" s="678"/>
      <c r="C364" s="465">
        <f>SUM(C344:C357)+C361+C362+C363</f>
        <v>878</v>
      </c>
      <c r="D364" s="465">
        <f t="shared" ref="D364:J364" si="12">SUM(D344:D357)+D361+D362+D363</f>
        <v>780</v>
      </c>
      <c r="E364" s="465">
        <f t="shared" si="12"/>
        <v>626</v>
      </c>
      <c r="F364" s="465">
        <f t="shared" si="12"/>
        <v>154</v>
      </c>
      <c r="G364" s="465">
        <f t="shared" si="12"/>
        <v>22</v>
      </c>
      <c r="H364" s="465">
        <f t="shared" si="12"/>
        <v>63</v>
      </c>
      <c r="I364" s="465">
        <f t="shared" si="12"/>
        <v>6</v>
      </c>
      <c r="J364" s="465">
        <f t="shared" si="12"/>
        <v>7</v>
      </c>
      <c r="K364" s="465">
        <f>SUM(K345:K351)+K361+K362+K353+K354+K355+K356</f>
        <v>176</v>
      </c>
      <c r="L364" s="465">
        <f t="shared" ref="L364:R364" si="13">SUM(L344:L357)+L361+L362+L363</f>
        <v>107</v>
      </c>
      <c r="M364" s="465">
        <f t="shared" si="13"/>
        <v>0</v>
      </c>
      <c r="N364" s="465">
        <f t="shared" si="13"/>
        <v>0</v>
      </c>
      <c r="O364" s="465">
        <f t="shared" si="13"/>
        <v>0</v>
      </c>
      <c r="P364" s="465">
        <f t="shared" si="13"/>
        <v>0</v>
      </c>
      <c r="Q364" s="465">
        <f t="shared" si="13"/>
        <v>0</v>
      </c>
      <c r="R364" s="465">
        <f t="shared" si="13"/>
        <v>173</v>
      </c>
    </row>
    <row r="365" spans="1:28" ht="24.95" customHeight="1" x14ac:dyDescent="0.15">
      <c r="A365" s="680" t="s">
        <v>488</v>
      </c>
      <c r="B365" s="680"/>
      <c r="C365" s="680"/>
      <c r="D365" s="680"/>
      <c r="E365" s="680"/>
      <c r="F365" s="680"/>
    </row>
    <row r="366" spans="1:28" ht="42" customHeight="1" x14ac:dyDescent="0.15">
      <c r="A366" s="579" t="s">
        <v>489</v>
      </c>
      <c r="B366" s="658"/>
      <c r="C366" s="604" t="s">
        <v>410</v>
      </c>
      <c r="D366" s="604" t="s">
        <v>490</v>
      </c>
      <c r="E366" s="632" t="s">
        <v>491</v>
      </c>
      <c r="F366" s="632" t="s">
        <v>492</v>
      </c>
      <c r="G366" s="469" t="s">
        <v>493</v>
      </c>
      <c r="H366" s="469" t="s">
        <v>494</v>
      </c>
      <c r="I366" s="469" t="s">
        <v>495</v>
      </c>
      <c r="J366" s="481" t="s">
        <v>495</v>
      </c>
    </row>
    <row r="367" spans="1:28" ht="32.25" customHeight="1" x14ac:dyDescent="0.15">
      <c r="A367" s="602"/>
      <c r="B367" s="660"/>
      <c r="C367" s="606"/>
      <c r="D367" s="606"/>
      <c r="E367" s="634"/>
      <c r="F367" s="634"/>
      <c r="G367" s="482" t="s">
        <v>491</v>
      </c>
      <c r="H367" s="482" t="s">
        <v>492</v>
      </c>
      <c r="I367" s="482" t="s">
        <v>491</v>
      </c>
      <c r="J367" s="483" t="s">
        <v>492</v>
      </c>
    </row>
    <row r="368" spans="1:28" ht="15" customHeight="1" x14ac:dyDescent="0.15">
      <c r="A368" s="646" t="s">
        <v>496</v>
      </c>
      <c r="B368" s="692"/>
      <c r="C368" s="484">
        <f>SUM(E368,F368)</f>
        <v>212</v>
      </c>
      <c r="D368" s="485">
        <v>109</v>
      </c>
      <c r="E368" s="486">
        <f>SUM([13]B!P1216,[13]B!P1352,[13]B!P1502,[13]B!P1566,[13]B!P1635,[13]B!P1680,[13]B!P1901,[13]B!P1913,[13]B!P1983,[13]B!P2176,[13]B!P2218,[13]B!P2342,[13]B!P2377,[13]B!P2414,[13]B!P2429,[13]B!P2660,[13]B!P2672,[13]B!P2843)</f>
        <v>14</v>
      </c>
      <c r="F368" s="486">
        <f>SUM([13]B!Q1216,[13]B!Q1352,[13]B!Q1502,[13]B!Q1566,[13]B!Q1635,[13]B!Q1680,[13]B!Q1901,[13]B!Q1913,[13]B!Q1983,[13]B!Q2176,[13]B!Q2218,[13]B!Q2342,[13]B!Q2377,[13]B!Q2414,[13]B!Q2429,[13]B!Q2660,[13]B!Q2672,[13]B!Q2843,[13]B!Q2676,[13]B!Q2702)</f>
        <v>198</v>
      </c>
      <c r="G368" s="485"/>
      <c r="H368" s="487"/>
      <c r="I368" s="487"/>
      <c r="J368" s="488"/>
      <c r="K368" s="165" t="str">
        <f>AA368</f>
        <v/>
      </c>
      <c r="AA368" s="194" t="str">
        <f>IF(C368&lt;D368,"Beneficiarios MAI no puede ser mayor al TOTAL","")</f>
        <v/>
      </c>
      <c r="AB368" s="194">
        <f>IF(C368&lt;D368,1,0)</f>
        <v>0</v>
      </c>
    </row>
    <row r="369" spans="1:28" ht="15" customHeight="1" x14ac:dyDescent="0.15">
      <c r="A369" s="693" t="s">
        <v>497</v>
      </c>
      <c r="B369" s="694"/>
      <c r="C369" s="489">
        <f>SUM(E369,F369)</f>
        <v>279</v>
      </c>
      <c r="D369" s="490">
        <v>221</v>
      </c>
      <c r="E369" s="491">
        <f>SUM([13]B!S1216,[13]B!S1352,[13]B!S1502,[13]B!S1566,[13]B!S1635,[13]B!S1680,[13]B!S1901,[13]B!S1913,[13]B!S1983,[13]B!S2176,[13]B!S2218,[13]B!S2342,[13]B!S2377,[13]B!S2414,[13]B!S2429,[13]B!S2660,[13]B!S2672,[13]B!S2843)</f>
        <v>24</v>
      </c>
      <c r="F369" s="491">
        <f>SUM([13]B!T1216,[13]B!T1352,[13]B!T1502,[13]B!T1566,[13]B!T1635,[13]B!T1680,[13]B!T1901,[13]B!T1913,[13]B!T1983,[13]B!T2176,[13]B!T2218,[13]B!T2342,[13]B!T2377,[13]B!T2414,[13]B!T2429,[13]B!T2660,[13]B!T2672,[13]B!T2843)</f>
        <v>255</v>
      </c>
      <c r="G369" s="490"/>
      <c r="H369" s="492"/>
      <c r="I369" s="492"/>
      <c r="J369" s="492"/>
      <c r="K369" s="165" t="str">
        <f>AA369</f>
        <v/>
      </c>
      <c r="AA369" s="194" t="str">
        <f>IF(C369&lt;D369,"Beneficiarios MAI no puede ser mayor al TOTAL","")</f>
        <v/>
      </c>
      <c r="AB369" s="194">
        <f>IF(C369&lt;D369,1,0)</f>
        <v>0</v>
      </c>
    </row>
    <row r="370" spans="1:28" ht="15" customHeight="1" x14ac:dyDescent="0.15">
      <c r="A370" s="695" t="s">
        <v>498</v>
      </c>
      <c r="B370" s="195" t="s">
        <v>499</v>
      </c>
      <c r="C370" s="484">
        <f>SUM(E370,F370)</f>
        <v>211</v>
      </c>
      <c r="D370" s="485">
        <v>198</v>
      </c>
      <c r="E370" s="486">
        <f>SUM([13]B!Y1216,[13]B!Y1352,[13]B!Y1502,[13]B!Y1566,[13]B!Y1635,[13]B!Y1680,[13]B!Y1901,[13]B!Y1913,[13]B!Y1983,[13]B!Y2176,[13]B!Y2218,[13]B!Y2342,[13]B!Y2377,[13]B!Y2414,[13]B!Y2429,[13]B!Y2660,[13]B!Y2672,[13]B!Y2843)</f>
        <v>14</v>
      </c>
      <c r="F370" s="486">
        <f>SUM([13]B!Z1216,[13]B!Z1352,[13]B!Z1502,[13]B!Z1566,[13]B!Z1635,[13]B!Z1680,[13]B!Z1901,[13]B!Z1913,[13]B!Z1983,[13]B!Z2176,[13]B!Z2218,[13]B!Z2342,[13]B!Z2377,[13]B!Z2414,[13]B!Z2429,[13]B!Z2660,[13]B!Z2672,[13]B!Z2843)</f>
        <v>197</v>
      </c>
      <c r="G370" s="485"/>
      <c r="H370" s="487"/>
      <c r="I370" s="487"/>
      <c r="J370" s="487"/>
      <c r="K370" s="165" t="str">
        <f>AA370</f>
        <v/>
      </c>
      <c r="AA370" s="194" t="str">
        <f>IF(C370&lt;D370,"Beneficiarios MAI no puede ser mayor al TOTAL","")</f>
        <v/>
      </c>
      <c r="AB370" s="194">
        <f>IF(C370&lt;D370,1,0)</f>
        <v>0</v>
      </c>
    </row>
    <row r="371" spans="1:28" ht="15" customHeight="1" x14ac:dyDescent="0.15">
      <c r="A371" s="696"/>
      <c r="B371" s="196" t="s">
        <v>500</v>
      </c>
      <c r="C371" s="493">
        <f>SUM(E371,F371)</f>
        <v>0</v>
      </c>
      <c r="D371" s="494"/>
      <c r="E371" s="495">
        <f>SUM([13]B!V1216,[13]B!V1352,[13]B!V1502,[13]B!V1566,[13]B!V1635,[13]B!V1680,[13]B!V1901,[13]B!V1913,[13]B!V1983,[13]B!V2176,[13]B!V2218,[13]B!V2342,[13]B!V2377,[13]B!V2414,[13]B!V2429,[13]B!V2660,[13]B!V2672,[13]B!V2843)</f>
        <v>0</v>
      </c>
      <c r="F371" s="495">
        <f>SUM([13]B!W1216,[13]B!W1352,[13]B!W1502,[13]B!W1566,[13]B!W1635,[13]B!W1680,[13]B!W1901,[13]B!W1913,[13]B!W1983,[13]B!W2176,[13]B!W2218,[13]B!W2342,[13]B!W2377,[13]B!W2414,[13]B!W2429,[13]B!W2660,[13]B!W2672,[13]B!W2843)</f>
        <v>0</v>
      </c>
      <c r="G371" s="494"/>
      <c r="H371" s="496"/>
      <c r="I371" s="496"/>
      <c r="J371" s="496"/>
      <c r="K371" s="165" t="str">
        <f>AA371</f>
        <v/>
      </c>
      <c r="AA371" s="194" t="str">
        <f>IF(C371&lt;D371,"Beneficiarios MAI no puede ser mayor al TOTAL","")</f>
        <v/>
      </c>
      <c r="AB371" s="194">
        <f>IF(C371&lt;D371,1,0)</f>
        <v>0</v>
      </c>
    </row>
    <row r="372" spans="1:28" ht="24.95" customHeight="1" x14ac:dyDescent="0.15">
      <c r="A372" s="680" t="s">
        <v>501</v>
      </c>
      <c r="B372" s="680"/>
      <c r="C372" s="197"/>
      <c r="D372" s="197"/>
      <c r="E372" s="2"/>
      <c r="F372" s="2"/>
      <c r="G372" s="380"/>
      <c r="H372" s="380"/>
      <c r="I372" s="380"/>
      <c r="J372" s="380"/>
      <c r="K372" s="380"/>
      <c r="L372" s="380"/>
      <c r="M372" s="380"/>
      <c r="N372" s="380"/>
      <c r="O372" s="380"/>
      <c r="P372" s="380"/>
      <c r="Q372" s="380"/>
      <c r="R372" s="380"/>
      <c r="S372" s="380"/>
      <c r="T372" s="380"/>
      <c r="U372" s="116"/>
    </row>
    <row r="373" spans="1:28" ht="29.25" customHeight="1" x14ac:dyDescent="0.15">
      <c r="A373" s="697" t="s">
        <v>502</v>
      </c>
      <c r="B373" s="698"/>
      <c r="C373" s="604" t="s">
        <v>6</v>
      </c>
      <c r="D373" s="664" t="s">
        <v>7</v>
      </c>
      <c r="E373" s="380"/>
      <c r="F373" s="380"/>
      <c r="G373" s="380"/>
      <c r="H373" s="380"/>
      <c r="I373" s="380"/>
      <c r="J373" s="380"/>
      <c r="K373" s="380"/>
      <c r="L373" s="380"/>
      <c r="M373" s="380"/>
      <c r="N373" s="380"/>
      <c r="O373" s="380"/>
      <c r="P373" s="116"/>
    </row>
    <row r="374" spans="1:28" ht="20.25" customHeight="1" x14ac:dyDescent="0.15">
      <c r="A374" s="699"/>
      <c r="B374" s="700"/>
      <c r="C374" s="606"/>
      <c r="D374" s="666"/>
      <c r="E374" s="380"/>
      <c r="F374" s="380"/>
      <c r="G374" s="380"/>
      <c r="H374" s="380"/>
      <c r="I374" s="380"/>
      <c r="J374" s="380"/>
      <c r="K374" s="380"/>
      <c r="L374" s="380"/>
      <c r="M374" s="380"/>
      <c r="N374" s="380"/>
      <c r="O374" s="380"/>
      <c r="P374" s="116"/>
    </row>
    <row r="375" spans="1:28" ht="15" customHeight="1" x14ac:dyDescent="0.15">
      <c r="A375" s="687" t="s">
        <v>503</v>
      </c>
      <c r="B375" s="688"/>
      <c r="C375" s="497">
        <f>[13]B!C2664</f>
        <v>4</v>
      </c>
      <c r="D375" s="498">
        <f>[13]B!H2664</f>
        <v>4</v>
      </c>
      <c r="E375" s="380"/>
      <c r="F375" s="380"/>
      <c r="G375" s="380"/>
      <c r="H375" s="380"/>
      <c r="I375" s="380"/>
      <c r="J375" s="380"/>
      <c r="K375" s="380"/>
      <c r="L375" s="380"/>
      <c r="M375" s="380"/>
      <c r="N375" s="380"/>
      <c r="O375" s="380"/>
      <c r="P375" s="116"/>
    </row>
    <row r="376" spans="1:28" ht="15" customHeight="1" x14ac:dyDescent="0.15">
      <c r="A376" s="689" t="s">
        <v>504</v>
      </c>
      <c r="B376" s="689"/>
      <c r="C376" s="499">
        <f>SUM([13]B!C2663+[13]B!C2665)</f>
        <v>2</v>
      </c>
      <c r="D376" s="500">
        <f>[13]B!H2663+[13]B!H2665</f>
        <v>2</v>
      </c>
      <c r="E376" s="380"/>
      <c r="F376" s="380"/>
      <c r="G376" s="380"/>
      <c r="H376" s="380"/>
      <c r="I376" s="380"/>
      <c r="J376" s="380"/>
      <c r="K376" s="380"/>
      <c r="L376" s="380"/>
      <c r="M376" s="380"/>
      <c r="N376" s="380"/>
      <c r="O376" s="380"/>
      <c r="P376" s="116"/>
    </row>
    <row r="377" spans="1:28" ht="24.95" customHeight="1" x14ac:dyDescent="0.15">
      <c r="A377" s="690" t="s">
        <v>505</v>
      </c>
      <c r="B377" s="690"/>
      <c r="C377" s="198"/>
      <c r="D377" s="501"/>
      <c r="E377" s="501"/>
      <c r="F377" s="380"/>
      <c r="G377" s="380"/>
      <c r="H377" s="380"/>
      <c r="I377" s="380"/>
      <c r="J377" s="380"/>
      <c r="K377" s="380"/>
      <c r="L377" s="380"/>
      <c r="M377" s="380"/>
      <c r="N377" s="380"/>
      <c r="O377" s="380"/>
      <c r="P377" s="380"/>
      <c r="Q377" s="380"/>
      <c r="R377" s="116"/>
    </row>
    <row r="378" spans="1:28" ht="15" customHeight="1" x14ac:dyDescent="0.15">
      <c r="A378" s="691" t="s">
        <v>433</v>
      </c>
      <c r="B378" s="691"/>
      <c r="C378" s="604" t="s">
        <v>410</v>
      </c>
      <c r="D378" s="607" t="s">
        <v>434</v>
      </c>
      <c r="E378" s="608"/>
      <c r="F378" s="608"/>
      <c r="G378" s="608"/>
      <c r="H378" s="609" t="s">
        <v>412</v>
      </c>
      <c r="I378" s="610"/>
      <c r="J378" s="611"/>
      <c r="K378" s="701" t="s">
        <v>413</v>
      </c>
      <c r="L378" s="637"/>
      <c r="M378" s="637"/>
      <c r="N378" s="632" t="s">
        <v>414</v>
      </c>
      <c r="O378" s="635" t="s">
        <v>415</v>
      </c>
      <c r="P378" s="636"/>
      <c r="Q378" s="585" t="s">
        <v>416</v>
      </c>
    </row>
    <row r="379" spans="1:28" s="63" customFormat="1" ht="32.25" customHeight="1" x14ac:dyDescent="0.15">
      <c r="A379" s="691"/>
      <c r="B379" s="691"/>
      <c r="C379" s="605"/>
      <c r="D379" s="588" t="s">
        <v>418</v>
      </c>
      <c r="E379" s="702" t="s">
        <v>419</v>
      </c>
      <c r="F379" s="702"/>
      <c r="G379" s="592" t="s">
        <v>449</v>
      </c>
      <c r="H379" s="594" t="s">
        <v>421</v>
      </c>
      <c r="I379" s="596" t="s">
        <v>422</v>
      </c>
      <c r="J379" s="598" t="s">
        <v>423</v>
      </c>
      <c r="K379" s="615" t="s">
        <v>506</v>
      </c>
      <c r="L379" s="616" t="s">
        <v>425</v>
      </c>
      <c r="M379" s="617" t="s">
        <v>426</v>
      </c>
      <c r="N379" s="633"/>
      <c r="O379" s="627" t="s">
        <v>427</v>
      </c>
      <c r="P379" s="628" t="s">
        <v>428</v>
      </c>
      <c r="Q379" s="586"/>
    </row>
    <row r="380" spans="1:28" s="63" customFormat="1" ht="20.25" customHeight="1" x14ac:dyDescent="0.15">
      <c r="A380" s="691"/>
      <c r="B380" s="691"/>
      <c r="C380" s="606"/>
      <c r="D380" s="589"/>
      <c r="E380" s="152" t="s">
        <v>429</v>
      </c>
      <c r="F380" s="134" t="s">
        <v>430</v>
      </c>
      <c r="G380" s="593"/>
      <c r="H380" s="595"/>
      <c r="I380" s="597"/>
      <c r="J380" s="599"/>
      <c r="K380" s="615"/>
      <c r="L380" s="616"/>
      <c r="M380" s="617"/>
      <c r="N380" s="634"/>
      <c r="O380" s="627"/>
      <c r="P380" s="628"/>
      <c r="Q380" s="587"/>
    </row>
    <row r="381" spans="1:28" ht="15" customHeight="1" x14ac:dyDescent="0.15">
      <c r="A381" s="703" t="s">
        <v>507</v>
      </c>
      <c r="B381" s="199" t="s">
        <v>508</v>
      </c>
      <c r="C381" s="200">
        <f>[13]B!C1091+SUM([13]B!C1093:C1127)</f>
        <v>2</v>
      </c>
      <c r="D381" s="200">
        <f>[13]B!D1091+SUM([13]B!D1093:D1127)</f>
        <v>2</v>
      </c>
      <c r="E381" s="201">
        <f>[13]B!E1091+SUM([13]B!E1093:E1127)</f>
        <v>2</v>
      </c>
      <c r="F381" s="201">
        <f>[13]B!F1091+SUM([13]B!F1093:F1127)</f>
        <v>0</v>
      </c>
      <c r="G381" s="201">
        <f>[13]B!G1091+SUM([13]B!G1093:G1127)</f>
        <v>0</v>
      </c>
      <c r="H381" s="201">
        <f>[13]B!AA1091+SUM([13]B!AA1093:AA1127)</f>
        <v>2</v>
      </c>
      <c r="I381" s="201">
        <f>[13]B!AB1091+SUM([13]B!AB1093:AB1127)</f>
        <v>0</v>
      </c>
      <c r="J381" s="201">
        <f>[13]B!AC1091+SUM([13]B!AC1093:AC1127)</f>
        <v>0</v>
      </c>
      <c r="K381" s="201">
        <f>[13]B!AD1091+SUM([13]B!AD1093:AD1127)</f>
        <v>0</v>
      </c>
      <c r="L381" s="201">
        <f>[13]B!AE1091+SUM([13]B!AE1093:AE1127)</f>
        <v>0</v>
      </c>
      <c r="M381" s="201">
        <f>[13]B!AF1091+SUM([13]B!AF1093:AF1127)</f>
        <v>0</v>
      </c>
      <c r="N381" s="201">
        <f>[13]B!AG1091+SUM([13]B!AG1093:AG1127)</f>
        <v>0</v>
      </c>
      <c r="O381" s="201">
        <f>[13]B!AH1091+SUM([13]B!AH1093:AH1127)</f>
        <v>0</v>
      </c>
      <c r="P381" s="201">
        <f>[13]B!AI1091+SUM([13]B!AI1093:AI1127)</f>
        <v>0</v>
      </c>
      <c r="Q381" s="202">
        <f>[13]B!AJ1091+SUM([13]B!AJ1093:AJ1127)</f>
        <v>0</v>
      </c>
    </row>
    <row r="382" spans="1:28" ht="15" customHeight="1" x14ac:dyDescent="0.15">
      <c r="A382" s="631"/>
      <c r="B382" s="203" t="s">
        <v>509</v>
      </c>
      <c r="C382" s="502">
        <f>SUM([13]B!C1128:C1144)</f>
        <v>0</v>
      </c>
      <c r="D382" s="502">
        <f>SUM([13]B!D1128:D1144)</f>
        <v>0</v>
      </c>
      <c r="E382" s="503">
        <f>SUM([13]B!E1128:E1144)</f>
        <v>0</v>
      </c>
      <c r="F382" s="503">
        <f>SUM([13]B!F1128:F1144)</f>
        <v>0</v>
      </c>
      <c r="G382" s="503">
        <f>SUM([13]B!G1128:G1144)</f>
        <v>0</v>
      </c>
      <c r="H382" s="503">
        <f>SUM([13]B!AA1128:AA1144)</f>
        <v>0</v>
      </c>
      <c r="I382" s="503">
        <f>SUM([13]B!AB1128:AB1144)</f>
        <v>0</v>
      </c>
      <c r="J382" s="503">
        <f>SUM([13]B!AC1128:AC1144)</f>
        <v>0</v>
      </c>
      <c r="K382" s="503">
        <f>SUM([13]B!AD1128:AD1144)</f>
        <v>0</v>
      </c>
      <c r="L382" s="503">
        <f>SUM([13]B!AE1128:AE1144)</f>
        <v>0</v>
      </c>
      <c r="M382" s="503">
        <f>SUM([13]B!AF1128:AF1144)</f>
        <v>0</v>
      </c>
      <c r="N382" s="503">
        <f>SUM([13]B!AG1128:AG1144)</f>
        <v>0</v>
      </c>
      <c r="O382" s="503">
        <f>SUM([13]B!AH1128:AH1144)</f>
        <v>0</v>
      </c>
      <c r="P382" s="503">
        <f>SUM([13]B!AI1128:AI1144)</f>
        <v>0</v>
      </c>
      <c r="Q382" s="503">
        <f>SUM([13]B!AJ1128:AJ1144)</f>
        <v>0</v>
      </c>
    </row>
    <row r="383" spans="1:28" ht="15" customHeight="1" x14ac:dyDescent="0.15">
      <c r="A383" s="704"/>
      <c r="B383" s="569" t="s">
        <v>410</v>
      </c>
      <c r="C383" s="205">
        <f>SUM(C381:C382)</f>
        <v>2</v>
      </c>
      <c r="D383" s="504">
        <f>SUM(D381:D382)</f>
        <v>2</v>
      </c>
      <c r="E383" s="505">
        <f t="shared" ref="E383:Q383" si="14">SUM(E381:E382)</f>
        <v>2</v>
      </c>
      <c r="F383" s="506">
        <f t="shared" si="14"/>
        <v>0</v>
      </c>
      <c r="G383" s="507">
        <f t="shared" si="14"/>
        <v>0</v>
      </c>
      <c r="H383" s="505">
        <f t="shared" si="14"/>
        <v>2</v>
      </c>
      <c r="I383" s="508">
        <f t="shared" si="14"/>
        <v>0</v>
      </c>
      <c r="J383" s="506">
        <f t="shared" si="14"/>
        <v>0</v>
      </c>
      <c r="K383" s="505">
        <f t="shared" si="14"/>
        <v>0</v>
      </c>
      <c r="L383" s="508">
        <f t="shared" si="14"/>
        <v>0</v>
      </c>
      <c r="M383" s="506">
        <f t="shared" si="14"/>
        <v>0</v>
      </c>
      <c r="N383" s="506">
        <f t="shared" si="14"/>
        <v>0</v>
      </c>
      <c r="O383" s="505">
        <f t="shared" si="14"/>
        <v>0</v>
      </c>
      <c r="P383" s="506">
        <f t="shared" si="14"/>
        <v>0</v>
      </c>
      <c r="Q383" s="504">
        <f t="shared" si="14"/>
        <v>0</v>
      </c>
    </row>
    <row r="384" spans="1:28" ht="15" customHeight="1" x14ac:dyDescent="0.15">
      <c r="A384" s="703" t="s">
        <v>510</v>
      </c>
      <c r="B384" s="206" t="s">
        <v>508</v>
      </c>
      <c r="C384" s="207">
        <f>[13]B!C1218+SUM([13]B!C1221:C1258)</f>
        <v>1222</v>
      </c>
      <c r="D384" s="207">
        <f>[13]B!D1218+SUM([13]B!D1221:D1258)</f>
        <v>1221</v>
      </c>
      <c r="E384" s="208">
        <f>[13]B!E1218+SUM([13]B!E1221:E1258)</f>
        <v>1221</v>
      </c>
      <c r="F384" s="208">
        <f>[13]B!F1218+SUM([13]B!F1221:F1258)</f>
        <v>0</v>
      </c>
      <c r="G384" s="208">
        <f>[13]B!G1218+SUM([13]B!G1221:G1258)</f>
        <v>1</v>
      </c>
      <c r="H384" s="208">
        <f>[13]B!AA1218+SUM([13]B!AA1221:AA1258)</f>
        <v>13</v>
      </c>
      <c r="I384" s="208">
        <f>[13]B!AB1218+SUM([13]B!AB1221:AB1258)</f>
        <v>1209</v>
      </c>
      <c r="J384" s="208">
        <f>[13]B!AC1218+SUM([13]B!AC1221:AC1258)</f>
        <v>0</v>
      </c>
      <c r="K384" s="208">
        <f>[13]B!AD1218+SUM([13]B!AD1221:AD1258)</f>
        <v>0</v>
      </c>
      <c r="L384" s="208">
        <f>[13]B!AE1218+SUM([13]B!AE1221:AE1258)</f>
        <v>0</v>
      </c>
      <c r="M384" s="208">
        <f>[13]B!AF1218+SUM([13]B!AF1221:AF1258)</f>
        <v>0</v>
      </c>
      <c r="N384" s="208">
        <f>[13]B!AG1218+SUM([13]B!AG1221:AG1258)</f>
        <v>0</v>
      </c>
      <c r="O384" s="208">
        <f>[13]B!AH1218+SUM([13]B!AH1221:AH1258)</f>
        <v>0</v>
      </c>
      <c r="P384" s="208">
        <f>[13]B!AI1218+SUM([13]B!AI1221:AI1258)</f>
        <v>0</v>
      </c>
      <c r="Q384" s="209">
        <f>[13]B!AJ1218+SUM([13]B!AJ1221:AJ1258)</f>
        <v>0</v>
      </c>
    </row>
    <row r="385" spans="1:17" ht="15" customHeight="1" x14ac:dyDescent="0.15">
      <c r="A385" s="631"/>
      <c r="B385" s="210" t="s">
        <v>509</v>
      </c>
      <c r="C385" s="507">
        <f>SUM([13]B!C1259:C1270)</f>
        <v>437</v>
      </c>
      <c r="D385" s="507">
        <f>SUM([13]B!D1259:D1270)</f>
        <v>437</v>
      </c>
      <c r="E385" s="509">
        <f>SUM([13]B!E1259:E1270)</f>
        <v>437</v>
      </c>
      <c r="F385" s="509">
        <f>SUM([13]B!F1259:F1270)</f>
        <v>0</v>
      </c>
      <c r="G385" s="509">
        <f>SUM([13]B!G1259:G1270)</f>
        <v>0</v>
      </c>
      <c r="H385" s="509">
        <f>SUM([13]B!AA1259:AA1270)</f>
        <v>0</v>
      </c>
      <c r="I385" s="509">
        <f>SUM([13]B!AB1259:AB1270)</f>
        <v>437</v>
      </c>
      <c r="J385" s="509">
        <f>SUM([13]B!AC1259:AC1270)</f>
        <v>0</v>
      </c>
      <c r="K385" s="509">
        <f>SUM([13]B!AD1259:AD1270)</f>
        <v>0</v>
      </c>
      <c r="L385" s="509">
        <f>SUM([13]B!AE1259:AE1270)</f>
        <v>0</v>
      </c>
      <c r="M385" s="509">
        <f>SUM([13]B!AF1259:AF1270)</f>
        <v>0</v>
      </c>
      <c r="N385" s="509">
        <f>SUM([13]B!AG1259:AG1270)</f>
        <v>0</v>
      </c>
      <c r="O385" s="509">
        <f>SUM([13]B!AH1259:AH1270)</f>
        <v>0</v>
      </c>
      <c r="P385" s="509">
        <f>SUM([13]B!AI1259:AI1270)</f>
        <v>0</v>
      </c>
      <c r="Q385" s="510">
        <f>SUM([13]B!AJ1259:AJ1270)</f>
        <v>0</v>
      </c>
    </row>
    <row r="386" spans="1:17" ht="15" customHeight="1" x14ac:dyDescent="0.15">
      <c r="A386" s="704"/>
      <c r="B386" s="569" t="s">
        <v>410</v>
      </c>
      <c r="C386" s="507">
        <f>SUM(C384:C385)</f>
        <v>1659</v>
      </c>
      <c r="D386" s="507">
        <f t="shared" ref="D386:Q386" si="15">SUM(D384:D385)</f>
        <v>1658</v>
      </c>
      <c r="E386" s="507">
        <f t="shared" si="15"/>
        <v>1658</v>
      </c>
      <c r="F386" s="507">
        <f t="shared" si="15"/>
        <v>0</v>
      </c>
      <c r="G386" s="507">
        <f t="shared" si="15"/>
        <v>1</v>
      </c>
      <c r="H386" s="507">
        <f t="shared" si="15"/>
        <v>13</v>
      </c>
      <c r="I386" s="507">
        <f t="shared" si="15"/>
        <v>1646</v>
      </c>
      <c r="J386" s="507">
        <f t="shared" si="15"/>
        <v>0</v>
      </c>
      <c r="K386" s="507">
        <f t="shared" si="15"/>
        <v>0</v>
      </c>
      <c r="L386" s="507">
        <f t="shared" si="15"/>
        <v>0</v>
      </c>
      <c r="M386" s="507">
        <f t="shared" si="15"/>
        <v>0</v>
      </c>
      <c r="N386" s="507">
        <f t="shared" si="15"/>
        <v>0</v>
      </c>
      <c r="O386" s="507">
        <f t="shared" si="15"/>
        <v>0</v>
      </c>
      <c r="P386" s="507">
        <f t="shared" si="15"/>
        <v>0</v>
      </c>
      <c r="Q386" s="504">
        <f t="shared" si="15"/>
        <v>0</v>
      </c>
    </row>
    <row r="387" spans="1:17" ht="15" customHeight="1" x14ac:dyDescent="0.15">
      <c r="A387" s="703" t="s">
        <v>511</v>
      </c>
      <c r="B387" s="206" t="s">
        <v>508</v>
      </c>
      <c r="C387" s="507">
        <f>SUM([13]B!C1354:C1401)</f>
        <v>287</v>
      </c>
      <c r="D387" s="507">
        <f>SUM([13]B!D1354:D1401)</f>
        <v>287</v>
      </c>
      <c r="E387" s="509">
        <f>SUM([13]B!E1354:E1401)</f>
        <v>286</v>
      </c>
      <c r="F387" s="509">
        <f>SUM([13]B!F1354:F1401)</f>
        <v>1</v>
      </c>
      <c r="G387" s="509">
        <f>SUM([13]B!G1354:G1401)</f>
        <v>0</v>
      </c>
      <c r="H387" s="509">
        <f>SUM([13]B!AA1354:AA1401)</f>
        <v>3</v>
      </c>
      <c r="I387" s="509">
        <f>SUM([13]B!AB1354:AB1401)</f>
        <v>281</v>
      </c>
      <c r="J387" s="509">
        <f>SUM([13]B!AC1354:AC1401)</f>
        <v>3</v>
      </c>
      <c r="K387" s="509">
        <f>SUM([13]B!AD1354:AD1401)</f>
        <v>0</v>
      </c>
      <c r="L387" s="509">
        <f>SUM([13]B!AE1354:AE1401)</f>
        <v>0</v>
      </c>
      <c r="M387" s="509">
        <f>SUM([13]B!AF1354:AF1401)</f>
        <v>0</v>
      </c>
      <c r="N387" s="509">
        <f>SUM([13]B!AG1354:AG1401)</f>
        <v>0</v>
      </c>
      <c r="O387" s="509">
        <f>SUM([13]B!AH1354:AH1401)</f>
        <v>0</v>
      </c>
      <c r="P387" s="509">
        <f>SUM([13]B!AI1354:AI1401)</f>
        <v>0</v>
      </c>
      <c r="Q387" s="510">
        <f>SUM([13]B!AJ1354:AJ1401)</f>
        <v>1</v>
      </c>
    </row>
    <row r="388" spans="1:17" ht="15" customHeight="1" x14ac:dyDescent="0.15">
      <c r="A388" s="631"/>
      <c r="B388" s="203" t="s">
        <v>509</v>
      </c>
      <c r="C388" s="507">
        <f>SUM([13]B!C1402:C1423)</f>
        <v>0</v>
      </c>
      <c r="D388" s="507">
        <f>SUM([13]B!D1402:D1423)</f>
        <v>0</v>
      </c>
      <c r="E388" s="509">
        <f>SUM([13]B!E1402:E1423)</f>
        <v>0</v>
      </c>
      <c r="F388" s="509">
        <f>SUM([13]B!F1402:F1423)</f>
        <v>0</v>
      </c>
      <c r="G388" s="509">
        <f>SUM([13]B!G1402:G1423)</f>
        <v>0</v>
      </c>
      <c r="H388" s="509">
        <f>SUM([13]B!AA1402:AA1423)</f>
        <v>0</v>
      </c>
      <c r="I388" s="509">
        <f>SUM([13]B!AB1402:AB1423)</f>
        <v>0</v>
      </c>
      <c r="J388" s="509">
        <f>SUM([13]B!AC1402:AC1423)</f>
        <v>0</v>
      </c>
      <c r="K388" s="509">
        <f>SUM([13]B!AD1402:AD1423)</f>
        <v>0</v>
      </c>
      <c r="L388" s="509">
        <f>SUM([13]B!AE1402:AE1423)</f>
        <v>0</v>
      </c>
      <c r="M388" s="509">
        <f>SUM([13]B!AF1402:AF1423)</f>
        <v>0</v>
      </c>
      <c r="N388" s="509">
        <f>SUM([13]B!AG1402:AG1423)</f>
        <v>0</v>
      </c>
      <c r="O388" s="509">
        <f>SUM([13]B!AH1402:AH1423)</f>
        <v>0</v>
      </c>
      <c r="P388" s="509">
        <f>SUM([13]B!AI1402:AI1423)</f>
        <v>0</v>
      </c>
      <c r="Q388" s="510">
        <f>SUM([13]B!AJ1402:AJ1423)</f>
        <v>0</v>
      </c>
    </row>
    <row r="389" spans="1:17" ht="15" customHeight="1" x14ac:dyDescent="0.15">
      <c r="A389" s="704"/>
      <c r="B389" s="569" t="s">
        <v>410</v>
      </c>
      <c r="C389" s="507">
        <f>SUM(C387:C388)</f>
        <v>287</v>
      </c>
      <c r="D389" s="507">
        <f t="shared" ref="D389:Q389" si="16">SUM(D387:D388)</f>
        <v>287</v>
      </c>
      <c r="E389" s="507">
        <f t="shared" si="16"/>
        <v>286</v>
      </c>
      <c r="F389" s="507">
        <f t="shared" si="16"/>
        <v>1</v>
      </c>
      <c r="G389" s="507">
        <f t="shared" si="16"/>
        <v>0</v>
      </c>
      <c r="H389" s="507">
        <f t="shared" si="16"/>
        <v>3</v>
      </c>
      <c r="I389" s="507">
        <f t="shared" si="16"/>
        <v>281</v>
      </c>
      <c r="J389" s="507">
        <f t="shared" si="16"/>
        <v>3</v>
      </c>
      <c r="K389" s="507">
        <f t="shared" si="16"/>
        <v>0</v>
      </c>
      <c r="L389" s="507">
        <f t="shared" si="16"/>
        <v>0</v>
      </c>
      <c r="M389" s="507">
        <f t="shared" si="16"/>
        <v>0</v>
      </c>
      <c r="N389" s="507">
        <f t="shared" si="16"/>
        <v>0</v>
      </c>
      <c r="O389" s="507">
        <f t="shared" si="16"/>
        <v>0</v>
      </c>
      <c r="P389" s="507">
        <f t="shared" si="16"/>
        <v>0</v>
      </c>
      <c r="Q389" s="504">
        <f t="shared" si="16"/>
        <v>1</v>
      </c>
    </row>
    <row r="390" spans="1:17" ht="24.75" customHeight="1" x14ac:dyDescent="0.15">
      <c r="A390" s="568" t="s">
        <v>512</v>
      </c>
      <c r="B390" s="211" t="s">
        <v>508</v>
      </c>
      <c r="C390" s="507">
        <f>[13]B!C1504</f>
        <v>0</v>
      </c>
      <c r="D390" s="507">
        <f>[13]B!D1504</f>
        <v>0</v>
      </c>
      <c r="E390" s="509">
        <f>[13]B!E1504</f>
        <v>0</v>
      </c>
      <c r="F390" s="509">
        <f>[13]B!F1504</f>
        <v>0</v>
      </c>
      <c r="G390" s="509">
        <f>[13]B!G1504</f>
        <v>0</v>
      </c>
      <c r="H390" s="509">
        <f>[13]B!AA1504</f>
        <v>0</v>
      </c>
      <c r="I390" s="509">
        <f>[13]B!AB1504</f>
        <v>0</v>
      </c>
      <c r="J390" s="509">
        <f>[13]B!AC1504</f>
        <v>0</v>
      </c>
      <c r="K390" s="509">
        <f>[13]B!AD1504</f>
        <v>0</v>
      </c>
      <c r="L390" s="509">
        <f>[13]B!AE1504</f>
        <v>0</v>
      </c>
      <c r="M390" s="509">
        <f>[13]B!AF1504</f>
        <v>0</v>
      </c>
      <c r="N390" s="509">
        <f>[13]B!AG1504</f>
        <v>0</v>
      </c>
      <c r="O390" s="509">
        <f>[13]B!AH1504</f>
        <v>0</v>
      </c>
      <c r="P390" s="509">
        <f>[13]B!AI1504</f>
        <v>0</v>
      </c>
      <c r="Q390" s="510">
        <f>[13]B!AJ1504</f>
        <v>0</v>
      </c>
    </row>
    <row r="391" spans="1:17" ht="24.75" customHeight="1" x14ac:dyDescent="0.15">
      <c r="A391" s="212" t="s">
        <v>513</v>
      </c>
      <c r="B391" s="210" t="s">
        <v>508</v>
      </c>
      <c r="C391" s="507">
        <f>[13]B!C1653</f>
        <v>953</v>
      </c>
      <c r="D391" s="507">
        <f>[13]B!D1653</f>
        <v>953</v>
      </c>
      <c r="E391" s="509">
        <f>[13]B!E1653</f>
        <v>953</v>
      </c>
      <c r="F391" s="509">
        <f>[13]B!F1653</f>
        <v>0</v>
      </c>
      <c r="G391" s="509">
        <f>[13]B!G1653</f>
        <v>0</v>
      </c>
      <c r="H391" s="509">
        <f>[13]B!AA1653</f>
        <v>953</v>
      </c>
      <c r="I391" s="509">
        <f>[13]B!AB1653</f>
        <v>0</v>
      </c>
      <c r="J391" s="509">
        <f>[13]B!AC1653</f>
        <v>0</v>
      </c>
      <c r="K391" s="509">
        <f>[13]B!AD1653</f>
        <v>0</v>
      </c>
      <c r="L391" s="509">
        <f>[13]B!AE1653</f>
        <v>0</v>
      </c>
      <c r="M391" s="509">
        <f>[13]B!AF1653</f>
        <v>0</v>
      </c>
      <c r="N391" s="509">
        <f>[13]B!AG1653</f>
        <v>0</v>
      </c>
      <c r="O391" s="509">
        <f>[13]B!AH1653</f>
        <v>0</v>
      </c>
      <c r="P391" s="509">
        <f>[13]B!AI1653</f>
        <v>0</v>
      </c>
      <c r="Q391" s="510">
        <f>[13]B!AJ1653</f>
        <v>0</v>
      </c>
    </row>
    <row r="392" spans="1:17" ht="15" customHeight="1" x14ac:dyDescent="0.15">
      <c r="A392" s="703" t="s">
        <v>514</v>
      </c>
      <c r="B392" s="213" t="s">
        <v>508</v>
      </c>
      <c r="C392" s="511">
        <f>SUM([13]B!C1682:C1690,[13]B!C1694:C1697,[13]B!C1701,[13]B!C1704:C1742,[13]B!C1753:C1758)+[13]B!C1812</f>
        <v>26122</v>
      </c>
      <c r="D392" s="511">
        <f>SUM([13]B!D1682:D1690,[13]B!D1694:D1697,[13]B!D1701,[13]B!D1704:D1742,[13]B!D1753:D1758)+[13]B!D1812</f>
        <v>25594</v>
      </c>
      <c r="E392" s="512">
        <f>SUM([13]B!E1682:E1690,[13]B!E1694:E1697,[13]B!E1701,[13]B!E1704:E1742,[13]B!E1753:E1758)+[13]B!E1812</f>
        <v>25594</v>
      </c>
      <c r="F392" s="512">
        <f>SUM([13]B!F1682:F1690,[13]B!F1694:F1697,[13]B!F1701,[13]B!F1704:F1742,[13]B!F1753:F1758)+[13]B!F1812</f>
        <v>0</v>
      </c>
      <c r="G392" s="512">
        <f>SUM([13]B!G1682:G1690,[13]B!G1694:G1697,[13]B!G1701,[13]B!G1704:G1742,[13]B!G1753:G1758)+[13]B!G1812</f>
        <v>528</v>
      </c>
      <c r="H392" s="512">
        <f>SUM([13]B!AA1682:AA1690,[13]B!AA1694:AA1697,[13]B!AA1701,[13]B!AA1704:AA1742,[13]B!AA1753:AA1758)+[13]B!AA1812</f>
        <v>24304</v>
      </c>
      <c r="I392" s="512">
        <f>SUM([13]B!AB1682:AB1690,[13]B!AB1694:AB1697,[13]B!AB1701,[13]B!AB1704:AB1742,[13]B!AB1753:AB1758)+[13]B!AB1812</f>
        <v>931</v>
      </c>
      <c r="J392" s="512">
        <f>SUM([13]B!AC1682:AC1690,[13]B!AC1694:AC1697,[13]B!AC1701,[13]B!AC1704:AC1742,[13]B!AC1753:AC1758)+[13]B!AC1812</f>
        <v>887</v>
      </c>
      <c r="K392" s="512">
        <f>SUM([13]B!AD1682:AD1690,[13]B!AD1694:AD1697,[13]B!AD1701,[13]B!AD1704:AD1742,[13]B!AD1753:AD1758)+[13]B!AD1812</f>
        <v>0</v>
      </c>
      <c r="L392" s="512">
        <f>SUM([13]B!AE1682:AE1690,[13]B!AE1694:AE1697,[13]B!AE1701,[13]B!AE1704:AE1742,[13]B!AE1753:AE1758)+[13]B!AE1812</f>
        <v>0</v>
      </c>
      <c r="M392" s="512">
        <f>SUM([13]B!AF1682:AF1690,[13]B!AF1694:AF1697,[13]B!AF1701,[13]B!AF1704:AF1742,[13]B!AF1753:AF1758)+[13]B!AF1812</f>
        <v>0</v>
      </c>
      <c r="N392" s="512">
        <f>SUM([13]B!AG1682:AG1690,[13]B!AG1694:AG1697,[13]B!AG1701,[13]B!AG1704:AG1742,[13]B!AG1753:AG1758)+[13]B!AG1812</f>
        <v>0</v>
      </c>
      <c r="O392" s="512">
        <f>SUM([13]B!AH1682:AH1690,[13]B!AH1694:AH1697,[13]B!AH1701,[13]B!AH1704:AH1742,[13]B!AH1753:AH1758)+[13]B!AH1812</f>
        <v>0</v>
      </c>
      <c r="P392" s="512">
        <f>SUM([13]B!AI1682:AI1690,[13]B!AI1694:AI1697,[13]B!AI1701,[13]B!AI1704:AI1742,[13]B!AI1753:AI1758)+[13]B!AI1812</f>
        <v>0</v>
      </c>
      <c r="Q392" s="513">
        <f>SUM([13]B!AJ1682:AJ1690,[13]B!AJ1694:AJ1697,[13]B!AJ1701,[13]B!AJ1704:AJ1742,[13]B!AJ1753:AJ1758)+[13]B!AJ1812</f>
        <v>0</v>
      </c>
    </row>
    <row r="393" spans="1:17" ht="15" customHeight="1" x14ac:dyDescent="0.15">
      <c r="A393" s="631"/>
      <c r="B393" s="203" t="s">
        <v>509</v>
      </c>
      <c r="C393" s="514">
        <f>SUM([13]B!C1691:C1693,[13]B!C1695:C1696,[13]B!C1701:C1703,[13]B!C1743:C1752,[13]B!C1759:C1785,[13]B!C1815)</f>
        <v>2955</v>
      </c>
      <c r="D393" s="514">
        <f>SUM([13]B!D1691:D1693,[13]B!D1695:D1696,[13]B!D1701:D1703,[13]B!D1743:D1752,[13]B!D1759:D1785,[13]B!D1815)</f>
        <v>2943</v>
      </c>
      <c r="E393" s="515">
        <f>SUM([13]B!E1691:E1693,[13]B!E1695:E1696,[13]B!E1701:E1703,[13]B!E1743:E1752,[13]B!E1759:E1785,[13]B!E1815)</f>
        <v>2943</v>
      </c>
      <c r="F393" s="515">
        <f>SUM([13]B!F1691:F1693,[13]B!F1695:F1696,[13]B!F1701:F1703,[13]B!F1743:F1752,[13]B!F1759:F1785,[13]B!F1815)</f>
        <v>0</v>
      </c>
      <c r="G393" s="515">
        <f>SUM([13]B!G1691:G1693,[13]B!G1695:G1696,[13]B!G1701:G1703,[13]B!G1743:G1752,[13]B!G1759:G1785,[13]B!G1815)</f>
        <v>12</v>
      </c>
      <c r="H393" s="515">
        <f>SUM([13]B!AA1691:AA1693,[13]B!AA1695:AA1696,[13]B!AA1701:AA1703,[13]B!AA1743:AA1752,[13]B!AA1759:AA1785,[13]B!AA1815)</f>
        <v>2535</v>
      </c>
      <c r="I393" s="515">
        <f>SUM([13]B!AB1691:AB1693,[13]B!AB1695:AB1696,[13]B!AB1701:AB1703,[13]B!AB1743:AB1752,[13]B!AB1759:AB1785,[13]B!AB1815)</f>
        <v>6</v>
      </c>
      <c r="J393" s="515">
        <f>SUM([13]B!AC1691:AC1693,[13]B!AC1695:AC1696,[13]B!AC1701:AC1703,[13]B!AC1743:AC1752,[13]B!AC1759:AC1785,[13]B!AC1815)</f>
        <v>414</v>
      </c>
      <c r="K393" s="515">
        <f>SUM([13]B!AD1691:AD1693,[13]B!AD1695:AD1696,[13]B!AD1701:AD1703,[13]B!AD1743:AD1752,[13]B!AD1759:AD1785,[13]B!AD1815)</f>
        <v>0</v>
      </c>
      <c r="L393" s="515">
        <f>SUM([13]B!AE1691:AE1693,[13]B!AE1695:AE1696,[13]B!AE1701:AE1703,[13]B!AE1743:AE1752,[13]B!AE1759:AE1785,[13]B!AE1815)</f>
        <v>0</v>
      </c>
      <c r="M393" s="515">
        <f>SUM([13]B!AF1691:AF1693,[13]B!AF1695:AF1696,[13]B!AF1701:AF1703,[13]B!AF1743:AF1752,[13]B!AF1759:AF1785,[13]B!AF1815)</f>
        <v>0</v>
      </c>
      <c r="N393" s="515">
        <f>SUM([13]B!AG1691:AG1693,[13]B!AG1695:AG1696,[13]B!AG1701:AG1703,[13]B!AG1743:AG1752,[13]B!AG1759:AG1785,[13]B!AG1815)</f>
        <v>0</v>
      </c>
      <c r="O393" s="515">
        <f>SUM([13]B!AH1691:AH1693,[13]B!AH1695:AH1696,[13]B!AH1701:AH1703,[13]B!AH1743:AH1752,[13]B!AH1759:AH1785,[13]B!AH1815)</f>
        <v>0</v>
      </c>
      <c r="P393" s="515">
        <f>SUM([13]B!AI1691:AI1693,[13]B!AI1695:AI1696,[13]B!AI1701:AI1703,[13]B!AI1743:AI1752,[13]B!AI1759:AI1785,[13]B!AI1815)</f>
        <v>0</v>
      </c>
      <c r="Q393" s="503">
        <f>SUM([13]B!AJ1691:AJ1693,[13]B!AJ1695:AJ1696,[13]B!AJ1701:AJ1703,[13]B!AJ1743:AJ1752,[13]B!AJ1759:AJ1785,[13]B!AJ1815)</f>
        <v>0</v>
      </c>
    </row>
    <row r="394" spans="1:17" ht="15" customHeight="1" x14ac:dyDescent="0.15">
      <c r="A394" s="704"/>
      <c r="B394" s="569" t="s">
        <v>410</v>
      </c>
      <c r="C394" s="205">
        <f t="shared" ref="C394:Q394" si="17">SUM(C392:C393)</f>
        <v>29077</v>
      </c>
      <c r="D394" s="504">
        <f t="shared" si="17"/>
        <v>28537</v>
      </c>
      <c r="E394" s="505">
        <f t="shared" si="17"/>
        <v>28537</v>
      </c>
      <c r="F394" s="506">
        <f t="shared" si="17"/>
        <v>0</v>
      </c>
      <c r="G394" s="507">
        <f t="shared" si="17"/>
        <v>540</v>
      </c>
      <c r="H394" s="505">
        <f t="shared" si="17"/>
        <v>26839</v>
      </c>
      <c r="I394" s="508">
        <f t="shared" si="17"/>
        <v>937</v>
      </c>
      <c r="J394" s="506">
        <f t="shared" si="17"/>
        <v>1301</v>
      </c>
      <c r="K394" s="505">
        <f t="shared" si="17"/>
        <v>0</v>
      </c>
      <c r="L394" s="508">
        <f t="shared" si="17"/>
        <v>0</v>
      </c>
      <c r="M394" s="506">
        <f t="shared" si="17"/>
        <v>0</v>
      </c>
      <c r="N394" s="506">
        <f>SUM(N392:N393)</f>
        <v>0</v>
      </c>
      <c r="O394" s="505">
        <f t="shared" si="17"/>
        <v>0</v>
      </c>
      <c r="P394" s="506">
        <f t="shared" si="17"/>
        <v>0</v>
      </c>
      <c r="Q394" s="504">
        <f t="shared" si="17"/>
        <v>0</v>
      </c>
    </row>
    <row r="395" spans="1:17" ht="15" customHeight="1" x14ac:dyDescent="0.15">
      <c r="A395" s="631" t="s">
        <v>515</v>
      </c>
      <c r="B395" s="213" t="s">
        <v>508</v>
      </c>
      <c r="C395" s="516">
        <f>SUM([13]B!C1985:C1998,[13]B!C2000:C2033,[13]B!C2059:C2061)</f>
        <v>305</v>
      </c>
      <c r="D395" s="516">
        <f>SUM([13]B!D1985:D1998,[13]B!D2000:D2033,[13]B!D2059:D2061)</f>
        <v>299</v>
      </c>
      <c r="E395" s="517">
        <f>SUM([13]B!E1985:E1998,[13]B!E2000:E2033,[13]B!E2059:E2061)</f>
        <v>299</v>
      </c>
      <c r="F395" s="517">
        <f>SUM([13]B!F1985:F1998,[13]B!F2000:F2033,[13]B!F2059:F2061)</f>
        <v>0</v>
      </c>
      <c r="G395" s="517">
        <f>SUM([13]B!G1985:G1998,[13]B!G2000:G2033,[13]B!G2059:G2061)</f>
        <v>6</v>
      </c>
      <c r="H395" s="517">
        <f>SUM([13]B!AA1985:AA1998,[13]B!AA2000:AA2033,[13]B!AA2059:AA2061)</f>
        <v>166</v>
      </c>
      <c r="I395" s="517">
        <f>SUM([13]B!AB1985:AB1998,[13]B!AB2000:AB2033,[13]B!AB2059:AB2061)</f>
        <v>139</v>
      </c>
      <c r="J395" s="517">
        <f>SUM([13]B!AC1985:AC1998,[13]B!AC2000:AC2033,[13]B!AC2059:AC2061)</f>
        <v>0</v>
      </c>
      <c r="K395" s="517">
        <f>SUM([13]B!AD1985:AD1998,[13]B!AD2000:AD2033,[13]B!AD2059:AD2061)</f>
        <v>0</v>
      </c>
      <c r="L395" s="517">
        <f>SUM([13]B!AE1985:AE1998,[13]B!AE2000:AE2033,[13]B!AE2059:AE2061)</f>
        <v>0</v>
      </c>
      <c r="M395" s="517">
        <f>SUM([13]B!AF1985:AF1998,[13]B!AF2000:AF2033,[13]B!AF2059:AF2061)</f>
        <v>0</v>
      </c>
      <c r="N395" s="517">
        <f>SUM([13]B!AG1985:AG1998,[13]B!AG2000:AG2033,[13]B!AG2059:AG2061)</f>
        <v>0</v>
      </c>
      <c r="O395" s="517">
        <f>SUM([13]B!AH1985:AH1998,[13]B!AH2000:AH2033,[13]B!AH2059:AH2061)</f>
        <v>0</v>
      </c>
      <c r="P395" s="517">
        <f>SUM([13]B!AI1985:AI1998,[13]B!AI2000:AI2033,[13]B!AI2059:AI2061)</f>
        <v>0</v>
      </c>
      <c r="Q395" s="518">
        <f>SUM([13]B!AJ1985:AJ1998,[13]B!AJ2000:AJ2033,[13]B!AJ2059:AJ2061)</f>
        <v>0</v>
      </c>
    </row>
    <row r="396" spans="1:17" ht="15" customHeight="1" x14ac:dyDescent="0.15">
      <c r="A396" s="631"/>
      <c r="B396" s="203" t="s">
        <v>509</v>
      </c>
      <c r="C396" s="514">
        <f>SUM([13]B!C1999,[13]B!C2034:C2055)</f>
        <v>20</v>
      </c>
      <c r="D396" s="514">
        <f>SUM([13]B!D1999,[13]B!D2034:D2055)</f>
        <v>20</v>
      </c>
      <c r="E396" s="515">
        <f>SUM([13]B!E1999,[13]B!E2034:E2055)</f>
        <v>20</v>
      </c>
      <c r="F396" s="515">
        <f>SUM([13]B!F1999,[13]B!F2034:F2055)</f>
        <v>0</v>
      </c>
      <c r="G396" s="515">
        <f>SUM([13]B!G1999,[13]B!G2034:G2055)</f>
        <v>0</v>
      </c>
      <c r="H396" s="515">
        <f>SUM([13]B!AA1999,[13]B!AA2034:AA2055)</f>
        <v>0</v>
      </c>
      <c r="I396" s="515">
        <f>SUM([13]B!AB1999,[13]B!AB2034:AB2055)</f>
        <v>6</v>
      </c>
      <c r="J396" s="515">
        <f>SUM([13]B!AC1999,[13]B!AC2034:AC2055)</f>
        <v>14</v>
      </c>
      <c r="K396" s="515">
        <f>SUM([13]B!AD1999,[13]B!AD2034:AD2055)</f>
        <v>0</v>
      </c>
      <c r="L396" s="515">
        <f>SUM([13]B!AE1999,[13]B!AE2034:AE2055)</f>
        <v>0</v>
      </c>
      <c r="M396" s="515">
        <f>SUM([13]B!AF1999,[13]B!AF2034:AF2055)</f>
        <v>0</v>
      </c>
      <c r="N396" s="515">
        <f>SUM([13]B!AG1999,[13]B!AG2034:AG2055)</f>
        <v>0</v>
      </c>
      <c r="O396" s="515">
        <f>SUM([13]B!AH1999,[13]B!AH2034:AH2055)</f>
        <v>0</v>
      </c>
      <c r="P396" s="515">
        <f>SUM([13]B!AI1999,[13]B!AI2034:AI2055)</f>
        <v>0</v>
      </c>
      <c r="Q396" s="503">
        <f>SUM([13]B!AJ1999,[13]B!AJ2034:AJ2055)</f>
        <v>0</v>
      </c>
    </row>
    <row r="397" spans="1:17" ht="15" customHeight="1" x14ac:dyDescent="0.15">
      <c r="A397" s="631"/>
      <c r="B397" s="569" t="s">
        <v>410</v>
      </c>
      <c r="C397" s="205">
        <f>SUM(C395:C396)</f>
        <v>325</v>
      </c>
      <c r="D397" s="504">
        <f t="shared" ref="D397:Q397" si="18">SUM(D395:D396)</f>
        <v>319</v>
      </c>
      <c r="E397" s="505">
        <f t="shared" si="18"/>
        <v>319</v>
      </c>
      <c r="F397" s="506">
        <f t="shared" si="18"/>
        <v>0</v>
      </c>
      <c r="G397" s="507">
        <f t="shared" si="18"/>
        <v>6</v>
      </c>
      <c r="H397" s="505">
        <f t="shared" si="18"/>
        <v>166</v>
      </c>
      <c r="I397" s="508">
        <f t="shared" si="18"/>
        <v>145</v>
      </c>
      <c r="J397" s="506">
        <f t="shared" si="18"/>
        <v>14</v>
      </c>
      <c r="K397" s="505">
        <f t="shared" si="18"/>
        <v>0</v>
      </c>
      <c r="L397" s="508">
        <f t="shared" si="18"/>
        <v>0</v>
      </c>
      <c r="M397" s="506">
        <f t="shared" si="18"/>
        <v>0</v>
      </c>
      <c r="N397" s="506">
        <f t="shared" si="18"/>
        <v>0</v>
      </c>
      <c r="O397" s="505">
        <f t="shared" si="18"/>
        <v>0</v>
      </c>
      <c r="P397" s="506">
        <f t="shared" si="18"/>
        <v>0</v>
      </c>
      <c r="Q397" s="504">
        <f t="shared" si="18"/>
        <v>0</v>
      </c>
    </row>
    <row r="398" spans="1:17" ht="15" customHeight="1" x14ac:dyDescent="0.15">
      <c r="A398" s="703" t="s">
        <v>516</v>
      </c>
      <c r="B398" s="206" t="s">
        <v>508</v>
      </c>
      <c r="C398" s="214">
        <f>SUM([13]B!C2220:C2241,[13]B!C2257:C2259)</f>
        <v>198</v>
      </c>
      <c r="D398" s="214">
        <f>SUM([13]B!D2220:D2241,[13]B!D2257:D2259)</f>
        <v>185</v>
      </c>
      <c r="E398" s="214">
        <f>SUM([13]B!E2220:E2241,[13]B!E2257:E2259)</f>
        <v>185</v>
      </c>
      <c r="F398" s="214">
        <f>SUM([13]B!F2220:F2241,[13]B!F2257:F2259)</f>
        <v>0</v>
      </c>
      <c r="G398" s="214">
        <f>SUM([13]B!G2220:G2241,[13]B!G2257:G2259)</f>
        <v>13</v>
      </c>
      <c r="H398" s="215">
        <f>SUM([13]B!AA2220:AA2241,[13]B!AA2257:AA2259)</f>
        <v>129</v>
      </c>
      <c r="I398" s="215">
        <f>SUM([13]B!AB2220:AB2241,[13]B!AB2257:AB2259)</f>
        <v>30</v>
      </c>
      <c r="J398" s="215">
        <f>SUM([13]B!AC2220:AC2241,[13]B!AC2257:AC2259)</f>
        <v>39</v>
      </c>
      <c r="K398" s="215">
        <f>SUM([13]B!AD2220:AD2241,[13]B!AD2257:AD2259)</f>
        <v>0</v>
      </c>
      <c r="L398" s="215">
        <f>SUM([13]B!AE2220:AE2241,[13]B!AE2257:AE2259)</f>
        <v>0</v>
      </c>
      <c r="M398" s="215">
        <f>SUM([13]B!AF2220:AF2241,[13]B!AF2257:AF2259)</f>
        <v>0</v>
      </c>
      <c r="N398" s="215">
        <f>SUM([13]B!AG2220:AG2241,[13]B!AG2257:AG2259)</f>
        <v>0</v>
      </c>
      <c r="O398" s="215">
        <f>SUM([13]B!AH2220:AH2241,[13]B!AH2257:AH2259)</f>
        <v>0</v>
      </c>
      <c r="P398" s="215">
        <f>SUM([13]B!AI2220:AI2241,[13]B!AI2257:AI2259)</f>
        <v>0</v>
      </c>
      <c r="Q398" s="216">
        <f>SUM([13]B!AJ2220:AJ2241,[13]B!AJ2257:AJ2259)</f>
        <v>0</v>
      </c>
    </row>
    <row r="399" spans="1:17" ht="15" customHeight="1" x14ac:dyDescent="0.15">
      <c r="A399" s="631"/>
      <c r="B399" s="203" t="s">
        <v>509</v>
      </c>
      <c r="C399" s="514">
        <f>SUM([13]B!C2242:C2245)</f>
        <v>219</v>
      </c>
      <c r="D399" s="514">
        <f>SUM([13]B!D2242:D2245)</f>
        <v>158</v>
      </c>
      <c r="E399" s="515">
        <f>SUM([13]B!E2242:E2245)</f>
        <v>158</v>
      </c>
      <c r="F399" s="515">
        <f>SUM([13]B!F2242:F2245)</f>
        <v>0</v>
      </c>
      <c r="G399" s="515">
        <f>SUM([13]B!G2242:G2245)</f>
        <v>61</v>
      </c>
      <c r="H399" s="515">
        <f>SUM([13]B!AA2242:AA2245)</f>
        <v>128</v>
      </c>
      <c r="I399" s="515">
        <f>SUM([13]B!AB2242:AB2245)</f>
        <v>5</v>
      </c>
      <c r="J399" s="515">
        <f>SUM([13]B!AC2242:AC2245)</f>
        <v>86</v>
      </c>
      <c r="K399" s="515">
        <f>SUM([13]B!AD2242:AD2245)</f>
        <v>0</v>
      </c>
      <c r="L399" s="515">
        <f>SUM([13]B!AE2242:AE2245)</f>
        <v>0</v>
      </c>
      <c r="M399" s="515">
        <f>SUM([13]B!AF2242:AF2245)</f>
        <v>0</v>
      </c>
      <c r="N399" s="515">
        <f>SUM([13]B!AG2242:AG2245)</f>
        <v>0</v>
      </c>
      <c r="O399" s="515">
        <f>SUM([13]B!AH2242:AH2245)</f>
        <v>0</v>
      </c>
      <c r="P399" s="515">
        <f>SUM([13]B!AI2242:AI2245)</f>
        <v>0</v>
      </c>
      <c r="Q399" s="503">
        <f>SUM([13]B!AJ2242:AJ2245)</f>
        <v>0</v>
      </c>
    </row>
    <row r="400" spans="1:17" ht="15" customHeight="1" x14ac:dyDescent="0.15">
      <c r="A400" s="704"/>
      <c r="B400" s="569" t="s">
        <v>410</v>
      </c>
      <c r="C400" s="507">
        <f>SUM(C398:C399)</f>
        <v>417</v>
      </c>
      <c r="D400" s="507">
        <f t="shared" ref="D400:Q400" si="19">SUM(D398:D399)</f>
        <v>343</v>
      </c>
      <c r="E400" s="507">
        <f t="shared" si="19"/>
        <v>343</v>
      </c>
      <c r="F400" s="507">
        <f t="shared" si="19"/>
        <v>0</v>
      </c>
      <c r="G400" s="507">
        <f t="shared" si="19"/>
        <v>74</v>
      </c>
      <c r="H400" s="507">
        <f>SUM(H398:H399)</f>
        <v>257</v>
      </c>
      <c r="I400" s="507">
        <f t="shared" si="19"/>
        <v>35</v>
      </c>
      <c r="J400" s="507">
        <f t="shared" si="19"/>
        <v>125</v>
      </c>
      <c r="K400" s="507">
        <f t="shared" si="19"/>
        <v>0</v>
      </c>
      <c r="L400" s="507">
        <f t="shared" si="19"/>
        <v>0</v>
      </c>
      <c r="M400" s="507">
        <f t="shared" si="19"/>
        <v>0</v>
      </c>
      <c r="N400" s="507">
        <f t="shared" si="19"/>
        <v>0</v>
      </c>
      <c r="O400" s="507">
        <f t="shared" si="19"/>
        <v>0</v>
      </c>
      <c r="P400" s="507">
        <f t="shared" si="19"/>
        <v>0</v>
      </c>
      <c r="Q400" s="504">
        <f t="shared" si="19"/>
        <v>0</v>
      </c>
    </row>
    <row r="401" spans="1:19" ht="15" customHeight="1" x14ac:dyDescent="0.15">
      <c r="A401" s="697" t="s">
        <v>517</v>
      </c>
      <c r="B401" s="211" t="s">
        <v>518</v>
      </c>
      <c r="C401" s="511">
        <f>SUM([13]B!C2416:C2418)+[13]B!C2363</f>
        <v>1038</v>
      </c>
      <c r="D401" s="511">
        <f>SUM([13]B!D2416:D2418)+[13]B!D2363</f>
        <v>823</v>
      </c>
      <c r="E401" s="512">
        <f>SUM([13]B!E2416:E2418)+[13]B!E2363</f>
        <v>822</v>
      </c>
      <c r="F401" s="512">
        <f>SUM([13]B!F2416:F2418)+[13]B!F2363</f>
        <v>1</v>
      </c>
      <c r="G401" s="512">
        <f>SUM([13]B!G2416:G2418)+[13]B!G2363</f>
        <v>215</v>
      </c>
      <c r="H401" s="512">
        <f>SUM([13]B!AA2416:AA2418)+[13]B!AA2363</f>
        <v>947</v>
      </c>
      <c r="I401" s="513">
        <f>SUM([13]B!AB2416:AB2418)+[13]B!AB2363</f>
        <v>55</v>
      </c>
      <c r="J401" s="513">
        <f>SUM([13]B!AC2416:AC2418)+[13]B!AC2363</f>
        <v>36</v>
      </c>
      <c r="K401" s="513">
        <f>SUM([13]B!AD2416:AD2418)+[13]B!AD2363</f>
        <v>0</v>
      </c>
      <c r="L401" s="513">
        <f>SUM([13]B!AE2416:AE2418)+[13]B!AE2363</f>
        <v>0</v>
      </c>
      <c r="M401" s="513">
        <f>SUM([13]B!AF2416:AF2418)+[13]B!AF2363</f>
        <v>0</v>
      </c>
      <c r="N401" s="513">
        <f>SUM([13]B!AG2416:AG2418)+[13]B!AG2363</f>
        <v>0</v>
      </c>
      <c r="O401" s="513">
        <f>SUM([13]B!AH2416:AH2418)+[13]B!AH2363</f>
        <v>0</v>
      </c>
      <c r="P401" s="513">
        <f>SUM([13]B!AI2416:AI2418)+[13]B!AI2363</f>
        <v>0</v>
      </c>
      <c r="Q401" s="513">
        <f>SUM([13]B!AJ2416:AJ2418)+[13]B!AJ2363</f>
        <v>1</v>
      </c>
    </row>
    <row r="402" spans="1:19" ht="15" customHeight="1" x14ac:dyDescent="0.15">
      <c r="A402" s="707"/>
      <c r="B402" s="217" t="s">
        <v>509</v>
      </c>
      <c r="C402" s="519">
        <f>[13]B!C2369</f>
        <v>0</v>
      </c>
      <c r="D402" s="519">
        <f>[13]B!D2369</f>
        <v>0</v>
      </c>
      <c r="E402" s="520">
        <f>[13]B!E2369</f>
        <v>0</v>
      </c>
      <c r="F402" s="520">
        <f>[13]B!F2369</f>
        <v>0</v>
      </c>
      <c r="G402" s="520">
        <f>[13]B!G2369</f>
        <v>0</v>
      </c>
      <c r="H402" s="520">
        <f>[13]B!AA2369</f>
        <v>0</v>
      </c>
      <c r="I402" s="503">
        <f>[13]B!AB2369</f>
        <v>0</v>
      </c>
      <c r="J402" s="503">
        <f>[13]B!AC2369</f>
        <v>0</v>
      </c>
      <c r="K402" s="503">
        <f>[13]B!AD2369</f>
        <v>0</v>
      </c>
      <c r="L402" s="503">
        <f>[13]B!AE2369</f>
        <v>0</v>
      </c>
      <c r="M402" s="503">
        <f>[13]B!AF2369</f>
        <v>0</v>
      </c>
      <c r="N402" s="503">
        <f>[13]B!AG2369</f>
        <v>0</v>
      </c>
      <c r="O402" s="503">
        <f>[13]B!AH2369</f>
        <v>0</v>
      </c>
      <c r="P402" s="503">
        <f>[13]B!AI2369</f>
        <v>0</v>
      </c>
      <c r="Q402" s="503">
        <f>[13]B!AJ2369</f>
        <v>0</v>
      </c>
    </row>
    <row r="403" spans="1:19" ht="15" customHeight="1" x14ac:dyDescent="0.15">
      <c r="A403" s="699"/>
      <c r="B403" s="569" t="s">
        <v>410</v>
      </c>
      <c r="C403" s="507">
        <f>SUM(C401:C402)</f>
        <v>1038</v>
      </c>
      <c r="D403" s="507">
        <f t="shared" ref="D403:Q403" si="20">SUM(D401:D402)</f>
        <v>823</v>
      </c>
      <c r="E403" s="507">
        <f t="shared" si="20"/>
        <v>822</v>
      </c>
      <c r="F403" s="507">
        <f t="shared" si="20"/>
        <v>1</v>
      </c>
      <c r="G403" s="507">
        <f t="shared" si="20"/>
        <v>215</v>
      </c>
      <c r="H403" s="507">
        <f t="shared" si="20"/>
        <v>947</v>
      </c>
      <c r="I403" s="507">
        <f t="shared" si="20"/>
        <v>55</v>
      </c>
      <c r="J403" s="507">
        <f t="shared" si="20"/>
        <v>36</v>
      </c>
      <c r="K403" s="507">
        <f t="shared" si="20"/>
        <v>0</v>
      </c>
      <c r="L403" s="507">
        <f t="shared" si="20"/>
        <v>0</v>
      </c>
      <c r="M403" s="507">
        <f t="shared" si="20"/>
        <v>0</v>
      </c>
      <c r="N403" s="507">
        <f t="shared" si="20"/>
        <v>0</v>
      </c>
      <c r="O403" s="507">
        <f t="shared" si="20"/>
        <v>0</v>
      </c>
      <c r="P403" s="507">
        <f t="shared" si="20"/>
        <v>0</v>
      </c>
      <c r="Q403" s="504">
        <f t="shared" si="20"/>
        <v>1</v>
      </c>
    </row>
    <row r="404" spans="1:19" ht="15" customHeight="1" x14ac:dyDescent="0.15">
      <c r="A404" s="703" t="s">
        <v>519</v>
      </c>
      <c r="B404" s="213" t="s">
        <v>508</v>
      </c>
      <c r="C404" s="511">
        <f>SUM([13]B!C2438:C2450,[13]B!C2684)</f>
        <v>124</v>
      </c>
      <c r="D404" s="511">
        <f>SUM([13]B!D2438:D2450,[13]B!D2684)</f>
        <v>124</v>
      </c>
      <c r="E404" s="512">
        <f>SUM([13]B!E2438:E2450,[13]B!E2684)</f>
        <v>124</v>
      </c>
      <c r="F404" s="512">
        <f>SUM([13]B!F2438:F2450,[13]B!F2684)</f>
        <v>0</v>
      </c>
      <c r="G404" s="512">
        <f>SUM([13]B!G2438:G2450,[13]B!G2684)</f>
        <v>0</v>
      </c>
      <c r="H404" s="512">
        <f>SUM([13]B!AA2438:AA2450,[13]B!AA2684)</f>
        <v>0</v>
      </c>
      <c r="I404" s="512">
        <f>SUM([13]B!AB2438:AB2450,[13]B!AB2684)</f>
        <v>106</v>
      </c>
      <c r="J404" s="512">
        <f>SUM([13]B!AC2438:AC2450,[13]B!AC2684)</f>
        <v>18</v>
      </c>
      <c r="K404" s="512">
        <f>SUM([13]B!AD2438:AD2450,[13]B!AD2684)</f>
        <v>0</v>
      </c>
      <c r="L404" s="512">
        <f>SUM([13]B!AE2438:AE2450,[13]B!AE2684)</f>
        <v>0</v>
      </c>
      <c r="M404" s="512">
        <f>SUM([13]B!AF2438:AF2450,[13]B!AF2684)</f>
        <v>0</v>
      </c>
      <c r="N404" s="512">
        <f>SUM([13]B!AG2438:AG2450,[13]B!AG2684)</f>
        <v>0</v>
      </c>
      <c r="O404" s="512">
        <f>SUM([13]B!AH2438:AH2450,[13]B!AH2684)</f>
        <v>0</v>
      </c>
      <c r="P404" s="512">
        <f>SUM([13]B!AI2438:AI2450,[13]B!AI2684)</f>
        <v>0</v>
      </c>
      <c r="Q404" s="513">
        <f>SUM([13]B!AJ2438:AJ2450,[13]B!AJ2684)</f>
        <v>0</v>
      </c>
    </row>
    <row r="405" spans="1:19" ht="15" customHeight="1" x14ac:dyDescent="0.15">
      <c r="A405" s="631"/>
      <c r="B405" s="203" t="s">
        <v>509</v>
      </c>
      <c r="C405" s="514">
        <f>SUM([13]B!C2435:C2437,[13]B!C2451:C2452)</f>
        <v>107</v>
      </c>
      <c r="D405" s="514">
        <f>SUM([13]B!D2435:D2437,[13]B!D2451:D2452)</f>
        <v>107</v>
      </c>
      <c r="E405" s="515">
        <f>SUM([13]B!E2435:E2437,[13]B!E2451:E2452)</f>
        <v>107</v>
      </c>
      <c r="F405" s="515">
        <f>SUM([13]B!F2435:F2437,[13]B!F2451:F2452)</f>
        <v>0</v>
      </c>
      <c r="G405" s="515">
        <f>SUM([13]B!G2435:G2437,[13]B!G2451:G2452)</f>
        <v>0</v>
      </c>
      <c r="H405" s="515">
        <f>SUM([13]B!AA2435:AA2437,[13]B!AA2451:AA2452)</f>
        <v>0</v>
      </c>
      <c r="I405" s="515">
        <f>SUM([13]B!AB2435:AB2437,[13]B!AB2451:AB2452)</f>
        <v>107</v>
      </c>
      <c r="J405" s="515">
        <f>SUM([13]B!AC2435:AC2437,[13]B!AC2451:AC2452)</f>
        <v>0</v>
      </c>
      <c r="K405" s="515">
        <f>SUM([13]B!AD2435:AD2437,[13]B!AD2451:AD2452)</f>
        <v>0</v>
      </c>
      <c r="L405" s="515">
        <f>SUM([13]B!AE2435:AE2437,[13]B!AE2451:AE2452)</f>
        <v>0</v>
      </c>
      <c r="M405" s="515">
        <f>SUM([13]B!AF2435:AF2437,[13]B!AF2451:AF2452)</f>
        <v>0</v>
      </c>
      <c r="N405" s="515">
        <f>SUM([13]B!AG2435:AG2437,[13]B!AG2451:AG2452)</f>
        <v>0</v>
      </c>
      <c r="O405" s="515">
        <f>SUM([13]B!AH2435:AH2437,[13]B!AH2451:AH2452)</f>
        <v>0</v>
      </c>
      <c r="P405" s="515">
        <f>SUM([13]B!AI2435:AI2437,[13]B!AI2451:AI2452)</f>
        <v>0</v>
      </c>
      <c r="Q405" s="503">
        <f>SUM([13]B!AJ2435:AJ2437,[13]B!AJ2451:AJ2452)</f>
        <v>0</v>
      </c>
    </row>
    <row r="406" spans="1:19" ht="15" customHeight="1" x14ac:dyDescent="0.15">
      <c r="A406" s="704"/>
      <c r="B406" s="569" t="s">
        <v>410</v>
      </c>
      <c r="C406" s="205">
        <f t="shared" ref="C406:Q406" si="21">SUM(C404:C405)</f>
        <v>231</v>
      </c>
      <c r="D406" s="504">
        <f t="shared" si="21"/>
        <v>231</v>
      </c>
      <c r="E406" s="505">
        <f t="shared" si="21"/>
        <v>231</v>
      </c>
      <c r="F406" s="506">
        <f t="shared" si="21"/>
        <v>0</v>
      </c>
      <c r="G406" s="507">
        <f t="shared" si="21"/>
        <v>0</v>
      </c>
      <c r="H406" s="505">
        <f t="shared" si="21"/>
        <v>0</v>
      </c>
      <c r="I406" s="508">
        <f t="shared" si="21"/>
        <v>213</v>
      </c>
      <c r="J406" s="506">
        <f t="shared" si="21"/>
        <v>18</v>
      </c>
      <c r="K406" s="505">
        <f t="shared" si="21"/>
        <v>0</v>
      </c>
      <c r="L406" s="508">
        <f t="shared" si="21"/>
        <v>0</v>
      </c>
      <c r="M406" s="506">
        <f t="shared" si="21"/>
        <v>0</v>
      </c>
      <c r="N406" s="506">
        <f t="shared" si="21"/>
        <v>0</v>
      </c>
      <c r="O406" s="505">
        <f t="shared" si="21"/>
        <v>0</v>
      </c>
      <c r="P406" s="506">
        <f t="shared" si="21"/>
        <v>0</v>
      </c>
      <c r="Q406" s="504">
        <f t="shared" si="21"/>
        <v>0</v>
      </c>
    </row>
    <row r="407" spans="1:19" ht="32.25" customHeight="1" x14ac:dyDescent="0.15">
      <c r="A407" s="218" t="s">
        <v>520</v>
      </c>
      <c r="B407" s="203" t="s">
        <v>509</v>
      </c>
      <c r="C407" s="507">
        <f>[13]B!C1011</f>
        <v>5453</v>
      </c>
      <c r="D407" s="507">
        <f>[13]B!D1011</f>
        <v>5453</v>
      </c>
      <c r="E407" s="509">
        <f>[13]B!E1011</f>
        <v>5453</v>
      </c>
      <c r="F407" s="509">
        <f>[13]B!F1011</f>
        <v>0</v>
      </c>
      <c r="G407" s="509">
        <f>[13]B!G1011</f>
        <v>0</v>
      </c>
      <c r="H407" s="509">
        <f>[13]B!AA1011</f>
        <v>3927</v>
      </c>
      <c r="I407" s="509">
        <f>[13]B!AB1011</f>
        <v>1526</v>
      </c>
      <c r="J407" s="509">
        <f>[13]B!AC1011</f>
        <v>0</v>
      </c>
      <c r="K407" s="509">
        <f>[13]B!AD1011</f>
        <v>0</v>
      </c>
      <c r="L407" s="509">
        <f>[13]B!AE1011</f>
        <v>0</v>
      </c>
      <c r="M407" s="509">
        <f>[13]B!AF1011</f>
        <v>0</v>
      </c>
      <c r="N407" s="509">
        <f>[13]B!AG1011</f>
        <v>0</v>
      </c>
      <c r="O407" s="509">
        <f>[13]B!AH1011</f>
        <v>0</v>
      </c>
      <c r="P407" s="509">
        <f>[13]B!AI1011</f>
        <v>0</v>
      </c>
      <c r="Q407" s="510">
        <f>[13]B!AJ1011</f>
        <v>0</v>
      </c>
    </row>
    <row r="408" spans="1:19" ht="15" customHeight="1" x14ac:dyDescent="0.15">
      <c r="A408" s="678" t="s">
        <v>521</v>
      </c>
      <c r="B408" s="219" t="s">
        <v>508</v>
      </c>
      <c r="C408" s="220">
        <f>D408+G408</f>
        <v>30251</v>
      </c>
      <c r="D408" s="516">
        <f>+D381+D384+D387+D390+D391+D392+D395+D398+D401+D404</f>
        <v>29488</v>
      </c>
      <c r="E408" s="516">
        <f t="shared" ref="E408:Q408" si="22">+E381+E384+E387+E390+E391+E392+E395+E398+E401+E404</f>
        <v>29486</v>
      </c>
      <c r="F408" s="516">
        <f t="shared" si="22"/>
        <v>2</v>
      </c>
      <c r="G408" s="516">
        <f t="shared" si="22"/>
        <v>763</v>
      </c>
      <c r="H408" s="516">
        <f t="shared" si="22"/>
        <v>26517</v>
      </c>
      <c r="I408" s="516">
        <f t="shared" si="22"/>
        <v>2751</v>
      </c>
      <c r="J408" s="516">
        <f t="shared" si="22"/>
        <v>983</v>
      </c>
      <c r="K408" s="516">
        <f t="shared" si="22"/>
        <v>0</v>
      </c>
      <c r="L408" s="516">
        <f t="shared" si="22"/>
        <v>0</v>
      </c>
      <c r="M408" s="516">
        <f t="shared" si="22"/>
        <v>0</v>
      </c>
      <c r="N408" s="516">
        <f t="shared" si="22"/>
        <v>0</v>
      </c>
      <c r="O408" s="516">
        <f t="shared" si="22"/>
        <v>0</v>
      </c>
      <c r="P408" s="516">
        <f t="shared" si="22"/>
        <v>0</v>
      </c>
      <c r="Q408" s="521">
        <f t="shared" si="22"/>
        <v>2</v>
      </c>
    </row>
    <row r="409" spans="1:19" ht="15" customHeight="1" x14ac:dyDescent="0.15">
      <c r="A409" s="678"/>
      <c r="B409" s="221" t="s">
        <v>509</v>
      </c>
      <c r="C409" s="222">
        <f>D409+G409</f>
        <v>9191</v>
      </c>
      <c r="D409" s="514">
        <f>+D382+D385+D388+D393+D396+D399+D402+D405+D407</f>
        <v>9118</v>
      </c>
      <c r="E409" s="514">
        <f t="shared" ref="E409:Q409" si="23">+E382+E385+E388+E393+E396+E399+E402+E405+E407</f>
        <v>9118</v>
      </c>
      <c r="F409" s="514">
        <f t="shared" si="23"/>
        <v>0</v>
      </c>
      <c r="G409" s="514">
        <f t="shared" si="23"/>
        <v>73</v>
      </c>
      <c r="H409" s="514">
        <f t="shared" si="23"/>
        <v>6590</v>
      </c>
      <c r="I409" s="514">
        <f t="shared" si="23"/>
        <v>2087</v>
      </c>
      <c r="J409" s="514">
        <f t="shared" si="23"/>
        <v>514</v>
      </c>
      <c r="K409" s="514">
        <f t="shared" si="23"/>
        <v>0</v>
      </c>
      <c r="L409" s="514">
        <f t="shared" si="23"/>
        <v>0</v>
      </c>
      <c r="M409" s="514">
        <f t="shared" si="23"/>
        <v>0</v>
      </c>
      <c r="N409" s="514">
        <f t="shared" si="23"/>
        <v>0</v>
      </c>
      <c r="O409" s="514">
        <f t="shared" si="23"/>
        <v>0</v>
      </c>
      <c r="P409" s="514">
        <f t="shared" si="23"/>
        <v>0</v>
      </c>
      <c r="Q409" s="502">
        <f t="shared" si="23"/>
        <v>0</v>
      </c>
    </row>
    <row r="410" spans="1:19" ht="15" customHeight="1" x14ac:dyDescent="0.15">
      <c r="A410" s="678"/>
      <c r="B410" s="223" t="s">
        <v>522</v>
      </c>
      <c r="C410" s="205">
        <f>SUM(C408:C409)</f>
        <v>39442</v>
      </c>
      <c r="D410" s="504">
        <f>SUM(D408:D409)</f>
        <v>38606</v>
      </c>
      <c r="E410" s="505">
        <f>SUM(E408:E409)</f>
        <v>38604</v>
      </c>
      <c r="F410" s="506">
        <f>SUM(F408:F409)</f>
        <v>2</v>
      </c>
      <c r="G410" s="507">
        <f>SUM(G408:G409)</f>
        <v>836</v>
      </c>
      <c r="H410" s="507">
        <f t="shared" ref="H410:Q410" si="24">SUM(H408:H409)</f>
        <v>33107</v>
      </c>
      <c r="I410" s="507">
        <f t="shared" si="24"/>
        <v>4838</v>
      </c>
      <c r="J410" s="507">
        <f t="shared" si="24"/>
        <v>1497</v>
      </c>
      <c r="K410" s="507">
        <f t="shared" si="24"/>
        <v>0</v>
      </c>
      <c r="L410" s="507">
        <f t="shared" si="24"/>
        <v>0</v>
      </c>
      <c r="M410" s="507">
        <f t="shared" si="24"/>
        <v>0</v>
      </c>
      <c r="N410" s="507">
        <f>SUM(N408:N409)</f>
        <v>0</v>
      </c>
      <c r="O410" s="507">
        <f t="shared" si="24"/>
        <v>0</v>
      </c>
      <c r="P410" s="507">
        <f t="shared" si="24"/>
        <v>0</v>
      </c>
      <c r="Q410" s="504">
        <f t="shared" si="24"/>
        <v>2</v>
      </c>
    </row>
    <row r="411" spans="1:19" ht="27.75" customHeight="1" x14ac:dyDescent="0.15">
      <c r="A411" s="224" t="s">
        <v>523</v>
      </c>
      <c r="B411" s="572"/>
      <c r="E411" s="179"/>
      <c r="F411" s="226"/>
      <c r="G411" s="226"/>
      <c r="H411" s="226"/>
      <c r="I411" s="226"/>
      <c r="J411" s="226"/>
      <c r="K411" s="226"/>
      <c r="L411" s="226"/>
      <c r="M411" s="226"/>
      <c r="N411" s="226"/>
      <c r="O411" s="226"/>
      <c r="P411" s="522"/>
      <c r="Q411" s="522"/>
      <c r="R411" s="522"/>
      <c r="S411" s="226"/>
    </row>
    <row r="412" spans="1:19" ht="39.75" customHeight="1" x14ac:dyDescent="0.15">
      <c r="A412" s="708" t="s">
        <v>524</v>
      </c>
      <c r="B412" s="709"/>
      <c r="C412" s="567" t="s">
        <v>410</v>
      </c>
      <c r="D412" s="570" t="s">
        <v>7</v>
      </c>
      <c r="E412" s="39" t="s">
        <v>8</v>
      </c>
      <c r="F412" s="226"/>
      <c r="G412" s="226"/>
      <c r="H412" s="226"/>
      <c r="I412" s="226"/>
      <c r="J412" s="226"/>
      <c r="K412" s="226"/>
      <c r="L412" s="226"/>
      <c r="M412" s="522"/>
      <c r="N412" s="522"/>
      <c r="O412" s="522"/>
    </row>
    <row r="413" spans="1:19" ht="15" customHeight="1" x14ac:dyDescent="0.2">
      <c r="A413" s="710" t="s">
        <v>525</v>
      </c>
      <c r="B413" s="711"/>
      <c r="C413" s="523">
        <f>[13]B!C1073</f>
        <v>87</v>
      </c>
      <c r="D413" s="254">
        <f>[13]B!E1073</f>
        <v>87</v>
      </c>
      <c r="E413" s="229"/>
      <c r="F413" s="226"/>
      <c r="G413" s="226"/>
      <c r="H413" s="226"/>
      <c r="I413" s="226"/>
      <c r="J413" s="226"/>
      <c r="K413" s="226"/>
      <c r="L413" s="226"/>
      <c r="M413" s="522"/>
      <c r="N413" s="522"/>
      <c r="O413" s="522"/>
    </row>
    <row r="414" spans="1:19" ht="15" customHeight="1" x14ac:dyDescent="0.15">
      <c r="A414" s="705" t="s">
        <v>526</v>
      </c>
      <c r="B414" s="706"/>
      <c r="C414" s="523">
        <f>[13]B!C2741</f>
        <v>0</v>
      </c>
      <c r="D414" s="254">
        <f>[13]B!E2741</f>
        <v>0</v>
      </c>
      <c r="E414" s="18">
        <f>[13]B!AL2741</f>
        <v>0</v>
      </c>
      <c r="F414" s="226"/>
      <c r="G414" s="226"/>
      <c r="H414" s="226"/>
      <c r="I414" s="226"/>
      <c r="J414" s="226"/>
      <c r="K414" s="226"/>
      <c r="L414" s="226"/>
      <c r="M414" s="522"/>
      <c r="N414" s="522"/>
      <c r="O414" s="522"/>
    </row>
    <row r="415" spans="1:19" ht="15" customHeight="1" x14ac:dyDescent="0.15">
      <c r="A415" s="705" t="s">
        <v>527</v>
      </c>
      <c r="B415" s="706"/>
      <c r="C415" s="523">
        <f>[13]B!C2751</f>
        <v>118</v>
      </c>
      <c r="D415" s="524">
        <f>[13]B!E2751</f>
        <v>53</v>
      </c>
      <c r="E415" s="20"/>
      <c r="F415" s="226"/>
      <c r="G415" s="226"/>
      <c r="H415" s="226"/>
      <c r="I415" s="226"/>
      <c r="J415" s="226"/>
      <c r="K415" s="226"/>
      <c r="L415" s="226"/>
      <c r="M415" s="522"/>
      <c r="N415" s="522"/>
      <c r="O415" s="522"/>
    </row>
    <row r="416" spans="1:19" ht="15" customHeight="1" x14ac:dyDescent="0.15">
      <c r="A416" s="705" t="s">
        <v>528</v>
      </c>
      <c r="B416" s="706"/>
      <c r="C416" s="523">
        <f>[13]B!C67</f>
        <v>421</v>
      </c>
      <c r="D416" s="254">
        <f>[13]B!E67</f>
        <v>384</v>
      </c>
      <c r="E416" s="18">
        <f>[13]B!AL67</f>
        <v>303360</v>
      </c>
      <c r="F416" s="226"/>
      <c r="G416" s="226"/>
      <c r="H416" s="226"/>
      <c r="I416" s="226"/>
      <c r="J416" s="226"/>
      <c r="K416" s="226"/>
      <c r="L416" s="226"/>
      <c r="M416" s="522"/>
      <c r="N416" s="522"/>
      <c r="O416" s="522"/>
    </row>
    <row r="417" spans="1:23" ht="15" customHeight="1" x14ac:dyDescent="0.15">
      <c r="A417" s="705" t="s">
        <v>529</v>
      </c>
      <c r="B417" s="706"/>
      <c r="C417" s="523">
        <f>[13]B!C73</f>
        <v>0</v>
      </c>
      <c r="D417" s="254">
        <f>[13]B!E73</f>
        <v>0</v>
      </c>
      <c r="E417" s="20"/>
      <c r="F417" s="226"/>
      <c r="G417" s="226"/>
      <c r="H417" s="226"/>
      <c r="I417" s="226"/>
      <c r="J417" s="226"/>
      <c r="K417" s="226"/>
      <c r="L417" s="226"/>
      <c r="M417" s="522"/>
      <c r="N417" s="522"/>
      <c r="O417" s="522"/>
    </row>
    <row r="418" spans="1:23" ht="15" customHeight="1" x14ac:dyDescent="0.15">
      <c r="A418" s="705" t="s">
        <v>530</v>
      </c>
      <c r="B418" s="706"/>
      <c r="C418" s="525">
        <f>[13]B!C68</f>
        <v>514</v>
      </c>
      <c r="D418" s="254">
        <f>[13]B!E68</f>
        <v>514</v>
      </c>
      <c r="E418" s="18">
        <f>[13]B!AL68</f>
        <v>9221160</v>
      </c>
      <c r="F418" s="226"/>
      <c r="G418" s="226"/>
      <c r="H418" s="226"/>
      <c r="I418" s="226"/>
      <c r="J418" s="226"/>
      <c r="K418" s="226"/>
      <c r="L418" s="226"/>
      <c r="M418" s="522"/>
      <c r="N418" s="522"/>
      <c r="O418" s="522"/>
    </row>
    <row r="419" spans="1:23" ht="15" customHeight="1" x14ac:dyDescent="0.15">
      <c r="A419" s="705" t="s">
        <v>531</v>
      </c>
      <c r="B419" s="706"/>
      <c r="C419" s="523">
        <f>[13]B!C69</f>
        <v>66</v>
      </c>
      <c r="D419" s="254">
        <f>[13]B!E69</f>
        <v>61</v>
      </c>
      <c r="E419" s="18">
        <f>[13]B!AL69</f>
        <v>2513810</v>
      </c>
      <c r="F419" s="226"/>
      <c r="G419" s="226"/>
      <c r="H419" s="226"/>
      <c r="I419" s="226"/>
      <c r="J419" s="226"/>
      <c r="K419" s="226"/>
      <c r="L419" s="226"/>
      <c r="M419" s="522"/>
      <c r="N419" s="522"/>
      <c r="O419" s="522"/>
    </row>
    <row r="420" spans="1:23" ht="15" customHeight="1" x14ac:dyDescent="0.15">
      <c r="A420" s="705" t="s">
        <v>532</v>
      </c>
      <c r="B420" s="706"/>
      <c r="C420" s="523">
        <f>[13]B!C71</f>
        <v>0</v>
      </c>
      <c r="D420" s="254">
        <f>[13]B!E71</f>
        <v>0</v>
      </c>
      <c r="E420" s="18">
        <f>[13]B!AL71</f>
        <v>0</v>
      </c>
      <c r="F420" s="230"/>
      <c r="G420" s="230"/>
      <c r="H420" s="230"/>
      <c r="I420" s="230"/>
      <c r="J420" s="230"/>
      <c r="K420" s="230"/>
      <c r="L420" s="230"/>
      <c r="M420" s="230"/>
      <c r="N420" s="230"/>
      <c r="O420" s="230"/>
    </row>
    <row r="421" spans="1:23" ht="15" customHeight="1" x14ac:dyDescent="0.15">
      <c r="A421" s="705" t="s">
        <v>533</v>
      </c>
      <c r="B421" s="706"/>
      <c r="C421" s="525">
        <f>[13]B!C70</f>
        <v>9575</v>
      </c>
      <c r="D421" s="254">
        <f>[13]B!E70</f>
        <v>9575</v>
      </c>
      <c r="E421" s="18">
        <f>[13]B!AL70</f>
        <v>22884250</v>
      </c>
      <c r="F421" s="231"/>
      <c r="G421" s="231"/>
      <c r="H421" s="231"/>
      <c r="I421" s="231"/>
      <c r="J421" s="231"/>
      <c r="K421" s="231"/>
      <c r="L421" s="231"/>
      <c r="M421" s="231"/>
      <c r="N421" s="231"/>
      <c r="O421" s="231"/>
    </row>
    <row r="422" spans="1:23" ht="15" customHeight="1" x14ac:dyDescent="0.2">
      <c r="A422" s="705" t="s">
        <v>534</v>
      </c>
      <c r="B422" s="706"/>
      <c r="C422" s="523">
        <f>[13]B!C2739</f>
        <v>9</v>
      </c>
      <c r="D422" s="254">
        <f>[13]B!E2739</f>
        <v>9</v>
      </c>
      <c r="E422" s="232"/>
      <c r="F422" s="231"/>
      <c r="G422" s="231"/>
      <c r="H422" s="231"/>
      <c r="I422" s="231"/>
      <c r="J422" s="231"/>
      <c r="K422" s="231"/>
      <c r="L422" s="231"/>
      <c r="M422" s="231"/>
      <c r="N422" s="231"/>
      <c r="O422" s="231"/>
    </row>
    <row r="423" spans="1:23" ht="15" customHeight="1" x14ac:dyDescent="0.15">
      <c r="A423" s="721" t="s">
        <v>535</v>
      </c>
      <c r="B423" s="722"/>
      <c r="C423" s="526">
        <f>SUM(C413:C422)</f>
        <v>10790</v>
      </c>
      <c r="D423" s="527">
        <f>SUM(D413:D422)</f>
        <v>10683</v>
      </c>
      <c r="E423" s="528">
        <f>SUM(E413:E422)</f>
        <v>34922580</v>
      </c>
      <c r="F423" s="231"/>
      <c r="G423" s="231"/>
      <c r="H423" s="231"/>
      <c r="I423" s="231"/>
      <c r="J423" s="231"/>
      <c r="K423" s="231"/>
      <c r="L423" s="231"/>
      <c r="M423" s="231"/>
      <c r="N423" s="231"/>
      <c r="O423" s="231"/>
    </row>
    <row r="424" spans="1:23" s="234" customFormat="1" ht="24.95" customHeight="1" x14ac:dyDescent="0.15">
      <c r="A424" s="224" t="s">
        <v>536</v>
      </c>
      <c r="B424" s="233"/>
      <c r="F424" s="5"/>
      <c r="N424" s="235"/>
      <c r="O424" s="235"/>
      <c r="P424" s="235"/>
      <c r="Q424" s="235"/>
      <c r="R424" s="235"/>
      <c r="S424" s="235"/>
      <c r="T424" s="236"/>
      <c r="U424" s="235"/>
      <c r="V424" s="235"/>
      <c r="W424" s="235"/>
    </row>
    <row r="425" spans="1:23" ht="24.75" customHeight="1" x14ac:dyDescent="0.15">
      <c r="A425" s="723" t="s">
        <v>537</v>
      </c>
      <c r="B425" s="724"/>
      <c r="C425" s="567" t="s">
        <v>410</v>
      </c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</row>
    <row r="426" spans="1:23" ht="14.1" customHeight="1" x14ac:dyDescent="0.15">
      <c r="A426" s="725" t="s">
        <v>538</v>
      </c>
      <c r="B426" s="726"/>
      <c r="C426" s="237">
        <v>36138</v>
      </c>
      <c r="D426" s="179"/>
      <c r="E426" s="151"/>
      <c r="H426" s="233"/>
      <c r="I426" s="233"/>
      <c r="J426" s="233"/>
      <c r="K426" s="233"/>
      <c r="L426" s="233"/>
      <c r="M426" s="233"/>
      <c r="N426" s="238"/>
      <c r="O426" s="238"/>
      <c r="P426" s="235"/>
      <c r="Q426" s="236"/>
      <c r="R426" s="236"/>
      <c r="S426" s="236"/>
      <c r="T426" s="236"/>
      <c r="U426" s="236"/>
      <c r="V426" s="236"/>
      <c r="W426" s="236"/>
    </row>
    <row r="427" spans="1:23" ht="24.95" customHeight="1" x14ac:dyDescent="0.15">
      <c r="A427" s="239" t="s">
        <v>539</v>
      </c>
      <c r="B427" s="240"/>
      <c r="C427" s="241"/>
      <c r="D427" s="501"/>
      <c r="E427" s="501"/>
      <c r="F427" s="501"/>
      <c r="G427" s="226"/>
      <c r="H427" s="226"/>
      <c r="I427" s="226"/>
      <c r="J427" s="226"/>
      <c r="K427" s="226"/>
      <c r="L427" s="226"/>
      <c r="M427" s="226"/>
      <c r="N427" s="231"/>
      <c r="O427" s="231"/>
      <c r="P427" s="236"/>
      <c r="Q427" s="236"/>
      <c r="R427" s="236"/>
      <c r="S427" s="236"/>
      <c r="T427" s="236"/>
      <c r="U427" s="236"/>
      <c r="V427" s="236"/>
      <c r="W427" s="236"/>
    </row>
    <row r="428" spans="1:23" ht="21.75" customHeight="1" x14ac:dyDescent="0.15">
      <c r="A428" s="242"/>
      <c r="B428" s="243"/>
      <c r="C428" s="529" t="s">
        <v>410</v>
      </c>
      <c r="D428" s="501"/>
      <c r="E428" s="501"/>
      <c r="F428" s="501"/>
      <c r="G428" s="226"/>
      <c r="H428" s="226"/>
      <c r="I428" s="226"/>
      <c r="J428" s="226"/>
      <c r="K428" s="226"/>
      <c r="L428" s="226"/>
      <c r="M428" s="226"/>
      <c r="N428" s="226"/>
      <c r="O428" s="226"/>
    </row>
    <row r="429" spans="1:23" ht="15" customHeight="1" x14ac:dyDescent="0.15">
      <c r="A429" s="727" t="s">
        <v>540</v>
      </c>
      <c r="B429" s="213" t="s">
        <v>541</v>
      </c>
      <c r="C429" s="530"/>
      <c r="D429" s="531"/>
      <c r="E429" s="501"/>
      <c r="F429" s="501"/>
      <c r="G429" s="226"/>
      <c r="H429" s="226"/>
      <c r="I429" s="226"/>
      <c r="J429" s="226"/>
      <c r="K429" s="226"/>
      <c r="L429" s="226"/>
      <c r="M429" s="226"/>
      <c r="N429" s="226"/>
      <c r="O429" s="226"/>
    </row>
    <row r="430" spans="1:23" ht="15" customHeight="1" x14ac:dyDescent="0.15">
      <c r="A430" s="727"/>
      <c r="B430" s="217" t="s">
        <v>542</v>
      </c>
      <c r="C430" s="532">
        <v>847</v>
      </c>
      <c r="D430" s="531"/>
      <c r="E430" s="501"/>
      <c r="F430" s="501"/>
      <c r="G430" s="226"/>
      <c r="H430" s="226"/>
      <c r="I430" s="226"/>
      <c r="J430" s="226"/>
      <c r="K430" s="226"/>
      <c r="L430" s="226"/>
      <c r="M430" s="226"/>
      <c r="N430" s="226"/>
      <c r="O430" s="226"/>
    </row>
    <row r="431" spans="1:23" ht="15" customHeight="1" x14ac:dyDescent="0.15">
      <c r="A431" s="712" t="s">
        <v>543</v>
      </c>
      <c r="B431" s="713"/>
      <c r="C431" s="533">
        <v>25306</v>
      </c>
      <c r="D431" s="531"/>
      <c r="E431" s="501"/>
      <c r="F431" s="501"/>
      <c r="G431" s="226"/>
      <c r="H431" s="226"/>
      <c r="I431" s="226"/>
      <c r="J431" s="226"/>
      <c r="K431" s="226"/>
      <c r="L431" s="226"/>
      <c r="M431" s="226"/>
      <c r="N431" s="226"/>
      <c r="O431" s="226"/>
    </row>
    <row r="432" spans="1:23" s="149" customFormat="1" ht="24.95" customHeight="1" x14ac:dyDescent="0.15">
      <c r="A432" s="174" t="s">
        <v>544</v>
      </c>
      <c r="B432" s="148"/>
    </row>
    <row r="433" spans="1:28" ht="12.75" customHeight="1" x14ac:dyDescent="0.15">
      <c r="A433" s="697" t="s">
        <v>545</v>
      </c>
      <c r="B433" s="698"/>
      <c r="C433" s="714" t="s">
        <v>105</v>
      </c>
      <c r="D433" s="716" t="s">
        <v>546</v>
      </c>
      <c r="E433" s="717"/>
      <c r="F433" s="717"/>
      <c r="G433" s="717"/>
      <c r="H433" s="717"/>
      <c r="I433" s="718"/>
      <c r="J433" s="703" t="s">
        <v>419</v>
      </c>
    </row>
    <row r="434" spans="1:28" ht="22.5" customHeight="1" x14ac:dyDescent="0.15">
      <c r="A434" s="699"/>
      <c r="B434" s="700"/>
      <c r="C434" s="715"/>
      <c r="D434" s="245" t="s">
        <v>547</v>
      </c>
      <c r="E434" s="246" t="s">
        <v>548</v>
      </c>
      <c r="F434" s="247" t="s">
        <v>549</v>
      </c>
      <c r="G434" s="247" t="s">
        <v>550</v>
      </c>
      <c r="H434" s="247" t="s">
        <v>551</v>
      </c>
      <c r="I434" s="248" t="s">
        <v>552</v>
      </c>
      <c r="J434" s="704"/>
    </row>
    <row r="435" spans="1:28" ht="15" customHeight="1" x14ac:dyDescent="0.15">
      <c r="A435" s="719" t="s">
        <v>553</v>
      </c>
      <c r="B435" s="720"/>
      <c r="C435" s="249">
        <f>SUM(D435:I435)</f>
        <v>0</v>
      </c>
      <c r="D435" s="250"/>
      <c r="E435" s="251"/>
      <c r="F435" s="251"/>
      <c r="G435" s="251"/>
      <c r="H435" s="251"/>
      <c r="I435" s="252"/>
      <c r="J435" s="253"/>
      <c r="K435" s="168" t="str">
        <f>AA435</f>
        <v/>
      </c>
      <c r="L435" s="226"/>
      <c r="M435" s="226"/>
      <c r="N435" s="226"/>
      <c r="O435" s="226"/>
      <c r="P435" s="522"/>
      <c r="Q435" s="522"/>
      <c r="R435" s="522"/>
      <c r="AA435" s="194" t="str">
        <f>IF(J435&gt;C435,"Error: Las actividades totales son menores que las realizadas en beneficiarios","")</f>
        <v/>
      </c>
      <c r="AB435" s="194">
        <f>IF(J435&gt;C435,1,0)</f>
        <v>0</v>
      </c>
    </row>
    <row r="436" spans="1:28" ht="15" customHeight="1" x14ac:dyDescent="0.15">
      <c r="A436" s="737" t="s">
        <v>554</v>
      </c>
      <c r="B436" s="738"/>
      <c r="C436" s="254">
        <f>SUM(D436:I436)</f>
        <v>0</v>
      </c>
      <c r="D436" s="255"/>
      <c r="E436" s="256"/>
      <c r="F436" s="256"/>
      <c r="G436" s="256"/>
      <c r="H436" s="256"/>
      <c r="I436" s="257"/>
      <c r="J436" s="258"/>
      <c r="K436" s="168" t="str">
        <f>AA436</f>
        <v/>
      </c>
      <c r="AA436" s="194" t="str">
        <f>IF(J436&gt;C436,"Error: Las actividades totales son menores que las realizadas en beneficiarios","")</f>
        <v/>
      </c>
      <c r="AB436" s="194">
        <f>IF(J436&gt;C436,1,0)</f>
        <v>0</v>
      </c>
    </row>
    <row r="437" spans="1:28" ht="15" customHeight="1" x14ac:dyDescent="0.15">
      <c r="A437" s="739" t="s">
        <v>555</v>
      </c>
      <c r="B437" s="740"/>
      <c r="C437" s="259">
        <f>SUM(D437:E437)</f>
        <v>0</v>
      </c>
      <c r="D437" s="260"/>
      <c r="E437" s="261"/>
      <c r="F437" s="262"/>
      <c r="G437" s="262"/>
      <c r="H437" s="262"/>
      <c r="I437" s="263"/>
      <c r="J437" s="264"/>
      <c r="K437" s="168" t="str">
        <f>AA437</f>
        <v/>
      </c>
      <c r="AA437" s="194" t="str">
        <f>IF(J437&gt;C437,"Error: Las actividades totales son menores que las realizadas en beneficiarios","")</f>
        <v/>
      </c>
      <c r="AB437" s="194">
        <f>IF(J437&gt;C437,1,0)</f>
        <v>0</v>
      </c>
    </row>
    <row r="438" spans="1:28" ht="24.95" customHeight="1" x14ac:dyDescent="0.15">
      <c r="A438" s="174" t="s">
        <v>556</v>
      </c>
      <c r="B438" s="265"/>
      <c r="C438" s="534"/>
      <c r="D438" s="534"/>
      <c r="E438" s="534"/>
      <c r="F438" s="534"/>
      <c r="G438" s="534"/>
      <c r="H438" s="534"/>
      <c r="I438" s="534"/>
      <c r="J438" s="534"/>
      <c r="K438" s="534"/>
    </row>
    <row r="439" spans="1:28" ht="39.950000000000003" customHeight="1" x14ac:dyDescent="0.15">
      <c r="A439" s="741" t="s">
        <v>557</v>
      </c>
      <c r="B439" s="742"/>
      <c r="C439" s="266" t="s">
        <v>410</v>
      </c>
      <c r="D439" s="568" t="s">
        <v>558</v>
      </c>
      <c r="E439" s="267" t="s">
        <v>559</v>
      </c>
      <c r="L439" s="5" t="s">
        <v>560</v>
      </c>
    </row>
    <row r="440" spans="1:28" ht="15" customHeight="1" x14ac:dyDescent="0.15">
      <c r="A440" s="743" t="s">
        <v>561</v>
      </c>
      <c r="B440" s="268" t="s">
        <v>562</v>
      </c>
      <c r="C440" s="269">
        <v>276</v>
      </c>
      <c r="D440" s="270">
        <v>266</v>
      </c>
      <c r="E440" s="270"/>
      <c r="F440" s="151" t="str">
        <f>AA440</f>
        <v/>
      </c>
      <c r="AA440" s="194" t="str">
        <f>IF(D440&gt;C440,"Error: Las actividades totales son menores que las realizadas en beneficiarios","")</f>
        <v/>
      </c>
      <c r="AB440" s="194">
        <f>IF(D440&gt;C440,1,0)</f>
        <v>0</v>
      </c>
    </row>
    <row r="441" spans="1:28" ht="15" customHeight="1" x14ac:dyDescent="0.15">
      <c r="A441" s="744"/>
      <c r="B441" s="271" t="s">
        <v>563</v>
      </c>
      <c r="C441" s="272"/>
      <c r="D441" s="273"/>
      <c r="E441" s="273"/>
      <c r="F441" s="151" t="str">
        <f>AA441</f>
        <v/>
      </c>
      <c r="AA441" s="194" t="str">
        <f>IF(D441&gt;C441,"Error: Las actividades totales son menores que las realizadas en beneficiarios","")</f>
        <v/>
      </c>
      <c r="AB441" s="194">
        <f>IF(D441&gt;C441,1,0)</f>
        <v>0</v>
      </c>
    </row>
    <row r="442" spans="1:28" ht="15" customHeight="1" x14ac:dyDescent="0.15">
      <c r="A442" s="745"/>
      <c r="B442" s="274" t="s">
        <v>564</v>
      </c>
      <c r="C442" s="275"/>
      <c r="D442" s="276"/>
      <c r="E442" s="276"/>
      <c r="F442" s="151" t="str">
        <f>AA442</f>
        <v/>
      </c>
      <c r="AA442" s="194" t="str">
        <f>IF(D442&gt;C442,"Error: Las actividades totales son menores que las realizadas en beneficiarios","")</f>
        <v/>
      </c>
      <c r="AB442" s="194">
        <f>IF(D442&gt;C442,1,0)</f>
        <v>0</v>
      </c>
    </row>
    <row r="443" spans="1:28" ht="24.95" customHeight="1" x14ac:dyDescent="0.15">
      <c r="A443" s="277" t="s">
        <v>565</v>
      </c>
      <c r="B443" s="278"/>
      <c r="C443" s="279"/>
      <c r="D443" s="280"/>
      <c r="E443" s="280"/>
    </row>
    <row r="444" spans="1:28" ht="18.75" customHeight="1" x14ac:dyDescent="0.15">
      <c r="A444" s="746" t="s">
        <v>566</v>
      </c>
      <c r="B444" s="747"/>
      <c r="C444" s="281" t="s">
        <v>105</v>
      </c>
    </row>
    <row r="445" spans="1:28" ht="15" customHeight="1" x14ac:dyDescent="0.15">
      <c r="A445" s="748" t="s">
        <v>567</v>
      </c>
      <c r="B445" s="749"/>
      <c r="C445" s="535">
        <f>[13]B!C2916</f>
        <v>0</v>
      </c>
    </row>
    <row r="446" spans="1:28" ht="15" customHeight="1" x14ac:dyDescent="0.15">
      <c r="A446" s="728" t="s">
        <v>568</v>
      </c>
      <c r="B446" s="729"/>
      <c r="C446" s="536">
        <f>[13]B!C2917</f>
        <v>0</v>
      </c>
    </row>
    <row r="449" spans="1:13" ht="12.75" x14ac:dyDescent="0.2">
      <c r="A449" s="282" t="s">
        <v>569</v>
      </c>
      <c r="B449" s="283"/>
    </row>
    <row r="450" spans="1:13" ht="50.25" customHeight="1" x14ac:dyDescent="0.15">
      <c r="A450" s="730" t="s">
        <v>489</v>
      </c>
      <c r="B450" s="731"/>
      <c r="C450" s="604" t="s">
        <v>410</v>
      </c>
      <c r="D450" s="604" t="s">
        <v>490</v>
      </c>
      <c r="E450" s="734" t="s">
        <v>570</v>
      </c>
      <c r="F450" s="735"/>
      <c r="G450" s="734" t="s">
        <v>571</v>
      </c>
      <c r="H450" s="736"/>
      <c r="I450" s="735"/>
      <c r="J450" s="469" t="s">
        <v>493</v>
      </c>
      <c r="K450" s="469" t="s">
        <v>494</v>
      </c>
      <c r="L450" s="469" t="s">
        <v>495</v>
      </c>
      <c r="M450" s="481" t="s">
        <v>495</v>
      </c>
    </row>
    <row r="451" spans="1:13" ht="54.75" customHeight="1" x14ac:dyDescent="0.15">
      <c r="A451" s="732"/>
      <c r="B451" s="733"/>
      <c r="C451" s="605"/>
      <c r="D451" s="605"/>
      <c r="E451" s="284" t="s">
        <v>572</v>
      </c>
      <c r="F451" s="284" t="s">
        <v>573</v>
      </c>
      <c r="G451" s="537" t="s">
        <v>574</v>
      </c>
      <c r="H451" s="537" t="s">
        <v>575</v>
      </c>
      <c r="I451" s="538" t="s">
        <v>576</v>
      </c>
      <c r="J451" s="284" t="s">
        <v>572</v>
      </c>
      <c r="K451" s="284" t="s">
        <v>573</v>
      </c>
      <c r="L451" s="284" t="s">
        <v>572</v>
      </c>
      <c r="M451" s="284" t="s">
        <v>573</v>
      </c>
    </row>
    <row r="452" spans="1:13" ht="15" customHeight="1" x14ac:dyDescent="0.15">
      <c r="A452" s="754" t="s">
        <v>194</v>
      </c>
      <c r="B452" s="755" t="s">
        <v>194</v>
      </c>
      <c r="C452" s="539">
        <f>SUM(E452:F452)</f>
        <v>0</v>
      </c>
      <c r="D452" s="540"/>
      <c r="E452" s="540"/>
      <c r="F452" s="540"/>
      <c r="G452" s="540"/>
      <c r="H452" s="540"/>
      <c r="I452" s="540"/>
      <c r="J452" s="540"/>
      <c r="K452" s="540"/>
      <c r="L452" s="540"/>
      <c r="M452" s="540"/>
    </row>
    <row r="453" spans="1:13" ht="15" customHeight="1" x14ac:dyDescent="0.15">
      <c r="A453" s="754" t="s">
        <v>196</v>
      </c>
      <c r="B453" s="755" t="s">
        <v>196</v>
      </c>
      <c r="C453" s="539">
        <f>SUM(E453:F453)</f>
        <v>0</v>
      </c>
      <c r="D453" s="540"/>
      <c r="E453" s="540"/>
      <c r="F453" s="540"/>
      <c r="G453" s="540"/>
      <c r="H453" s="540"/>
      <c r="I453" s="540"/>
      <c r="J453" s="540"/>
      <c r="K453" s="540"/>
      <c r="L453" s="540"/>
      <c r="M453" s="540"/>
    </row>
    <row r="454" spans="1:13" ht="15" customHeight="1" x14ac:dyDescent="0.15">
      <c r="A454" s="754" t="s">
        <v>200</v>
      </c>
      <c r="B454" s="755"/>
      <c r="C454" s="539">
        <f>SUM(E454:F454)</f>
        <v>0</v>
      </c>
      <c r="D454" s="540"/>
      <c r="E454" s="540"/>
      <c r="F454" s="540"/>
      <c r="G454" s="540"/>
      <c r="H454" s="540"/>
      <c r="I454" s="540"/>
      <c r="J454" s="540"/>
      <c r="K454" s="540"/>
      <c r="L454" s="540"/>
      <c r="M454" s="540"/>
    </row>
    <row r="455" spans="1:13" ht="15" customHeight="1" x14ac:dyDescent="0.15">
      <c r="A455" s="754" t="s">
        <v>206</v>
      </c>
      <c r="B455" s="755"/>
      <c r="C455" s="539">
        <f>SUM(E455:F455)</f>
        <v>0</v>
      </c>
      <c r="D455" s="540"/>
      <c r="E455" s="540"/>
      <c r="F455" s="540"/>
      <c r="G455" s="540"/>
      <c r="H455" s="540"/>
      <c r="I455" s="540"/>
      <c r="J455" s="540"/>
      <c r="K455" s="540"/>
      <c r="L455" s="540"/>
      <c r="M455" s="540"/>
    </row>
    <row r="456" spans="1:13" ht="15" customHeight="1" x14ac:dyDescent="0.15">
      <c r="A456" s="754" t="s">
        <v>226</v>
      </c>
      <c r="B456" s="755"/>
      <c r="C456" s="539">
        <f>SUM(E456:F456)</f>
        <v>0</v>
      </c>
      <c r="D456" s="540"/>
      <c r="E456" s="540"/>
      <c r="F456" s="540"/>
      <c r="G456" s="540"/>
      <c r="H456" s="540"/>
      <c r="I456" s="540"/>
      <c r="J456" s="540"/>
      <c r="K456" s="540"/>
      <c r="L456" s="540"/>
      <c r="M456" s="540"/>
    </row>
    <row r="457" spans="1:13" ht="15" customHeight="1" x14ac:dyDescent="0.15">
      <c r="A457" s="566"/>
      <c r="B457" s="565" t="s">
        <v>577</v>
      </c>
      <c r="C457" s="539">
        <f t="shared" ref="C457:I457" si="25">SUM(C452:C456)</f>
        <v>0</v>
      </c>
      <c r="D457" s="539">
        <f t="shared" si="25"/>
        <v>0</v>
      </c>
      <c r="E457" s="539">
        <f t="shared" si="25"/>
        <v>0</v>
      </c>
      <c r="F457" s="539">
        <f t="shared" si="25"/>
        <v>0</v>
      </c>
      <c r="G457" s="539">
        <f t="shared" si="25"/>
        <v>0</v>
      </c>
      <c r="H457" s="539">
        <f t="shared" si="25"/>
        <v>0</v>
      </c>
      <c r="I457" s="539">
        <f t="shared" si="25"/>
        <v>0</v>
      </c>
      <c r="J457" s="539">
        <f>SUM(J452:J456)</f>
        <v>0</v>
      </c>
      <c r="K457" s="539">
        <f t="shared" ref="K457" si="26">SUM(K452:K456)</f>
        <v>0</v>
      </c>
      <c r="L457" s="539">
        <f>SUM(L452:L456)</f>
        <v>0</v>
      </c>
      <c r="M457" s="539">
        <f t="shared" ref="M457" si="27">SUM(M452:M456)</f>
        <v>0</v>
      </c>
    </row>
    <row r="458" spans="1:13" ht="24" customHeight="1" x14ac:dyDescent="0.15">
      <c r="A458" s="750" t="s">
        <v>578</v>
      </c>
      <c r="B458" s="751"/>
      <c r="C458" s="539">
        <f>SUM(E458:F458)</f>
        <v>0</v>
      </c>
      <c r="D458" s="540"/>
      <c r="E458" s="540"/>
      <c r="F458" s="540"/>
      <c r="G458" s="540"/>
      <c r="H458" s="540"/>
      <c r="I458" s="540"/>
      <c r="J458" s="540"/>
      <c r="K458" s="540"/>
      <c r="L458" s="540"/>
      <c r="M458" s="540"/>
    </row>
    <row r="459" spans="1:13" ht="15" customHeight="1" x14ac:dyDescent="0.15">
      <c r="A459" s="750" t="s">
        <v>579</v>
      </c>
      <c r="B459" s="751"/>
      <c r="C459" s="539">
        <f>SUM(E459:F459)</f>
        <v>0</v>
      </c>
      <c r="D459" s="540"/>
      <c r="E459" s="540"/>
      <c r="F459" s="540"/>
      <c r="G459" s="540"/>
      <c r="H459" s="540"/>
      <c r="I459" s="540"/>
      <c r="J459" s="540"/>
      <c r="K459" s="540"/>
      <c r="L459" s="540"/>
      <c r="M459" s="540"/>
    </row>
    <row r="460" spans="1:13" ht="15" customHeight="1" x14ac:dyDescent="0.15">
      <c r="A460" s="750" t="s">
        <v>580</v>
      </c>
      <c r="B460" s="751"/>
      <c r="C460" s="539">
        <f>SUM(E460:F460)</f>
        <v>0</v>
      </c>
      <c r="D460" s="540"/>
      <c r="E460" s="540"/>
      <c r="F460" s="540"/>
      <c r="G460" s="540"/>
      <c r="H460" s="540"/>
      <c r="I460" s="540"/>
      <c r="J460" s="540"/>
      <c r="K460" s="540"/>
      <c r="L460" s="540"/>
      <c r="M460" s="540"/>
    </row>
    <row r="461" spans="1:13" ht="15" customHeight="1" x14ac:dyDescent="0.15">
      <c r="A461" s="752" t="s">
        <v>581</v>
      </c>
      <c r="B461" s="753"/>
      <c r="C461" s="539">
        <f t="shared" ref="C461:M461" si="28">SUM(C458:C460)</f>
        <v>0</v>
      </c>
      <c r="D461" s="539">
        <f t="shared" si="28"/>
        <v>0</v>
      </c>
      <c r="E461" s="539">
        <f t="shared" si="28"/>
        <v>0</v>
      </c>
      <c r="F461" s="539">
        <f t="shared" si="28"/>
        <v>0</v>
      </c>
      <c r="G461" s="539">
        <f t="shared" si="28"/>
        <v>0</v>
      </c>
      <c r="H461" s="539">
        <f t="shared" si="28"/>
        <v>0</v>
      </c>
      <c r="I461" s="539">
        <f t="shared" si="28"/>
        <v>0</v>
      </c>
      <c r="J461" s="539">
        <f t="shared" si="28"/>
        <v>0</v>
      </c>
      <c r="K461" s="539">
        <f t="shared" si="28"/>
        <v>0</v>
      </c>
      <c r="L461" s="539">
        <f t="shared" si="28"/>
        <v>0</v>
      </c>
      <c r="M461" s="539">
        <f t="shared" si="28"/>
        <v>0</v>
      </c>
    </row>
    <row r="462" spans="1:13" ht="15" customHeight="1" x14ac:dyDescent="0.15">
      <c r="A462" s="750" t="s">
        <v>582</v>
      </c>
      <c r="B462" s="751"/>
      <c r="C462" s="539">
        <f t="shared" ref="C462" si="29">SUM(E462:F462)</f>
        <v>0</v>
      </c>
      <c r="D462" s="540"/>
      <c r="E462" s="540"/>
      <c r="F462" s="540"/>
      <c r="G462" s="540"/>
      <c r="H462" s="540"/>
      <c r="I462" s="540"/>
      <c r="J462" s="540"/>
      <c r="K462" s="540"/>
      <c r="L462" s="540"/>
      <c r="M462" s="540"/>
    </row>
    <row r="463" spans="1:13" ht="15" customHeight="1" x14ac:dyDescent="0.15">
      <c r="A463" s="750" t="s">
        <v>583</v>
      </c>
      <c r="B463" s="751"/>
      <c r="C463" s="539">
        <f>SUM(E463:F463)</f>
        <v>0</v>
      </c>
      <c r="D463" s="540"/>
      <c r="E463" s="540"/>
      <c r="F463" s="540"/>
      <c r="G463" s="540"/>
      <c r="H463" s="540"/>
      <c r="I463" s="540"/>
      <c r="J463" s="540"/>
      <c r="K463" s="540"/>
      <c r="L463" s="540"/>
      <c r="M463" s="540"/>
    </row>
    <row r="464" spans="1:13" ht="15" customHeight="1" x14ac:dyDescent="0.15">
      <c r="A464" s="750" t="s">
        <v>584</v>
      </c>
      <c r="B464" s="751"/>
      <c r="C464" s="539">
        <f>SUM(E464:F464)</f>
        <v>0</v>
      </c>
      <c r="D464" s="540"/>
      <c r="E464" s="540"/>
      <c r="F464" s="540"/>
      <c r="G464" s="540"/>
      <c r="H464" s="540"/>
      <c r="I464" s="540"/>
      <c r="J464" s="540"/>
      <c r="K464" s="540"/>
      <c r="L464" s="540"/>
      <c r="M464" s="540"/>
    </row>
    <row r="465" spans="1:13" ht="15" customHeight="1" x14ac:dyDescent="0.15">
      <c r="A465" s="566"/>
      <c r="B465" s="287" t="s">
        <v>585</v>
      </c>
      <c r="C465" s="539">
        <f t="shared" ref="C465:M465" si="30">SUM(C462:C464)</f>
        <v>0</v>
      </c>
      <c r="D465" s="539">
        <f t="shared" si="30"/>
        <v>0</v>
      </c>
      <c r="E465" s="539">
        <f t="shared" si="30"/>
        <v>0</v>
      </c>
      <c r="F465" s="539">
        <f t="shared" si="30"/>
        <v>0</v>
      </c>
      <c r="G465" s="539">
        <f t="shared" si="30"/>
        <v>0</v>
      </c>
      <c r="H465" s="539">
        <f t="shared" si="30"/>
        <v>0</v>
      </c>
      <c r="I465" s="539">
        <f t="shared" si="30"/>
        <v>0</v>
      </c>
      <c r="J465" s="539">
        <f t="shared" si="30"/>
        <v>0</v>
      </c>
      <c r="K465" s="539">
        <f t="shared" si="30"/>
        <v>0</v>
      </c>
      <c r="L465" s="539">
        <f t="shared" si="30"/>
        <v>0</v>
      </c>
      <c r="M465" s="539">
        <f t="shared" si="30"/>
        <v>0</v>
      </c>
    </row>
    <row r="466" spans="1:13" ht="15" customHeight="1" x14ac:dyDescent="0.15">
      <c r="A466" s="750" t="s">
        <v>586</v>
      </c>
      <c r="B466" s="751"/>
      <c r="C466" s="539">
        <f>SUM(E466:F466)</f>
        <v>0</v>
      </c>
      <c r="D466" s="540"/>
      <c r="E466" s="540"/>
      <c r="F466" s="540"/>
      <c r="G466" s="540"/>
      <c r="H466" s="540"/>
      <c r="I466" s="540"/>
      <c r="J466" s="540"/>
      <c r="K466" s="540"/>
      <c r="L466" s="540"/>
      <c r="M466" s="540"/>
    </row>
    <row r="467" spans="1:13" ht="15" customHeight="1" x14ac:dyDescent="0.15">
      <c r="A467" s="758" t="s">
        <v>587</v>
      </c>
      <c r="B467" s="759"/>
      <c r="C467" s="539">
        <f>SUM(E467:F467)</f>
        <v>0</v>
      </c>
      <c r="D467" s="540"/>
      <c r="E467" s="540"/>
      <c r="F467" s="540"/>
      <c r="G467" s="540"/>
      <c r="H467" s="540"/>
      <c r="I467" s="540"/>
      <c r="J467" s="540"/>
      <c r="K467" s="540"/>
      <c r="L467" s="540"/>
      <c r="M467" s="540"/>
    </row>
    <row r="468" spans="1:13" ht="15" customHeight="1" x14ac:dyDescent="0.15">
      <c r="A468" s="750" t="s">
        <v>588</v>
      </c>
      <c r="B468" s="751"/>
      <c r="C468" s="539">
        <f>SUM(E468:F468)</f>
        <v>0</v>
      </c>
      <c r="D468" s="540"/>
      <c r="E468" s="540"/>
      <c r="F468" s="540"/>
      <c r="G468" s="540"/>
      <c r="H468" s="540"/>
      <c r="I468" s="540"/>
      <c r="J468" s="540"/>
      <c r="K468" s="540"/>
      <c r="L468" s="540"/>
      <c r="M468" s="540"/>
    </row>
    <row r="469" spans="1:13" ht="15" customHeight="1" x14ac:dyDescent="0.15">
      <c r="A469" s="566"/>
      <c r="B469" s="287" t="s">
        <v>589</v>
      </c>
      <c r="C469" s="539">
        <f>SUM(C466:C468)</f>
        <v>0</v>
      </c>
      <c r="D469" s="539">
        <f t="shared" ref="D469:F469" si="31">SUM(D466:D468)</f>
        <v>0</v>
      </c>
      <c r="E469" s="539">
        <f t="shared" si="31"/>
        <v>0</v>
      </c>
      <c r="F469" s="539">
        <f t="shared" si="31"/>
        <v>0</v>
      </c>
      <c r="G469" s="539">
        <f>SUM(G466:G468)</f>
        <v>0</v>
      </c>
      <c r="H469" s="539">
        <f>SUM(H466:H468)</f>
        <v>0</v>
      </c>
      <c r="I469" s="539">
        <f>SUM(I466:I468)</f>
        <v>0</v>
      </c>
      <c r="J469" s="539">
        <f t="shared" ref="J469:M469" si="32">SUM(J466:J468)</f>
        <v>0</v>
      </c>
      <c r="K469" s="539">
        <f t="shared" si="32"/>
        <v>0</v>
      </c>
      <c r="L469" s="539">
        <f t="shared" si="32"/>
        <v>0</v>
      </c>
      <c r="M469" s="539">
        <f t="shared" si="32"/>
        <v>0</v>
      </c>
    </row>
    <row r="470" spans="1:13" ht="15" customHeight="1" x14ac:dyDescent="0.15">
      <c r="A470" s="760" t="s">
        <v>590</v>
      </c>
      <c r="B470" s="761" t="s">
        <v>47</v>
      </c>
      <c r="C470" s="539">
        <f t="shared" ref="C470:C477" si="33">SUM(E470:F470)</f>
        <v>0</v>
      </c>
      <c r="D470" s="540"/>
      <c r="E470" s="540"/>
      <c r="F470" s="540"/>
      <c r="G470" s="540"/>
      <c r="H470" s="540"/>
      <c r="I470" s="540"/>
      <c r="J470" s="540"/>
      <c r="K470" s="540"/>
      <c r="L470" s="540"/>
      <c r="M470" s="540"/>
    </row>
    <row r="471" spans="1:13" ht="15" customHeight="1" x14ac:dyDescent="0.15">
      <c r="A471" s="760" t="s">
        <v>591</v>
      </c>
      <c r="B471" s="761" t="s">
        <v>591</v>
      </c>
      <c r="C471" s="539">
        <f t="shared" si="33"/>
        <v>0</v>
      </c>
      <c r="D471" s="540"/>
      <c r="E471" s="540"/>
      <c r="F471" s="540"/>
      <c r="G471" s="540"/>
      <c r="H471" s="540"/>
      <c r="I471" s="540"/>
      <c r="J471" s="540"/>
      <c r="K471" s="540"/>
      <c r="L471" s="540"/>
      <c r="M471" s="540"/>
    </row>
    <row r="472" spans="1:13" ht="15" customHeight="1" x14ac:dyDescent="0.15">
      <c r="A472" s="760" t="s">
        <v>592</v>
      </c>
      <c r="B472" s="761" t="s">
        <v>592</v>
      </c>
      <c r="C472" s="539">
        <f t="shared" si="33"/>
        <v>0</v>
      </c>
      <c r="D472" s="540"/>
      <c r="E472" s="540"/>
      <c r="F472" s="540"/>
      <c r="G472" s="540"/>
      <c r="H472" s="540"/>
      <c r="I472" s="540"/>
      <c r="J472" s="540"/>
      <c r="K472" s="540"/>
      <c r="L472" s="540"/>
      <c r="M472" s="540"/>
    </row>
    <row r="473" spans="1:13" ht="15" customHeight="1" x14ac:dyDescent="0.15">
      <c r="A473" s="756" t="s">
        <v>50</v>
      </c>
      <c r="B473" s="757"/>
      <c r="C473" s="539">
        <f t="shared" si="33"/>
        <v>0</v>
      </c>
      <c r="D473" s="540"/>
      <c r="E473" s="540"/>
      <c r="F473" s="540"/>
      <c r="G473" s="540"/>
      <c r="H473" s="540"/>
      <c r="I473" s="540"/>
      <c r="J473" s="540"/>
      <c r="K473" s="540"/>
      <c r="L473" s="540"/>
      <c r="M473" s="540"/>
    </row>
    <row r="474" spans="1:13" ht="15" customHeight="1" x14ac:dyDescent="0.15">
      <c r="A474" s="756" t="s">
        <v>90</v>
      </c>
      <c r="B474" s="757" t="s">
        <v>90</v>
      </c>
      <c r="C474" s="539">
        <f t="shared" si="33"/>
        <v>0</v>
      </c>
      <c r="D474" s="540"/>
      <c r="E474" s="540"/>
      <c r="F474" s="540"/>
      <c r="G474" s="540"/>
      <c r="H474" s="540"/>
      <c r="I474" s="540"/>
      <c r="J474" s="540"/>
      <c r="K474" s="540"/>
      <c r="L474" s="540"/>
      <c r="M474" s="540"/>
    </row>
    <row r="475" spans="1:13" ht="15" customHeight="1" x14ac:dyDescent="0.15">
      <c r="A475" s="750" t="s">
        <v>72</v>
      </c>
      <c r="B475" s="751"/>
      <c r="C475" s="539">
        <f t="shared" si="33"/>
        <v>0</v>
      </c>
      <c r="D475" s="540"/>
      <c r="E475" s="540"/>
      <c r="F475" s="540"/>
      <c r="G475" s="540"/>
      <c r="H475" s="540"/>
      <c r="I475" s="540"/>
      <c r="J475" s="540"/>
      <c r="K475" s="540"/>
      <c r="L475" s="540"/>
      <c r="M475" s="540"/>
    </row>
    <row r="476" spans="1:13" ht="24" customHeight="1" x14ac:dyDescent="0.15">
      <c r="A476" s="756" t="s">
        <v>593</v>
      </c>
      <c r="B476" s="757" t="s">
        <v>593</v>
      </c>
      <c r="C476" s="539">
        <f t="shared" si="33"/>
        <v>0</v>
      </c>
      <c r="D476" s="540"/>
      <c r="E476" s="540"/>
      <c r="F476" s="540"/>
      <c r="G476" s="540"/>
      <c r="H476" s="540"/>
      <c r="I476" s="540"/>
      <c r="J476" s="540"/>
      <c r="K476" s="540"/>
      <c r="L476" s="540"/>
      <c r="M476" s="540"/>
    </row>
    <row r="477" spans="1:13" ht="15" customHeight="1" x14ac:dyDescent="0.15">
      <c r="A477" s="756" t="s">
        <v>68</v>
      </c>
      <c r="B477" s="757" t="s">
        <v>68</v>
      </c>
      <c r="C477" s="539">
        <f t="shared" si="33"/>
        <v>0</v>
      </c>
      <c r="D477" s="540"/>
      <c r="E477" s="540"/>
      <c r="F477" s="540"/>
      <c r="G477" s="540"/>
      <c r="H477" s="540"/>
      <c r="I477" s="540"/>
      <c r="J477" s="540"/>
      <c r="K477" s="540"/>
      <c r="L477" s="540"/>
      <c r="M477" s="540"/>
    </row>
    <row r="478" spans="1:13" ht="15" customHeight="1" x14ac:dyDescent="0.15">
      <c r="A478" s="564"/>
      <c r="B478" s="287" t="s">
        <v>594</v>
      </c>
      <c r="C478" s="539">
        <f>SUM(C470:C477)</f>
        <v>0</v>
      </c>
      <c r="D478" s="539">
        <f>SUM(D470:D477)</f>
        <v>0</v>
      </c>
      <c r="E478" s="539">
        <f t="shared" ref="E478:M478" si="34">SUM(E470:E477)</f>
        <v>0</v>
      </c>
      <c r="F478" s="539">
        <f t="shared" si="34"/>
        <v>0</v>
      </c>
      <c r="G478" s="539">
        <f t="shared" si="34"/>
        <v>0</v>
      </c>
      <c r="H478" s="539">
        <f t="shared" si="34"/>
        <v>0</v>
      </c>
      <c r="I478" s="539">
        <f t="shared" si="34"/>
        <v>0</v>
      </c>
      <c r="J478" s="539">
        <f t="shared" si="34"/>
        <v>0</v>
      </c>
      <c r="K478" s="539">
        <f t="shared" si="34"/>
        <v>0</v>
      </c>
      <c r="L478" s="539">
        <f t="shared" si="34"/>
        <v>0</v>
      </c>
      <c r="M478" s="539">
        <f t="shared" si="34"/>
        <v>0</v>
      </c>
    </row>
    <row r="479" spans="1:13" ht="15" customHeight="1" x14ac:dyDescent="0.15">
      <c r="A479" s="758" t="s">
        <v>595</v>
      </c>
      <c r="B479" s="759"/>
      <c r="C479" s="539">
        <f t="shared" ref="C479:C484" si="35">SUM(E479:F479)</f>
        <v>0</v>
      </c>
      <c r="D479" s="540"/>
      <c r="E479" s="540"/>
      <c r="F479" s="540"/>
      <c r="G479" s="540"/>
      <c r="H479" s="540"/>
      <c r="I479" s="540"/>
      <c r="J479" s="540"/>
      <c r="K479" s="540"/>
      <c r="L479" s="540"/>
      <c r="M479" s="540"/>
    </row>
    <row r="480" spans="1:13" ht="15" customHeight="1" x14ac:dyDescent="0.15">
      <c r="A480" s="758" t="s">
        <v>596</v>
      </c>
      <c r="B480" s="759"/>
      <c r="C480" s="539">
        <f t="shared" si="35"/>
        <v>0</v>
      </c>
      <c r="D480" s="540"/>
      <c r="E480" s="540"/>
      <c r="F480" s="540"/>
      <c r="G480" s="540"/>
      <c r="H480" s="540"/>
      <c r="I480" s="540"/>
      <c r="J480" s="540"/>
      <c r="K480" s="540"/>
      <c r="L480" s="540"/>
      <c r="M480" s="540"/>
    </row>
    <row r="481" spans="1:13" ht="15" customHeight="1" x14ac:dyDescent="0.15">
      <c r="A481" s="758" t="s">
        <v>597</v>
      </c>
      <c r="B481" s="759"/>
      <c r="C481" s="539">
        <f t="shared" si="35"/>
        <v>0</v>
      </c>
      <c r="D481" s="540"/>
      <c r="E481" s="540"/>
      <c r="F481" s="540"/>
      <c r="G481" s="540"/>
      <c r="H481" s="540"/>
      <c r="I481" s="540"/>
      <c r="J481" s="540"/>
      <c r="K481" s="540"/>
      <c r="L481" s="540"/>
      <c r="M481" s="540"/>
    </row>
    <row r="482" spans="1:13" ht="15" customHeight="1" x14ac:dyDescent="0.15">
      <c r="A482" s="750" t="s">
        <v>598</v>
      </c>
      <c r="B482" s="751"/>
      <c r="C482" s="539">
        <f t="shared" si="35"/>
        <v>0</v>
      </c>
      <c r="D482" s="540"/>
      <c r="E482" s="540"/>
      <c r="F482" s="540"/>
      <c r="G482" s="540"/>
      <c r="H482" s="540"/>
      <c r="I482" s="540"/>
      <c r="J482" s="540"/>
      <c r="K482" s="540"/>
      <c r="L482" s="540"/>
      <c r="M482" s="540"/>
    </row>
    <row r="483" spans="1:13" ht="15" customHeight="1" x14ac:dyDescent="0.15">
      <c r="A483" s="750" t="s">
        <v>599</v>
      </c>
      <c r="B483" s="751"/>
      <c r="C483" s="539">
        <f t="shared" si="35"/>
        <v>0</v>
      </c>
      <c r="D483" s="540"/>
      <c r="E483" s="540"/>
      <c r="F483" s="540"/>
      <c r="G483" s="540"/>
      <c r="H483" s="540"/>
      <c r="I483" s="540"/>
      <c r="J483" s="540"/>
      <c r="K483" s="540"/>
      <c r="L483" s="540"/>
      <c r="M483" s="540"/>
    </row>
    <row r="484" spans="1:13" ht="15" customHeight="1" x14ac:dyDescent="0.15">
      <c r="A484" s="750" t="s">
        <v>600</v>
      </c>
      <c r="B484" s="751"/>
      <c r="C484" s="539">
        <f t="shared" si="35"/>
        <v>0</v>
      </c>
      <c r="D484" s="540"/>
      <c r="E484" s="540"/>
      <c r="F484" s="540"/>
      <c r="G484" s="540"/>
      <c r="H484" s="540"/>
      <c r="I484" s="540"/>
      <c r="J484" s="540"/>
      <c r="K484" s="540"/>
      <c r="L484" s="540"/>
      <c r="M484" s="540"/>
    </row>
    <row r="485" spans="1:13" ht="15" customHeight="1" x14ac:dyDescent="0.15">
      <c r="A485" s="564"/>
      <c r="B485" s="287" t="s">
        <v>445</v>
      </c>
      <c r="C485" s="539">
        <f>SUM(C479:C484)</f>
        <v>0</v>
      </c>
      <c r="D485" s="539">
        <f>SUM(D479:D484)</f>
        <v>0</v>
      </c>
      <c r="E485" s="539">
        <f t="shared" ref="E485:M485" si="36">SUM(E479:E484)</f>
        <v>0</v>
      </c>
      <c r="F485" s="539">
        <f t="shared" si="36"/>
        <v>0</v>
      </c>
      <c r="G485" s="539">
        <f t="shared" si="36"/>
        <v>0</v>
      </c>
      <c r="H485" s="539">
        <f t="shared" si="36"/>
        <v>0</v>
      </c>
      <c r="I485" s="539">
        <f t="shared" si="36"/>
        <v>0</v>
      </c>
      <c r="J485" s="539">
        <f t="shared" si="36"/>
        <v>0</v>
      </c>
      <c r="K485" s="539">
        <f t="shared" si="36"/>
        <v>0</v>
      </c>
      <c r="L485" s="539">
        <f t="shared" si="36"/>
        <v>0</v>
      </c>
      <c r="M485" s="539">
        <f t="shared" si="36"/>
        <v>0</v>
      </c>
    </row>
    <row r="486" spans="1:13" ht="15" customHeight="1" x14ac:dyDescent="0.15">
      <c r="A486" s="750" t="s">
        <v>353</v>
      </c>
      <c r="B486" s="751" t="s">
        <v>353</v>
      </c>
      <c r="C486" s="539">
        <f>SUM(E486:F486)</f>
        <v>0</v>
      </c>
      <c r="D486" s="541"/>
      <c r="E486" s="540"/>
      <c r="F486" s="540"/>
      <c r="G486" s="540"/>
      <c r="H486" s="540"/>
      <c r="I486" s="540"/>
      <c r="J486" s="540"/>
      <c r="K486" s="540"/>
      <c r="L486" s="540"/>
      <c r="M486" s="540"/>
    </row>
    <row r="487" spans="1:13" ht="15" customHeight="1" x14ac:dyDescent="0.15">
      <c r="A487" s="750" t="s">
        <v>355</v>
      </c>
      <c r="B487" s="751" t="s">
        <v>355</v>
      </c>
      <c r="C487" s="539">
        <f>SUM(E487:F487)</f>
        <v>0</v>
      </c>
      <c r="D487" s="541"/>
      <c r="E487" s="540"/>
      <c r="F487" s="540"/>
      <c r="G487" s="540"/>
      <c r="H487" s="540"/>
      <c r="I487" s="540"/>
      <c r="J487" s="540"/>
      <c r="K487" s="540"/>
      <c r="L487" s="540"/>
      <c r="M487" s="540"/>
    </row>
    <row r="488" spans="1:13" ht="24" customHeight="1" x14ac:dyDescent="0.15">
      <c r="A488" s="750" t="s">
        <v>601</v>
      </c>
      <c r="B488" s="751"/>
      <c r="C488" s="539">
        <f>SUM(E488:F488)</f>
        <v>0</v>
      </c>
      <c r="D488" s="541"/>
      <c r="E488" s="541"/>
      <c r="F488" s="541"/>
      <c r="G488" s="541"/>
      <c r="H488" s="541"/>
      <c r="I488" s="541"/>
      <c r="J488" s="541"/>
      <c r="K488" s="541"/>
      <c r="L488" s="541"/>
      <c r="M488" s="541"/>
    </row>
    <row r="489" spans="1:13" ht="15" customHeight="1" x14ac:dyDescent="0.15">
      <c r="A489" s="750" t="s">
        <v>184</v>
      </c>
      <c r="B489" s="751"/>
      <c r="C489" s="539">
        <f t="shared" ref="C489:C490" si="37">SUM(E489:F489)</f>
        <v>0</v>
      </c>
      <c r="D489" s="541"/>
      <c r="E489" s="541"/>
      <c r="F489" s="541"/>
      <c r="G489" s="541"/>
      <c r="H489" s="541"/>
      <c r="I489" s="541"/>
      <c r="J489" s="541"/>
      <c r="K489" s="541"/>
      <c r="L489" s="541"/>
      <c r="M489" s="541"/>
    </row>
    <row r="490" spans="1:13" ht="15" customHeight="1" x14ac:dyDescent="0.15">
      <c r="A490" s="750" t="s">
        <v>185</v>
      </c>
      <c r="B490" s="751"/>
      <c r="C490" s="539">
        <f t="shared" si="37"/>
        <v>0</v>
      </c>
      <c r="D490" s="541"/>
      <c r="E490" s="541"/>
      <c r="F490" s="541"/>
      <c r="G490" s="541"/>
      <c r="H490" s="541"/>
      <c r="I490" s="541"/>
      <c r="J490" s="541"/>
      <c r="K490" s="541"/>
      <c r="L490" s="541"/>
      <c r="M490" s="541"/>
    </row>
    <row r="491" spans="1:13" ht="15" customHeight="1" x14ac:dyDescent="0.15">
      <c r="A491" s="289"/>
      <c r="B491" s="290" t="s">
        <v>602</v>
      </c>
      <c r="C491" s="539">
        <f>SUM(C486:C490)</f>
        <v>0</v>
      </c>
      <c r="D491" s="539">
        <f>SUM(D486:D490)</f>
        <v>0</v>
      </c>
      <c r="E491" s="539">
        <f t="shared" ref="E491:M491" si="38">SUM(E486:E490)</f>
        <v>0</v>
      </c>
      <c r="F491" s="539">
        <f t="shared" si="38"/>
        <v>0</v>
      </c>
      <c r="G491" s="539">
        <f t="shared" si="38"/>
        <v>0</v>
      </c>
      <c r="H491" s="539">
        <f t="shared" si="38"/>
        <v>0</v>
      </c>
      <c r="I491" s="539">
        <f t="shared" si="38"/>
        <v>0</v>
      </c>
      <c r="J491" s="539">
        <f t="shared" si="38"/>
        <v>0</v>
      </c>
      <c r="K491" s="539">
        <f t="shared" si="38"/>
        <v>0</v>
      </c>
      <c r="L491" s="539">
        <f t="shared" si="38"/>
        <v>0</v>
      </c>
      <c r="M491" s="539">
        <f t="shared" si="38"/>
        <v>0</v>
      </c>
    </row>
    <row r="492" spans="1:13" ht="15" customHeight="1" x14ac:dyDescent="0.15">
      <c r="A492" s="291"/>
      <c r="B492" s="290" t="s">
        <v>410</v>
      </c>
      <c r="C492" s="292">
        <f t="shared" ref="C492:M492" si="39">SUM(C457+C461+C465+C469+C478+C485+C491)</f>
        <v>0</v>
      </c>
      <c r="D492" s="292">
        <f t="shared" si="39"/>
        <v>0</v>
      </c>
      <c r="E492" s="292">
        <f t="shared" si="39"/>
        <v>0</v>
      </c>
      <c r="F492" s="292">
        <f t="shared" si="39"/>
        <v>0</v>
      </c>
      <c r="G492" s="292">
        <f t="shared" si="39"/>
        <v>0</v>
      </c>
      <c r="H492" s="292">
        <f t="shared" si="39"/>
        <v>0</v>
      </c>
      <c r="I492" s="292">
        <f t="shared" si="39"/>
        <v>0</v>
      </c>
      <c r="J492" s="292">
        <f t="shared" si="39"/>
        <v>0</v>
      </c>
      <c r="K492" s="292">
        <f t="shared" si="39"/>
        <v>0</v>
      </c>
      <c r="L492" s="292">
        <f t="shared" si="39"/>
        <v>0</v>
      </c>
      <c r="M492" s="292">
        <f t="shared" si="39"/>
        <v>0</v>
      </c>
    </row>
  </sheetData>
  <mergeCells count="209">
    <mergeCell ref="A487:B487"/>
    <mergeCell ref="A488:B488"/>
    <mergeCell ref="A489:B489"/>
    <mergeCell ref="A490:B490"/>
    <mergeCell ref="A480:B480"/>
    <mergeCell ref="A481:B481"/>
    <mergeCell ref="A482:B482"/>
    <mergeCell ref="A483:B483"/>
    <mergeCell ref="A484:B484"/>
    <mergeCell ref="A486:B486"/>
    <mergeCell ref="A473:B473"/>
    <mergeCell ref="A474:B474"/>
    <mergeCell ref="A475:B475"/>
    <mergeCell ref="A476:B476"/>
    <mergeCell ref="A477:B477"/>
    <mergeCell ref="A479:B479"/>
    <mergeCell ref="A466:B466"/>
    <mergeCell ref="A467:B467"/>
    <mergeCell ref="A468:B468"/>
    <mergeCell ref="A470:B470"/>
    <mergeCell ref="A471:B471"/>
    <mergeCell ref="A472:B472"/>
    <mergeCell ref="A459:B459"/>
    <mergeCell ref="A460:B460"/>
    <mergeCell ref="A461:B461"/>
    <mergeCell ref="A462:B462"/>
    <mergeCell ref="A463:B463"/>
    <mergeCell ref="A464:B464"/>
    <mergeCell ref="A452:B452"/>
    <mergeCell ref="A453:B453"/>
    <mergeCell ref="A454:B454"/>
    <mergeCell ref="A455:B455"/>
    <mergeCell ref="A456:B456"/>
    <mergeCell ref="A458:B458"/>
    <mergeCell ref="A446:B446"/>
    <mergeCell ref="A450:B451"/>
    <mergeCell ref="C450:C451"/>
    <mergeCell ref="D450:D451"/>
    <mergeCell ref="E450:F450"/>
    <mergeCell ref="G450:I450"/>
    <mergeCell ref="A436:B436"/>
    <mergeCell ref="A437:B437"/>
    <mergeCell ref="A439:B439"/>
    <mergeCell ref="A440:A442"/>
    <mergeCell ref="A444:B444"/>
    <mergeCell ref="A445:B445"/>
    <mergeCell ref="A431:B431"/>
    <mergeCell ref="A433:B434"/>
    <mergeCell ref="C433:C434"/>
    <mergeCell ref="D433:I433"/>
    <mergeCell ref="J433:J434"/>
    <mergeCell ref="A435:B435"/>
    <mergeCell ref="A421:B421"/>
    <mergeCell ref="A422:B422"/>
    <mergeCell ref="A423:B423"/>
    <mergeCell ref="A425:B425"/>
    <mergeCell ref="A426:B426"/>
    <mergeCell ref="A429:A430"/>
    <mergeCell ref="A415:B415"/>
    <mergeCell ref="A416:B416"/>
    <mergeCell ref="A417:B417"/>
    <mergeCell ref="A418:B418"/>
    <mergeCell ref="A419:B419"/>
    <mergeCell ref="A420:B420"/>
    <mergeCell ref="A401:A403"/>
    <mergeCell ref="A404:A406"/>
    <mergeCell ref="A408:A410"/>
    <mergeCell ref="A412:B412"/>
    <mergeCell ref="A413:B413"/>
    <mergeCell ref="A414:B414"/>
    <mergeCell ref="A381:A383"/>
    <mergeCell ref="A384:A386"/>
    <mergeCell ref="A387:A389"/>
    <mergeCell ref="A392:A394"/>
    <mergeCell ref="A395:A397"/>
    <mergeCell ref="A398:A400"/>
    <mergeCell ref="J379:J380"/>
    <mergeCell ref="K379:K380"/>
    <mergeCell ref="L379:L380"/>
    <mergeCell ref="M379:M380"/>
    <mergeCell ref="O379:O380"/>
    <mergeCell ref="P379:P380"/>
    <mergeCell ref="H378:J378"/>
    <mergeCell ref="K378:M378"/>
    <mergeCell ref="N378:N380"/>
    <mergeCell ref="O378:P378"/>
    <mergeCell ref="Q378:Q380"/>
    <mergeCell ref="D379:D380"/>
    <mergeCell ref="E379:F379"/>
    <mergeCell ref="G379:G380"/>
    <mergeCell ref="H379:H380"/>
    <mergeCell ref="I379:I380"/>
    <mergeCell ref="D373:D374"/>
    <mergeCell ref="A375:B375"/>
    <mergeCell ref="A376:B376"/>
    <mergeCell ref="A377:B377"/>
    <mergeCell ref="A378:B380"/>
    <mergeCell ref="C378:C380"/>
    <mergeCell ref="D378:G378"/>
    <mergeCell ref="A368:B368"/>
    <mergeCell ref="A369:B369"/>
    <mergeCell ref="A370:A371"/>
    <mergeCell ref="A372:B372"/>
    <mergeCell ref="A373:B374"/>
    <mergeCell ref="C373:C374"/>
    <mergeCell ref="A365:F365"/>
    <mergeCell ref="A366:B367"/>
    <mergeCell ref="C366:C367"/>
    <mergeCell ref="D366:D367"/>
    <mergeCell ref="E366:E367"/>
    <mergeCell ref="F366:F367"/>
    <mergeCell ref="O341:O343"/>
    <mergeCell ref="P341:Q342"/>
    <mergeCell ref="R341:R343"/>
    <mergeCell ref="E342:G342"/>
    <mergeCell ref="H342:J342"/>
    <mergeCell ref="A364:B364"/>
    <mergeCell ref="A339:B339"/>
    <mergeCell ref="A340:B340"/>
    <mergeCell ref="A341:B343"/>
    <mergeCell ref="C341:C343"/>
    <mergeCell ref="D341:D343"/>
    <mergeCell ref="E341:J341"/>
    <mergeCell ref="K341:K343"/>
    <mergeCell ref="L341:N342"/>
    <mergeCell ref="A328:B330"/>
    <mergeCell ref="C328:C330"/>
    <mergeCell ref="Q328:Q330"/>
    <mergeCell ref="D329:D330"/>
    <mergeCell ref="E329:F329"/>
    <mergeCell ref="G329:G330"/>
    <mergeCell ref="H329:H330"/>
    <mergeCell ref="I329:I330"/>
    <mergeCell ref="J329:J330"/>
    <mergeCell ref="K329:K330"/>
    <mergeCell ref="L329:L330"/>
    <mergeCell ref="D328:G328"/>
    <mergeCell ref="H328:J328"/>
    <mergeCell ref="K328:M328"/>
    <mergeCell ref="N328:N330"/>
    <mergeCell ref="M329:M330"/>
    <mergeCell ref="O329:O330"/>
    <mergeCell ref="P329:P330"/>
    <mergeCell ref="A323:B323"/>
    <mergeCell ref="A324:B324"/>
    <mergeCell ref="A325:B325"/>
    <mergeCell ref="A326:B326"/>
    <mergeCell ref="K314:K315"/>
    <mergeCell ref="L314:L315"/>
    <mergeCell ref="M314:M315"/>
    <mergeCell ref="A318:B318"/>
    <mergeCell ref="O328:P328"/>
    <mergeCell ref="Q313:Q315"/>
    <mergeCell ref="D314:D315"/>
    <mergeCell ref="E314:F314"/>
    <mergeCell ref="G314:G315"/>
    <mergeCell ref="H314:H315"/>
    <mergeCell ref="I314:I315"/>
    <mergeCell ref="J314:J315"/>
    <mergeCell ref="A319:B319"/>
    <mergeCell ref="A321:B321"/>
    <mergeCell ref="A310:B310"/>
    <mergeCell ref="A311:B311"/>
    <mergeCell ref="A313:B315"/>
    <mergeCell ref="C313:C315"/>
    <mergeCell ref="D313:G313"/>
    <mergeCell ref="H313:J313"/>
    <mergeCell ref="O285:O286"/>
    <mergeCell ref="P285:P286"/>
    <mergeCell ref="A287:B287"/>
    <mergeCell ref="A293:A296"/>
    <mergeCell ref="A300:B300"/>
    <mergeCell ref="A304:A307"/>
    <mergeCell ref="N284:N286"/>
    <mergeCell ref="O284:P284"/>
    <mergeCell ref="O314:O315"/>
    <mergeCell ref="P314:P315"/>
    <mergeCell ref="K313:M313"/>
    <mergeCell ref="N313:N315"/>
    <mergeCell ref="O313:P313"/>
    <mergeCell ref="Q284:Q286"/>
    <mergeCell ref="R284:R286"/>
    <mergeCell ref="D285:D286"/>
    <mergeCell ref="E285:F285"/>
    <mergeCell ref="G285:G286"/>
    <mergeCell ref="H285:H286"/>
    <mergeCell ref="I285:I286"/>
    <mergeCell ref="J285:J286"/>
    <mergeCell ref="A256:B256"/>
    <mergeCell ref="A284:B286"/>
    <mergeCell ref="C284:C286"/>
    <mergeCell ref="D284:G284"/>
    <mergeCell ref="H284:J284"/>
    <mergeCell ref="K284:M284"/>
    <mergeCell ref="K285:K286"/>
    <mergeCell ref="L285:L286"/>
    <mergeCell ref="M285:M286"/>
    <mergeCell ref="A97:E97"/>
    <mergeCell ref="A125:B125"/>
    <mergeCell ref="A221:B221"/>
    <mergeCell ref="A231:B231"/>
    <mergeCell ref="A237:B237"/>
    <mergeCell ref="A244:B244"/>
    <mergeCell ref="A8:C8"/>
    <mergeCell ref="A72:B72"/>
    <mergeCell ref="A73:B73"/>
    <mergeCell ref="A79:A82"/>
    <mergeCell ref="A86:B86"/>
    <mergeCell ref="A90:A93"/>
  </mergeCells>
  <dataValidations count="1">
    <dataValidation allowBlank="1" showInputMessage="1" showErrorMessage="1" errorTitle="ERROR" error="Por favor ingrese solo Números." sqref="A1:XFD104857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Trinidad</dc:creator>
  <cp:lastModifiedBy>Depto. Bioestadistica</cp:lastModifiedBy>
  <dcterms:created xsi:type="dcterms:W3CDTF">2020-04-09T05:03:42Z</dcterms:created>
  <dcterms:modified xsi:type="dcterms:W3CDTF">2021-02-03T18:15:10Z</dcterms:modified>
</cp:coreProperties>
</file>